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EXCEL\OwnerTrust19B\ABS6\Salesforce\"/>
    </mc:Choice>
  </mc:AlternateContent>
  <bookViews>
    <workbookView xWindow="0" yWindow="0" windowWidth="23040" windowHeight="9405" tabRatio="934" activeTab="1"/>
  </bookViews>
  <sheets>
    <sheet name="Jun19" sheetId="41" r:id="rId1"/>
    <sheet name="May19" sheetId="33" r:id="rId2"/>
    <sheet name="Service Fee &amp; Interest Income" sheetId="38" state="hidden" r:id="rId3"/>
    <sheet name="Interest Accrual" sheetId="39" state="hidden" r:id="rId4"/>
    <sheet name="Master Recon" sheetId="35" state="hidden" r:id="rId5"/>
    <sheet name="Cap Fees Amort Schedule" sheetId="37" state="hidden" r:id="rId6"/>
    <sheet name="Notes Payable Discount Schedule" sheetId="36" state="hidden" r:id="rId7"/>
    <sheet name="Sheet1" sheetId="40" state="hidden" r:id="rId8"/>
  </sheets>
  <definedNames>
    <definedName name="A1_BegBal">#REF!</definedName>
    <definedName name="A1_EndBal">#REF!</definedName>
    <definedName name="A1_FinalDist">#REF!</definedName>
    <definedName name="A2_FinalDist">#REF!</definedName>
    <definedName name="A2a_BegBal">#REF!</definedName>
    <definedName name="A2a_EndBal">#REF!</definedName>
    <definedName name="A2b_BegBal">#REF!</definedName>
    <definedName name="A2b_EndBal">#REF!</definedName>
    <definedName name="A3_BegBal">#REF!</definedName>
    <definedName name="A3_EndBal">#REF!</definedName>
    <definedName name="A3_FinalDist">#REF!</definedName>
    <definedName name="A3A_BegBal">#REF!</definedName>
    <definedName name="A3A_EndBal">#REF!</definedName>
    <definedName name="A3A_FinalDist">#REF!</definedName>
    <definedName name="A3B_BegBal">#REF!</definedName>
    <definedName name="A3B_EndBal">#REF!</definedName>
    <definedName name="A3B_FinalDist">#REF!</definedName>
    <definedName name="A4_BegBal">#REF!</definedName>
    <definedName name="A4_EndBal">#REF!</definedName>
    <definedName name="A4_FinalDist">#REF!</definedName>
    <definedName name="Adj_BegBal">#REF!</definedName>
    <definedName name="Adj_EndBal">#REF!</definedName>
    <definedName name="Avail_Amt">#REF!</definedName>
    <definedName name="Cert_BegBal">#REF!</definedName>
    <definedName name="Cert_EndBal">#REF!</definedName>
    <definedName name="Coll_BegBal">#REF!</definedName>
    <definedName name="Coll_EndBal">#REF!</definedName>
    <definedName name="Curr_DistDate">#REF!</definedName>
    <definedName name="Events_of_Default">#REF!</definedName>
    <definedName name="First_DistDate">#REF!</definedName>
    <definedName name="HTML_CodePage" hidden="1">1252</definedName>
    <definedName name="HTML_Control" hidden="1">{"'Filing Version'!$A$1:$F$168"}</definedName>
    <definedName name="HTML_Control_1" localSheetId="1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>#REF!</definedName>
    <definedName name="OC_EndBal">#REF!</definedName>
    <definedName name="Officer">#REF!</definedName>
    <definedName name="Prev_DistDate">#REF!</definedName>
    <definedName name="prinatRAP">#REF!</definedName>
    <definedName name="Res_Fund">#REF!</definedName>
    <definedName name="Rescission">#REF!</definedName>
    <definedName name="test">#REF!</definedName>
    <definedName name="Title">#REF!</definedName>
    <definedName name="wrn.0205." hidden="1">{"0205",#N/A,FALSE,"0205"}</definedName>
    <definedName name="wrn.0205._1" localSheetId="1" hidden="1">{"0205",#N/A,FALSE,"0205"}</definedName>
    <definedName name="wrn.0208." hidden="1">{"0208",#N/A,FALSE,"0205"}</definedName>
    <definedName name="wrn.0208._1" localSheetId="1" hidden="1">{"0208",#N/A,FALSE,"0205"}</definedName>
    <definedName name="wrn.TEST." hidden="1">{"TEST",#N/A,FALSE,"TEST"}</definedName>
    <definedName name="wrn.TEST._1" localSheetId="1" hidden="1">{"TEST",#N/A,FALSE,"TEST"}</definedName>
    <definedName name="wrn.TMPL." hidden="1">{"TMPL",#N/A,FALSE,"TMPL"}</definedName>
    <definedName name="wrn.TMPL._1" localSheetId="1" hidden="1">{"TMPL",#N/A,FALSE,"TMPL"}</definedName>
  </definedNames>
  <calcPr calcId="162913"/>
</workbook>
</file>

<file path=xl/calcChain.xml><?xml version="1.0" encoding="utf-8"?>
<calcChain xmlns="http://schemas.openxmlformats.org/spreadsheetml/2006/main">
  <c r="F56" i="39" l="1"/>
  <c r="B7" i="35"/>
  <c r="B25" i="35" s="1"/>
  <c r="D56" i="39"/>
  <c r="E16" i="39"/>
  <c r="E15" i="39"/>
  <c r="C61" i="39" s="1"/>
  <c r="E13" i="39"/>
  <c r="E12" i="39"/>
  <c r="C58" i="39" s="1"/>
  <c r="C47" i="39"/>
  <c r="E4" i="39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0" i="37"/>
  <c r="D61" i="37"/>
  <c r="D12" i="37"/>
  <c r="D13" i="37"/>
  <c r="D14" i="37"/>
  <c r="D15" i="37"/>
  <c r="D16" i="37"/>
  <c r="D17" i="37"/>
  <c r="D11" i="37"/>
  <c r="D10" i="37"/>
  <c r="A11" i="37"/>
  <c r="B10" i="37"/>
  <c r="A10" i="37"/>
  <c r="I63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6" i="36"/>
  <c r="D37" i="36"/>
  <c r="D38" i="36"/>
  <c r="D39" i="36"/>
  <c r="D40" i="36"/>
  <c r="D41" i="36"/>
  <c r="D42" i="36"/>
  <c r="D43" i="36"/>
  <c r="D44" i="36"/>
  <c r="D45" i="36"/>
  <c r="D46" i="36"/>
  <c r="D47" i="36"/>
  <c r="D48" i="36"/>
  <c r="D49" i="36"/>
  <c r="D50" i="36"/>
  <c r="D51" i="36"/>
  <c r="D52" i="36"/>
  <c r="D53" i="36"/>
  <c r="D54" i="36"/>
  <c r="D55" i="36"/>
  <c r="D56" i="36"/>
  <c r="D57" i="36"/>
  <c r="D58" i="36"/>
  <c r="D59" i="36"/>
  <c r="D60" i="36"/>
  <c r="D61" i="36"/>
  <c r="A12" i="36"/>
  <c r="B12" i="36" s="1"/>
  <c r="B12" i="37" s="1"/>
  <c r="B11" i="36"/>
  <c r="B11" i="37" s="1"/>
  <c r="D10" i="36"/>
  <c r="C63" i="39"/>
  <c r="B26" i="35"/>
  <c r="B34" i="35"/>
  <c r="D49" i="39"/>
  <c r="F49" i="39" s="1"/>
  <c r="G9" i="39"/>
  <c r="G8" i="39"/>
  <c r="A45" i="35"/>
  <c r="D61" i="39"/>
  <c r="E30" i="39"/>
  <c r="E59" i="39"/>
  <c r="E61" i="39"/>
  <c r="E24" i="39"/>
  <c r="B33" i="35"/>
  <c r="B36" i="35" s="1"/>
  <c r="C44" i="39"/>
  <c r="C46" i="39"/>
  <c r="E35" i="39"/>
  <c r="C48" i="39"/>
  <c r="C45" i="39"/>
  <c r="B13" i="35"/>
  <c r="A3" i="35" l="1"/>
  <c r="F15" i="39"/>
  <c r="E25" i="39"/>
  <c r="B46" i="39" s="1"/>
  <c r="F12" i="39"/>
  <c r="B12" i="35"/>
  <c r="E27" i="39"/>
  <c r="E28" i="39" s="1"/>
  <c r="B47" i="39" s="1"/>
  <c r="E21" i="39"/>
  <c r="E22" i="39" s="1"/>
  <c r="D58" i="39"/>
  <c r="E62" i="39"/>
  <c r="D60" i="39"/>
  <c r="D63" i="39"/>
  <c r="E56" i="39"/>
  <c r="E58" i="39"/>
  <c r="E18" i="39" s="1"/>
  <c r="E19" i="39" s="1"/>
  <c r="B44" i="39" s="1"/>
  <c r="D59" i="39"/>
  <c r="E60" i="39"/>
  <c r="B14" i="35"/>
  <c r="B10" i="35"/>
  <c r="B6" i="38"/>
  <c r="C59" i="39"/>
  <c r="F13" i="39"/>
  <c r="C50" i="39"/>
  <c r="B19" i="35"/>
  <c r="E31" i="39"/>
  <c r="B52" i="35"/>
  <c r="D62" i="39"/>
  <c r="F16" i="39"/>
  <c r="C62" i="39"/>
  <c r="B11" i="35"/>
  <c r="E14" i="39"/>
  <c r="B8" i="38"/>
  <c r="E63" i="39"/>
  <c r="A13" i="36"/>
  <c r="A12" i="37"/>
  <c r="D46" i="39" l="1"/>
  <c r="D44" i="39"/>
  <c r="D47" i="39"/>
  <c r="D57" i="39"/>
  <c r="B6" i="35"/>
  <c r="B7" i="38"/>
  <c r="B14" i="38" s="1"/>
  <c r="B17" i="38" s="1"/>
  <c r="E39" i="39"/>
  <c r="E57" i="39"/>
  <c r="E5" i="39"/>
  <c r="F5" i="39" s="1"/>
  <c r="E2" i="39" s="1"/>
  <c r="B13" i="38"/>
  <c r="A14" i="38" s="1"/>
  <c r="A7" i="38"/>
  <c r="A11" i="38"/>
  <c r="B9" i="38" s="1"/>
  <c r="A14" i="36"/>
  <c r="B13" i="36"/>
  <c r="A13" i="37"/>
  <c r="C60" i="39"/>
  <c r="F14" i="39"/>
  <c r="B48" i="39"/>
  <c r="E33" i="39"/>
  <c r="E37" i="39" s="1"/>
  <c r="B45" i="39"/>
  <c r="F4" i="39" l="1"/>
  <c r="B10" i="38"/>
  <c r="B13" i="37"/>
  <c r="D45" i="39"/>
  <c r="B50" i="39"/>
  <c r="A15" i="36"/>
  <c r="A14" i="37"/>
  <c r="B14" i="36"/>
  <c r="B14" i="37" s="1"/>
  <c r="D48" i="39"/>
  <c r="D50" i="39" l="1"/>
  <c r="A15" i="37"/>
  <c r="B15" i="36"/>
  <c r="B15" i="37" s="1"/>
  <c r="A16" i="36"/>
  <c r="A17" i="36" l="1"/>
  <c r="B16" i="36"/>
  <c r="A16" i="37"/>
  <c r="B16" i="37" l="1"/>
  <c r="A17" i="37"/>
  <c r="A18" i="36"/>
  <c r="B17" i="36"/>
  <c r="B17" i="37" s="1"/>
  <c r="E46" i="39" l="1"/>
  <c r="F46" i="39" s="1"/>
  <c r="B18" i="36"/>
  <c r="B18" i="37" s="1"/>
  <c r="A18" i="37"/>
  <c r="A19" i="36"/>
  <c r="B15" i="35" l="1"/>
  <c r="B9" i="35"/>
  <c r="B27" i="35" s="1"/>
  <c r="B44" i="35"/>
  <c r="B19" i="36"/>
  <c r="A20" i="36"/>
  <c r="A19" i="37"/>
  <c r="B17" i="35" l="1"/>
  <c r="B21" i="35" s="1"/>
  <c r="C21" i="35" s="1"/>
  <c r="B19" i="37"/>
  <c r="E48" i="39"/>
  <c r="F48" i="39" s="1"/>
  <c r="A21" i="36"/>
  <c r="B20" i="36"/>
  <c r="B20" i="37" s="1"/>
  <c r="A20" i="37"/>
  <c r="E45" i="39" l="1"/>
  <c r="F45" i="39" s="1"/>
  <c r="E47" i="39"/>
  <c r="F47" i="39" s="1"/>
  <c r="D21" i="35"/>
  <c r="D20" i="35" s="1"/>
  <c r="A21" i="37"/>
  <c r="A22" i="36"/>
  <c r="B21" i="36"/>
  <c r="B21" i="37" s="1"/>
  <c r="B31" i="35" l="1"/>
  <c r="A22" i="37"/>
  <c r="B22" i="36"/>
  <c r="B22" i="37" s="1"/>
  <c r="A23" i="36"/>
  <c r="E44" i="39" l="1"/>
  <c r="F58" i="39"/>
  <c r="F18" i="39" s="1"/>
  <c r="I18" i="39" s="1"/>
  <c r="B19" i="39"/>
  <c r="B19" i="38"/>
  <c r="A24" i="36"/>
  <c r="B23" i="36"/>
  <c r="B23" i="37" s="1"/>
  <c r="A23" i="37"/>
  <c r="F44" i="39" l="1"/>
  <c r="F50" i="39" s="1"/>
  <c r="E50" i="39"/>
  <c r="E38" i="39" s="1"/>
  <c r="F19" i="39"/>
  <c r="G19" i="39" s="1"/>
  <c r="A24" i="37"/>
  <c r="B24" i="36"/>
  <c r="B24" i="37" s="1"/>
  <c r="A25" i="36"/>
  <c r="B25" i="36" l="1"/>
  <c r="B25" i="37" s="1"/>
  <c r="A25" i="37"/>
  <c r="A26" i="36"/>
  <c r="F59" i="39" l="1"/>
  <c r="F21" i="39" s="1"/>
  <c r="A27" i="36"/>
  <c r="A26" i="37"/>
  <c r="B26" i="36"/>
  <c r="B26" i="37" s="1"/>
  <c r="F60" i="39" l="1"/>
  <c r="B27" i="36"/>
  <c r="B27" i="37" s="1"/>
  <c r="A28" i="36"/>
  <c r="A27" i="37"/>
  <c r="I21" i="39"/>
  <c r="F22" i="39"/>
  <c r="G22" i="39" l="1"/>
  <c r="B28" i="36"/>
  <c r="B28" i="37" s="1"/>
  <c r="A29" i="36"/>
  <c r="A28" i="37"/>
  <c r="F24" i="39"/>
  <c r="I24" i="39" l="1"/>
  <c r="F25" i="39"/>
  <c r="G25" i="39" s="1"/>
  <c r="B29" i="36"/>
  <c r="B29" i="37" s="1"/>
  <c r="A30" i="36"/>
  <c r="A29" i="37"/>
  <c r="A30" i="37" l="1"/>
  <c r="B30" i="36"/>
  <c r="B30" i="37" s="1"/>
  <c r="A31" i="36"/>
  <c r="F61" i="39" l="1"/>
  <c r="A32" i="36"/>
  <c r="B31" i="36"/>
  <c r="B31" i="37" s="1"/>
  <c r="A31" i="37"/>
  <c r="A32" i="37" l="1"/>
  <c r="A33" i="36"/>
  <c r="B32" i="36"/>
  <c r="B32" i="37" s="1"/>
  <c r="F27" i="39"/>
  <c r="A34" i="36" l="1"/>
  <c r="B33" i="36"/>
  <c r="B33" i="37" s="1"/>
  <c r="A33" i="37"/>
  <c r="F28" i="39"/>
  <c r="I27" i="39"/>
  <c r="A34" i="37" l="1"/>
  <c r="B34" i="36"/>
  <c r="B34" i="37" s="1"/>
  <c r="A35" i="36"/>
  <c r="G28" i="39"/>
  <c r="B32" i="35"/>
  <c r="A36" i="36" l="1"/>
  <c r="B35" i="36"/>
  <c r="B35" i="37" s="1"/>
  <c r="A35" i="37"/>
  <c r="A36" i="37" l="1"/>
  <c r="A37" i="36"/>
  <c r="B36" i="36"/>
  <c r="B36" i="37" s="1"/>
  <c r="B28" i="35"/>
  <c r="F62" i="39"/>
  <c r="F30" i="39" l="1"/>
  <c r="A37" i="37"/>
  <c r="A38" i="36"/>
  <c r="B37" i="36"/>
  <c r="B37" i="37" s="1"/>
  <c r="B45" i="35" l="1"/>
  <c r="A39" i="36"/>
  <c r="B38" i="36"/>
  <c r="B38" i="37" s="1"/>
  <c r="A38" i="37"/>
  <c r="F31" i="39"/>
  <c r="F39" i="39"/>
  <c r="I30" i="39"/>
  <c r="I33" i="39" s="1"/>
  <c r="G31" i="39" l="1"/>
  <c r="G33" i="39" s="1"/>
  <c r="F33" i="39"/>
  <c r="B35" i="35"/>
  <c r="B43" i="35"/>
  <c r="B46" i="35" s="1"/>
  <c r="B47" i="35"/>
  <c r="B39" i="36"/>
  <c r="B39" i="37" s="1"/>
  <c r="A40" i="36"/>
  <c r="A39" i="37"/>
  <c r="F63" i="39" l="1"/>
  <c r="F57" i="39" s="1"/>
  <c r="A40" i="37"/>
  <c r="A41" i="36"/>
  <c r="B40" i="36"/>
  <c r="B40" i="37" s="1"/>
  <c r="B48" i="35"/>
  <c r="A41" i="37" l="1"/>
  <c r="B41" i="36"/>
  <c r="B41" i="37" s="1"/>
  <c r="A42" i="36"/>
  <c r="B42" i="36" l="1"/>
  <c r="B42" i="37" s="1"/>
  <c r="A43" i="36"/>
  <c r="A42" i="37"/>
  <c r="A43" i="37" l="1"/>
  <c r="B43" i="36"/>
  <c r="B43" i="37" s="1"/>
  <c r="A44" i="36"/>
  <c r="B44" i="36" l="1"/>
  <c r="B44" i="37" s="1"/>
  <c r="A44" i="37"/>
  <c r="A45" i="36"/>
  <c r="B45" i="36" l="1"/>
  <c r="B45" i="37" s="1"/>
  <c r="A46" i="36"/>
  <c r="A45" i="37"/>
  <c r="B46" i="36" l="1"/>
  <c r="B46" i="37" s="1"/>
  <c r="A47" i="36"/>
  <c r="A46" i="37"/>
  <c r="A48" i="36" l="1"/>
  <c r="B47" i="36"/>
  <c r="B47" i="37" s="1"/>
  <c r="A47" i="37"/>
  <c r="B48" i="36" l="1"/>
  <c r="B48" i="37" s="1"/>
  <c r="A48" i="37"/>
  <c r="A49" i="36"/>
  <c r="A50" i="36" l="1"/>
  <c r="B49" i="36"/>
  <c r="B49" i="37" s="1"/>
  <c r="A49" i="37"/>
  <c r="A50" i="37" l="1"/>
  <c r="A51" i="36"/>
  <c r="B50" i="36"/>
  <c r="B50" i="37" s="1"/>
  <c r="A52" i="36" l="1"/>
  <c r="B51" i="36"/>
  <c r="B51" i="37" s="1"/>
  <c r="A51" i="37"/>
  <c r="A52" i="37" l="1"/>
  <c r="A53" i="36"/>
  <c r="B52" i="36"/>
  <c r="B52" i="37" s="1"/>
  <c r="A54" i="36" l="1"/>
  <c r="A53" i="37"/>
  <c r="B53" i="36"/>
  <c r="B53" i="37" s="1"/>
  <c r="A55" i="36" l="1"/>
  <c r="A54" i="37"/>
  <c r="B54" i="36"/>
  <c r="B54" i="37" s="1"/>
  <c r="A55" i="37" l="1"/>
  <c r="B55" i="36"/>
  <c r="B55" i="37" s="1"/>
  <c r="A56" i="36"/>
  <c r="A57" i="36" l="1"/>
  <c r="A56" i="37"/>
  <c r="B56" i="36"/>
  <c r="B56" i="37" s="1"/>
  <c r="A58" i="36" l="1"/>
  <c r="B57" i="36"/>
  <c r="B57" i="37" s="1"/>
  <c r="A57" i="37"/>
  <c r="A58" i="37" l="1"/>
  <c r="B58" i="36"/>
  <c r="B58" i="37" s="1"/>
  <c r="A59" i="36"/>
  <c r="A60" i="36" l="1"/>
  <c r="B59" i="36"/>
  <c r="B59" i="37" s="1"/>
  <c r="A59" i="37"/>
  <c r="A61" i="36" l="1"/>
  <c r="A60" i="37"/>
  <c r="B60" i="36"/>
  <c r="B60" i="37" s="1"/>
  <c r="A61" i="37" l="1"/>
  <c r="B61" i="36"/>
  <c r="B61" i="37" l="1"/>
</calcChain>
</file>

<file path=xl/comments1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>
  <authors>
    <author>NMAC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>
  <authors>
    <author>HouZ</author>
    <author>Nissan User</author>
  </authors>
  <commentList>
    <comment ref="C44" authorId="0" shapeId="0">
      <text>
        <r>
          <rPr>
            <b/>
            <sz val="8"/>
            <color indexed="81"/>
            <rFont val="Tahoma"/>
            <family val="2"/>
          </rPr>
          <t>HouZ:</t>
        </r>
        <r>
          <rPr>
            <sz val="8"/>
            <color indexed="81"/>
            <rFont val="Tahoma"/>
            <family val="2"/>
          </rPr>
          <t xml:space="preserve">
Update the tab name!</t>
        </r>
      </text>
    </comment>
    <comment ref="C45" authorId="0" shapeId="0">
      <text>
        <r>
          <rPr>
            <b/>
            <sz val="8"/>
            <color indexed="81"/>
            <rFont val="Tahoma"/>
            <family val="2"/>
          </rPr>
          <t>HouZ:</t>
        </r>
        <r>
          <rPr>
            <sz val="8"/>
            <color indexed="81"/>
            <rFont val="Tahoma"/>
            <family val="2"/>
          </rPr>
          <t xml:space="preserve">
Update the tab name!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HouZ:</t>
        </r>
        <r>
          <rPr>
            <sz val="8"/>
            <color indexed="81"/>
            <rFont val="Tahoma"/>
            <family val="2"/>
          </rPr>
          <t xml:space="preserve">
Update the tab name!</t>
        </r>
      </text>
    </comment>
    <comment ref="C47" authorId="0" shapeId="0">
      <text>
        <r>
          <rPr>
            <b/>
            <sz val="8"/>
            <color indexed="81"/>
            <rFont val="Tahoma"/>
            <family val="2"/>
          </rPr>
          <t>HouZ:</t>
        </r>
        <r>
          <rPr>
            <sz val="8"/>
            <color indexed="81"/>
            <rFont val="Tahoma"/>
            <family val="2"/>
          </rPr>
          <t xml:space="preserve">
Update the tab name!</t>
        </r>
      </text>
    </comment>
    <comment ref="C48" authorId="0" shapeId="0">
      <text>
        <r>
          <rPr>
            <b/>
            <sz val="8"/>
            <color indexed="81"/>
            <rFont val="Tahoma"/>
            <family val="2"/>
          </rPr>
          <t>HouZ:</t>
        </r>
        <r>
          <rPr>
            <sz val="8"/>
            <color indexed="81"/>
            <rFont val="Tahoma"/>
            <family val="2"/>
          </rPr>
          <t xml:space="preserve">
Update the tab name!</t>
        </r>
      </text>
    </comment>
    <comment ref="C63" authorId="1" shapeId="0">
      <text>
        <r>
          <rPr>
            <b/>
            <sz val="8"/>
            <color indexed="81"/>
            <rFont val="Tahoma"/>
            <family val="2"/>
          </rPr>
          <t>Nissan User: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From Servicer Report
l</t>
        </r>
      </text>
    </comment>
  </commentList>
</comments>
</file>

<file path=xl/comments4.xml><?xml version="1.0" encoding="utf-8"?>
<comments xmlns="http://schemas.openxmlformats.org/spreadsheetml/2006/main">
  <authors>
    <author>HouZ</author>
  </authors>
  <commentList>
    <comment ref="B7" authorId="0" shapeId="0">
      <text>
        <r>
          <rPr>
            <b/>
            <sz val="8"/>
            <color indexed="81"/>
            <rFont val="Tahoma"/>
            <family val="2"/>
          </rPr>
          <t>HouZ:</t>
        </r>
        <r>
          <rPr>
            <sz val="8"/>
            <color indexed="81"/>
            <rFont val="Tahoma"/>
            <family val="2"/>
          </rPr>
          <t xml:space="preserve">
These three items return the </t>
        </r>
        <r>
          <rPr>
            <sz val="8"/>
            <color indexed="10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 value of the </t>
        </r>
        <r>
          <rPr>
            <b/>
            <u/>
            <sz val="8"/>
            <color indexed="81"/>
            <rFont val="Tahoma"/>
            <family val="2"/>
          </rPr>
          <t>subtotal</t>
        </r>
        <r>
          <rPr>
            <sz val="8"/>
            <color indexed="81"/>
            <rFont val="Tahoma"/>
            <family val="2"/>
          </rPr>
          <t xml:space="preserve"> before Daily Remittance in the Trustee Instructions as the followings:
  Total Avail For Distribution
- Invest. Earning form YSA
- Reimb of Advance Paid
- Current Servcing Fee Accrual
- Release from the YS
--------------------------------------</t>
        </r>
      </text>
    </comment>
  </commentList>
</comments>
</file>

<file path=xl/sharedStrings.xml><?xml version="1.0" encoding="utf-8"?>
<sst xmlns="http://schemas.openxmlformats.org/spreadsheetml/2006/main" count="552" uniqueCount="309">
  <si>
    <t>Class A-4 Notes - Fixed</t>
  </si>
  <si>
    <t>NO</t>
  </si>
  <si>
    <t>Over Remittance</t>
  </si>
  <si>
    <t>Beginning Balance</t>
  </si>
  <si>
    <t>Ending Balance</t>
  </si>
  <si>
    <t>Amount</t>
  </si>
  <si>
    <t>Number</t>
  </si>
  <si>
    <t>Certificates</t>
  </si>
  <si>
    <t>Total</t>
  </si>
  <si>
    <r>
      <t xml:space="preserve">Less "Amount to be wired </t>
    </r>
    <r>
      <rPr>
        <b/>
        <i/>
        <u/>
        <sz val="10"/>
        <color indexed="12"/>
        <rFont val="Arial"/>
        <family val="2"/>
      </rPr>
      <t>TO</t>
    </r>
    <r>
      <rPr>
        <sz val="10"/>
        <color indexed="12"/>
        <rFont val="Arial"/>
        <family val="2"/>
      </rPr>
      <t xml:space="preserve"> Deutsche Bank" (Under remittance) (-)</t>
    </r>
  </si>
  <si>
    <r>
      <t xml:space="preserve">Plus "Amount to be wired </t>
    </r>
    <r>
      <rPr>
        <b/>
        <u/>
        <sz val="10"/>
        <rFont val="Arial"/>
        <family val="2"/>
      </rPr>
      <t>TO</t>
    </r>
    <r>
      <rPr>
        <sz val="10"/>
        <rFont val="Arial"/>
        <family val="2"/>
      </rPr>
      <t xml:space="preserve"> Deutsche Bank"</t>
    </r>
  </si>
  <si>
    <r>
      <t xml:space="preserve">Less "Amount to be wired </t>
    </r>
    <r>
      <rPr>
        <b/>
        <u/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Deutsche Bank" (over remittance)</t>
    </r>
  </si>
  <si>
    <r>
      <t>Cash In Process - SAP #</t>
    </r>
    <r>
      <rPr>
        <b/>
        <u/>
        <sz val="10"/>
        <color indexed="10"/>
        <rFont val="Arial"/>
        <family val="2"/>
      </rPr>
      <t>102320039 NMAC</t>
    </r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</si>
  <si>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</si>
  <si>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</si>
  <si>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</si>
  <si>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</si>
  <si>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</si>
  <si>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</si>
  <si>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A-3 (30/360)</t>
  </si>
  <si>
    <t>Class A-3 at Beginning of Interest Period</t>
  </si>
  <si>
    <t>A-3</t>
  </si>
  <si>
    <t>Class A-3 Notes - Fixed</t>
  </si>
  <si>
    <t>Class A-3 Notes</t>
  </si>
  <si>
    <t>Yield Supplement Overcollaterization</t>
  </si>
  <si>
    <t>Total Adjusted Securities</t>
  </si>
  <si>
    <t>Release to Collection Account</t>
  </si>
  <si>
    <t>Initial Balance</t>
  </si>
  <si>
    <t>Collection Period</t>
  </si>
  <si>
    <t>Collection Period Start</t>
  </si>
  <si>
    <t>Distribution Date</t>
  </si>
  <si>
    <t>Collection Period End</t>
  </si>
  <si>
    <t>Prior Month Settlement Date</t>
  </si>
  <si>
    <t>Current Month Settlement Date</t>
  </si>
  <si>
    <t>Coupon Rate</t>
  </si>
  <si>
    <t>Pool Factor</t>
  </si>
  <si>
    <t>Total Portfolio</t>
  </si>
  <si>
    <t>Total Securities</t>
  </si>
  <si>
    <t>Class A-1 Notes</t>
  </si>
  <si>
    <t>Class A-4 Notes</t>
  </si>
  <si>
    <t>Interest Payment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</si>
  <si>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</si>
  <si>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</si>
  <si>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</si>
  <si>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</si>
  <si>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</si>
  <si>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</si>
  <si>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</si>
  <si>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</si>
  <si>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</si>
  <si>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</si>
  <si>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</si>
  <si>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</si>
  <si>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III. DISTRIBUTIONS</t>
  </si>
  <si>
    <t>Reserve Account Draw</t>
  </si>
  <si>
    <t>Total Available for Distribution</t>
  </si>
  <si>
    <t>Servicing Fee Due</t>
  </si>
  <si>
    <t>Servicing Fee Paid</t>
  </si>
  <si>
    <t>Servicing Fee Shortfall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</si>
  <si>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</si>
  <si>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</si>
  <si>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</si>
  <si>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</si>
  <si>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</si>
  <si>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</si>
  <si>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</si>
  <si>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</si>
  <si>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</si>
  <si>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</si>
  <si>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</si>
  <si>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</si>
  <si>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</si>
  <si>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</si>
  <si>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</si>
  <si>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</si>
  <si>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</si>
  <si>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</si>
  <si>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Total Noteholders' Principal Carryover Shortfall</t>
  </si>
  <si>
    <t>Total Noteholders' Principal Distributable Amount</t>
  </si>
  <si>
    <t>Deposit of Remaining Available Collections</t>
  </si>
  <si>
    <t>Change in Total Noteholders' Principal Carryover Shortfall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</si>
  <si>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</si>
  <si>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</si>
  <si>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</si>
  <si>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</si>
  <si>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</si>
  <si>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IV. YIELD SUPPLEMENT ACCOUNT</t>
  </si>
  <si>
    <t>Beginning Yield Supplement Account Balance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</si>
  <si>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</si>
  <si>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</si>
  <si>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</si>
  <si>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</si>
  <si>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</si>
  <si>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</si>
  <si>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</si>
  <si>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</si>
  <si>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</si>
  <si>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</si>
  <si>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Recoveries of Defaulted Receivables</t>
  </si>
  <si>
    <t>Principal on Defaulted Receivables</t>
  </si>
  <si>
    <t>Pool Balance at Beginning of Collection Period</t>
  </si>
  <si>
    <t>Net Loss Ratio for Second Preceding Collection Period</t>
  </si>
  <si>
    <t>Net Loss Ratio for Preceding Collection Period</t>
  </si>
  <si>
    <t>Net Loss Ratio for Current Collection Period</t>
  </si>
  <si>
    <t>Cumulative Net Losses for all Periods</t>
  </si>
  <si>
    <t>Delinquent Receivables:</t>
  </si>
  <si>
    <t>31-60 Days Delinquent</t>
  </si>
  <si>
    <t>61-90 Days Delinquent</t>
  </si>
  <si>
    <t>91-120 Days Delinquent</t>
  </si>
  <si>
    <t>VII. STATEMENTS TO NOTEHOLDERS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</si>
  <si>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</si>
  <si>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</si>
  <si>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</si>
  <si>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>Receivables terms, fees, penalties or payments during the Collection Period?</t>
  </si>
  <si>
    <t>or covenants contained in the Receivables?</t>
  </si>
  <si>
    <t>Receivables?</t>
  </si>
  <si>
    <t>of Receivables?</t>
  </si>
  <si>
    <t>Proof of accounts as of Settlement date</t>
  </si>
  <si>
    <t>Pool Balance at beginning of period - Investor Report</t>
  </si>
  <si>
    <t>sr</t>
  </si>
  <si>
    <t>Less "Daily Remittance" per Trustee Instructions (-)</t>
  </si>
  <si>
    <t>BODs - By other department</t>
  </si>
  <si>
    <t>ti</t>
  </si>
  <si>
    <t>BOD mid of the month</t>
  </si>
  <si>
    <t>Plus "Amount to be wired FROM Deutsche Bank" (Over remittance) (+)</t>
  </si>
  <si>
    <t>This JE</t>
  </si>
  <si>
    <t>Plus total interest collection</t>
  </si>
  <si>
    <t>Plus recovery of defaulted receivables</t>
  </si>
  <si>
    <t xml:space="preserve">Less servicer advance last month reimbursed  </t>
  </si>
  <si>
    <t>Plus servicer advance current month</t>
  </si>
  <si>
    <t>Less principal amount of gross losses</t>
  </si>
  <si>
    <t>Less Servicing Fee Paid</t>
  </si>
  <si>
    <t>Pool Balance at end of period - Investor Report</t>
  </si>
  <si>
    <t xml:space="preserve">Difference s/b 0 </t>
  </si>
  <si>
    <t>Daily remittance per Trustee Instructions</t>
  </si>
  <si>
    <t>BODs</t>
  </si>
  <si>
    <t>Less paydown of class A debt</t>
  </si>
  <si>
    <t>Class A Notes only</t>
  </si>
  <si>
    <t>Plus transfer of yield supplement</t>
  </si>
  <si>
    <t>Plus transfer of investment earnings on yield supplement</t>
  </si>
  <si>
    <t>Less interest expense</t>
  </si>
  <si>
    <t>Less interest expense ( interest true-up for delayed payment)</t>
  </si>
  <si>
    <t>Less interest received on collection account</t>
  </si>
  <si>
    <t>Less remaining available coll released to seller fr Rcvble schd.</t>
  </si>
  <si>
    <t>Less Principal Paid on the Certificates</t>
  </si>
  <si>
    <t>Add back interest received on collection account</t>
  </si>
  <si>
    <t>To be booked by Gen Acctg</t>
  </si>
  <si>
    <t>Balance should be 0</t>
  </si>
  <si>
    <t>Total CIP Per JV</t>
  </si>
  <si>
    <t>Less Settlement Summary - Per Treasury Report</t>
  </si>
  <si>
    <t>Difference s/b 0</t>
  </si>
  <si>
    <t>JV Input Section:</t>
  </si>
  <si>
    <t>Accrued Interest on Reserve Account (Trustee Instructions)</t>
  </si>
  <si>
    <t>nothing to do with proof of collection account but entered in here to serve as input sheet</t>
  </si>
  <si>
    <t>Amortization of Cap Fees</t>
  </si>
  <si>
    <t>entered in master only to serve as input sheet: change link each month!!</t>
  </si>
  <si>
    <t>Amortization of N/P Discount</t>
  </si>
  <si>
    <t>entered in master only to serve as input sheet</t>
  </si>
  <si>
    <t>NOTE:</t>
  </si>
  <si>
    <t xml:space="preserve">SUMMARY </t>
  </si>
  <si>
    <t>Goal Seek</t>
  </si>
  <si>
    <t>Total Principal Book Value</t>
  </si>
  <si>
    <t>Col"I" Total</t>
  </si>
  <si>
    <t>Total Discounted Principal</t>
  </si>
  <si>
    <t>=C5</t>
  </si>
  <si>
    <t>Total Issuance Cost</t>
  </si>
  <si>
    <t>to chng H4</t>
  </si>
  <si>
    <t>DATE</t>
  </si>
  <si>
    <t>From</t>
  </si>
  <si>
    <t>To</t>
  </si>
  <si>
    <t>% of Note Balance (1)</t>
  </si>
  <si>
    <t>Principal Outstanding (1)</t>
  </si>
  <si>
    <t>Outstanding Note Discount</t>
  </si>
  <si>
    <t>Net Book Value</t>
  </si>
  <si>
    <t>Amortization Based Upon Interest Paid (A)</t>
  </si>
  <si>
    <t>Amortization Based Upon Effective Level Yield Interest (B)</t>
  </si>
  <si>
    <t>Capitalized Retail Issuance Costs Monthly Amortization
(C) = (B) - (A)</t>
  </si>
  <si>
    <t>Capitalized Retail Issuance Cost Full Month Amortization</t>
  </si>
  <si>
    <t>Capitalized Retail Issuance Cost Cumulative Amortization</t>
  </si>
  <si>
    <t xml:space="preserve">Interest Rate </t>
  </si>
  <si>
    <t>Effect Yield Int Rate</t>
  </si>
  <si>
    <t>Notes Payable Discount Monthly Amortization
(C) = (B) - (A)</t>
  </si>
  <si>
    <t>Notes Payable Discount FULL Monthly Amortization</t>
  </si>
  <si>
    <t>Notes Payable Discount Cumulative Amortization</t>
  </si>
  <si>
    <t>Nissan Auto Receivables Corporation II</t>
  </si>
  <si>
    <t>Notes Interest Income and Servicing Fee Expense Calculations</t>
  </si>
  <si>
    <t>Retail Notes Interest Income</t>
  </si>
  <si>
    <t>WAC</t>
  </si>
  <si>
    <t>Adjusted Pool Balance - Beginning of Period</t>
  </si>
  <si>
    <t>Total Principal Payment</t>
  </si>
  <si>
    <t>Monthly Proration (F)</t>
  </si>
  <si>
    <t>Retail Notes Estimated Interest Earned</t>
  </si>
  <si>
    <t>days in month (will be divided by 365: 366 for year leap years) (F)</t>
  </si>
  <si>
    <t>Servicing Fee Expense</t>
  </si>
  <si>
    <t>Annual Servicing Fee Expense Rate</t>
  </si>
  <si>
    <t>Annual Proration (G)</t>
  </si>
  <si>
    <t>(G) 1/12 = .08333</t>
  </si>
  <si>
    <t>For the Month Ending:</t>
  </si>
  <si>
    <t>Beginning of Interest Accrual Period</t>
  </si>
  <si>
    <t>Total Interest</t>
  </si>
  <si>
    <t>Month end</t>
  </si>
  <si>
    <t>for the month</t>
  </si>
  <si>
    <t>Actual Number of Interest Days in the Period</t>
  </si>
  <si>
    <t>30/360 Days of Interest for the Period</t>
  </si>
  <si>
    <t xml:space="preserve">Interest </t>
  </si>
  <si>
    <t>Factor</t>
  </si>
  <si>
    <t>Class A-1 (Actual/360)</t>
  </si>
  <si>
    <t>Fixed</t>
  </si>
  <si>
    <t>Class A-4 (30/360)</t>
  </si>
  <si>
    <t>Class A-1 at Beginning of Interest Period</t>
  </si>
  <si>
    <t>Interest Accrual for Monthly Period</t>
  </si>
  <si>
    <t>Class A-4 at Beginning of Interest Period</t>
  </si>
  <si>
    <t>Total Interest Accrual</t>
  </si>
  <si>
    <t>Last month Interest Accrual</t>
  </si>
  <si>
    <t xml:space="preserve">Total Interest </t>
  </si>
  <si>
    <t>s/b zero</t>
  </si>
  <si>
    <t>rounding ok</t>
  </si>
  <si>
    <t>Total Debt (sum of Class A-1 to A-4)</t>
  </si>
  <si>
    <t>Interest check</t>
  </si>
  <si>
    <t>Class</t>
  </si>
  <si>
    <t>Cur Mo</t>
  </si>
  <si>
    <t>Prior Mo</t>
  </si>
  <si>
    <t>Per Servicer Report</t>
  </si>
  <si>
    <t>Diff</t>
  </si>
  <si>
    <t>A-1</t>
  </si>
  <si>
    <t>A-4</t>
  </si>
  <si>
    <t>Need to update each month from Investor Report</t>
  </si>
  <si>
    <t>Class A-1 Notes - Fixed</t>
  </si>
  <si>
    <t>1. Reimbursement of Advance</t>
  </si>
  <si>
    <t>2. Servicing Fee:</t>
  </si>
  <si>
    <t>3. Interest:</t>
  </si>
  <si>
    <t>4. Total Monthly Principal Paid on the Notes</t>
  </si>
  <si>
    <t>5. Total Monthly Principal Paid on the Certificates</t>
  </si>
  <si>
    <r>
      <t>Proof of Collection Account SAP #</t>
    </r>
    <r>
      <rPr>
        <b/>
        <u/>
        <sz val="10"/>
        <color indexed="10"/>
        <rFont val="Arial"/>
        <family val="2"/>
      </rPr>
      <t xml:space="preserve"> 17000920</t>
    </r>
  </si>
  <si>
    <r>
      <t xml:space="preserve">Proof of Notes Transferred SAP # </t>
    </r>
    <r>
      <rPr>
        <b/>
        <u/>
        <sz val="10"/>
        <color indexed="10"/>
        <rFont val="Arial"/>
        <family val="2"/>
      </rPr>
      <t>11000877</t>
    </r>
  </si>
  <si>
    <t>NARCII Pool 918 - 2013B</t>
  </si>
  <si>
    <t>NARCII 2013B  Amortization of Capitalized Issuing Fees</t>
  </si>
  <si>
    <t>=SUM(B25:B36)</t>
  </si>
  <si>
    <t>=+B38-B37</t>
  </si>
  <si>
    <t>NARCII 2013C Amortization of Notes Payable Discount</t>
  </si>
  <si>
    <t xml:space="preserve">    30/360 Days</t>
  </si>
  <si>
    <t xml:space="preserve">    Actual/360 Days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</si>
  <si>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</si>
  <si>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t>Principal Payment</t>
  </si>
  <si>
    <t>Class A-2a Notes</t>
  </si>
  <si>
    <t>Class A-2b Notes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</si>
  <si>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</si>
  <si>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</si>
  <si>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</si>
  <si>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</si>
  <si>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</si>
  <si>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</si>
  <si>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</si>
  <si>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</si>
  <si>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</si>
  <si>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</si>
  <si>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</si>
  <si>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</si>
  <si>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Floating</t>
  </si>
  <si>
    <t xml:space="preserve">Class A-2b (Actual/360) </t>
  </si>
  <si>
    <t xml:space="preserve">Class A-2a (Actual/360) </t>
  </si>
  <si>
    <t>A-2b</t>
  </si>
  <si>
    <t>A-2a</t>
  </si>
  <si>
    <t>Class A-2b at Beginning of Interest Period</t>
  </si>
  <si>
    <t>Class A-2a at Beginning of Interest Period</t>
  </si>
  <si>
    <t>Class A-2b Notes - Floating</t>
  </si>
  <si>
    <t>Class A-2a Notes - Fixed</t>
  </si>
  <si>
    <t>Net Loss Ratio for Third Preceding Collection Period</t>
  </si>
  <si>
    <t>% of Receivables (EOP Balance)</t>
  </si>
  <si>
    <t>More than 120 Days</t>
  </si>
  <si>
    <t>Four-Month Average Net Loss Ratio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</si>
  <si>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</si>
  <si>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</si>
  <si>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</si>
  <si>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</si>
  <si>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</si>
  <si>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</si>
  <si>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</si>
  <si>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 xml:space="preserve">  Monthly Net Losses</t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</si>
  <si>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</si>
  <si>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NARC 16-A, Pool 602 Month-End Interest Accrual</t>
  </si>
  <si>
    <t>Delinquency Trigger</t>
  </si>
  <si>
    <t>Does the Delinquency Percentage exceed the Delinquency Trigger?</t>
  </si>
  <si>
    <t>Remaining Available Collections Released to Certificateholder</t>
  </si>
  <si>
    <t>Delinquency Percentage</t>
  </si>
  <si>
    <t>1. Has there been a material change in practices with respect to charge-</t>
  </si>
  <si>
    <t xml:space="preserve">2. Have there been any material modifications, extensions or waivers to </t>
  </si>
  <si>
    <t xml:space="preserve">3. Have there been any material breaches of representations, warranties </t>
  </si>
  <si>
    <t xml:space="preserve">4. Has there been an issuance of notes or other securities backed by the </t>
  </si>
  <si>
    <t xml:space="preserve">5. Has there been a material change in the underwriting, origination or acquisition </t>
  </si>
  <si>
    <t>60 Day Delinquent Receivables</t>
  </si>
  <si>
    <t>Total Adjusted Pool Balance</t>
  </si>
  <si>
    <t>Pool Balance</t>
  </si>
  <si>
    <t>2018-A Pool 911</t>
  </si>
  <si>
    <t>Nissan Auto Receivables 2019-B</t>
  </si>
  <si>
    <t>VII. Credit Risk Retention Disclosure</t>
  </si>
  <si>
    <t>NMAC, the sponsor, determined that the combined fair value of the Notes and Certificates was $1,350,440,350 as of the Closing Date, and that</t>
  </si>
  <si>
    <t>the fair value of the entire portion of the Certificates as of the Closing Date was $100,440,350, which is approximately 7.44% of the fair value of</t>
  </si>
  <si>
    <t>the Notes and Certificates. NARC II, the depositor, an affiliate of NMAC, retained all of the Certificates as of the Closing Date. The depositor is</t>
  </si>
  <si>
    <t>retaining a sufficient portion of the Certificates necessary to satsify the requirements of the SEC's credit risk retention rules, 17 C.F.R Part 246</t>
  </si>
  <si>
    <t>("Regulation RR"), which will be greater than or equal to 5.00% of the fair value of the Notes and Certificates required to comply with</t>
  </si>
  <si>
    <t>Regulation RR.</t>
  </si>
  <si>
    <t>Although the actual interest rates on the Notes in some cases were not within the ranges of the assumed rates, and the actual allocation of principal</t>
  </si>
  <si>
    <t>balance of the Class A-2 Notes between fixed rate A-2a and floating rate A-2b tranches differed from the assumed allocation, these differences and</t>
  </si>
  <si>
    <t xml:space="preserve">any other differences between the inputs an assumptions prior to sale of the Notes and at the closing of such sale, do not represent in the </t>
  </si>
  <si>
    <t>aggregate material changes in the methods or inputs and assumptions used by NMAC to calculate the fair value of the Notes and Certificates as of the</t>
  </si>
  <si>
    <t>Closing Date from the methods or inputs and assumptions used by NMAC to calculate the fair value prior to such sale as disclosed in the</t>
  </si>
  <si>
    <t>preliminary prospectus for the Notes dated as of May 15, 2019.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</si>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</sst>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0.00000%"/>
    <numFmt numFmtId="167" formatCode="0.0000%"/>
    <numFmt numFmtId="168" formatCode="#,##0.000_);\(#,##0.000\)"/>
    <numFmt numFmtId="169" formatCode="#,##0.000000_);\(#,##0.000000\)"/>
    <numFmt numFmtId="170" formatCode="_(* #,##0.0000000_);_(* \(#,##0.0000000\);_(* &quot;-&quot;??_);_(@_)"/>
    <numFmt numFmtId="171" formatCode="#,##0.0000000_);\(#,##0.0000000\)"/>
    <numFmt numFmtId="172" formatCode="0.000000%"/>
    <numFmt numFmtId="173" formatCode="#,##0.00000000_);[Red]\(#,##0.00000000\)"/>
    <numFmt numFmtId="174" formatCode="m/d/yy"/>
    <numFmt numFmtId="175" formatCode="mmm\ yyyy"/>
    <numFmt numFmtId="176" formatCode="0.00000"/>
    <numFmt numFmtId="177" formatCode="m/d/yy;@"/>
    <numFmt numFmtId="178" formatCode="General_)"/>
    <numFmt numFmtId="179" formatCode="0.00_)"/>
    <numFmt numFmtId="180" formatCode="#,##0.0_);[Red]\(#,##0.0\)"/>
    <numFmt numFmtId="181" formatCode="&quot;$&quot;#,##0.0_);[Red]\(&quot;$&quot;#,##0.0\)"/>
    <numFmt numFmtId="182" formatCode=";;;"/>
    <numFmt numFmtId="183" formatCode="#,##0.0;\(#,##0.0\);&quot;- &quot;"/>
    <numFmt numFmtId="184" formatCode="#,##0.0_);\(#,##0.0\);&quot;- &quot;"/>
    <numFmt numFmtId="185" formatCode="#,##0.0_);\(#,##0.0\);&quot;-&quot;_);@_)"/>
    <numFmt numFmtId="186" formatCode="0.00%_);\(0.00%\);&quot;-&quot;_%_)"/>
    <numFmt numFmtId="187" formatCode="0.0%_);\(0.0%\);&quot;-&quot;_%_)"/>
    <numFmt numFmtId="188" formatCode="#,##0.00_);\(#,##0.00\);&quot;-&quot;_);@_)"/>
    <numFmt numFmtId="189" formatCode="#,##0_);\(#,##0\);&quot;- &quot;"/>
    <numFmt numFmtId="190" formatCode="0_)"/>
    <numFmt numFmtId="191" formatCode="[Red]#,##0.0_);\(#,##0.0\);&quot;-&quot;_);@_)"/>
  </numFmts>
  <fonts count="7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Helv"/>
    </font>
    <font>
      <b/>
      <sz val="10"/>
      <name val="Helv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10"/>
      <name val="Tahoma"/>
      <family val="2"/>
    </font>
    <font>
      <b/>
      <u/>
      <sz val="8"/>
      <color indexed="81"/>
      <name val="Tahoma"/>
      <family val="2"/>
    </font>
    <font>
      <b/>
      <u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8"/>
      <color indexed="17"/>
      <name val="Arial"/>
      <family val="2"/>
    </font>
    <font>
      <sz val="8"/>
      <color indexed="12"/>
      <name val="Arial"/>
      <family val="2"/>
    </font>
    <font>
      <u/>
      <sz val="8"/>
      <name val="Arial"/>
      <family val="2"/>
    </font>
    <font>
      <sz val="9"/>
      <color indexed="10"/>
      <name val="Arial"/>
      <family val="2"/>
    </font>
    <font>
      <b/>
      <sz val="10"/>
      <color indexed="9"/>
      <name val="Arial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8"/>
      <name val="Helv"/>
    </font>
    <font>
      <b/>
      <sz val="14"/>
      <name val="Helv"/>
    </font>
    <font>
      <b/>
      <sz val="12"/>
      <name val="Helv"/>
    </font>
    <font>
      <b/>
      <i/>
      <sz val="16"/>
      <name val="Helv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b/>
      <sz val="8"/>
      <color indexed="8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b/>
      <i/>
      <u/>
      <sz val="9"/>
      <name val="Arial"/>
      <family val="2"/>
    </font>
    <font>
      <sz val="8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i/>
      <sz val="14"/>
      <name val="Palatino"/>
      <family val="1"/>
    </font>
    <font>
      <b/>
      <i/>
      <sz val="9"/>
      <color indexed="17"/>
      <name val="Arial"/>
      <family val="2"/>
    </font>
    <font>
      <i/>
      <u/>
      <sz val="8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8"/>
      <name val="Arial"/>
      <family val="2"/>
    </font>
    <font>
      <sz val="9"/>
      <name val="Helvetica-Black"/>
    </font>
    <font>
      <b/>
      <sz val="9"/>
      <color indexed="17"/>
      <name val="Arial"/>
      <family val="2"/>
    </font>
    <font>
      <b/>
      <sz val="10"/>
      <name val="MS Sans Serif"/>
      <family val="2"/>
    </font>
    <font>
      <u val="singleAccounting"/>
      <sz val="10"/>
      <name val="Arial"/>
      <family val="2"/>
    </font>
    <font>
      <u val="singleAccounting"/>
      <sz val="10"/>
      <color indexed="12"/>
      <name val="Arial"/>
      <family val="2"/>
    </font>
    <font>
      <b/>
      <u/>
      <sz val="10"/>
      <color indexed="10"/>
      <name val="Arial"/>
      <family val="2"/>
    </font>
    <font>
      <b/>
      <i/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4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26">
    <xf numFmtId="0" fontId="0" fillId="0" borderId="0"/>
    <xf numFmtId="0" fontId="2" fillId="2" borderId="0"/>
    <xf numFmtId="0" fontId="41" fillId="0" borderId="0" applyNumberFormat="0" applyFill="0" applyBorder="0" applyAlignment="0" applyProtection="0"/>
    <xf numFmtId="0" fontId="12" fillId="0" borderId="1"/>
    <xf numFmtId="0" fontId="13" fillId="3" borderId="1"/>
    <xf numFmtId="0" fontId="13" fillId="4" borderId="1"/>
    <xf numFmtId="0" fontId="11" fillId="0" borderId="0" applyFill="0" applyBorder="0">
      <alignment vertical="top"/>
    </xf>
    <xf numFmtId="188" fontId="42" fillId="2" borderId="0" applyBorder="0">
      <alignment vertical="top"/>
    </xf>
    <xf numFmtId="188" fontId="21" fillId="2" borderId="0" applyBorder="0">
      <alignment vertical="top"/>
    </xf>
    <xf numFmtId="0" fontId="43" fillId="2" borderId="0" applyNumberFormat="0" applyBorder="0">
      <alignment vertical="center"/>
    </xf>
    <xf numFmtId="0" fontId="42" fillId="0" borderId="0"/>
    <xf numFmtId="182" fontId="21" fillId="0" borderId="0" applyFill="0" applyBorder="0" applyAlignment="0"/>
    <xf numFmtId="185" fontId="21" fillId="0" borderId="0" applyFill="0" applyBorder="0" applyAlignment="0"/>
    <xf numFmtId="43" fontId="5" fillId="0" borderId="0" applyFont="0" applyFill="0" applyBorder="0" applyAlignment="0" applyProtection="0"/>
    <xf numFmtId="38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2" fillId="0" borderId="0" applyFont="0" applyFill="0" applyBorder="0" applyAlignment="0" applyProtection="0"/>
    <xf numFmtId="5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0" fontId="44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2" applyNumberFormat="0" applyFont="0" applyFill="0" applyAlignment="0" applyProtection="0"/>
    <xf numFmtId="1" fontId="21" fillId="0" borderId="0" applyFill="0"/>
    <xf numFmtId="0" fontId="45" fillId="0" borderId="0" applyFill="0" applyBorder="0" applyProtection="0">
      <alignment horizontal="left"/>
    </xf>
    <xf numFmtId="38" fontId="26" fillId="5" borderId="0" applyNumberFormat="0" applyBorder="0" applyAlignment="0" applyProtection="0"/>
    <xf numFmtId="38" fontId="26" fillId="2" borderId="0" applyNumberFormat="0" applyBorder="0" applyAlignment="0" applyProtection="0"/>
    <xf numFmtId="38" fontId="26" fillId="2" borderId="0" applyNumberFormat="0" applyBorder="0" applyAlignment="0" applyProtection="0"/>
    <xf numFmtId="38" fontId="26" fillId="2" borderId="0" applyNumberFormat="0" applyBorder="0" applyAlignment="0" applyProtection="0"/>
    <xf numFmtId="38" fontId="26" fillId="2" borderId="0" applyNumberFormat="0" applyBorder="0" applyAlignment="0" applyProtection="0"/>
    <xf numFmtId="38" fontId="26" fillId="2" borderId="0" applyNumberFormat="0" applyBorder="0" applyAlignment="0" applyProtection="0"/>
    <xf numFmtId="38" fontId="26" fillId="2" borderId="0" applyNumberFormat="0" applyBorder="0" applyAlignment="0" applyProtection="0"/>
    <xf numFmtId="38" fontId="26" fillId="2" borderId="0" applyNumberFormat="0" applyBorder="0" applyAlignment="0" applyProtection="0"/>
    <xf numFmtId="38" fontId="26" fillId="2" borderId="0" applyNumberFormat="0" applyBorder="0" applyAlignment="0" applyProtection="0"/>
    <xf numFmtId="38" fontId="26" fillId="5" borderId="0" applyNumberFormat="0" applyBorder="0" applyAlignment="0" applyProtection="0"/>
    <xf numFmtId="38" fontId="26" fillId="5" borderId="0" applyNumberFormat="0" applyBorder="0" applyAlignment="0" applyProtection="0"/>
    <xf numFmtId="38" fontId="26" fillId="5" borderId="0" applyNumberFormat="0" applyBorder="0" applyAlignment="0" applyProtection="0"/>
    <xf numFmtId="38" fontId="26" fillId="5" borderId="0" applyNumberFormat="0" applyBorder="0" applyAlignment="0" applyProtection="0"/>
    <xf numFmtId="38" fontId="26" fillId="5" borderId="0" applyNumberFormat="0" applyBorder="0" applyAlignment="0" applyProtection="0"/>
    <xf numFmtId="38" fontId="26" fillId="5" borderId="0" applyNumberFormat="0" applyBorder="0" applyAlignment="0" applyProtection="0"/>
    <xf numFmtId="38" fontId="26" fillId="5" borderId="0" applyNumberFormat="0" applyBorder="0" applyAlignment="0" applyProtection="0"/>
    <xf numFmtId="38" fontId="26" fillId="5" borderId="0" applyNumberFormat="0" applyBorder="0" applyAlignment="0" applyProtection="0"/>
    <xf numFmtId="38" fontId="26" fillId="5" borderId="0" applyNumberFormat="0" applyBorder="0" applyAlignment="0" applyProtection="0"/>
    <xf numFmtId="38" fontId="26" fillId="5" borderId="0" applyNumberFormat="0" applyBorder="0" applyAlignment="0" applyProtection="0"/>
    <xf numFmtId="38" fontId="26" fillId="5" borderId="0" applyNumberFormat="0" applyBorder="0" applyAlignment="0" applyProtection="0"/>
    <xf numFmtId="38" fontId="26" fillId="5" borderId="0" applyNumberFormat="0" applyBorder="0" applyAlignment="0" applyProtection="0"/>
    <xf numFmtId="38" fontId="26" fillId="5" borderId="0" applyNumberFormat="0" applyBorder="0" applyAlignment="0" applyProtection="0"/>
    <xf numFmtId="38" fontId="26" fillId="5" borderId="0" applyNumberFormat="0" applyBorder="0" applyAlignment="0" applyProtection="0"/>
    <xf numFmtId="38" fontId="26" fillId="5" borderId="0" applyNumberFormat="0" applyBorder="0" applyAlignment="0" applyProtection="0"/>
    <xf numFmtId="38" fontId="26" fillId="2" borderId="0" applyNumberFormat="0" applyBorder="0" applyAlignment="0" applyProtection="0"/>
    <xf numFmtId="38" fontId="26" fillId="2" borderId="0" applyNumberFormat="0" applyBorder="0" applyAlignment="0" applyProtection="0"/>
    <xf numFmtId="38" fontId="26" fillId="2" borderId="0" applyNumberFormat="0" applyBorder="0" applyAlignment="0" applyProtection="0"/>
    <xf numFmtId="38" fontId="26" fillId="2" borderId="0" applyNumberFormat="0" applyBorder="0" applyAlignment="0" applyProtection="0"/>
    <xf numFmtId="38" fontId="26" fillId="2" borderId="0" applyNumberFormat="0" applyBorder="0" applyAlignment="0" applyProtection="0"/>
    <xf numFmtId="38" fontId="26" fillId="2" borderId="0" applyNumberFormat="0" applyBorder="0" applyAlignment="0" applyProtection="0"/>
    <xf numFmtId="38" fontId="26" fillId="2" borderId="0" applyNumberFormat="0" applyBorder="0" applyAlignment="0" applyProtection="0"/>
    <xf numFmtId="0" fontId="44" fillId="0" borderId="0" applyFont="0" applyFill="0" applyBorder="0" applyAlignment="0" applyProtection="0">
      <alignment horizontal="right"/>
    </xf>
    <xf numFmtId="0" fontId="46" fillId="0" borderId="0" applyProtection="0">
      <alignment horizontal="righ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7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48" fillId="0" borderId="0" applyProtection="0">
      <alignment horizontal="left"/>
    </xf>
    <xf numFmtId="0" fontId="34" fillId="0" borderId="0"/>
    <xf numFmtId="0" fontId="35" fillId="0" borderId="0"/>
    <xf numFmtId="0" fontId="36" fillId="0" borderId="0"/>
    <xf numFmtId="10" fontId="26" fillId="5" borderId="1" applyNumberFormat="0" applyBorder="0" applyAlignment="0" applyProtection="0"/>
    <xf numFmtId="10" fontId="26" fillId="6" borderId="1" applyNumberFormat="0" applyBorder="0" applyAlignment="0" applyProtection="0"/>
    <xf numFmtId="10" fontId="26" fillId="6" borderId="1" applyNumberFormat="0" applyBorder="0" applyAlignment="0" applyProtection="0"/>
    <xf numFmtId="10" fontId="26" fillId="6" borderId="1" applyNumberFormat="0" applyBorder="0" applyAlignment="0" applyProtection="0"/>
    <xf numFmtId="10" fontId="26" fillId="6" borderId="1" applyNumberFormat="0" applyBorder="0" applyAlignment="0" applyProtection="0"/>
    <xf numFmtId="10" fontId="26" fillId="6" borderId="1" applyNumberFormat="0" applyBorder="0" applyAlignment="0" applyProtection="0"/>
    <xf numFmtId="10" fontId="26" fillId="6" borderId="1" applyNumberFormat="0" applyBorder="0" applyAlignment="0" applyProtection="0"/>
    <xf numFmtId="10" fontId="26" fillId="6" borderId="1" applyNumberFormat="0" applyBorder="0" applyAlignment="0" applyProtection="0"/>
    <xf numFmtId="10" fontId="26" fillId="6" borderId="1" applyNumberFormat="0" applyBorder="0" applyAlignment="0" applyProtection="0"/>
    <xf numFmtId="10" fontId="26" fillId="5" borderId="1" applyNumberFormat="0" applyBorder="0" applyAlignment="0" applyProtection="0"/>
    <xf numFmtId="10" fontId="26" fillId="5" borderId="1" applyNumberFormat="0" applyBorder="0" applyAlignment="0" applyProtection="0"/>
    <xf numFmtId="10" fontId="26" fillId="5" borderId="1" applyNumberFormat="0" applyBorder="0" applyAlignment="0" applyProtection="0"/>
    <xf numFmtId="10" fontId="26" fillId="5" borderId="1" applyNumberFormat="0" applyBorder="0" applyAlignment="0" applyProtection="0"/>
    <xf numFmtId="10" fontId="26" fillId="5" borderId="1" applyNumberFormat="0" applyBorder="0" applyAlignment="0" applyProtection="0"/>
    <xf numFmtId="10" fontId="26" fillId="5" borderId="1" applyNumberFormat="0" applyBorder="0" applyAlignment="0" applyProtection="0"/>
    <xf numFmtId="10" fontId="26" fillId="5" borderId="1" applyNumberFormat="0" applyBorder="0" applyAlignment="0" applyProtection="0"/>
    <xf numFmtId="10" fontId="26" fillId="5" borderId="1" applyNumberFormat="0" applyBorder="0" applyAlignment="0" applyProtection="0"/>
    <xf numFmtId="10" fontId="26" fillId="5" borderId="1" applyNumberFormat="0" applyBorder="0" applyAlignment="0" applyProtection="0"/>
    <xf numFmtId="10" fontId="26" fillId="5" borderId="1" applyNumberFormat="0" applyBorder="0" applyAlignment="0" applyProtection="0"/>
    <xf numFmtId="10" fontId="26" fillId="5" borderId="1" applyNumberFormat="0" applyBorder="0" applyAlignment="0" applyProtection="0"/>
    <xf numFmtId="10" fontId="26" fillId="5" borderId="1" applyNumberFormat="0" applyBorder="0" applyAlignment="0" applyProtection="0"/>
    <xf numFmtId="10" fontId="26" fillId="5" borderId="1" applyNumberFormat="0" applyBorder="0" applyAlignment="0" applyProtection="0"/>
    <xf numFmtId="10" fontId="26" fillId="5" borderId="1" applyNumberFormat="0" applyBorder="0" applyAlignment="0" applyProtection="0"/>
    <xf numFmtId="10" fontId="26" fillId="5" borderId="1" applyNumberFormat="0" applyBorder="0" applyAlignment="0" applyProtection="0"/>
    <xf numFmtId="10" fontId="26" fillId="6" borderId="1" applyNumberFormat="0" applyBorder="0" applyAlignment="0" applyProtection="0"/>
    <xf numFmtId="10" fontId="26" fillId="6" borderId="1" applyNumberFormat="0" applyBorder="0" applyAlignment="0" applyProtection="0"/>
    <xf numFmtId="10" fontId="26" fillId="6" borderId="1" applyNumberFormat="0" applyBorder="0" applyAlignment="0" applyProtection="0"/>
    <xf numFmtId="10" fontId="26" fillId="6" borderId="1" applyNumberFormat="0" applyBorder="0" applyAlignment="0" applyProtection="0"/>
    <xf numFmtId="10" fontId="26" fillId="6" borderId="1" applyNumberFormat="0" applyBorder="0" applyAlignment="0" applyProtection="0"/>
    <xf numFmtId="10" fontId="26" fillId="6" borderId="1" applyNumberFormat="0" applyBorder="0" applyAlignment="0" applyProtection="0"/>
    <xf numFmtId="10" fontId="26" fillId="6" borderId="1" applyNumberFormat="0" applyBorder="0" applyAlignment="0" applyProtection="0"/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79" fontId="28" fillId="0" borderId="0" applyNumberFormat="0" applyFill="0" applyBorder="0" applyAlignment="0" applyProtection="0">
      <protection locked="0"/>
    </xf>
    <xf numFmtId="185" fontId="49" fillId="0" borderId="0" applyBorder="0">
      <alignment horizontal="right" vertical="top"/>
      <protection locked="0"/>
    </xf>
    <xf numFmtId="186" fontId="49" fillId="0" borderId="0" applyBorder="0">
      <alignment horizontal="right" vertical="top"/>
      <protection locked="0"/>
    </xf>
    <xf numFmtId="190" fontId="7" fillId="2" borderId="0" applyFill="0" applyBorder="0">
      <protection locked="0"/>
    </xf>
    <xf numFmtId="185" fontId="49" fillId="0" borderId="0" applyBorder="0" applyProtection="0"/>
    <xf numFmtId="191" fontId="49" fillId="0" borderId="0" applyBorder="0">
      <alignment horizontal="right" vertical="top"/>
      <protection locked="0"/>
    </xf>
    <xf numFmtId="0" fontId="21" fillId="2" borderId="0" applyNumberFormat="0" applyFill="0" applyBorder="0"/>
    <xf numFmtId="185" fontId="30" fillId="0" borderId="0" applyNumberFormat="0" applyFill="0" applyBorder="0" applyProtection="0">
      <alignment horizontal="left" vertical="top"/>
    </xf>
    <xf numFmtId="179" fontId="27" fillId="0" borderId="0" applyNumberFormat="0" applyFill="0" applyBorder="0" applyAlignment="0"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29" fillId="0" borderId="0" applyNumberFormat="0" applyFill="0" applyBorder="0" applyAlignment="0" applyProtection="0"/>
    <xf numFmtId="0" fontId="26" fillId="0" borderId="0" applyNumberFormat="0" applyFill="0" applyBorder="0"/>
    <xf numFmtId="186" fontId="26" fillId="0" borderId="0" applyFill="0" applyBorder="0">
      <alignment vertical="top"/>
    </xf>
    <xf numFmtId="186" fontId="26" fillId="0" borderId="0" applyFill="0" applyBorder="0" applyAlignment="0"/>
    <xf numFmtId="185" fontId="29" fillId="0" borderId="0" applyNumberFormat="0" applyFill="0" applyBorder="0" applyAlignment="0"/>
    <xf numFmtId="185" fontId="50" fillId="0" borderId="0" applyNumberFormat="0" applyFill="0" applyBorder="0">
      <alignment vertical="center"/>
    </xf>
    <xf numFmtId="185" fontId="26" fillId="0" borderId="0" applyFill="0" applyBorder="0">
      <alignment horizontal="right"/>
    </xf>
    <xf numFmtId="0" fontId="26" fillId="0" borderId="0" applyFill="0" applyBorder="0" applyProtection="0">
      <alignment vertical="top"/>
    </xf>
    <xf numFmtId="185" fontId="26" fillId="0" borderId="0" applyFill="0" applyBorder="0">
      <alignment horizontal="right" vertical="top"/>
    </xf>
    <xf numFmtId="0" fontId="44" fillId="0" borderId="0" applyFont="0" applyFill="0" applyBorder="0" applyAlignment="0" applyProtection="0">
      <alignment horizontal="right"/>
    </xf>
    <xf numFmtId="179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73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2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12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/>
    <xf numFmtId="0" fontId="2" fillId="0" borderId="0"/>
    <xf numFmtId="0" fontId="2" fillId="0" borderId="0"/>
    <xf numFmtId="0" fontId="74" fillId="0" borderId="0"/>
    <xf numFmtId="0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/>
    <xf numFmtId="0" fontId="74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79" fontId="40" fillId="7" borderId="0" applyNumberFormat="0" applyBorder="0">
      <alignment horizontal="center"/>
      <protection locked="0"/>
    </xf>
    <xf numFmtId="188" fontId="21" fillId="0" borderId="0" applyFont="0" applyFill="0" applyBorder="0">
      <alignment horizontal="right" vertical="top"/>
    </xf>
    <xf numFmtId="187" fontId="21" fillId="2" borderId="0" applyFill="0" applyBorder="0">
      <alignment horizontal="right" vertical="top"/>
    </xf>
    <xf numFmtId="9" fontId="5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58" fillId="0" borderId="3">
      <alignment horizontal="center"/>
    </xf>
    <xf numFmtId="3" fontId="33" fillId="0" borderId="0" applyFont="0" applyFill="0" applyBorder="0" applyAlignment="0" applyProtection="0"/>
    <xf numFmtId="0" fontId="33" fillId="8" borderId="0" applyNumberFormat="0" applyFont="0" applyBorder="0" applyAlignment="0" applyProtection="0"/>
    <xf numFmtId="189" fontId="51" fillId="0" borderId="0" applyNumberFormat="0" applyFill="0" applyBorder="0"/>
    <xf numFmtId="0" fontId="52" fillId="2" borderId="0" applyNumberFormat="0" applyBorder="0">
      <alignment vertical="center"/>
    </xf>
    <xf numFmtId="183" fontId="42" fillId="0" borderId="0" applyFill="0" applyBorder="0" applyProtection="0"/>
    <xf numFmtId="0" fontId="53" fillId="0" borderId="0" applyBorder="0" applyProtection="0">
      <alignment vertical="center"/>
    </xf>
    <xf numFmtId="0" fontId="53" fillId="0" borderId="4" applyBorder="0" applyProtection="0">
      <alignment horizontal="right" vertical="center"/>
    </xf>
    <xf numFmtId="0" fontId="54" fillId="9" borderId="0" applyBorder="0" applyProtection="0">
      <alignment horizontal="centerContinuous" vertical="center"/>
    </xf>
    <xf numFmtId="0" fontId="54" fillId="10" borderId="4" applyBorder="0" applyProtection="0">
      <alignment horizontal="centerContinuous" vertical="center"/>
    </xf>
    <xf numFmtId="0" fontId="55" fillId="0" borderId="0" applyBorder="0" applyProtection="0">
      <alignment horizontal="left"/>
    </xf>
    <xf numFmtId="0" fontId="56" fillId="0" borderId="0" applyFill="0" applyBorder="0" applyProtection="0">
      <alignment horizontal="left"/>
    </xf>
    <xf numFmtId="0" fontId="45" fillId="0" borderId="5" applyFill="0" applyBorder="0" applyProtection="0">
      <alignment horizontal="left" vertical="top"/>
    </xf>
    <xf numFmtId="184" fontId="21" fillId="11" borderId="0" applyFill="0"/>
    <xf numFmtId="184" fontId="57" fillId="0" borderId="1">
      <alignment horizontal="right" vertical="top"/>
      <protection locked="0"/>
    </xf>
    <xf numFmtId="185" fontId="21" fillId="2" borderId="0" applyFill="0" applyBorder="0">
      <alignment horizontal="right" vertical="top"/>
    </xf>
    <xf numFmtId="185" fontId="42" fillId="0" borderId="0" applyFill="0" applyBorder="0">
      <alignment horizontal="right" vertical="top"/>
    </xf>
  </cellStyleXfs>
  <cellXfs count="313">
    <xf numFmtId="0" fontId="0" fillId="0" borderId="0" xfId="0"/>
    <xf numFmtId="0" fontId="2" fillId="0" borderId="0" xfId="0" applyFont="1"/>
    <xf numFmtId="43" fontId="2" fillId="0" borderId="0" xfId="97" applyFont="1"/>
    <xf numFmtId="10" fontId="2" fillId="0" borderId="0" xfId="2804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0" xfId="0" quotePrefix="1" applyFont="1"/>
    <xf numFmtId="39" fontId="2" fillId="12" borderId="0" xfId="2793" applyNumberFormat="1" applyFont="1" applyFill="1"/>
    <xf numFmtId="0" fontId="2" fillId="0" borderId="0" xfId="2794" applyFont="1" applyBorder="1"/>
    <xf numFmtId="37" fontId="9" fillId="0" borderId="0" xfId="2794" applyNumberFormat="1" applyFont="1"/>
    <xf numFmtId="0" fontId="2" fillId="0" borderId="0" xfId="2794" applyFont="1"/>
    <xf numFmtId="39" fontId="7" fillId="0" borderId="0" xfId="2794" applyNumberFormat="1" applyFont="1"/>
    <xf numFmtId="0" fontId="2" fillId="0" borderId="0" xfId="2794" applyNumberFormat="1" applyFont="1"/>
    <xf numFmtId="0" fontId="2" fillId="0" borderId="0" xfId="2794" applyNumberFormat="1" applyFont="1" applyBorder="1"/>
    <xf numFmtId="0" fontId="2" fillId="0" borderId="0" xfId="2794" applyFont="1" applyBorder="1" applyAlignment="1">
      <alignment horizontal="right"/>
    </xf>
    <xf numFmtId="4" fontId="2" fillId="0" borderId="0" xfId="2794" applyNumberFormat="1" applyFont="1"/>
    <xf numFmtId="39" fontId="2" fillId="0" borderId="0" xfId="2794" applyNumberFormat="1" applyFont="1"/>
    <xf numFmtId="0" fontId="10" fillId="0" borderId="0" xfId="2795" applyFont="1" applyBorder="1"/>
    <xf numFmtId="0" fontId="10" fillId="0" borderId="0" xfId="2796" applyFont="1"/>
    <xf numFmtId="39" fontId="7" fillId="0" borderId="7" xfId="2795" applyNumberFormat="1" applyFont="1" applyBorder="1"/>
    <xf numFmtId="39" fontId="7" fillId="0" borderId="8" xfId="2795" applyNumberFormat="1" applyFont="1" applyBorder="1"/>
    <xf numFmtId="40" fontId="10" fillId="0" borderId="0" xfId="2796" quotePrefix="1" applyNumberFormat="1" applyFont="1"/>
    <xf numFmtId="0" fontId="2" fillId="0" borderId="4" xfId="2795" applyFont="1" applyBorder="1" applyAlignment="1">
      <alignment horizontal="center" wrapText="1"/>
    </xf>
    <xf numFmtId="0" fontId="2" fillId="0" borderId="4" xfId="2795" applyFont="1" applyFill="1" applyBorder="1" applyAlignment="1">
      <alignment horizontal="center" wrapText="1"/>
    </xf>
    <xf numFmtId="0" fontId="2" fillId="0" borderId="0" xfId="2795" applyFont="1" applyBorder="1" applyAlignment="1">
      <alignment horizontal="center" wrapText="1"/>
    </xf>
    <xf numFmtId="0" fontId="2" fillId="0" borderId="4" xfId="2796" applyFont="1" applyFill="1" applyBorder="1" applyAlignment="1">
      <alignment horizontal="center" wrapText="1"/>
    </xf>
    <xf numFmtId="39" fontId="2" fillId="0" borderId="0" xfId="2796" applyNumberFormat="1" applyFont="1" applyFill="1" applyBorder="1" applyAlignment="1">
      <alignment horizontal="center" wrapText="1"/>
    </xf>
    <xf numFmtId="39" fontId="2" fillId="0" borderId="0" xfId="2795" applyNumberFormat="1" applyFont="1" applyFill="1" applyBorder="1"/>
    <xf numFmtId="39" fontId="2" fillId="0" borderId="0" xfId="2795" applyNumberFormat="1" applyFont="1" applyBorder="1"/>
    <xf numFmtId="0" fontId="4" fillId="0" borderId="0" xfId="0" applyFont="1"/>
    <xf numFmtId="175" fontId="19" fillId="0" borderId="1" xfId="0" applyNumberFormat="1" applyFont="1" applyBorder="1" applyAlignment="1">
      <alignment horizontal="center"/>
    </xf>
    <xf numFmtId="43" fontId="19" fillId="0" borderId="9" xfId="97" applyFont="1" applyFill="1" applyBorder="1"/>
    <xf numFmtId="164" fontId="7" fillId="0" borderId="10" xfId="97" applyNumberFormat="1" applyFont="1" applyBorder="1"/>
    <xf numFmtId="176" fontId="2" fillId="0" borderId="10" xfId="97" applyNumberFormat="1" applyFont="1" applyBorder="1"/>
    <xf numFmtId="0" fontId="10" fillId="0" borderId="0" xfId="0" quotePrefix="1" applyNumberFormat="1" applyFont="1"/>
    <xf numFmtId="175" fontId="20" fillId="0" borderId="1" xfId="0" applyNumberFormat="1" applyFont="1" applyBorder="1" applyAlignment="1">
      <alignment horizontal="center"/>
    </xf>
    <xf numFmtId="0" fontId="10" fillId="0" borderId="0" xfId="2792" applyFont="1" applyAlignment="1">
      <alignment horizontal="centerContinuous"/>
    </xf>
    <xf numFmtId="0" fontId="2" fillId="0" borderId="0" xfId="2792" applyFont="1" applyAlignment="1">
      <alignment horizontal="centerContinuous"/>
    </xf>
    <xf numFmtId="0" fontId="2" fillId="0" borderId="0" xfId="2798" applyFont="1"/>
    <xf numFmtId="177" fontId="10" fillId="0" borderId="0" xfId="2792" applyNumberFormat="1" applyFont="1" applyAlignment="1">
      <alignment horizontal="left"/>
    </xf>
    <xf numFmtId="0" fontId="2" fillId="0" borderId="0" xfId="2792" applyFont="1"/>
    <xf numFmtId="0" fontId="10" fillId="0" borderId="0" xfId="2792" applyFont="1" applyAlignment="1">
      <alignment horizontal="center"/>
    </xf>
    <xf numFmtId="178" fontId="2" fillId="0" borderId="0" xfId="2792" applyNumberFormat="1" applyFont="1" applyFill="1" applyBorder="1" applyAlignment="1" applyProtection="1">
      <alignment horizontal="left"/>
      <protection locked="0"/>
    </xf>
    <xf numFmtId="177" fontId="2" fillId="0" borderId="0" xfId="2792" applyNumberFormat="1" applyFont="1" applyFill="1" applyBorder="1" applyAlignment="1" applyProtection="1">
      <alignment horizontal="center"/>
      <protection locked="0"/>
    </xf>
    <xf numFmtId="177" fontId="19" fillId="0" borderId="0" xfId="2792" applyNumberFormat="1" applyFont="1" applyFill="1" applyBorder="1" applyAlignment="1" applyProtection="1">
      <alignment horizontal="center"/>
      <protection locked="0"/>
    </xf>
    <xf numFmtId="178" fontId="2" fillId="0" borderId="0" xfId="2792" applyNumberFormat="1" applyFont="1" applyFill="1" applyAlignment="1" applyProtection="1">
      <alignment horizontal="left"/>
      <protection locked="0"/>
    </xf>
    <xf numFmtId="165" fontId="7" fillId="0" borderId="0" xfId="587" applyNumberFormat="1" applyFont="1" applyFill="1" applyBorder="1"/>
    <xf numFmtId="165" fontId="2" fillId="0" borderId="0" xfId="2792" applyNumberFormat="1" applyFont="1"/>
    <xf numFmtId="165" fontId="22" fillId="0" borderId="0" xfId="587" applyNumberFormat="1" applyFont="1" applyFill="1" applyBorder="1"/>
    <xf numFmtId="165" fontId="22" fillId="0" borderId="0" xfId="2792" applyNumberFormat="1" applyFont="1" applyFill="1"/>
    <xf numFmtId="0" fontId="23" fillId="0" borderId="4" xfId="2792" applyFont="1" applyBorder="1" applyAlignment="1">
      <alignment horizontal="center"/>
    </xf>
    <xf numFmtId="178" fontId="23" fillId="0" borderId="4" xfId="2792" applyNumberFormat="1" applyFont="1" applyFill="1" applyBorder="1" applyAlignment="1" applyProtection="1">
      <alignment horizontal="center"/>
      <protection locked="0"/>
    </xf>
    <xf numFmtId="165" fontId="8" fillId="0" borderId="0" xfId="587" applyNumberFormat="1" applyFont="1" applyFill="1" applyBorder="1"/>
    <xf numFmtId="165" fontId="24" fillId="0" borderId="0" xfId="2792" applyNumberFormat="1" applyFont="1" applyFill="1"/>
    <xf numFmtId="166" fontId="2" fillId="0" borderId="0" xfId="2804" applyNumberFormat="1" applyFont="1" applyFill="1" applyAlignment="1" applyProtection="1">
      <alignment horizontal="right"/>
      <protection locked="0"/>
    </xf>
    <xf numFmtId="10" fontId="2" fillId="0" borderId="0" xfId="2792" applyNumberFormat="1" applyFont="1"/>
    <xf numFmtId="10" fontId="8" fillId="0" borderId="0" xfId="2804" applyNumberFormat="1" applyFont="1" applyFill="1" applyAlignment="1" applyProtection="1">
      <alignment horizontal="center"/>
      <protection locked="0"/>
    </xf>
    <xf numFmtId="0" fontId="9" fillId="0" borderId="0" xfId="2792" applyFont="1"/>
    <xf numFmtId="10" fontId="2" fillId="0" borderId="0" xfId="2804" applyNumberFormat="1" applyFont="1" applyFill="1" applyAlignment="1" applyProtection="1">
      <alignment horizontal="right"/>
      <protection locked="0"/>
    </xf>
    <xf numFmtId="0" fontId="2" fillId="0" borderId="0" xfId="2792" applyFont="1" applyFill="1" applyProtection="1">
      <protection locked="0"/>
    </xf>
    <xf numFmtId="10" fontId="2" fillId="0" borderId="0" xfId="2804" applyNumberFormat="1" applyFont="1" applyFill="1" applyAlignment="1" applyProtection="1">
      <alignment horizontal="center"/>
      <protection locked="0"/>
    </xf>
    <xf numFmtId="43" fontId="19" fillId="0" borderId="0" xfId="2792" applyNumberFormat="1" applyFont="1" applyFill="1" applyBorder="1"/>
    <xf numFmtId="7" fontId="2" fillId="0" borderId="0" xfId="2792" applyNumberFormat="1" applyFont="1"/>
    <xf numFmtId="7" fontId="2" fillId="0" borderId="0" xfId="2792" applyNumberFormat="1" applyFont="1" applyFill="1" applyProtection="1">
      <protection locked="0"/>
    </xf>
    <xf numFmtId="43" fontId="19" fillId="0" borderId="0" xfId="2792" applyNumberFormat="1" applyFont="1"/>
    <xf numFmtId="7" fontId="2" fillId="0" borderId="6" xfId="2792" applyNumberFormat="1" applyFont="1" applyFill="1" applyBorder="1" applyProtection="1">
      <protection locked="0"/>
    </xf>
    <xf numFmtId="7" fontId="2" fillId="12" borderId="6" xfId="2792" applyNumberFormat="1" applyFont="1" applyFill="1" applyBorder="1"/>
    <xf numFmtId="7" fontId="19" fillId="0" borderId="0" xfId="2792" applyNumberFormat="1" applyFont="1"/>
    <xf numFmtId="7" fontId="2" fillId="0" borderId="11" xfId="2792" applyNumberFormat="1" applyFont="1" applyBorder="1"/>
    <xf numFmtId="43" fontId="2" fillId="0" borderId="11" xfId="2792" applyNumberFormat="1" applyFont="1" applyBorder="1"/>
    <xf numFmtId="43" fontId="2" fillId="0" borderId="6" xfId="2792" applyNumberFormat="1" applyFont="1" applyBorder="1"/>
    <xf numFmtId="0" fontId="9" fillId="0" borderId="0" xfId="2798" applyFont="1"/>
    <xf numFmtId="0" fontId="2" fillId="0" borderId="12" xfId="2792" applyFont="1" applyBorder="1"/>
    <xf numFmtId="7" fontId="2" fillId="0" borderId="4" xfId="2792" applyNumberFormat="1" applyFont="1" applyBorder="1"/>
    <xf numFmtId="43" fontId="2" fillId="0" borderId="4" xfId="2792" applyNumberFormat="1" applyFont="1" applyBorder="1"/>
    <xf numFmtId="43" fontId="2" fillId="0" borderId="13" xfId="2792" applyNumberFormat="1" applyFont="1" applyBorder="1"/>
    <xf numFmtId="0" fontId="2" fillId="0" borderId="0" xfId="2798" applyFont="1" applyFill="1"/>
    <xf numFmtId="0" fontId="31" fillId="0" borderId="0" xfId="2798" applyFont="1" applyFill="1"/>
    <xf numFmtId="43" fontId="2" fillId="0" borderId="0" xfId="2798" applyNumberFormat="1" applyFont="1" applyFill="1"/>
    <xf numFmtId="0" fontId="31" fillId="13" borderId="0" xfId="2798" applyFont="1" applyFill="1"/>
    <xf numFmtId="43" fontId="2" fillId="0" borderId="0" xfId="2798" applyNumberFormat="1" applyFont="1"/>
    <xf numFmtId="0" fontId="2" fillId="13" borderId="0" xfId="2798" applyFont="1" applyFill="1"/>
    <xf numFmtId="4" fontId="10" fillId="0" borderId="0" xfId="590" applyFont="1" applyAlignment="1">
      <alignment horizontal="center"/>
    </xf>
    <xf numFmtId="4" fontId="24" fillId="0" borderId="0" xfId="590" applyFont="1"/>
    <xf numFmtId="0" fontId="2" fillId="14" borderId="0" xfId="2798" applyFont="1" applyFill="1"/>
    <xf numFmtId="43" fontId="19" fillId="14" borderId="0" xfId="97" applyFont="1" applyFill="1"/>
    <xf numFmtId="166" fontId="2" fillId="14" borderId="0" xfId="2804" applyNumberFormat="1" applyFont="1" applyFill="1" applyAlignment="1" applyProtection="1">
      <alignment horizontal="right"/>
      <protection locked="0"/>
    </xf>
    <xf numFmtId="0" fontId="25" fillId="14" borderId="0" xfId="2798" applyFont="1" applyFill="1"/>
    <xf numFmtId="43" fontId="25" fillId="14" borderId="0" xfId="97" applyFont="1" applyFill="1"/>
    <xf numFmtId="0" fontId="63" fillId="0" borderId="0" xfId="0" applyFont="1"/>
    <xf numFmtId="0" fontId="63" fillId="0" borderId="0" xfId="0" quotePrefix="1" applyFont="1"/>
    <xf numFmtId="4" fontId="2" fillId="15" borderId="14" xfId="97" applyNumberFormat="1" applyFont="1" applyFill="1" applyBorder="1"/>
    <xf numFmtId="4" fontId="2" fillId="0" borderId="0" xfId="97" applyNumberFormat="1" applyFont="1" applyFill="1" applyBorder="1"/>
    <xf numFmtId="39" fontId="2" fillId="0" borderId="0" xfId="97" applyNumberFormat="1" applyFont="1" applyFill="1" applyBorder="1"/>
    <xf numFmtId="4" fontId="2" fillId="0" borderId="10" xfId="97" applyNumberFormat="1" applyFont="1" applyBorder="1"/>
    <xf numFmtId="10" fontId="2" fillId="0" borderId="10" xfId="97" applyNumberFormat="1" applyFont="1" applyBorder="1"/>
    <xf numFmtId="0" fontId="63" fillId="12" borderId="15" xfId="0" quotePrefix="1" applyFont="1" applyFill="1" applyBorder="1"/>
    <xf numFmtId="0" fontId="63" fillId="12" borderId="16" xfId="0" applyFont="1" applyFill="1" applyBorder="1"/>
    <xf numFmtId="39" fontId="63" fillId="12" borderId="16" xfId="0" applyNumberFormat="1" applyFont="1" applyFill="1" applyBorder="1"/>
    <xf numFmtId="0" fontId="63" fillId="12" borderId="17" xfId="0" applyFont="1" applyFill="1" applyBorder="1"/>
    <xf numFmtId="176" fontId="63" fillId="0" borderId="0" xfId="0" applyNumberFormat="1" applyFont="1"/>
    <xf numFmtId="0" fontId="63" fillId="0" borderId="0" xfId="0" applyFont="1" applyBorder="1"/>
    <xf numFmtId="39" fontId="63" fillId="0" borderId="0" xfId="0" applyNumberFormat="1" applyFont="1"/>
    <xf numFmtId="7" fontId="10" fillId="12" borderId="6" xfId="2792" applyNumberFormat="1" applyFont="1" applyFill="1" applyBorder="1" applyProtection="1">
      <protection locked="0"/>
    </xf>
    <xf numFmtId="7" fontId="23" fillId="0" borderId="0" xfId="2792" applyNumberFormat="1" applyFont="1" applyAlignment="1">
      <alignment horizontal="right"/>
    </xf>
    <xf numFmtId="4" fontId="23" fillId="0" borderId="18" xfId="590" applyFont="1" applyBorder="1"/>
    <xf numFmtId="4" fontId="2" fillId="0" borderId="19" xfId="590" applyFont="1" applyBorder="1"/>
    <xf numFmtId="4" fontId="2" fillId="0" borderId="19" xfId="590" applyFont="1" applyBorder="1" applyAlignment="1">
      <alignment horizontal="center"/>
    </xf>
    <xf numFmtId="4" fontId="2" fillId="0" borderId="20" xfId="590" applyFont="1" applyBorder="1"/>
    <xf numFmtId="4" fontId="59" fillId="0" borderId="5" xfId="590" applyFont="1" applyBorder="1" applyAlignment="1">
      <alignment horizontal="center"/>
    </xf>
    <xf numFmtId="4" fontId="59" fillId="0" borderId="0" xfId="590" applyFont="1" applyBorder="1" applyAlignment="1">
      <alignment horizontal="center"/>
    </xf>
    <xf numFmtId="4" fontId="59" fillId="0" borderId="21" xfId="590" applyFont="1" applyBorder="1" applyAlignment="1">
      <alignment horizontal="center"/>
    </xf>
    <xf numFmtId="43" fontId="2" fillId="0" borderId="5" xfId="97" applyFont="1" applyBorder="1" applyAlignment="1">
      <alignment horizontal="center"/>
    </xf>
    <xf numFmtId="7" fontId="19" fillId="0" borderId="0" xfId="97" applyNumberFormat="1" applyFont="1" applyBorder="1"/>
    <xf numFmtId="7" fontId="7" fillId="0" borderId="0" xfId="97" applyNumberFormat="1" applyFont="1" applyBorder="1"/>
    <xf numFmtId="7" fontId="2" fillId="0" borderId="0" xfId="590" applyNumberFormat="1" applyFont="1" applyBorder="1"/>
    <xf numFmtId="43" fontId="8" fillId="0" borderId="0" xfId="590" applyNumberFormat="1" applyFont="1" applyBorder="1"/>
    <xf numFmtId="7" fontId="2" fillId="0" borderId="21" xfId="590" applyNumberFormat="1" applyFont="1" applyBorder="1"/>
    <xf numFmtId="43" fontId="2" fillId="0" borderId="0" xfId="590" applyNumberFormat="1" applyFont="1" applyBorder="1"/>
    <xf numFmtId="43" fontId="2" fillId="0" borderId="21" xfId="590" applyNumberFormat="1" applyFont="1" applyFill="1" applyBorder="1"/>
    <xf numFmtId="43" fontId="2" fillId="0" borderId="21" xfId="590" applyNumberFormat="1" applyFont="1" applyBorder="1"/>
    <xf numFmtId="4" fontId="2" fillId="0" borderId="5" xfId="590" applyFont="1" applyBorder="1" applyAlignment="1">
      <alignment horizontal="center"/>
    </xf>
    <xf numFmtId="43" fontId="4" fillId="0" borderId="0" xfId="590" applyNumberFormat="1" applyFont="1" applyBorder="1"/>
    <xf numFmtId="43" fontId="59" fillId="0" borderId="0" xfId="590" applyNumberFormat="1" applyFont="1" applyBorder="1"/>
    <xf numFmtId="43" fontId="60" fillId="0" borderId="0" xfId="590" applyNumberFormat="1" applyFont="1" applyBorder="1"/>
    <xf numFmtId="43" fontId="59" fillId="0" borderId="21" xfId="590" applyNumberFormat="1" applyFont="1" applyBorder="1"/>
    <xf numFmtId="0" fontId="2" fillId="0" borderId="0" xfId="2797" applyFont="1" applyBorder="1" applyAlignment="1"/>
    <xf numFmtId="0" fontId="25" fillId="14" borderId="0" xfId="2797" applyFont="1" applyFill="1" applyBorder="1" applyAlignment="1"/>
    <xf numFmtId="164" fontId="25" fillId="14" borderId="0" xfId="2797" applyNumberFormat="1" applyFont="1" applyFill="1" applyBorder="1" applyAlignment="1"/>
    <xf numFmtId="0" fontId="25" fillId="14" borderId="0" xfId="2797" applyFont="1" applyFill="1" applyBorder="1" applyAlignment="1">
      <alignment horizontal="left" indent="1"/>
    </xf>
    <xf numFmtId="172" fontId="19" fillId="14" borderId="22" xfId="2797" applyNumberFormat="1" applyFont="1" applyFill="1" applyBorder="1" applyAlignment="1"/>
    <xf numFmtId="172" fontId="25" fillId="14" borderId="0" xfId="2797" applyNumberFormat="1" applyFont="1" applyFill="1" applyBorder="1" applyAlignment="1"/>
    <xf numFmtId="0" fontId="2" fillId="0" borderId="0" xfId="2794" applyFont="1" applyFill="1"/>
    <xf numFmtId="43" fontId="2" fillId="0" borderId="0" xfId="97" applyFont="1" applyFill="1"/>
    <xf numFmtId="39" fontId="2" fillId="0" borderId="0" xfId="2794" applyNumberFormat="1" applyFont="1" applyFill="1"/>
    <xf numFmtId="37" fontId="2" fillId="0" borderId="0" xfId="2794" applyNumberFormat="1" applyFont="1"/>
    <xf numFmtId="14" fontId="7" fillId="0" borderId="0" xfId="2794" applyNumberFormat="1" applyFont="1" applyFill="1" applyAlignment="1">
      <alignment horizontal="left"/>
    </xf>
    <xf numFmtId="0" fontId="9" fillId="0" borderId="0" xfId="2794" applyFont="1" applyFill="1"/>
    <xf numFmtId="0" fontId="4" fillId="0" borderId="0" xfId="2794" applyFont="1" applyFill="1"/>
    <xf numFmtId="0" fontId="8" fillId="0" borderId="0" xfId="2794" applyFont="1" applyFill="1"/>
    <xf numFmtId="43" fontId="7" fillId="0" borderId="0" xfId="97" applyFont="1" applyFill="1" applyBorder="1"/>
    <xf numFmtId="0" fontId="8" fillId="12" borderId="0" xfId="2794" applyFont="1" applyFill="1" applyBorder="1"/>
    <xf numFmtId="43" fontId="7" fillId="12" borderId="0" xfId="97" applyFont="1" applyFill="1" applyBorder="1"/>
    <xf numFmtId="39" fontId="2" fillId="12" borderId="0" xfId="2794" applyNumberFormat="1" applyFont="1" applyFill="1"/>
    <xf numFmtId="37" fontId="2" fillId="0" borderId="0" xfId="2794" applyNumberFormat="1" applyFont="1" applyBorder="1"/>
    <xf numFmtId="0" fontId="2" fillId="12" borderId="0" xfId="2794" applyFont="1" applyFill="1" applyBorder="1"/>
    <xf numFmtId="0" fontId="2" fillId="0" borderId="0" xfId="2794" applyFont="1" applyFill="1" applyBorder="1"/>
    <xf numFmtId="43" fontId="7" fillId="0" borderId="0" xfId="97" applyFont="1" applyFill="1"/>
    <xf numFmtId="43" fontId="8" fillId="0" borderId="0" xfId="97" applyFont="1" applyFill="1"/>
    <xf numFmtId="39" fontId="2" fillId="0" borderId="0" xfId="2794" applyNumberFormat="1" applyFont="1" applyFill="1" applyBorder="1"/>
    <xf numFmtId="43" fontId="2" fillId="0" borderId="6" xfId="97" applyFont="1" applyFill="1" applyBorder="1"/>
    <xf numFmtId="43" fontId="2" fillId="0" borderId="0" xfId="97" applyFont="1" applyFill="1" applyBorder="1"/>
    <xf numFmtId="43" fontId="7" fillId="0" borderId="6" xfId="97" applyFont="1" applyFill="1" applyBorder="1"/>
    <xf numFmtId="4" fontId="2" fillId="0" borderId="0" xfId="588" applyFont="1" applyFill="1"/>
    <xf numFmtId="43" fontId="2" fillId="0" borderId="1" xfId="97" applyFont="1" applyFill="1" applyBorder="1"/>
    <xf numFmtId="0" fontId="4" fillId="0" borderId="0" xfId="2794" applyFont="1"/>
    <xf numFmtId="43" fontId="7" fillId="0" borderId="0" xfId="97" applyFont="1"/>
    <xf numFmtId="43" fontId="7" fillId="0" borderId="0" xfId="97" applyFont="1" applyBorder="1"/>
    <xf numFmtId="0" fontId="2" fillId="0" borderId="0" xfId="2794" applyFont="1" applyBorder="1" applyAlignment="1">
      <alignment horizontal="left"/>
    </xf>
    <xf numFmtId="43" fontId="8" fillId="0" borderId="0" xfId="97" applyFont="1"/>
    <xf numFmtId="43" fontId="2" fillId="0" borderId="6" xfId="97" applyFont="1" applyBorder="1"/>
    <xf numFmtId="0" fontId="2" fillId="0" borderId="0" xfId="2795" applyFont="1" applyFill="1" applyBorder="1"/>
    <xf numFmtId="0" fontId="2" fillId="0" borderId="0" xfId="2795" applyFont="1" applyFill="1"/>
    <xf numFmtId="40" fontId="2" fillId="0" borderId="0" xfId="2795" applyNumberFormat="1" applyFont="1" applyBorder="1"/>
    <xf numFmtId="0" fontId="2" fillId="0" borderId="0" xfId="2795" applyFont="1"/>
    <xf numFmtId="40" fontId="2" fillId="0" borderId="0" xfId="2795" applyNumberFormat="1" applyFont="1"/>
    <xf numFmtId="0" fontId="2" fillId="0" borderId="0" xfId="2795" applyFont="1" applyBorder="1"/>
    <xf numFmtId="10" fontId="2" fillId="0" borderId="0" xfId="2795" applyNumberFormat="1" applyFont="1" applyAlignment="1">
      <alignment horizontal="center"/>
    </xf>
    <xf numFmtId="0" fontId="2" fillId="0" borderId="0" xfId="2795" applyFont="1" applyAlignment="1">
      <alignment wrapText="1"/>
    </xf>
    <xf numFmtId="10" fontId="2" fillId="0" borderId="0" xfId="2795" applyNumberFormat="1" applyFont="1" applyFill="1" applyAlignment="1">
      <alignment horizontal="center"/>
    </xf>
    <xf numFmtId="39" fontId="2" fillId="0" borderId="19" xfId="2795" applyNumberFormat="1" applyFont="1" applyFill="1" applyBorder="1"/>
    <xf numFmtId="39" fontId="2" fillId="0" borderId="0" xfId="2795" applyNumberFormat="1" applyFont="1" applyFill="1" applyAlignment="1">
      <alignment wrapText="1"/>
    </xf>
    <xf numFmtId="0" fontId="2" fillId="0" borderId="0" xfId="2795" applyFont="1" applyFill="1" applyAlignment="1">
      <alignment wrapText="1"/>
    </xf>
    <xf numFmtId="39" fontId="2" fillId="0" borderId="0" xfId="2795" applyNumberFormat="1" applyFont="1" applyFill="1"/>
    <xf numFmtId="39" fontId="2" fillId="0" borderId="0" xfId="2795" applyNumberFormat="1" applyFont="1"/>
    <xf numFmtId="174" fontId="2" fillId="0" borderId="0" xfId="2795" applyNumberFormat="1" applyFont="1" applyFill="1" applyAlignment="1">
      <alignment horizontal="center"/>
    </xf>
    <xf numFmtId="43" fontId="2" fillId="0" borderId="0" xfId="589" applyFont="1"/>
    <xf numFmtId="43" fontId="2" fillId="0" borderId="0" xfId="97" applyNumberFormat="1" applyFont="1"/>
    <xf numFmtId="43" fontId="2" fillId="0" borderId="0" xfId="2792" applyNumberFormat="1" applyFont="1"/>
    <xf numFmtId="0" fontId="64" fillId="0" borderId="0" xfId="2795" applyFont="1" applyFill="1" applyBorder="1"/>
    <xf numFmtId="0" fontId="64" fillId="0" borderId="0" xfId="2795" applyFont="1" applyFill="1"/>
    <xf numFmtId="40" fontId="64" fillId="0" borderId="0" xfId="2795" applyNumberFormat="1" applyFont="1" applyBorder="1"/>
    <xf numFmtId="0" fontId="64" fillId="0" borderId="0" xfId="2795" applyFont="1"/>
    <xf numFmtId="40" fontId="64" fillId="0" borderId="0" xfId="2795" applyNumberFormat="1" applyFont="1"/>
    <xf numFmtId="173" fontId="64" fillId="0" borderId="0" xfId="2795" applyNumberFormat="1" applyFont="1" applyBorder="1"/>
    <xf numFmtId="0" fontId="64" fillId="0" borderId="23" xfId="2795" applyFont="1" applyBorder="1"/>
    <xf numFmtId="0" fontId="64" fillId="0" borderId="27" xfId="2795" applyFont="1" applyFill="1" applyBorder="1"/>
    <xf numFmtId="0" fontId="64" fillId="0" borderId="27" xfId="2795" applyFont="1" applyBorder="1"/>
    <xf numFmtId="166" fontId="64" fillId="0" borderId="7" xfId="2795" applyNumberFormat="1" applyFont="1" applyBorder="1"/>
    <xf numFmtId="0" fontId="64" fillId="0" borderId="24" xfId="2795" applyFont="1" applyBorder="1"/>
    <xf numFmtId="0" fontId="64" fillId="0" borderId="25" xfId="2795" applyFont="1" applyBorder="1"/>
    <xf numFmtId="0" fontId="64" fillId="0" borderId="3" xfId="2795" applyFont="1" applyBorder="1"/>
    <xf numFmtId="166" fontId="64" fillId="12" borderId="26" xfId="2795" applyNumberFormat="1" applyFont="1" applyFill="1" applyBorder="1"/>
    <xf numFmtId="0" fontId="64" fillId="0" borderId="3" xfId="2795" applyFont="1" applyFill="1" applyBorder="1"/>
    <xf numFmtId="40" fontId="64" fillId="0" borderId="26" xfId="2795" applyNumberFormat="1" applyFont="1" applyBorder="1"/>
    <xf numFmtId="0" fontId="64" fillId="0" borderId="0" xfId="2795" applyFont="1" applyAlignment="1">
      <alignment horizontal="center"/>
    </xf>
    <xf numFmtId="14" fontId="2" fillId="0" borderId="0" xfId="2795" applyNumberFormat="1" applyFont="1" applyAlignment="1">
      <alignment horizontal="center" wrapText="1"/>
    </xf>
    <xf numFmtId="14" fontId="2" fillId="0" borderId="0" xfId="2795" applyNumberFormat="1" applyFont="1" applyAlignment="1">
      <alignment horizontal="center"/>
    </xf>
    <xf numFmtId="39" fontId="2" fillId="0" borderId="0" xfId="2795" applyNumberFormat="1" applyFill="1" applyBorder="1"/>
    <xf numFmtId="39" fontId="2" fillId="12" borderId="0" xfId="2795" applyNumberFormat="1" applyFill="1" applyBorder="1"/>
    <xf numFmtId="43" fontId="2" fillId="0" borderId="0" xfId="2795" applyNumberFormat="1" applyFill="1" applyAlignment="1">
      <alignment wrapText="1"/>
    </xf>
    <xf numFmtId="39" fontId="2" fillId="12" borderId="0" xfId="2796" applyNumberFormat="1" applyFont="1" applyFill="1" applyBorder="1" applyAlignment="1">
      <alignment horizontal="center" wrapText="1"/>
    </xf>
    <xf numFmtId="43" fontId="2" fillId="12" borderId="0" xfId="2795" applyNumberFormat="1" applyFill="1" applyAlignment="1">
      <alignment wrapText="1"/>
    </xf>
    <xf numFmtId="39" fontId="2" fillId="0" borderId="0" xfId="589" applyNumberFormat="1"/>
    <xf numFmtId="39" fontId="2" fillId="0" borderId="0" xfId="589" applyNumberFormat="1" applyFill="1"/>
    <xf numFmtId="39" fontId="2" fillId="0" borderId="0" xfId="2795" applyNumberFormat="1" applyFill="1" applyAlignment="1">
      <alignment wrapText="1"/>
    </xf>
    <xf numFmtId="39" fontId="2" fillId="12" borderId="0" xfId="2795" applyNumberFormat="1" applyFill="1" applyAlignment="1">
      <alignment wrapText="1"/>
    </xf>
    <xf numFmtId="43" fontId="2" fillId="0" borderId="6" xfId="97" quotePrefix="1" applyFont="1" applyFill="1" applyBorder="1"/>
    <xf numFmtId="43" fontId="2" fillId="0" borderId="1" xfId="97" quotePrefix="1" applyFont="1" applyFill="1" applyBorder="1"/>
    <xf numFmtId="0" fontId="66" fillId="0" borderId="0" xfId="0" applyFont="1"/>
    <xf numFmtId="0" fontId="66" fillId="0" borderId="0" xfId="0" applyFont="1" applyAlignment="1">
      <alignment horizontal="center" vertical="center"/>
    </xf>
    <xf numFmtId="0" fontId="67" fillId="0" borderId="0" xfId="0" applyFont="1"/>
    <xf numFmtId="0" fontId="68" fillId="0" borderId="0" xfId="0" applyFont="1" applyAlignment="1">
      <alignment horizontal="left" indent="5"/>
    </xf>
    <xf numFmtId="0" fontId="68" fillId="0" borderId="0" xfId="0" applyFont="1" applyAlignment="1"/>
    <xf numFmtId="15" fontId="66" fillId="0" borderId="0" xfId="0" applyNumberFormat="1" applyFont="1" applyAlignment="1">
      <alignment horizontal="center" vertical="center"/>
    </xf>
    <xf numFmtId="1" fontId="66" fillId="0" borderId="0" xfId="0" applyNumberFormat="1" applyFont="1"/>
    <xf numFmtId="0" fontId="69" fillId="0" borderId="0" xfId="1425" applyFont="1" applyBorder="1"/>
    <xf numFmtId="0" fontId="69" fillId="0" borderId="0" xfId="1425" applyFont="1" applyFill="1" applyBorder="1"/>
    <xf numFmtId="0" fontId="69" fillId="0" borderId="0" xfId="1425" applyFont="1" applyBorder="1" applyAlignment="1">
      <alignment horizontal="center" vertical="center"/>
    </xf>
    <xf numFmtId="0" fontId="66" fillId="0" borderId="0" xfId="0" applyFont="1" applyBorder="1"/>
    <xf numFmtId="0" fontId="70" fillId="0" borderId="0" xfId="0" applyFont="1" applyBorder="1" applyAlignment="1">
      <alignment horizontal="center"/>
    </xf>
    <xf numFmtId="0" fontId="70" fillId="0" borderId="0" xfId="0" applyFont="1" applyBorder="1" applyAlignment="1">
      <alignment horizontal="center" vertical="center"/>
    </xf>
    <xf numFmtId="39" fontId="69" fillId="0" borderId="0" xfId="245" applyNumberFormat="1" applyFont="1" applyBorder="1"/>
    <xf numFmtId="39" fontId="69" fillId="0" borderId="0" xfId="245" applyNumberFormat="1" applyFont="1" applyFill="1" applyBorder="1"/>
    <xf numFmtId="169" fontId="69" fillId="0" borderId="0" xfId="245" applyNumberFormat="1" applyFont="1" applyBorder="1" applyAlignment="1">
      <alignment horizontal="center" vertical="center"/>
    </xf>
    <xf numFmtId="39" fontId="66" fillId="0" borderId="0" xfId="0" applyNumberFormat="1" applyFont="1"/>
    <xf numFmtId="39" fontId="71" fillId="0" borderId="0" xfId="13" applyNumberFormat="1" applyFont="1" applyBorder="1"/>
    <xf numFmtId="39" fontId="66" fillId="0" borderId="0" xfId="13" applyNumberFormat="1" applyFont="1" applyBorder="1"/>
    <xf numFmtId="39" fontId="67" fillId="0" borderId="0" xfId="0" applyNumberFormat="1" applyFont="1"/>
    <xf numFmtId="39" fontId="66" fillId="0" borderId="0" xfId="97" applyNumberFormat="1" applyFont="1"/>
    <xf numFmtId="0" fontId="66" fillId="0" borderId="0" xfId="0" applyFont="1" applyBorder="1" applyAlignment="1">
      <alignment horizontal="left" indent="1"/>
    </xf>
    <xf numFmtId="164" fontId="66" fillId="0" borderId="0" xfId="0" applyNumberFormat="1" applyFont="1" applyBorder="1"/>
    <xf numFmtId="39" fontId="66" fillId="0" borderId="0" xfId="97" applyNumberFormat="1" applyFont="1" applyBorder="1"/>
    <xf numFmtId="168" fontId="66" fillId="0" borderId="0" xfId="97" applyNumberFormat="1" applyFont="1" applyBorder="1" applyAlignment="1">
      <alignment horizontal="center" vertical="center"/>
    </xf>
    <xf numFmtId="39" fontId="66" fillId="0" borderId="0" xfId="97" applyNumberFormat="1" applyFont="1" applyBorder="1" applyAlignment="1">
      <alignment horizontal="center" vertical="center"/>
    </xf>
    <xf numFmtId="0" fontId="66" fillId="0" borderId="0" xfId="0" applyFont="1" applyBorder="1" applyAlignment="1">
      <alignment horizontal="center" wrapText="1"/>
    </xf>
    <xf numFmtId="0" fontId="70" fillId="0" borderId="0" xfId="0" applyFont="1" applyBorder="1" applyAlignment="1">
      <alignment horizontal="center" wrapText="1"/>
    </xf>
    <xf numFmtId="170" fontId="69" fillId="0" borderId="0" xfId="245" applyNumberFormat="1" applyFont="1" applyBorder="1"/>
    <xf numFmtId="170" fontId="69" fillId="0" borderId="0" xfId="245" applyNumberFormat="1" applyFont="1" applyFill="1" applyBorder="1"/>
    <xf numFmtId="39" fontId="66" fillId="0" borderId="28" xfId="97" applyNumberFormat="1" applyFont="1" applyBorder="1"/>
    <xf numFmtId="171" fontId="66" fillId="0" borderId="0" xfId="97" applyNumberFormat="1" applyFont="1" applyBorder="1"/>
    <xf numFmtId="171" fontId="66" fillId="0" borderId="0" xfId="97" applyNumberFormat="1" applyFont="1"/>
    <xf numFmtId="39" fontId="66" fillId="0" borderId="0" xfId="97" applyNumberFormat="1" applyFont="1" applyAlignment="1">
      <alignment horizontal="center" vertical="center"/>
    </xf>
    <xf numFmtId="0" fontId="66" fillId="0" borderId="0" xfId="0" applyFont="1" applyAlignment="1">
      <alignment horizontal="left" indent="1"/>
    </xf>
    <xf numFmtId="164" fontId="66" fillId="0" borderId="0" xfId="0" applyNumberFormat="1" applyFont="1"/>
    <xf numFmtId="0" fontId="66" fillId="0" borderId="0" xfId="0" applyFont="1" applyAlignment="1">
      <alignment horizontal="left"/>
    </xf>
    <xf numFmtId="0" fontId="66" fillId="0" borderId="0" xfId="0" applyFont="1" applyFill="1" applyBorder="1" applyAlignment="1">
      <alignment horizontal="center" vertical="center"/>
    </xf>
    <xf numFmtId="0" fontId="67" fillId="0" borderId="0" xfId="0" applyFont="1" applyFill="1" applyBorder="1"/>
    <xf numFmtId="0" fontId="66" fillId="0" borderId="0" xfId="0" applyFont="1" applyAlignment="1">
      <alignment horizontal="left" indent="2"/>
    </xf>
    <xf numFmtId="39" fontId="69" fillId="0" borderId="0" xfId="245" applyNumberFormat="1" applyFont="1" applyFill="1" applyAlignment="1">
      <alignment horizontal="right"/>
    </xf>
    <xf numFmtId="39" fontId="66" fillId="0" borderId="0" xfId="0" applyNumberFormat="1" applyFont="1" applyFill="1" applyBorder="1" applyAlignment="1">
      <alignment horizontal="center" vertical="center"/>
    </xf>
    <xf numFmtId="39" fontId="67" fillId="0" borderId="0" xfId="13" applyNumberFormat="1" applyFont="1" applyFill="1" applyBorder="1" applyAlignment="1">
      <alignment horizontal="right"/>
    </xf>
    <xf numFmtId="39" fontId="69" fillId="0" borderId="4" xfId="245" applyNumberFormat="1" applyFont="1" applyFill="1" applyBorder="1" applyAlignment="1">
      <alignment horizontal="right"/>
    </xf>
    <xf numFmtId="0" fontId="66" fillId="0" borderId="0" xfId="0" applyFont="1" applyAlignment="1">
      <alignment horizontal="right"/>
    </xf>
    <xf numFmtId="39" fontId="66" fillId="0" borderId="0" xfId="97" applyNumberFormat="1" applyFont="1" applyAlignment="1">
      <alignment horizontal="right"/>
    </xf>
    <xf numFmtId="39" fontId="69" fillId="0" borderId="0" xfId="1425" applyNumberFormat="1" applyFont="1" applyFill="1" applyAlignment="1">
      <alignment horizontal="right"/>
    </xf>
    <xf numFmtId="39" fontId="69" fillId="0" borderId="6" xfId="1425" applyNumberFormat="1" applyFont="1" applyFill="1" applyBorder="1" applyAlignment="1">
      <alignment horizontal="right"/>
    </xf>
    <xf numFmtId="39" fontId="66" fillId="0" borderId="0" xfId="0" applyNumberFormat="1" applyFont="1" applyAlignment="1">
      <alignment horizontal="right"/>
    </xf>
    <xf numFmtId="0" fontId="66" fillId="0" borderId="0" xfId="0" applyFont="1" applyAlignment="1">
      <alignment horizontal="center"/>
    </xf>
    <xf numFmtId="39" fontId="66" fillId="0" borderId="0" xfId="0" applyNumberFormat="1" applyFont="1" applyAlignment="1">
      <alignment horizontal="center"/>
    </xf>
    <xf numFmtId="43" fontId="70" fillId="0" borderId="0" xfId="97" applyFont="1" applyAlignment="1">
      <alignment horizontal="right"/>
    </xf>
    <xf numFmtId="165" fontId="69" fillId="0" borderId="0" xfId="245" applyNumberFormat="1" applyFont="1" applyFill="1" applyAlignment="1">
      <alignment horizontal="right"/>
    </xf>
    <xf numFmtId="0" fontId="69" fillId="0" borderId="0" xfId="1425" applyFont="1"/>
    <xf numFmtId="165" fontId="69" fillId="0" borderId="0" xfId="245" applyNumberFormat="1" applyFont="1" applyFill="1"/>
    <xf numFmtId="39" fontId="69" fillId="0" borderId="0" xfId="245" applyNumberFormat="1" applyFont="1" applyFill="1" applyBorder="1" applyAlignment="1">
      <alignment horizontal="right"/>
    </xf>
    <xf numFmtId="39" fontId="69" fillId="0" borderId="0" xfId="245" applyNumberFormat="1" applyFont="1" applyFill="1"/>
    <xf numFmtId="39" fontId="69" fillId="0" borderId="0" xfId="1425" applyNumberFormat="1" applyFont="1" applyFill="1"/>
    <xf numFmtId="0" fontId="66" fillId="0" borderId="0" xfId="0" applyFont="1" applyAlignment="1">
      <alignment horizontal="left" indent="3"/>
    </xf>
    <xf numFmtId="43" fontId="66" fillId="0" borderId="0" xfId="97" applyFont="1"/>
    <xf numFmtId="43" fontId="69" fillId="0" borderId="0" xfId="245" applyNumberFormat="1" applyFont="1" applyFill="1"/>
    <xf numFmtId="0" fontId="69" fillId="0" borderId="0" xfId="1425" applyFont="1" applyFill="1"/>
    <xf numFmtId="39" fontId="69" fillId="0" borderId="4" xfId="1425" applyNumberFormat="1" applyFont="1" applyFill="1" applyBorder="1"/>
    <xf numFmtId="0" fontId="66" fillId="0" borderId="0" xfId="0" applyFont="1" applyFill="1" applyAlignment="1">
      <alignment horizontal="center" vertical="center"/>
    </xf>
    <xf numFmtId="0" fontId="72" fillId="0" borderId="0" xfId="0" applyFont="1" applyFill="1" applyAlignment="1">
      <alignment horizontal="left" indent="1"/>
    </xf>
    <xf numFmtId="0" fontId="66" fillId="0" borderId="0" xfId="0" applyFont="1" applyFill="1"/>
    <xf numFmtId="10" fontId="66" fillId="0" borderId="0" xfId="0" applyNumberFormat="1" applyFont="1"/>
    <xf numFmtId="10" fontId="69" fillId="0" borderId="0" xfId="1425" applyNumberFormat="1" applyFont="1" applyFill="1"/>
    <xf numFmtId="43" fontId="69" fillId="0" borderId="0" xfId="245" applyFont="1" applyFill="1"/>
    <xf numFmtId="10" fontId="66" fillId="0" borderId="0" xfId="2802" applyNumberFormat="1" applyFont="1" applyFill="1" applyBorder="1" applyAlignment="1">
      <alignment horizontal="center" vertical="center"/>
    </xf>
    <xf numFmtId="10" fontId="69" fillId="0" borderId="0" xfId="2858" applyNumberFormat="1" applyFont="1" applyFill="1"/>
    <xf numFmtId="1" fontId="69" fillId="0" borderId="0" xfId="245" applyNumberFormat="1" applyFont="1" applyFill="1"/>
    <xf numFmtId="0" fontId="69" fillId="0" borderId="0" xfId="1425" applyFont="1" applyFill="1" applyAlignment="1">
      <alignment horizontal="right"/>
    </xf>
    <xf numFmtId="15" fontId="66" fillId="0" borderId="0" xfId="0" applyNumberFormat="1" applyFont="1" applyFill="1"/>
    <xf numFmtId="15" fontId="69" fillId="0" borderId="0" xfId="1425" applyNumberFormat="1" applyFont="1" applyFill="1" applyBorder="1"/>
    <xf numFmtId="0" fontId="66" fillId="0" borderId="0" xfId="0" applyFont="1" applyFill="1" applyBorder="1"/>
    <xf numFmtId="0" fontId="70" fillId="0" borderId="0" xfId="0" applyFont="1" applyFill="1" applyBorder="1" applyAlignment="1">
      <alignment horizontal="center"/>
    </xf>
    <xf numFmtId="164" fontId="69" fillId="0" borderId="0" xfId="1425" applyNumberFormat="1" applyFont="1" applyFill="1" applyBorder="1"/>
    <xf numFmtId="0" fontId="66" fillId="0" borderId="0" xfId="0" applyFont="1" applyFill="1" applyBorder="1" applyAlignment="1">
      <alignment horizontal="left" indent="1"/>
    </xf>
    <xf numFmtId="166" fontId="71" fillId="0" borderId="0" xfId="0" applyNumberFormat="1" applyFont="1" applyFill="1" applyBorder="1"/>
    <xf numFmtId="0" fontId="10" fillId="17" borderId="0" xfId="0" applyFont="1" applyFill="1"/>
    <xf numFmtId="0" fontId="65" fillId="0" borderId="0" xfId="0" applyFont="1" applyFill="1" applyAlignment="1">
      <alignment vertical="top"/>
    </xf>
    <xf numFmtId="39" fontId="71" fillId="0" borderId="0" xfId="13" applyNumberFormat="1" applyFont="1" applyFill="1" applyBorder="1"/>
    <xf numFmtId="43" fontId="70" fillId="0" borderId="0" xfId="97" applyFont="1" applyAlignment="1">
      <alignment horizontal="right" wrapText="1"/>
    </xf>
    <xf numFmtId="39" fontId="69" fillId="0" borderId="4" xfId="245" applyNumberFormat="1" applyFont="1" applyFill="1" applyBorder="1"/>
    <xf numFmtId="1" fontId="69" fillId="0" borderId="4" xfId="245" applyNumberFormat="1" applyFont="1" applyFill="1" applyBorder="1"/>
    <xf numFmtId="10" fontId="69" fillId="0" borderId="0" xfId="245" applyNumberFormat="1" applyFont="1" applyFill="1"/>
    <xf numFmtId="1" fontId="69" fillId="0" borderId="0" xfId="245" applyNumberFormat="1" applyFont="1" applyFill="1" applyBorder="1"/>
    <xf numFmtId="10" fontId="69" fillId="0" borderId="4" xfId="2858" applyNumberFormat="1" applyFont="1" applyFill="1" applyBorder="1"/>
    <xf numFmtId="43" fontId="69" fillId="0" borderId="0" xfId="13" applyFont="1" applyFill="1"/>
    <xf numFmtId="39" fontId="69" fillId="0" borderId="0" xfId="1425" applyNumberFormat="1" applyFont="1" applyBorder="1"/>
    <xf numFmtId="43" fontId="66" fillId="0" borderId="0" xfId="0" applyNumberFormat="1" applyFont="1" applyFill="1"/>
    <xf numFmtId="10" fontId="69" fillId="0" borderId="0" xfId="2858" applyNumberFormat="1" applyFont="1" applyFill="1" applyAlignment="1">
      <alignment horizontal="right"/>
    </xf>
    <xf numFmtId="0" fontId="75" fillId="0" borderId="0" xfId="0" applyFont="1" applyAlignment="1">
      <alignment vertical="center" wrapText="1"/>
    </xf>
    <xf numFmtId="0" fontId="10" fillId="0" borderId="0" xfId="2792" applyFont="1" applyAlignment="1">
      <alignment horizontal="right"/>
    </xf>
    <xf numFmtId="0" fontId="9" fillId="0" borderId="0" xfId="2798" applyFont="1" applyAlignment="1">
      <alignment wrapText="1"/>
    </xf>
    <xf numFmtId="0" fontId="2" fillId="0" borderId="0" xfId="2798" applyFont="1" applyAlignment="1">
      <alignment wrapText="1"/>
    </xf>
    <xf numFmtId="0" fontId="10" fillId="16" borderId="29" xfId="2795" applyFont="1" applyFill="1" applyBorder="1" applyAlignment="1">
      <alignment horizontal="center"/>
    </xf>
    <xf numFmtId="0" fontId="10" fillId="16" borderId="30" xfId="2795" applyFont="1" applyFill="1" applyBorder="1" applyAlignment="1">
      <alignment horizontal="center"/>
    </xf>
    <xf numFmtId="39" fontId="71" fillId="0" borderId="0" xfId="37" applyNumberFormat="1" applyFont="1" applyFill="1" applyBorder="1"/>
    <xf numFmtId="39" fontId="71" fillId="0" borderId="0" xfId="37" applyNumberFormat="1" applyFont="1" applyBorder="1"/>
    <xf numFmtId="39" fontId="66" fillId="0" borderId="0" xfId="37" applyNumberFormat="1" applyFont="1" applyBorder="1"/>
    <xf numFmtId="39" fontId="67" fillId="0" borderId="0" xfId="37" applyNumberFormat="1" applyFont="1" applyFill="1" applyBorder="1" applyAlignment="1">
      <alignment horizontal="right"/>
    </xf>
    <xf numFmtId="43" fontId="69" fillId="0" borderId="0" xfId="37" applyFont="1" applyFill="1"/>
  </cellXfs>
  <cellStyles count="3126">
    <cellStyle name="Background" xfId="1"/>
    <cellStyle name="Blue" xfId="2"/>
    <cellStyle name="Border1" xfId="3"/>
    <cellStyle name="Border2" xfId="4"/>
    <cellStyle name="Border3" xfId="5"/>
    <cellStyle name="BPchg" xfId="6"/>
    <cellStyle name="BPChgB" xfId="7"/>
    <cellStyle name="BPchgStd" xfId="8"/>
    <cellStyle name="CatTitle" xfId="9"/>
    <cellStyle name="CatTotal" xfId="10"/>
    <cellStyle name="ColHide" xfId="11"/>
    <cellStyle name="ColShow" xfId="12"/>
    <cellStyle name="Comma" xfId="13" builtinId="3"/>
    <cellStyle name="Comma (0)" xfId="14"/>
    <cellStyle name="Comma (1)" xfId="15"/>
    <cellStyle name="Comma (2)" xfId="16"/>
    <cellStyle name="Comma 0" xfId="17"/>
    <cellStyle name="Comma 10 10" xfId="18"/>
    <cellStyle name="Comma 10 11" xfId="19"/>
    <cellStyle name="Comma 10 12" xfId="20"/>
    <cellStyle name="Comma 10 13" xfId="21"/>
    <cellStyle name="Comma 10 14" xfId="22"/>
    <cellStyle name="Comma 10 15" xfId="23"/>
    <cellStyle name="Comma 10 16" xfId="24"/>
    <cellStyle name="Comma 10 17" xfId="25"/>
    <cellStyle name="Comma 10 18" xfId="26"/>
    <cellStyle name="Comma 10 2" xfId="27"/>
    <cellStyle name="Comma 10 2 2" xfId="28"/>
    <cellStyle name="Comma 10 3" xfId="29"/>
    <cellStyle name="Comma 10 3 2" xfId="30"/>
    <cellStyle name="Comma 10 4" xfId="31"/>
    <cellStyle name="Comma 10 5" xfId="32"/>
    <cellStyle name="Comma 10 6" xfId="33"/>
    <cellStyle name="Comma 10 7" xfId="34"/>
    <cellStyle name="Comma 10 8" xfId="35"/>
    <cellStyle name="Comma 10 9" xfId="36"/>
    <cellStyle name="Comma 11 10" xfId="37"/>
    <cellStyle name="Comma 11 11" xfId="38"/>
    <cellStyle name="Comma 11 12" xfId="39"/>
    <cellStyle name="Comma 11 13" xfId="40"/>
    <cellStyle name="Comma 11 14" xfId="41"/>
    <cellStyle name="Comma 11 15" xfId="42"/>
    <cellStyle name="Comma 11 16" xfId="43"/>
    <cellStyle name="Comma 11 2" xfId="44"/>
    <cellStyle name="Comma 11 3" xfId="45"/>
    <cellStyle name="Comma 11 4" xfId="46"/>
    <cellStyle name="Comma 11 5" xfId="47"/>
    <cellStyle name="Comma 11 6" xfId="48"/>
    <cellStyle name="Comma 11 7" xfId="49"/>
    <cellStyle name="Comma 11 8" xfId="50"/>
    <cellStyle name="Comma 11 9" xfId="51"/>
    <cellStyle name="Comma 12 10" xfId="52"/>
    <cellStyle name="Comma 12 11" xfId="53"/>
    <cellStyle name="Comma 12 12" xfId="54"/>
    <cellStyle name="Comma 12 13" xfId="55"/>
    <cellStyle name="Comma 12 14" xfId="56"/>
    <cellStyle name="Comma 12 15" xfId="57"/>
    <cellStyle name="Comma 12 16" xfId="58"/>
    <cellStyle name="Comma 12 2" xfId="59"/>
    <cellStyle name="Comma 12 3" xfId="60"/>
    <cellStyle name="Comma 12 4" xfId="61"/>
    <cellStyle name="Comma 12 5" xfId="62"/>
    <cellStyle name="Comma 12 6" xfId="63"/>
    <cellStyle name="Comma 12 7" xfId="64"/>
    <cellStyle name="Comma 12 8" xfId="65"/>
    <cellStyle name="Comma 12 9" xfId="66"/>
    <cellStyle name="Comma 13 10" xfId="67"/>
    <cellStyle name="Comma 13 11" xfId="68"/>
    <cellStyle name="Comma 13 12" xfId="69"/>
    <cellStyle name="Comma 13 13" xfId="70"/>
    <cellStyle name="Comma 13 14" xfId="71"/>
    <cellStyle name="Comma 13 15" xfId="72"/>
    <cellStyle name="Comma 13 16" xfId="73"/>
    <cellStyle name="Comma 13 2" xfId="74"/>
    <cellStyle name="Comma 13 3" xfId="75"/>
    <cellStyle name="Comma 13 4" xfId="76"/>
    <cellStyle name="Comma 13 5" xfId="77"/>
    <cellStyle name="Comma 13 6" xfId="78"/>
    <cellStyle name="Comma 13 7" xfId="79"/>
    <cellStyle name="Comma 13 8" xfId="80"/>
    <cellStyle name="Comma 13 9" xfId="81"/>
    <cellStyle name="Comma 14 10" xfId="82"/>
    <cellStyle name="Comma 14 11" xfId="83"/>
    <cellStyle name="Comma 14 12" xfId="84"/>
    <cellStyle name="Comma 14 13" xfId="85"/>
    <cellStyle name="Comma 14 14" xfId="86"/>
    <cellStyle name="Comma 14 15" xfId="87"/>
    <cellStyle name="Comma 14 16" xfId="88"/>
    <cellStyle name="Comma 14 2" xfId="89"/>
    <cellStyle name="Comma 14 3" xfId="90"/>
    <cellStyle name="Comma 14 4" xfId="91"/>
    <cellStyle name="Comma 14 5" xfId="92"/>
    <cellStyle name="Comma 14 6" xfId="93"/>
    <cellStyle name="Comma 14 7" xfId="94"/>
    <cellStyle name="Comma 14 8" xfId="95"/>
    <cellStyle name="Comma 14 9" xfId="96"/>
    <cellStyle name="Comma 2" xfId="97"/>
    <cellStyle name="Comma 2 10" xfId="98"/>
    <cellStyle name="Comma 2 11" xfId="99"/>
    <cellStyle name="Comma 2 12" xfId="100"/>
    <cellStyle name="Comma 2 13" xfId="101"/>
    <cellStyle name="Comma 2 14" xfId="102"/>
    <cellStyle name="Comma 2 15" xfId="103"/>
    <cellStyle name="Comma 2 16" xfId="104"/>
    <cellStyle name="Comma 2 17" xfId="105"/>
    <cellStyle name="Comma 2 18" xfId="106"/>
    <cellStyle name="Comma 2 19" xfId="107"/>
    <cellStyle name="Comma 2 2" xfId="108"/>
    <cellStyle name="Comma 2 2 10" xfId="109"/>
    <cellStyle name="Comma 2 2 11" xfId="110"/>
    <cellStyle name="Comma 2 2 12" xfId="111"/>
    <cellStyle name="Comma 2 2 13" xfId="112"/>
    <cellStyle name="Comma 2 2 14" xfId="113"/>
    <cellStyle name="Comma 2 2 15" xfId="114"/>
    <cellStyle name="Comma 2 2 16" xfId="115"/>
    <cellStyle name="Comma 2 2 2" xfId="116"/>
    <cellStyle name="Comma 2 2 2 10" xfId="117"/>
    <cellStyle name="Comma 2 2 2 11" xfId="118"/>
    <cellStyle name="Comma 2 2 2 12" xfId="119"/>
    <cellStyle name="Comma 2 2 2 13" xfId="120"/>
    <cellStyle name="Comma 2 2 2 14" xfId="121"/>
    <cellStyle name="Comma 2 2 2 15" xfId="122"/>
    <cellStyle name="Comma 2 2 2 16" xfId="123"/>
    <cellStyle name="Comma 2 2 2 2" xfId="124"/>
    <cellStyle name="Comma 2 2 2 3" xfId="125"/>
    <cellStyle name="Comma 2 2 2 4" xfId="126"/>
    <cellStyle name="Comma 2 2 2 5" xfId="127"/>
    <cellStyle name="Comma 2 2 2 6" xfId="128"/>
    <cellStyle name="Comma 2 2 2 7" xfId="129"/>
    <cellStyle name="Comma 2 2 2 8" xfId="130"/>
    <cellStyle name="Comma 2 2 2 9" xfId="131"/>
    <cellStyle name="Comma 2 2 3" xfId="132"/>
    <cellStyle name="Comma 2 2 4" xfId="133"/>
    <cellStyle name="Comma 2 2 5" xfId="134"/>
    <cellStyle name="Comma 2 2 6" xfId="135"/>
    <cellStyle name="Comma 2 2 7" xfId="136"/>
    <cellStyle name="Comma 2 2 8" xfId="137"/>
    <cellStyle name="Comma 2 2 9" xfId="138"/>
    <cellStyle name="Comma 2 20" xfId="139"/>
    <cellStyle name="Comma 2 21" xfId="140"/>
    <cellStyle name="Comma 2 22" xfId="141"/>
    <cellStyle name="Comma 2 23" xfId="142"/>
    <cellStyle name="Comma 2 24" xfId="143"/>
    <cellStyle name="Comma 2 25" xfId="144"/>
    <cellStyle name="Comma 2 26" xfId="145"/>
    <cellStyle name="Comma 2 27" xfId="146"/>
    <cellStyle name="Comma 2 28" xfId="147"/>
    <cellStyle name="Comma 2 29" xfId="148"/>
    <cellStyle name="Comma 2 3" xfId="149"/>
    <cellStyle name="Comma 2 3 10" xfId="150"/>
    <cellStyle name="Comma 2 3 11" xfId="151"/>
    <cellStyle name="Comma 2 3 12" xfId="152"/>
    <cellStyle name="Comma 2 3 13" xfId="153"/>
    <cellStyle name="Comma 2 3 14" xfId="154"/>
    <cellStyle name="Comma 2 3 15" xfId="155"/>
    <cellStyle name="Comma 2 3 16" xfId="156"/>
    <cellStyle name="Comma 2 3 2" xfId="157"/>
    <cellStyle name="Comma 2 3 2 10" xfId="158"/>
    <cellStyle name="Comma 2 3 2 11" xfId="159"/>
    <cellStyle name="Comma 2 3 2 12" xfId="160"/>
    <cellStyle name="Comma 2 3 2 13" xfId="161"/>
    <cellStyle name="Comma 2 3 2 14" xfId="162"/>
    <cellStyle name="Comma 2 3 2 15" xfId="163"/>
    <cellStyle name="Comma 2 3 2 16" xfId="164"/>
    <cellStyle name="Comma 2 3 2 2" xfId="165"/>
    <cellStyle name="Comma 2 3 2 3" xfId="166"/>
    <cellStyle name="Comma 2 3 2 4" xfId="167"/>
    <cellStyle name="Comma 2 3 2 5" xfId="168"/>
    <cellStyle name="Comma 2 3 2 6" xfId="169"/>
    <cellStyle name="Comma 2 3 2 7" xfId="170"/>
    <cellStyle name="Comma 2 3 2 8" xfId="171"/>
    <cellStyle name="Comma 2 3 2 9" xfId="172"/>
    <cellStyle name="Comma 2 3 3" xfId="173"/>
    <cellStyle name="Comma 2 3 4" xfId="174"/>
    <cellStyle name="Comma 2 3 5" xfId="175"/>
    <cellStyle name="Comma 2 3 6" xfId="176"/>
    <cellStyle name="Comma 2 3 7" xfId="177"/>
    <cellStyle name="Comma 2 3 8" xfId="178"/>
    <cellStyle name="Comma 2 3 9" xfId="179"/>
    <cellStyle name="Comma 2 30" xfId="180"/>
    <cellStyle name="Comma 2 31" xfId="181"/>
    <cellStyle name="Comma 2 32" xfId="182"/>
    <cellStyle name="Comma 2 33" xfId="183"/>
    <cellStyle name="Comma 2 34" xfId="184"/>
    <cellStyle name="Comma 2 35" xfId="185"/>
    <cellStyle name="Comma 2 36" xfId="186"/>
    <cellStyle name="Comma 2 37" xfId="187"/>
    <cellStyle name="Comma 2 38" xfId="188"/>
    <cellStyle name="Comma 2 39" xfId="189"/>
    <cellStyle name="Comma 2 4" xfId="190"/>
    <cellStyle name="Comma 2 4 10" xfId="191"/>
    <cellStyle name="Comma 2 4 11" xfId="192"/>
    <cellStyle name="Comma 2 4 12" xfId="193"/>
    <cellStyle name="Comma 2 4 13" xfId="194"/>
    <cellStyle name="Comma 2 4 14" xfId="195"/>
    <cellStyle name="Comma 2 4 15" xfId="196"/>
    <cellStyle name="Comma 2 4 16" xfId="197"/>
    <cellStyle name="Comma 2 4 2" xfId="198"/>
    <cellStyle name="Comma 2 4 2 10" xfId="199"/>
    <cellStyle name="Comma 2 4 2 11" xfId="200"/>
    <cellStyle name="Comma 2 4 2 12" xfId="201"/>
    <cellStyle name="Comma 2 4 2 13" xfId="202"/>
    <cellStyle name="Comma 2 4 2 14" xfId="203"/>
    <cellStyle name="Comma 2 4 2 15" xfId="204"/>
    <cellStyle name="Comma 2 4 2 16" xfId="205"/>
    <cellStyle name="Comma 2 4 2 2" xfId="206"/>
    <cellStyle name="Comma 2 4 2 3" xfId="207"/>
    <cellStyle name="Comma 2 4 2 4" xfId="208"/>
    <cellStyle name="Comma 2 4 2 5" xfId="209"/>
    <cellStyle name="Comma 2 4 2 6" xfId="210"/>
    <cellStyle name="Comma 2 4 2 7" xfId="211"/>
    <cellStyle name="Comma 2 4 2 8" xfId="212"/>
    <cellStyle name="Comma 2 4 2 9" xfId="213"/>
    <cellStyle name="Comma 2 4 3" xfId="214"/>
    <cellStyle name="Comma 2 4 4" xfId="215"/>
    <cellStyle name="Comma 2 4 5" xfId="216"/>
    <cellStyle name="Comma 2 4 6" xfId="217"/>
    <cellStyle name="Comma 2 4 7" xfId="218"/>
    <cellStyle name="Comma 2 4 8" xfId="219"/>
    <cellStyle name="Comma 2 4 9" xfId="220"/>
    <cellStyle name="Comma 2 40" xfId="221"/>
    <cellStyle name="Comma 2 41" xfId="222"/>
    <cellStyle name="Comma 2 42" xfId="223"/>
    <cellStyle name="Comma 2 43" xfId="224"/>
    <cellStyle name="Comma 2 44" xfId="225"/>
    <cellStyle name="Comma 2 45" xfId="226"/>
    <cellStyle name="Comma 2 46" xfId="227"/>
    <cellStyle name="Comma 2 47" xfId="228"/>
    <cellStyle name="Comma 2 5" xfId="229"/>
    <cellStyle name="Comma 2 6" xfId="230"/>
    <cellStyle name="Comma 2 7" xfId="231"/>
    <cellStyle name="Comma 2 8" xfId="232"/>
    <cellStyle name="Comma 2 9" xfId="233"/>
    <cellStyle name="Comma 3" xfId="234"/>
    <cellStyle name="Comma 3 10" xfId="235"/>
    <cellStyle name="Comma 3 11" xfId="236"/>
    <cellStyle name="Comma 3 12" xfId="237"/>
    <cellStyle name="Comma 3 13" xfId="238"/>
    <cellStyle name="Comma 3 14" xfId="239"/>
    <cellStyle name="Comma 3 15" xfId="240"/>
    <cellStyle name="Comma 3 16" xfId="241"/>
    <cellStyle name="Comma 3 17" xfId="242"/>
    <cellStyle name="Comma 3 18" xfId="243"/>
    <cellStyle name="Comma 3 19" xfId="244"/>
    <cellStyle name="Comma 3 2" xfId="245"/>
    <cellStyle name="Comma 3 2 2" xfId="246"/>
    <cellStyle name="Comma 3 20" xfId="247"/>
    <cellStyle name="Comma 3 21" xfId="248"/>
    <cellStyle name="Comma 3 22" xfId="249"/>
    <cellStyle name="Comma 3 23" xfId="250"/>
    <cellStyle name="Comma 3 24" xfId="251"/>
    <cellStyle name="Comma 3 25" xfId="252"/>
    <cellStyle name="Comma 3 26" xfId="253"/>
    <cellStyle name="Comma 3 27" xfId="254"/>
    <cellStyle name="Comma 3 28" xfId="255"/>
    <cellStyle name="Comma 3 29" xfId="256"/>
    <cellStyle name="Comma 3 3" xfId="257"/>
    <cellStyle name="Comma 3 3 2" xfId="258"/>
    <cellStyle name="Comma 3 30" xfId="259"/>
    <cellStyle name="Comma 3 31" xfId="260"/>
    <cellStyle name="Comma 3 32" xfId="261"/>
    <cellStyle name="Comma 3 33" xfId="262"/>
    <cellStyle name="Comma 3 34" xfId="263"/>
    <cellStyle name="Comma 3 35" xfId="264"/>
    <cellStyle name="Comma 3 36" xfId="265"/>
    <cellStyle name="Comma 3 37" xfId="266"/>
    <cellStyle name="Comma 3 38" xfId="267"/>
    <cellStyle name="Comma 3 39" xfId="268"/>
    <cellStyle name="Comma 3 4" xfId="269"/>
    <cellStyle name="Comma 3 4 2" xfId="270"/>
    <cellStyle name="Comma 3 40" xfId="271"/>
    <cellStyle name="Comma 3 41" xfId="272"/>
    <cellStyle name="Comma 3 42" xfId="273"/>
    <cellStyle name="Comma 3 43" xfId="274"/>
    <cellStyle name="Comma 3 44" xfId="275"/>
    <cellStyle name="Comma 3 45" xfId="276"/>
    <cellStyle name="Comma 3 46" xfId="277"/>
    <cellStyle name="Comma 3 47" xfId="278"/>
    <cellStyle name="Comma 3 48" xfId="279"/>
    <cellStyle name="Comma 3 49" xfId="280"/>
    <cellStyle name="Comma 3 5" xfId="281"/>
    <cellStyle name="Comma 3 5 2" xfId="282"/>
    <cellStyle name="Comma 3 50" xfId="283"/>
    <cellStyle name="Comma 3 51" xfId="284"/>
    <cellStyle name="Comma 3 52" xfId="285"/>
    <cellStyle name="Comma 3 53" xfId="286"/>
    <cellStyle name="Comma 3 54" xfId="287"/>
    <cellStyle name="Comma 3 55" xfId="288"/>
    <cellStyle name="Comma 3 56" xfId="289"/>
    <cellStyle name="Comma 3 57" xfId="290"/>
    <cellStyle name="Comma 3 58" xfId="291"/>
    <cellStyle name="Comma 3 59" xfId="292"/>
    <cellStyle name="Comma 3 6" xfId="293"/>
    <cellStyle name="Comma 3 6 2" xfId="294"/>
    <cellStyle name="Comma 3 60" xfId="295"/>
    <cellStyle name="Comma 3 61" xfId="296"/>
    <cellStyle name="Comma 3 62" xfId="297"/>
    <cellStyle name="Comma 3 63" xfId="298"/>
    <cellStyle name="Comma 3 64" xfId="299"/>
    <cellStyle name="Comma 3 65" xfId="300"/>
    <cellStyle name="Comma 3 7" xfId="301"/>
    <cellStyle name="Comma 3 8" xfId="302"/>
    <cellStyle name="Comma 3 9" xfId="303"/>
    <cellStyle name="Comma 4" xfId="304"/>
    <cellStyle name="Comma 4 10" xfId="305"/>
    <cellStyle name="Comma 4 11" xfId="306"/>
    <cellStyle name="Comma 4 12" xfId="307"/>
    <cellStyle name="Comma 4 13" xfId="308"/>
    <cellStyle name="Comma 4 14" xfId="309"/>
    <cellStyle name="Comma 4 15" xfId="310"/>
    <cellStyle name="Comma 4 16" xfId="311"/>
    <cellStyle name="Comma 4 17" xfId="312"/>
    <cellStyle name="Comma 4 18" xfId="313"/>
    <cellStyle name="Comma 4 19" xfId="314"/>
    <cellStyle name="Comma 4 2" xfId="315"/>
    <cellStyle name="Comma 4 2 2" xfId="316"/>
    <cellStyle name="Comma 4 20" xfId="317"/>
    <cellStyle name="Comma 4 21" xfId="318"/>
    <cellStyle name="Comma 4 3" xfId="319"/>
    <cellStyle name="Comma 4 3 2" xfId="320"/>
    <cellStyle name="Comma 4 4" xfId="321"/>
    <cellStyle name="Comma 4 4 2" xfId="322"/>
    <cellStyle name="Comma 4 5" xfId="323"/>
    <cellStyle name="Comma 4 5 2" xfId="324"/>
    <cellStyle name="Comma 4 6" xfId="325"/>
    <cellStyle name="Comma 4 6 2" xfId="326"/>
    <cellStyle name="Comma 4 7" xfId="327"/>
    <cellStyle name="Comma 4 8" xfId="328"/>
    <cellStyle name="Comma 4 9" xfId="329"/>
    <cellStyle name="Comma 5" xfId="330"/>
    <cellStyle name="Comma 5 10" xfId="331"/>
    <cellStyle name="Comma 5 11" xfId="332"/>
    <cellStyle name="Comma 5 12" xfId="333"/>
    <cellStyle name="Comma 5 13" xfId="334"/>
    <cellStyle name="Comma 5 14" xfId="335"/>
    <cellStyle name="Comma 5 15" xfId="336"/>
    <cellStyle name="Comma 5 16" xfId="337"/>
    <cellStyle name="Comma 5 17" xfId="338"/>
    <cellStyle name="Comma 5 18" xfId="339"/>
    <cellStyle name="Comma 5 19" xfId="340"/>
    <cellStyle name="Comma 5 2" xfId="341"/>
    <cellStyle name="Comma 5 2 2" xfId="342"/>
    <cellStyle name="Comma 5 20" xfId="343"/>
    <cellStyle name="Comma 5 21" xfId="344"/>
    <cellStyle name="Comma 5 22" xfId="345"/>
    <cellStyle name="Comma 5 23" xfId="346"/>
    <cellStyle name="Comma 5 24" xfId="347"/>
    <cellStyle name="Comma 5 25" xfId="348"/>
    <cellStyle name="Comma 5 26" xfId="349"/>
    <cellStyle name="Comma 5 27" xfId="350"/>
    <cellStyle name="Comma 5 28" xfId="351"/>
    <cellStyle name="Comma 5 29" xfId="352"/>
    <cellStyle name="Comma 5 3" xfId="353"/>
    <cellStyle name="Comma 5 3 2" xfId="354"/>
    <cellStyle name="Comma 5 30" xfId="355"/>
    <cellStyle name="Comma 5 31" xfId="356"/>
    <cellStyle name="Comma 5 32" xfId="357"/>
    <cellStyle name="Comma 5 33" xfId="358"/>
    <cellStyle name="Comma 5 34" xfId="359"/>
    <cellStyle name="Comma 5 35" xfId="360"/>
    <cellStyle name="Comma 5 36" xfId="361"/>
    <cellStyle name="Comma 5 37" xfId="362"/>
    <cellStyle name="Comma 5 38" xfId="363"/>
    <cellStyle name="Comma 5 39" xfId="364"/>
    <cellStyle name="Comma 5 4" xfId="365"/>
    <cellStyle name="Comma 5 40" xfId="366"/>
    <cellStyle name="Comma 5 41" xfId="367"/>
    <cellStyle name="Comma 5 42" xfId="368"/>
    <cellStyle name="Comma 5 43" xfId="369"/>
    <cellStyle name="Comma 5 44" xfId="370"/>
    <cellStyle name="Comma 5 45" xfId="371"/>
    <cellStyle name="Comma 5 46" xfId="372"/>
    <cellStyle name="Comma 5 47" xfId="373"/>
    <cellStyle name="Comma 5 48" xfId="374"/>
    <cellStyle name="Comma 5 49" xfId="375"/>
    <cellStyle name="Comma 5 5" xfId="376"/>
    <cellStyle name="Comma 5 50" xfId="377"/>
    <cellStyle name="Comma 5 51" xfId="378"/>
    <cellStyle name="Comma 5 52" xfId="379"/>
    <cellStyle name="Comma 5 53" xfId="380"/>
    <cellStyle name="Comma 5 54" xfId="381"/>
    <cellStyle name="Comma 5 55" xfId="382"/>
    <cellStyle name="Comma 5 56" xfId="383"/>
    <cellStyle name="Comma 5 57" xfId="384"/>
    <cellStyle name="Comma 5 58" xfId="385"/>
    <cellStyle name="Comma 5 59" xfId="386"/>
    <cellStyle name="Comma 5 6" xfId="387"/>
    <cellStyle name="Comma 5 60" xfId="388"/>
    <cellStyle name="Comma 5 7" xfId="389"/>
    <cellStyle name="Comma 5 8" xfId="390"/>
    <cellStyle name="Comma 5 9" xfId="391"/>
    <cellStyle name="Comma 6" xfId="392"/>
    <cellStyle name="Comma 6 10" xfId="393"/>
    <cellStyle name="Comma 6 11" xfId="394"/>
    <cellStyle name="Comma 6 12" xfId="395"/>
    <cellStyle name="Comma 6 13" xfId="396"/>
    <cellStyle name="Comma 6 14" xfId="397"/>
    <cellStyle name="Comma 6 15" xfId="398"/>
    <cellStyle name="Comma 6 16" xfId="399"/>
    <cellStyle name="Comma 6 17" xfId="400"/>
    <cellStyle name="Comma 6 18" xfId="401"/>
    <cellStyle name="Comma 6 19" xfId="402"/>
    <cellStyle name="Comma 6 2" xfId="403"/>
    <cellStyle name="Comma 6 2 2" xfId="404"/>
    <cellStyle name="Comma 6 20" xfId="405"/>
    <cellStyle name="Comma 6 21" xfId="406"/>
    <cellStyle name="Comma 6 22" xfId="407"/>
    <cellStyle name="Comma 6 23" xfId="408"/>
    <cellStyle name="Comma 6 24" xfId="409"/>
    <cellStyle name="Comma 6 25" xfId="410"/>
    <cellStyle name="Comma 6 26" xfId="411"/>
    <cellStyle name="Comma 6 27" xfId="412"/>
    <cellStyle name="Comma 6 28" xfId="413"/>
    <cellStyle name="Comma 6 29" xfId="414"/>
    <cellStyle name="Comma 6 3" xfId="415"/>
    <cellStyle name="Comma 6 3 2" xfId="416"/>
    <cellStyle name="Comma 6 30" xfId="417"/>
    <cellStyle name="Comma 6 31" xfId="418"/>
    <cellStyle name="Comma 6 32" xfId="419"/>
    <cellStyle name="Comma 6 33" xfId="420"/>
    <cellStyle name="Comma 6 34" xfId="421"/>
    <cellStyle name="Comma 6 35" xfId="422"/>
    <cellStyle name="Comma 6 36" xfId="423"/>
    <cellStyle name="Comma 6 37" xfId="424"/>
    <cellStyle name="Comma 6 38" xfId="425"/>
    <cellStyle name="Comma 6 39" xfId="426"/>
    <cellStyle name="Comma 6 4" xfId="427"/>
    <cellStyle name="Comma 6 40" xfId="428"/>
    <cellStyle name="Comma 6 41" xfId="429"/>
    <cellStyle name="Comma 6 42" xfId="430"/>
    <cellStyle name="Comma 6 43" xfId="431"/>
    <cellStyle name="Comma 6 44" xfId="432"/>
    <cellStyle name="Comma 6 45" xfId="433"/>
    <cellStyle name="Comma 6 46" xfId="434"/>
    <cellStyle name="Comma 6 47" xfId="435"/>
    <cellStyle name="Comma 6 48" xfId="436"/>
    <cellStyle name="Comma 6 49" xfId="437"/>
    <cellStyle name="Comma 6 5" xfId="438"/>
    <cellStyle name="Comma 6 50" xfId="439"/>
    <cellStyle name="Comma 6 51" xfId="440"/>
    <cellStyle name="Comma 6 52" xfId="441"/>
    <cellStyle name="Comma 6 53" xfId="442"/>
    <cellStyle name="Comma 6 54" xfId="443"/>
    <cellStyle name="Comma 6 55" xfId="444"/>
    <cellStyle name="Comma 6 56" xfId="445"/>
    <cellStyle name="Comma 6 57" xfId="446"/>
    <cellStyle name="Comma 6 58" xfId="447"/>
    <cellStyle name="Comma 6 59" xfId="448"/>
    <cellStyle name="Comma 6 6" xfId="449"/>
    <cellStyle name="Comma 6 60" xfId="450"/>
    <cellStyle name="Comma 6 61" xfId="451"/>
    <cellStyle name="Comma 6 7" xfId="452"/>
    <cellStyle name="Comma 6 8" xfId="453"/>
    <cellStyle name="Comma 6 9" xfId="454"/>
    <cellStyle name="Comma 7" xfId="455"/>
    <cellStyle name="Comma 7 10" xfId="456"/>
    <cellStyle name="Comma 7 11" xfId="457"/>
    <cellStyle name="Comma 7 12" xfId="458"/>
    <cellStyle name="Comma 7 13" xfId="459"/>
    <cellStyle name="Comma 7 14" xfId="460"/>
    <cellStyle name="Comma 7 15" xfId="461"/>
    <cellStyle name="Comma 7 16" xfId="462"/>
    <cellStyle name="Comma 7 17" xfId="463"/>
    <cellStyle name="Comma 7 18" xfId="464"/>
    <cellStyle name="Comma 7 19" xfId="465"/>
    <cellStyle name="Comma 7 2" xfId="466"/>
    <cellStyle name="Comma 7 20" xfId="467"/>
    <cellStyle name="Comma 7 21" xfId="468"/>
    <cellStyle name="Comma 7 22" xfId="469"/>
    <cellStyle name="Comma 7 23" xfId="470"/>
    <cellStyle name="Comma 7 24" xfId="471"/>
    <cellStyle name="Comma 7 25" xfId="472"/>
    <cellStyle name="Comma 7 26" xfId="473"/>
    <cellStyle name="Comma 7 27" xfId="474"/>
    <cellStyle name="Comma 7 28" xfId="475"/>
    <cellStyle name="Comma 7 29" xfId="476"/>
    <cellStyle name="Comma 7 3" xfId="477"/>
    <cellStyle name="Comma 7 30" xfId="478"/>
    <cellStyle name="Comma 7 31" xfId="479"/>
    <cellStyle name="Comma 7 32" xfId="480"/>
    <cellStyle name="Comma 7 33" xfId="481"/>
    <cellStyle name="Comma 7 34" xfId="482"/>
    <cellStyle name="Comma 7 35" xfId="483"/>
    <cellStyle name="Comma 7 36" xfId="484"/>
    <cellStyle name="Comma 7 37" xfId="485"/>
    <cellStyle name="Comma 7 38" xfId="486"/>
    <cellStyle name="Comma 7 39" xfId="487"/>
    <cellStyle name="Comma 7 4" xfId="488"/>
    <cellStyle name="Comma 7 40" xfId="489"/>
    <cellStyle name="Comma 7 41" xfId="490"/>
    <cellStyle name="Comma 7 42" xfId="491"/>
    <cellStyle name="Comma 7 43" xfId="492"/>
    <cellStyle name="Comma 7 44" xfId="493"/>
    <cellStyle name="Comma 7 45" xfId="494"/>
    <cellStyle name="Comma 7 46" xfId="495"/>
    <cellStyle name="Comma 7 47" xfId="496"/>
    <cellStyle name="Comma 7 48" xfId="497"/>
    <cellStyle name="Comma 7 49" xfId="498"/>
    <cellStyle name="Comma 7 5" xfId="499"/>
    <cellStyle name="Comma 7 50" xfId="500"/>
    <cellStyle name="Comma 7 51" xfId="501"/>
    <cellStyle name="Comma 7 52" xfId="502"/>
    <cellStyle name="Comma 7 53" xfId="503"/>
    <cellStyle name="Comma 7 54" xfId="504"/>
    <cellStyle name="Comma 7 55" xfId="505"/>
    <cellStyle name="Comma 7 56" xfId="506"/>
    <cellStyle name="Comma 7 57" xfId="507"/>
    <cellStyle name="Comma 7 58" xfId="508"/>
    <cellStyle name="Comma 7 59" xfId="509"/>
    <cellStyle name="Comma 7 6" xfId="510"/>
    <cellStyle name="Comma 7 7" xfId="511"/>
    <cellStyle name="Comma 7 8" xfId="512"/>
    <cellStyle name="Comma 7 9" xfId="513"/>
    <cellStyle name="Comma 8 10" xfId="514"/>
    <cellStyle name="Comma 8 11" xfId="515"/>
    <cellStyle name="Comma 8 12" xfId="516"/>
    <cellStyle name="Comma 8 13" xfId="517"/>
    <cellStyle name="Comma 8 14" xfId="518"/>
    <cellStyle name="Comma 8 15" xfId="519"/>
    <cellStyle name="Comma 8 16" xfId="520"/>
    <cellStyle name="Comma 8 17" xfId="521"/>
    <cellStyle name="Comma 8 18" xfId="522"/>
    <cellStyle name="Comma 8 19" xfId="523"/>
    <cellStyle name="Comma 8 2" xfId="524"/>
    <cellStyle name="Comma 8 20" xfId="525"/>
    <cellStyle name="Comma 8 21" xfId="526"/>
    <cellStyle name="Comma 8 22" xfId="527"/>
    <cellStyle name="Comma 8 23" xfId="528"/>
    <cellStyle name="Comma 8 24" xfId="529"/>
    <cellStyle name="Comma 8 25" xfId="530"/>
    <cellStyle name="Comma 8 26" xfId="531"/>
    <cellStyle name="Comma 8 27" xfId="532"/>
    <cellStyle name="Comma 8 28" xfId="533"/>
    <cellStyle name="Comma 8 29" xfId="534"/>
    <cellStyle name="Comma 8 3" xfId="535"/>
    <cellStyle name="Comma 8 30" xfId="536"/>
    <cellStyle name="Comma 8 31" xfId="537"/>
    <cellStyle name="Comma 8 32" xfId="538"/>
    <cellStyle name="Comma 8 33" xfId="539"/>
    <cellStyle name="Comma 8 34" xfId="540"/>
    <cellStyle name="Comma 8 35" xfId="541"/>
    <cellStyle name="Comma 8 36" xfId="542"/>
    <cellStyle name="Comma 8 37" xfId="543"/>
    <cellStyle name="Comma 8 38" xfId="544"/>
    <cellStyle name="Comma 8 39" xfId="545"/>
    <cellStyle name="Comma 8 4" xfId="546"/>
    <cellStyle name="Comma 8 40" xfId="547"/>
    <cellStyle name="Comma 8 41" xfId="548"/>
    <cellStyle name="Comma 8 42" xfId="549"/>
    <cellStyle name="Comma 8 43" xfId="550"/>
    <cellStyle name="Comma 8 44" xfId="551"/>
    <cellStyle name="Comma 8 45" xfId="552"/>
    <cellStyle name="Comma 8 46" xfId="553"/>
    <cellStyle name="Comma 8 47" xfId="554"/>
    <cellStyle name="Comma 8 48" xfId="555"/>
    <cellStyle name="Comma 8 49" xfId="556"/>
    <cellStyle name="Comma 8 5" xfId="557"/>
    <cellStyle name="Comma 8 50" xfId="558"/>
    <cellStyle name="Comma 8 51" xfId="559"/>
    <cellStyle name="Comma 8 52" xfId="560"/>
    <cellStyle name="Comma 8 53" xfId="561"/>
    <cellStyle name="Comma 8 54" xfId="562"/>
    <cellStyle name="Comma 8 55" xfId="563"/>
    <cellStyle name="Comma 8 56" xfId="564"/>
    <cellStyle name="Comma 8 57" xfId="565"/>
    <cellStyle name="Comma 8 58" xfId="566"/>
    <cellStyle name="Comma 8 59" xfId="567"/>
    <cellStyle name="Comma 8 6" xfId="568"/>
    <cellStyle name="Comma 8 7" xfId="569"/>
    <cellStyle name="Comma 8 8" xfId="570"/>
    <cellStyle name="Comma 8 9" xfId="571"/>
    <cellStyle name="Comma 9 10" xfId="572"/>
    <cellStyle name="Comma 9 11" xfId="573"/>
    <cellStyle name="Comma 9 12" xfId="574"/>
    <cellStyle name="Comma 9 13" xfId="575"/>
    <cellStyle name="Comma 9 14" xfId="576"/>
    <cellStyle name="Comma 9 15" xfId="577"/>
    <cellStyle name="Comma 9 16" xfId="578"/>
    <cellStyle name="Comma 9 2" xfId="579"/>
    <cellStyle name="Comma 9 3" xfId="580"/>
    <cellStyle name="Comma 9 4" xfId="581"/>
    <cellStyle name="Comma 9 5" xfId="582"/>
    <cellStyle name="Comma 9 6" xfId="583"/>
    <cellStyle name="Comma 9 7" xfId="584"/>
    <cellStyle name="Comma 9 8" xfId="585"/>
    <cellStyle name="Comma 9 9" xfId="586"/>
    <cellStyle name="Comma_accounting_data" xfId="587"/>
    <cellStyle name="Comma_Book2" xfId="588"/>
    <cellStyle name="Comma_FEES507(amortization CAP Fees NARCII 02-B)" xfId="589"/>
    <cellStyle name="Comma_NALT03-A_FYI0306 (ME Debt Int Accrl)" xfId="590"/>
    <cellStyle name="Currency (0)" xfId="591"/>
    <cellStyle name="Currency (1)" xfId="592"/>
    <cellStyle name="Currency (2)" xfId="593"/>
    <cellStyle name="Currency 0" xfId="594"/>
    <cellStyle name="Currency 2" xfId="595"/>
    <cellStyle name="Currency 2 10" xfId="596"/>
    <cellStyle name="Currency 2 11" xfId="597"/>
    <cellStyle name="Currency 2 12" xfId="598"/>
    <cellStyle name="Currency 2 13" xfId="599"/>
    <cellStyle name="Currency 2 14" xfId="600"/>
    <cellStyle name="Currency 2 15" xfId="601"/>
    <cellStyle name="Currency 2 16" xfId="602"/>
    <cellStyle name="Currency 2 17" xfId="603"/>
    <cellStyle name="Currency 2 18" xfId="604"/>
    <cellStyle name="Currency 2 19" xfId="605"/>
    <cellStyle name="Currency 2 2" xfId="606"/>
    <cellStyle name="Currency 2 2 2" xfId="607"/>
    <cellStyle name="Currency 2 2 2 2" xfId="608"/>
    <cellStyle name="Currency 2 2 2 2 2" xfId="609"/>
    <cellStyle name="Currency 2 2 2 2 2 2" xfId="610"/>
    <cellStyle name="Currency 2 2 2 2 2 2 2" xfId="611"/>
    <cellStyle name="Currency 2 2 2 2 2 2 2 2" xfId="612"/>
    <cellStyle name="Currency 2 2 2 2 2 2 2 2 2" xfId="613"/>
    <cellStyle name="Currency 2 2 2 2 2 2 2 3" xfId="614"/>
    <cellStyle name="Currency 2 2 2 2 2 2 2 4" xfId="615"/>
    <cellStyle name="Currency 2 2 2 2 2 2 3" xfId="616"/>
    <cellStyle name="Currency 2 2 2 2 2 2 4" xfId="617"/>
    <cellStyle name="Currency 2 2 2 2 2 3" xfId="618"/>
    <cellStyle name="Currency 2 2 2 2 2 4" xfId="619"/>
    <cellStyle name="Currency 2 2 2 2 2 5" xfId="620"/>
    <cellStyle name="Currency 2 2 2 2 3" xfId="621"/>
    <cellStyle name="Currency 2 2 2 2 3 2" xfId="622"/>
    <cellStyle name="Currency 2 2 2 2 4" xfId="623"/>
    <cellStyle name="Currency 2 2 2 2 5" xfId="624"/>
    <cellStyle name="Currency 2 2 2 3" xfId="625"/>
    <cellStyle name="Currency 2 2 2 3 2" xfId="626"/>
    <cellStyle name="Currency 2 2 2 3 2 2" xfId="627"/>
    <cellStyle name="Currency 2 2 2 4" xfId="628"/>
    <cellStyle name="Currency 2 2 2 5" xfId="629"/>
    <cellStyle name="Currency 2 2 2 6" xfId="630"/>
    <cellStyle name="Currency 2 2 3" xfId="631"/>
    <cellStyle name="Currency 2 2 3 2" xfId="632"/>
    <cellStyle name="Currency 2 2 3 2 2" xfId="633"/>
    <cellStyle name="Currency 2 2 4" xfId="634"/>
    <cellStyle name="Currency 2 2 5" xfId="635"/>
    <cellStyle name="Currency 2 2 6" xfId="636"/>
    <cellStyle name="Currency 2 20" xfId="637"/>
    <cellStyle name="Currency 2 21" xfId="638"/>
    <cellStyle name="Currency 2 22" xfId="639"/>
    <cellStyle name="Currency 2 22 2" xfId="640"/>
    <cellStyle name="Currency 2 22 2 2" xfId="641"/>
    <cellStyle name="Currency 2 23" xfId="642"/>
    <cellStyle name="Currency 2 24" xfId="643"/>
    <cellStyle name="Currency 2 25" xfId="644"/>
    <cellStyle name="Currency 2 26" xfId="645"/>
    <cellStyle name="Currency 2 27" xfId="646"/>
    <cellStyle name="Currency 2 28" xfId="647"/>
    <cellStyle name="Currency 2 29" xfId="648"/>
    <cellStyle name="Currency 2 3" xfId="649"/>
    <cellStyle name="Currency 2 3 10" xfId="650"/>
    <cellStyle name="Currency 2 3 11" xfId="651"/>
    <cellStyle name="Currency 2 3 12" xfId="652"/>
    <cellStyle name="Currency 2 3 13" xfId="653"/>
    <cellStyle name="Currency 2 3 14" xfId="654"/>
    <cellStyle name="Currency 2 3 15" xfId="655"/>
    <cellStyle name="Currency 2 3 16" xfId="656"/>
    <cellStyle name="Currency 2 3 2" xfId="657"/>
    <cellStyle name="Currency 2 3 2 10" xfId="658"/>
    <cellStyle name="Currency 2 3 2 11" xfId="659"/>
    <cellStyle name="Currency 2 3 2 12" xfId="660"/>
    <cellStyle name="Currency 2 3 2 13" xfId="661"/>
    <cellStyle name="Currency 2 3 2 14" xfId="662"/>
    <cellStyle name="Currency 2 3 2 15" xfId="663"/>
    <cellStyle name="Currency 2 3 2 16" xfId="664"/>
    <cellStyle name="Currency 2 3 2 2" xfId="665"/>
    <cellStyle name="Currency 2 3 2 3" xfId="666"/>
    <cellStyle name="Currency 2 3 2 4" xfId="667"/>
    <cellStyle name="Currency 2 3 2 5" xfId="668"/>
    <cellStyle name="Currency 2 3 2 6" xfId="669"/>
    <cellStyle name="Currency 2 3 2 7" xfId="670"/>
    <cellStyle name="Currency 2 3 2 8" xfId="671"/>
    <cellStyle name="Currency 2 3 2 9" xfId="672"/>
    <cellStyle name="Currency 2 3 3" xfId="673"/>
    <cellStyle name="Currency 2 3 4" xfId="674"/>
    <cellStyle name="Currency 2 3 5" xfId="675"/>
    <cellStyle name="Currency 2 3 6" xfId="676"/>
    <cellStyle name="Currency 2 3 7" xfId="677"/>
    <cellStyle name="Currency 2 3 8" xfId="678"/>
    <cellStyle name="Currency 2 3 9" xfId="679"/>
    <cellStyle name="Currency 2 30" xfId="680"/>
    <cellStyle name="Currency 2 31" xfId="681"/>
    <cellStyle name="Currency 2 32" xfId="682"/>
    <cellStyle name="Currency 2 33" xfId="683"/>
    <cellStyle name="Currency 2 34" xfId="684"/>
    <cellStyle name="Currency 2 35" xfId="685"/>
    <cellStyle name="Currency 2 36" xfId="686"/>
    <cellStyle name="Currency 2 37" xfId="687"/>
    <cellStyle name="Currency 2 38" xfId="688"/>
    <cellStyle name="Currency 2 39" xfId="689"/>
    <cellStyle name="Currency 2 4" xfId="690"/>
    <cellStyle name="Currency 2 40" xfId="691"/>
    <cellStyle name="Currency 2 41" xfId="692"/>
    <cellStyle name="Currency 2 42" xfId="693"/>
    <cellStyle name="Currency 2 43" xfId="694"/>
    <cellStyle name="Currency 2 5" xfId="695"/>
    <cellStyle name="Currency 2 6" xfId="696"/>
    <cellStyle name="Currency 2 7" xfId="697"/>
    <cellStyle name="Currency 2 8" xfId="698"/>
    <cellStyle name="Currency 2 9" xfId="699"/>
    <cellStyle name="Currency 3 10" xfId="700"/>
    <cellStyle name="Currency 3 11" xfId="701"/>
    <cellStyle name="Currency 3 12" xfId="702"/>
    <cellStyle name="Currency 3 13" xfId="703"/>
    <cellStyle name="Currency 3 14" xfId="704"/>
    <cellStyle name="Currency 3 15" xfId="705"/>
    <cellStyle name="Currency 3 16" xfId="706"/>
    <cellStyle name="Currency 3 2" xfId="707"/>
    <cellStyle name="Currency 3 3" xfId="708"/>
    <cellStyle name="Currency 3 4" xfId="709"/>
    <cellStyle name="Currency 3 5" xfId="710"/>
    <cellStyle name="Currency 3 6" xfId="711"/>
    <cellStyle name="Currency 3 7" xfId="712"/>
    <cellStyle name="Currency 3 8" xfId="713"/>
    <cellStyle name="Currency 3 9" xfId="714"/>
    <cellStyle name="Currency 4 10" xfId="715"/>
    <cellStyle name="Currency 4 11" xfId="716"/>
    <cellStyle name="Currency 4 12" xfId="717"/>
    <cellStyle name="Currency 4 13" xfId="718"/>
    <cellStyle name="Currency 4 14" xfId="719"/>
    <cellStyle name="Currency 4 15" xfId="720"/>
    <cellStyle name="Currency 4 16" xfId="721"/>
    <cellStyle name="Currency 4 2" xfId="722"/>
    <cellStyle name="Currency 4 3" xfId="723"/>
    <cellStyle name="Currency 4 4" xfId="724"/>
    <cellStyle name="Currency 4 5" xfId="725"/>
    <cellStyle name="Currency 4 6" xfId="726"/>
    <cellStyle name="Currency 4 7" xfId="727"/>
    <cellStyle name="Currency 4 8" xfId="728"/>
    <cellStyle name="Currency 4 9" xfId="729"/>
    <cellStyle name="Date Aligned" xfId="730"/>
    <cellStyle name="Dotted Line" xfId="731"/>
    <cellStyle name="FilterCol" xfId="732"/>
    <cellStyle name="Footnote" xfId="733"/>
    <cellStyle name="Grey" xfId="734"/>
    <cellStyle name="Grey 10" xfId="735"/>
    <cellStyle name="Grey 11" xfId="736"/>
    <cellStyle name="Grey 12" xfId="737"/>
    <cellStyle name="Grey 13" xfId="738"/>
    <cellStyle name="Grey 14" xfId="739"/>
    <cellStyle name="Grey 15" xfId="740"/>
    <cellStyle name="Grey 16" xfId="741"/>
    <cellStyle name="Grey 2" xfId="742"/>
    <cellStyle name="Grey 2 10" xfId="743"/>
    <cellStyle name="Grey 2 11" xfId="744"/>
    <cellStyle name="Grey 2 12" xfId="745"/>
    <cellStyle name="Grey 2 13" xfId="746"/>
    <cellStyle name="Grey 2 14" xfId="747"/>
    <cellStyle name="Grey 2 15" xfId="748"/>
    <cellStyle name="Grey 2 16" xfId="749"/>
    <cellStyle name="Grey 2 2" xfId="750"/>
    <cellStyle name="Grey 2 3" xfId="751"/>
    <cellStyle name="Grey 2 4" xfId="752"/>
    <cellStyle name="Grey 2 5" xfId="753"/>
    <cellStyle name="Grey 2 6" xfId="754"/>
    <cellStyle name="Grey 2 7" xfId="755"/>
    <cellStyle name="Grey 2 8" xfId="756"/>
    <cellStyle name="Grey 2 9" xfId="757"/>
    <cellStyle name="Grey 3" xfId="758"/>
    <cellStyle name="Grey 4" xfId="759"/>
    <cellStyle name="Grey 5" xfId="760"/>
    <cellStyle name="Grey 6" xfId="761"/>
    <cellStyle name="Grey 7" xfId="762"/>
    <cellStyle name="Grey 8" xfId="763"/>
    <cellStyle name="Grey 9" xfId="764"/>
    <cellStyle name="Hard Percent" xfId="765"/>
    <cellStyle name="Header" xfId="766"/>
    <cellStyle name="Heading 2 2" xfId="767"/>
    <cellStyle name="Heading 2 2 10" xfId="768"/>
    <cellStyle name="Heading 2 2 11" xfId="769"/>
    <cellStyle name="Heading 2 2 12" xfId="770"/>
    <cellStyle name="Heading 2 2 13" xfId="771"/>
    <cellStyle name="Heading 2 2 14" xfId="772"/>
    <cellStyle name="Heading 2 2 15" xfId="773"/>
    <cellStyle name="Heading 2 2 16" xfId="774"/>
    <cellStyle name="Heading 2 2 17" xfId="775"/>
    <cellStyle name="Heading 2 2 18" xfId="776"/>
    <cellStyle name="Heading 2 2 19" xfId="777"/>
    <cellStyle name="Heading 2 2 2" xfId="778"/>
    <cellStyle name="Heading 2 2 20" xfId="779"/>
    <cellStyle name="Heading 2 2 21" xfId="780"/>
    <cellStyle name="Heading 2 2 3" xfId="781"/>
    <cellStyle name="Heading 2 2 4" xfId="782"/>
    <cellStyle name="Heading 2 2 5" xfId="783"/>
    <cellStyle name="Heading 2 2 6" xfId="784"/>
    <cellStyle name="Heading 2 2 7" xfId="785"/>
    <cellStyle name="Heading 2 2 8" xfId="786"/>
    <cellStyle name="Heading 2 2 9" xfId="787"/>
    <cellStyle name="Heading 2 3" xfId="788"/>
    <cellStyle name="Heading 2 3 10" xfId="789"/>
    <cellStyle name="Heading 2 3 11" xfId="790"/>
    <cellStyle name="Heading 2 3 12" xfId="791"/>
    <cellStyle name="Heading 2 3 13" xfId="792"/>
    <cellStyle name="Heading 2 3 14" xfId="793"/>
    <cellStyle name="Heading 2 3 15" xfId="794"/>
    <cellStyle name="Heading 2 3 16" xfId="795"/>
    <cellStyle name="Heading 2 3 17" xfId="796"/>
    <cellStyle name="Heading 2 3 18" xfId="797"/>
    <cellStyle name="Heading 2 3 19" xfId="798"/>
    <cellStyle name="Heading 2 3 2" xfId="799"/>
    <cellStyle name="Heading 2 3 20" xfId="800"/>
    <cellStyle name="Heading 2 3 21" xfId="801"/>
    <cellStyle name="Heading 2 3 3" xfId="802"/>
    <cellStyle name="Heading 2 3 4" xfId="803"/>
    <cellStyle name="Heading 2 3 5" xfId="804"/>
    <cellStyle name="Heading 2 3 6" xfId="805"/>
    <cellStyle name="Heading 2 3 7" xfId="806"/>
    <cellStyle name="Heading 2 3 8" xfId="807"/>
    <cellStyle name="Heading 2 3 9" xfId="808"/>
    <cellStyle name="Heading 2 4" xfId="809"/>
    <cellStyle name="Heading 2 4 10" xfId="810"/>
    <cellStyle name="Heading 2 4 11" xfId="811"/>
    <cellStyle name="Heading 2 4 12" xfId="812"/>
    <cellStyle name="Heading 2 4 13" xfId="813"/>
    <cellStyle name="Heading 2 4 14" xfId="814"/>
    <cellStyle name="Heading 2 4 15" xfId="815"/>
    <cellStyle name="Heading 2 4 16" xfId="816"/>
    <cellStyle name="Heading 2 4 17" xfId="817"/>
    <cellStyle name="Heading 2 4 18" xfId="818"/>
    <cellStyle name="Heading 2 4 19" xfId="819"/>
    <cellStyle name="Heading 2 4 2" xfId="820"/>
    <cellStyle name="Heading 2 4 20" xfId="821"/>
    <cellStyle name="Heading 2 4 21" xfId="822"/>
    <cellStyle name="Heading 2 4 3" xfId="823"/>
    <cellStyle name="Heading 2 4 4" xfId="824"/>
    <cellStyle name="Heading 2 4 5" xfId="825"/>
    <cellStyle name="Heading 2 4 6" xfId="826"/>
    <cellStyle name="Heading 2 4 7" xfId="827"/>
    <cellStyle name="Heading 2 4 8" xfId="828"/>
    <cellStyle name="Heading 2 4 9" xfId="829"/>
    <cellStyle name="Heading 2 5" xfId="830"/>
    <cellStyle name="Heading 2 5 10" xfId="831"/>
    <cellStyle name="Heading 2 5 11" xfId="832"/>
    <cellStyle name="Heading 2 5 12" xfId="833"/>
    <cellStyle name="Heading 2 5 13" xfId="834"/>
    <cellStyle name="Heading 2 5 14" xfId="835"/>
    <cellStyle name="Heading 2 5 15" xfId="836"/>
    <cellStyle name="Heading 2 5 16" xfId="837"/>
    <cellStyle name="Heading 2 5 17" xfId="838"/>
    <cellStyle name="Heading 2 5 18" xfId="839"/>
    <cellStyle name="Heading 2 5 19" xfId="840"/>
    <cellStyle name="Heading 2 5 2" xfId="841"/>
    <cellStyle name="Heading 2 5 20" xfId="842"/>
    <cellStyle name="Heading 2 5 21" xfId="843"/>
    <cellStyle name="Heading 2 5 3" xfId="844"/>
    <cellStyle name="Heading 2 5 4" xfId="845"/>
    <cellStyle name="Heading 2 5 5" xfId="846"/>
    <cellStyle name="Heading 2 5 6" xfId="847"/>
    <cellStyle name="Heading 2 5 7" xfId="848"/>
    <cellStyle name="Heading 2 5 8" xfId="849"/>
    <cellStyle name="Heading 2 5 9" xfId="850"/>
    <cellStyle name="Heading 3 2" xfId="851"/>
    <cellStyle name="Heading 3 2 10" xfId="852"/>
    <cellStyle name="Heading 3 2 11" xfId="853"/>
    <cellStyle name="Heading 3 2 12" xfId="854"/>
    <cellStyle name="Heading 3 2 13" xfId="855"/>
    <cellStyle name="Heading 3 2 14" xfId="856"/>
    <cellStyle name="Heading 3 2 15" xfId="857"/>
    <cellStyle name="Heading 3 2 16" xfId="858"/>
    <cellStyle name="Heading 3 2 17" xfId="859"/>
    <cellStyle name="Heading 3 2 18" xfId="860"/>
    <cellStyle name="Heading 3 2 19" xfId="861"/>
    <cellStyle name="Heading 3 2 2" xfId="862"/>
    <cellStyle name="Heading 3 2 20" xfId="863"/>
    <cellStyle name="Heading 3 2 21" xfId="864"/>
    <cellStyle name="Heading 3 2 3" xfId="865"/>
    <cellStyle name="Heading 3 2 4" xfId="866"/>
    <cellStyle name="Heading 3 2 5" xfId="867"/>
    <cellStyle name="Heading 3 2 6" xfId="868"/>
    <cellStyle name="Heading 3 2 7" xfId="869"/>
    <cellStyle name="Heading 3 2 8" xfId="870"/>
    <cellStyle name="Heading 3 2 9" xfId="871"/>
    <cellStyle name="Heading 3 3" xfId="872"/>
    <cellStyle name="Heading 3 3 10" xfId="873"/>
    <cellStyle name="Heading 3 3 11" xfId="874"/>
    <cellStyle name="Heading 3 3 12" xfId="875"/>
    <cellStyle name="Heading 3 3 13" xfId="876"/>
    <cellStyle name="Heading 3 3 14" xfId="877"/>
    <cellStyle name="Heading 3 3 15" xfId="878"/>
    <cellStyle name="Heading 3 3 16" xfId="879"/>
    <cellStyle name="Heading 3 3 17" xfId="880"/>
    <cellStyle name="Heading 3 3 18" xfId="881"/>
    <cellStyle name="Heading 3 3 19" xfId="882"/>
    <cellStyle name="Heading 3 3 2" xfId="883"/>
    <cellStyle name="Heading 3 3 20" xfId="884"/>
    <cellStyle name="Heading 3 3 21" xfId="885"/>
    <cellStyle name="Heading 3 3 3" xfId="886"/>
    <cellStyle name="Heading 3 3 4" xfId="887"/>
    <cellStyle name="Heading 3 3 5" xfId="888"/>
    <cellStyle name="Heading 3 3 6" xfId="889"/>
    <cellStyle name="Heading 3 3 7" xfId="890"/>
    <cellStyle name="Heading 3 3 8" xfId="891"/>
    <cellStyle name="Heading 3 3 9" xfId="892"/>
    <cellStyle name="Heading 3 4" xfId="893"/>
    <cellStyle name="Heading 3 4 10" xfId="894"/>
    <cellStyle name="Heading 3 4 11" xfId="895"/>
    <cellStyle name="Heading 3 4 12" xfId="896"/>
    <cellStyle name="Heading 3 4 13" xfId="897"/>
    <cellStyle name="Heading 3 4 14" xfId="898"/>
    <cellStyle name="Heading 3 4 15" xfId="899"/>
    <cellStyle name="Heading 3 4 16" xfId="900"/>
    <cellStyle name="Heading 3 4 17" xfId="901"/>
    <cellStyle name="Heading 3 4 18" xfId="902"/>
    <cellStyle name="Heading 3 4 19" xfId="903"/>
    <cellStyle name="Heading 3 4 2" xfId="904"/>
    <cellStyle name="Heading 3 4 20" xfId="905"/>
    <cellStyle name="Heading 3 4 21" xfId="906"/>
    <cellStyle name="Heading 3 4 3" xfId="907"/>
    <cellStyle name="Heading 3 4 4" xfId="908"/>
    <cellStyle name="Heading 3 4 5" xfId="909"/>
    <cellStyle name="Heading 3 4 6" xfId="910"/>
    <cellStyle name="Heading 3 4 7" xfId="911"/>
    <cellStyle name="Heading 3 4 8" xfId="912"/>
    <cellStyle name="Heading 3 4 9" xfId="913"/>
    <cellStyle name="Heading 3 5" xfId="914"/>
    <cellStyle name="Heading 3 5 10" xfId="915"/>
    <cellStyle name="Heading 3 5 11" xfId="916"/>
    <cellStyle name="Heading 3 5 12" xfId="917"/>
    <cellStyle name="Heading 3 5 13" xfId="918"/>
    <cellStyle name="Heading 3 5 14" xfId="919"/>
    <cellStyle name="Heading 3 5 15" xfId="920"/>
    <cellStyle name="Heading 3 5 16" xfId="921"/>
    <cellStyle name="Heading 3 5 17" xfId="922"/>
    <cellStyle name="Heading 3 5 18" xfId="923"/>
    <cellStyle name="Heading 3 5 19" xfId="924"/>
    <cellStyle name="Heading 3 5 2" xfId="925"/>
    <cellStyle name="Heading 3 5 20" xfId="926"/>
    <cellStyle name="Heading 3 5 21" xfId="927"/>
    <cellStyle name="Heading 3 5 3" xfId="928"/>
    <cellStyle name="Heading 3 5 4" xfId="929"/>
    <cellStyle name="Heading 3 5 5" xfId="930"/>
    <cellStyle name="Heading 3 5 6" xfId="931"/>
    <cellStyle name="Heading 3 5 7" xfId="932"/>
    <cellStyle name="Heading 3 5 8" xfId="933"/>
    <cellStyle name="Heading 3 5 9" xfId="934"/>
    <cellStyle name="Heading1" xfId="935"/>
    <cellStyle name="Heading2" xfId="936"/>
    <cellStyle name="Heading3" xfId="937"/>
    <cellStyle name="Input [yellow]" xfId="938"/>
    <cellStyle name="Input [yellow] 10" xfId="939"/>
    <cellStyle name="Input [yellow] 11" xfId="940"/>
    <cellStyle name="Input [yellow] 12" xfId="941"/>
    <cellStyle name="Input [yellow] 13" xfId="942"/>
    <cellStyle name="Input [yellow] 14" xfId="943"/>
    <cellStyle name="Input [yellow] 15" xfId="944"/>
    <cellStyle name="Input [yellow] 16" xfId="945"/>
    <cellStyle name="Input [yellow] 2" xfId="946"/>
    <cellStyle name="Input [yellow] 2 10" xfId="947"/>
    <cellStyle name="Input [yellow] 2 11" xfId="948"/>
    <cellStyle name="Input [yellow] 2 12" xfId="949"/>
    <cellStyle name="Input [yellow] 2 13" xfId="950"/>
    <cellStyle name="Input [yellow] 2 14" xfId="951"/>
    <cellStyle name="Input [yellow] 2 15" xfId="952"/>
    <cellStyle name="Input [yellow] 2 16" xfId="953"/>
    <cellStyle name="Input [yellow] 2 2" xfId="954"/>
    <cellStyle name="Input [yellow] 2 3" xfId="955"/>
    <cellStyle name="Input [yellow] 2 4" xfId="956"/>
    <cellStyle name="Input [yellow] 2 5" xfId="957"/>
    <cellStyle name="Input [yellow] 2 6" xfId="958"/>
    <cellStyle name="Input [yellow] 2 7" xfId="959"/>
    <cellStyle name="Input [yellow] 2 8" xfId="960"/>
    <cellStyle name="Input [yellow] 2 9" xfId="961"/>
    <cellStyle name="Input [yellow] 3" xfId="962"/>
    <cellStyle name="Input [yellow] 4" xfId="963"/>
    <cellStyle name="Input [yellow] 5" xfId="964"/>
    <cellStyle name="Input [yellow] 6" xfId="965"/>
    <cellStyle name="Input [yellow] 7" xfId="966"/>
    <cellStyle name="Input [yellow] 8" xfId="967"/>
    <cellStyle name="Input [yellow] 9" xfId="968"/>
    <cellStyle name="Input 2" xfId="969"/>
    <cellStyle name="Input 2 10" xfId="970"/>
    <cellStyle name="Input 2 11" xfId="971"/>
    <cellStyle name="Input 2 12" xfId="972"/>
    <cellStyle name="Input 2 13" xfId="973"/>
    <cellStyle name="Input 2 14" xfId="974"/>
    <cellStyle name="Input 2 15" xfId="975"/>
    <cellStyle name="Input 2 16" xfId="976"/>
    <cellStyle name="Input 2 17" xfId="977"/>
    <cellStyle name="Input 2 18" xfId="978"/>
    <cellStyle name="Input 2 19" xfId="979"/>
    <cellStyle name="Input 2 2" xfId="980"/>
    <cellStyle name="Input 2 20" xfId="981"/>
    <cellStyle name="Input 2 21" xfId="982"/>
    <cellStyle name="Input 2 3" xfId="983"/>
    <cellStyle name="Input 2 4" xfId="984"/>
    <cellStyle name="Input 2 5" xfId="985"/>
    <cellStyle name="Input 2 6" xfId="986"/>
    <cellStyle name="Input 2 7" xfId="987"/>
    <cellStyle name="Input 2 8" xfId="988"/>
    <cellStyle name="Input 2 9" xfId="989"/>
    <cellStyle name="Input 3" xfId="990"/>
    <cellStyle name="Input 3 10" xfId="991"/>
    <cellStyle name="Input 3 11" xfId="992"/>
    <cellStyle name="Input 3 12" xfId="993"/>
    <cellStyle name="Input 3 13" xfId="994"/>
    <cellStyle name="Input 3 14" xfId="995"/>
    <cellStyle name="Input 3 15" xfId="996"/>
    <cellStyle name="Input 3 16" xfId="997"/>
    <cellStyle name="Input 3 17" xfId="998"/>
    <cellStyle name="Input 3 18" xfId="999"/>
    <cellStyle name="Input 3 19" xfId="1000"/>
    <cellStyle name="Input 3 2" xfId="1001"/>
    <cellStyle name="Input 3 20" xfId="1002"/>
    <cellStyle name="Input 3 21" xfId="1003"/>
    <cellStyle name="Input 3 3" xfId="1004"/>
    <cellStyle name="Input 3 4" xfId="1005"/>
    <cellStyle name="Input 3 5" xfId="1006"/>
    <cellStyle name="Input 3 6" xfId="1007"/>
    <cellStyle name="Input 3 7" xfId="1008"/>
    <cellStyle name="Input 3 8" xfId="1009"/>
    <cellStyle name="Input 3 9" xfId="1010"/>
    <cellStyle name="Input 4" xfId="1011"/>
    <cellStyle name="Input 4 10" xfId="1012"/>
    <cellStyle name="Input 4 11" xfId="1013"/>
    <cellStyle name="Input 4 12" xfId="1014"/>
    <cellStyle name="Input 4 13" xfId="1015"/>
    <cellStyle name="Input 4 14" xfId="1016"/>
    <cellStyle name="Input 4 15" xfId="1017"/>
    <cellStyle name="Input 4 16" xfId="1018"/>
    <cellStyle name="Input 4 17" xfId="1019"/>
    <cellStyle name="Input 4 18" xfId="1020"/>
    <cellStyle name="Input 4 19" xfId="1021"/>
    <cellStyle name="Input 4 2" xfId="1022"/>
    <cellStyle name="Input 4 20" xfId="1023"/>
    <cellStyle name="Input 4 21" xfId="1024"/>
    <cellStyle name="Input 4 3" xfId="1025"/>
    <cellStyle name="Input 4 4" xfId="1026"/>
    <cellStyle name="Input 4 5" xfId="1027"/>
    <cellStyle name="Input 4 6" xfId="1028"/>
    <cellStyle name="Input 4 7" xfId="1029"/>
    <cellStyle name="Input 4 8" xfId="1030"/>
    <cellStyle name="Input 4 9" xfId="1031"/>
    <cellStyle name="Input 5" xfId="1032"/>
    <cellStyle name="Input 5 10" xfId="1033"/>
    <cellStyle name="Input 5 11" xfId="1034"/>
    <cellStyle name="Input 5 12" xfId="1035"/>
    <cellStyle name="Input 5 13" xfId="1036"/>
    <cellStyle name="Input 5 14" xfId="1037"/>
    <cellStyle name="Input 5 15" xfId="1038"/>
    <cellStyle name="Input 5 16" xfId="1039"/>
    <cellStyle name="Input 5 17" xfId="1040"/>
    <cellStyle name="Input 5 18" xfId="1041"/>
    <cellStyle name="Input 5 19" xfId="1042"/>
    <cellStyle name="Input 5 2" xfId="1043"/>
    <cellStyle name="Input 5 20" xfId="1044"/>
    <cellStyle name="Input 5 21" xfId="1045"/>
    <cellStyle name="Input 5 3" xfId="1046"/>
    <cellStyle name="Input 5 4" xfId="1047"/>
    <cellStyle name="Input 5 5" xfId="1048"/>
    <cellStyle name="Input 5 6" xfId="1049"/>
    <cellStyle name="Input 5 7" xfId="1050"/>
    <cellStyle name="Input 5 8" xfId="1051"/>
    <cellStyle name="Input 5 9" xfId="1052"/>
    <cellStyle name="InputAmt" xfId="1053"/>
    <cellStyle name="InputPct" xfId="1054"/>
    <cellStyle name="InputShaded" xfId="1055"/>
    <cellStyle name="InputVal" xfId="1056"/>
    <cellStyle name="InputValNeg" xfId="1057"/>
    <cellStyle name="Label" xfId="1058"/>
    <cellStyle name="LblRed" xfId="1059"/>
    <cellStyle name="Left Header" xfId="1060"/>
    <cellStyle name="Lien hypertexte" xfId="1061"/>
    <cellStyle name="Lien hypertexte visit?" xfId="1062"/>
    <cellStyle name="Lien hypertexte visite" xfId="1063"/>
    <cellStyle name="Lien hypertexte visité" xfId="1064"/>
    <cellStyle name="Lien hypertexte_Attach 17 Model Year" xfId="1065"/>
    <cellStyle name="Margin" xfId="1066"/>
    <cellStyle name="Memo" xfId="1067"/>
    <cellStyle name="MemoLbl" xfId="1068"/>
    <cellStyle name="MemoPct_Wide" xfId="1069"/>
    <cellStyle name="MemoPercent" xfId="1070"/>
    <cellStyle name="MemoTitle" xfId="1071"/>
    <cellStyle name="MemoTitleItal" xfId="1072"/>
    <cellStyle name="MemoValue" xfId="1073"/>
    <cellStyle name="MemoValueRow18" xfId="1074"/>
    <cellStyle name="MemoValueWide" xfId="1075"/>
    <cellStyle name="Multiple" xfId="1076"/>
    <cellStyle name="Normal" xfId="0" builtinId="0"/>
    <cellStyle name="Normal - Style1" xfId="1077"/>
    <cellStyle name="Normal 10 10" xfId="1078"/>
    <cellStyle name="Normal 10 11" xfId="1079"/>
    <cellStyle name="Normal 10 12" xfId="1080"/>
    <cellStyle name="Normal 10 13" xfId="1081"/>
    <cellStyle name="Normal 10 14" xfId="1082"/>
    <cellStyle name="Normal 10 15" xfId="1083"/>
    <cellStyle name="Normal 10 16" xfId="1084"/>
    <cellStyle name="Normal 10 2" xfId="1085"/>
    <cellStyle name="Normal 10 3" xfId="1086"/>
    <cellStyle name="Normal 10 4" xfId="1087"/>
    <cellStyle name="Normal 10 5" xfId="1088"/>
    <cellStyle name="Normal 10 6" xfId="1089"/>
    <cellStyle name="Normal 10 7" xfId="1090"/>
    <cellStyle name="Normal 10 8" xfId="1091"/>
    <cellStyle name="Normal 10 9" xfId="1092"/>
    <cellStyle name="Normal 11 10" xfId="1093"/>
    <cellStyle name="Normal 11 11" xfId="1094"/>
    <cellStyle name="Normal 11 12" xfId="1095"/>
    <cellStyle name="Normal 11 13" xfId="1096"/>
    <cellStyle name="Normal 11 14" xfId="1097"/>
    <cellStyle name="Normal 11 15" xfId="1098"/>
    <cellStyle name="Normal 11 16" xfId="1099"/>
    <cellStyle name="Normal 11 2" xfId="1100"/>
    <cellStyle name="Normal 11 3" xfId="1101"/>
    <cellStyle name="Normal 11 4" xfId="1102"/>
    <cellStyle name="Normal 11 5" xfId="1103"/>
    <cellStyle name="Normal 11 6" xfId="1104"/>
    <cellStyle name="Normal 11 7" xfId="1105"/>
    <cellStyle name="Normal 11 8" xfId="1106"/>
    <cellStyle name="Normal 11 9" xfId="1107"/>
    <cellStyle name="Normal 12 10" xfId="1108"/>
    <cellStyle name="Normal 12 11" xfId="1109"/>
    <cellStyle name="Normal 12 12" xfId="1110"/>
    <cellStyle name="Normal 12 13" xfId="1111"/>
    <cellStyle name="Normal 12 14" xfId="1112"/>
    <cellStyle name="Normal 12 15" xfId="1113"/>
    <cellStyle name="Normal 12 16" xfId="1114"/>
    <cellStyle name="Normal 12 2" xfId="1115"/>
    <cellStyle name="Normal 12 3" xfId="1116"/>
    <cellStyle name="Normal 12 4" xfId="1117"/>
    <cellStyle name="Normal 12 5" xfId="1118"/>
    <cellStyle name="Normal 12 6" xfId="1119"/>
    <cellStyle name="Normal 12 7" xfId="1120"/>
    <cellStyle name="Normal 12 8" xfId="1121"/>
    <cellStyle name="Normal 12 9" xfId="1122"/>
    <cellStyle name="Normal 13 10" xfId="1123"/>
    <cellStyle name="Normal 13 11" xfId="1124"/>
    <cellStyle name="Normal 13 12" xfId="1125"/>
    <cellStyle name="Normal 13 13" xfId="1126"/>
    <cellStyle name="Normal 13 14" xfId="1127"/>
    <cellStyle name="Normal 13 15" xfId="1128"/>
    <cellStyle name="Normal 13 16" xfId="1129"/>
    <cellStyle name="Normal 13 2" xfId="1130"/>
    <cellStyle name="Normal 13 3" xfId="1131"/>
    <cellStyle name="Normal 13 4" xfId="1132"/>
    <cellStyle name="Normal 13 5" xfId="1133"/>
    <cellStyle name="Normal 13 6" xfId="1134"/>
    <cellStyle name="Normal 13 7" xfId="1135"/>
    <cellStyle name="Normal 13 8" xfId="1136"/>
    <cellStyle name="Normal 13 9" xfId="1137"/>
    <cellStyle name="Normal 19" xfId="1138"/>
    <cellStyle name="Normal 19 10" xfId="1139"/>
    <cellStyle name="Normal 19 11" xfId="1140"/>
    <cellStyle name="Normal 19 12" xfId="1141"/>
    <cellStyle name="Normal 19 13" xfId="1142"/>
    <cellStyle name="Normal 19 14" xfId="1143"/>
    <cellStyle name="Normal 19 15" xfId="1144"/>
    <cellStyle name="Normal 19 16" xfId="1145"/>
    <cellStyle name="Normal 19 17" xfId="1146"/>
    <cellStyle name="Normal 19 18" xfId="1147"/>
    <cellStyle name="Normal 19 19" xfId="1148"/>
    <cellStyle name="Normal 19 2" xfId="1149"/>
    <cellStyle name="Normal 19 20" xfId="1150"/>
    <cellStyle name="Normal 19 3" xfId="1151"/>
    <cellStyle name="Normal 19 4" xfId="1152"/>
    <cellStyle name="Normal 19 5" xfId="1153"/>
    <cellStyle name="Normal 19 6" xfId="1154"/>
    <cellStyle name="Normal 19 7" xfId="1155"/>
    <cellStyle name="Normal 19 8" xfId="1156"/>
    <cellStyle name="Normal 19 9" xfId="1157"/>
    <cellStyle name="Normal 2" xfId="1158"/>
    <cellStyle name="Normal 2 2" xfId="1159"/>
    <cellStyle name="Normal 2 2 10" xfId="1160"/>
    <cellStyle name="Normal 2 2 11" xfId="1161"/>
    <cellStyle name="Normal 2 2 12" xfId="1162"/>
    <cellStyle name="Normal 2 2 13" xfId="1163"/>
    <cellStyle name="Normal 2 2 14" xfId="1164"/>
    <cellStyle name="Normal 2 2 15" xfId="1165"/>
    <cellStyle name="Normal 2 2 16" xfId="1166"/>
    <cellStyle name="Normal 2 2 2" xfId="1167"/>
    <cellStyle name="Normal 2 2 2 10" xfId="1168"/>
    <cellStyle name="Normal 2 2 2 11" xfId="1169"/>
    <cellStyle name="Normal 2 2 2 12" xfId="1170"/>
    <cellStyle name="Normal 2 2 2 13" xfId="1171"/>
    <cellStyle name="Normal 2 2 2 14" xfId="1172"/>
    <cellStyle name="Normal 2 2 2 15" xfId="1173"/>
    <cellStyle name="Normal 2 2 2 16" xfId="1174"/>
    <cellStyle name="Normal 2 2 2 2" xfId="1175"/>
    <cellStyle name="Normal 2 2 2 3" xfId="1176"/>
    <cellStyle name="Normal 2 2 2 4" xfId="1177"/>
    <cellStyle name="Normal 2 2 2 5" xfId="1178"/>
    <cellStyle name="Normal 2 2 2 6" xfId="1179"/>
    <cellStyle name="Normal 2 2 2 7" xfId="1180"/>
    <cellStyle name="Normal 2 2 2 8" xfId="1181"/>
    <cellStyle name="Normal 2 2 2 9" xfId="1182"/>
    <cellStyle name="Normal 2 2 3" xfId="1183"/>
    <cellStyle name="Normal 2 2 4" xfId="1184"/>
    <cellStyle name="Normal 2 2 5" xfId="1185"/>
    <cellStyle name="Normal 2 2 6" xfId="1186"/>
    <cellStyle name="Normal 2 2 7" xfId="1187"/>
    <cellStyle name="Normal 2 2 8" xfId="1188"/>
    <cellStyle name="Normal 2 2 9" xfId="1189"/>
    <cellStyle name="Normal 2 3" xfId="1190"/>
    <cellStyle name="Normal 2 4" xfId="1191"/>
    <cellStyle name="Normal 20" xfId="1192"/>
    <cellStyle name="Normal 20 10" xfId="1193"/>
    <cellStyle name="Normal 20 11" xfId="1194"/>
    <cellStyle name="Normal 20 12" xfId="1195"/>
    <cellStyle name="Normal 20 13" xfId="1196"/>
    <cellStyle name="Normal 20 14" xfId="1197"/>
    <cellStyle name="Normal 20 15" xfId="1198"/>
    <cellStyle name="Normal 20 16" xfId="1199"/>
    <cellStyle name="Normal 20 17" xfId="1200"/>
    <cellStyle name="Normal 20 18" xfId="1201"/>
    <cellStyle name="Normal 20 19" xfId="1202"/>
    <cellStyle name="Normal 20 2" xfId="1203"/>
    <cellStyle name="Normal 20 2 10" xfId="1204"/>
    <cellStyle name="Normal 20 2 11" xfId="1205"/>
    <cellStyle name="Normal 20 2 12" xfId="1206"/>
    <cellStyle name="Normal 20 2 13" xfId="1207"/>
    <cellStyle name="Normal 20 2 14" xfId="1208"/>
    <cellStyle name="Normal 20 2 15" xfId="1209"/>
    <cellStyle name="Normal 20 2 16" xfId="1210"/>
    <cellStyle name="Normal 20 2 2" xfId="1211"/>
    <cellStyle name="Normal 20 2 2 10" xfId="1212"/>
    <cellStyle name="Normal 20 2 2 11" xfId="1213"/>
    <cellStyle name="Normal 20 2 2 12" xfId="1214"/>
    <cellStyle name="Normal 20 2 2 13" xfId="1215"/>
    <cellStyle name="Normal 20 2 2 14" xfId="1216"/>
    <cellStyle name="Normal 20 2 2 15" xfId="1217"/>
    <cellStyle name="Normal 20 2 2 16" xfId="1218"/>
    <cellStyle name="Normal 20 2 2 2" xfId="1219"/>
    <cellStyle name="Normal 20 2 2 3" xfId="1220"/>
    <cellStyle name="Normal 20 2 2 4" xfId="1221"/>
    <cellStyle name="Normal 20 2 2 5" xfId="1222"/>
    <cellStyle name="Normal 20 2 2 6" xfId="1223"/>
    <cellStyle name="Normal 20 2 2 7" xfId="1224"/>
    <cellStyle name="Normal 20 2 2 8" xfId="1225"/>
    <cellStyle name="Normal 20 2 2 9" xfId="1226"/>
    <cellStyle name="Normal 20 2 3" xfId="1227"/>
    <cellStyle name="Normal 20 2 4" xfId="1228"/>
    <cellStyle name="Normal 20 2 5" xfId="1229"/>
    <cellStyle name="Normal 20 2 6" xfId="1230"/>
    <cellStyle name="Normal 20 2 7" xfId="1231"/>
    <cellStyle name="Normal 20 2 8" xfId="1232"/>
    <cellStyle name="Normal 20 2 9" xfId="1233"/>
    <cellStyle name="Normal 20 20" xfId="1234"/>
    <cellStyle name="Normal 20 3" xfId="1235"/>
    <cellStyle name="Normal 20 4" xfId="1236"/>
    <cellStyle name="Normal 20 5" xfId="1237"/>
    <cellStyle name="Normal 20 6" xfId="1238"/>
    <cellStyle name="Normal 20 7" xfId="1239"/>
    <cellStyle name="Normal 20 8" xfId="1240"/>
    <cellStyle name="Normal 20 9" xfId="1241"/>
    <cellStyle name="Normal 21 2" xfId="1242"/>
    <cellStyle name="Normal 22" xfId="1243"/>
    <cellStyle name="Normal 22 10" xfId="1244"/>
    <cellStyle name="Normal 22 11" xfId="1245"/>
    <cellStyle name="Normal 22 12" xfId="1246"/>
    <cellStyle name="Normal 22 13" xfId="1247"/>
    <cellStyle name="Normal 22 14" xfId="1248"/>
    <cellStyle name="Normal 22 15" xfId="1249"/>
    <cellStyle name="Normal 22 16" xfId="1250"/>
    <cellStyle name="Normal 22 17" xfId="1251"/>
    <cellStyle name="Normal 22 18" xfId="1252"/>
    <cellStyle name="Normal 22 19" xfId="1253"/>
    <cellStyle name="Normal 22 2" xfId="1254"/>
    <cellStyle name="Normal 22 2 10" xfId="1255"/>
    <cellStyle name="Normal 22 2 11" xfId="1256"/>
    <cellStyle name="Normal 22 2 12" xfId="1257"/>
    <cellStyle name="Normal 22 2 13" xfId="1258"/>
    <cellStyle name="Normal 22 2 14" xfId="1259"/>
    <cellStyle name="Normal 22 2 15" xfId="1260"/>
    <cellStyle name="Normal 22 2 16" xfId="1261"/>
    <cellStyle name="Normal 22 2 2" xfId="1262"/>
    <cellStyle name="Normal 22 2 2 10" xfId="1263"/>
    <cellStyle name="Normal 22 2 2 11" xfId="1264"/>
    <cellStyle name="Normal 22 2 2 12" xfId="1265"/>
    <cellStyle name="Normal 22 2 2 13" xfId="1266"/>
    <cellStyle name="Normal 22 2 2 14" xfId="1267"/>
    <cellStyle name="Normal 22 2 2 15" xfId="1268"/>
    <cellStyle name="Normal 22 2 2 16" xfId="1269"/>
    <cellStyle name="Normal 22 2 2 2" xfId="1270"/>
    <cellStyle name="Normal 22 2 2 3" xfId="1271"/>
    <cellStyle name="Normal 22 2 2 4" xfId="1272"/>
    <cellStyle name="Normal 22 2 2 5" xfId="1273"/>
    <cellStyle name="Normal 22 2 2 6" xfId="1274"/>
    <cellStyle name="Normal 22 2 2 7" xfId="1275"/>
    <cellStyle name="Normal 22 2 2 8" xfId="1276"/>
    <cellStyle name="Normal 22 2 2 9" xfId="1277"/>
    <cellStyle name="Normal 22 2 3" xfId="1278"/>
    <cellStyle name="Normal 22 2 4" xfId="1279"/>
    <cellStyle name="Normal 22 2 5" xfId="1280"/>
    <cellStyle name="Normal 22 2 6" xfId="1281"/>
    <cellStyle name="Normal 22 2 7" xfId="1282"/>
    <cellStyle name="Normal 22 2 8" xfId="1283"/>
    <cellStyle name="Normal 22 2 9" xfId="1284"/>
    <cellStyle name="Normal 22 20" xfId="1285"/>
    <cellStyle name="Normal 22 3" xfId="1286"/>
    <cellStyle name="Normal 22 4" xfId="1287"/>
    <cellStyle name="Normal 22 5" xfId="1288"/>
    <cellStyle name="Normal 22 6" xfId="1289"/>
    <cellStyle name="Normal 22 7" xfId="1290"/>
    <cellStyle name="Normal 22 8" xfId="1291"/>
    <cellStyle name="Normal 22 9" xfId="1292"/>
    <cellStyle name="Normal 23 2" xfId="1293"/>
    <cellStyle name="Normal 24" xfId="1294"/>
    <cellStyle name="Normal 24 10" xfId="1295"/>
    <cellStyle name="Normal 24 11" xfId="1296"/>
    <cellStyle name="Normal 24 12" xfId="1297"/>
    <cellStyle name="Normal 24 13" xfId="1298"/>
    <cellStyle name="Normal 24 14" xfId="1299"/>
    <cellStyle name="Normal 24 15" xfId="1300"/>
    <cellStyle name="Normal 24 16" xfId="1301"/>
    <cellStyle name="Normal 24 17" xfId="1302"/>
    <cellStyle name="Normal 24 18" xfId="1303"/>
    <cellStyle name="Normal 24 19" xfId="1304"/>
    <cellStyle name="Normal 24 2" xfId="1305"/>
    <cellStyle name="Normal 24 2 10" xfId="1306"/>
    <cellStyle name="Normal 24 2 11" xfId="1307"/>
    <cellStyle name="Normal 24 2 12" xfId="1308"/>
    <cellStyle name="Normal 24 2 13" xfId="1309"/>
    <cellStyle name="Normal 24 2 14" xfId="1310"/>
    <cellStyle name="Normal 24 2 15" xfId="1311"/>
    <cellStyle name="Normal 24 2 16" xfId="1312"/>
    <cellStyle name="Normal 24 2 2" xfId="1313"/>
    <cellStyle name="Normal 24 2 2 10" xfId="1314"/>
    <cellStyle name="Normal 24 2 2 11" xfId="1315"/>
    <cellStyle name="Normal 24 2 2 12" xfId="1316"/>
    <cellStyle name="Normal 24 2 2 13" xfId="1317"/>
    <cellStyle name="Normal 24 2 2 14" xfId="1318"/>
    <cellStyle name="Normal 24 2 2 15" xfId="1319"/>
    <cellStyle name="Normal 24 2 2 16" xfId="1320"/>
    <cellStyle name="Normal 24 2 2 2" xfId="1321"/>
    <cellStyle name="Normal 24 2 2 3" xfId="1322"/>
    <cellStyle name="Normal 24 2 2 4" xfId="1323"/>
    <cellStyle name="Normal 24 2 2 5" xfId="1324"/>
    <cellStyle name="Normal 24 2 2 6" xfId="1325"/>
    <cellStyle name="Normal 24 2 2 7" xfId="1326"/>
    <cellStyle name="Normal 24 2 2 8" xfId="1327"/>
    <cellStyle name="Normal 24 2 2 9" xfId="1328"/>
    <cellStyle name="Normal 24 2 3" xfId="1329"/>
    <cellStyle name="Normal 24 2 4" xfId="1330"/>
    <cellStyle name="Normal 24 2 5" xfId="1331"/>
    <cellStyle name="Normal 24 2 6" xfId="1332"/>
    <cellStyle name="Normal 24 2 7" xfId="1333"/>
    <cellStyle name="Normal 24 2 8" xfId="1334"/>
    <cellStyle name="Normal 24 2 9" xfId="1335"/>
    <cellStyle name="Normal 24 20" xfId="1336"/>
    <cellStyle name="Normal 24 3" xfId="1337"/>
    <cellStyle name="Normal 24 4" xfId="1338"/>
    <cellStyle name="Normal 24 5" xfId="1339"/>
    <cellStyle name="Normal 24 6" xfId="1340"/>
    <cellStyle name="Normal 24 7" xfId="1341"/>
    <cellStyle name="Normal 24 8" xfId="1342"/>
    <cellStyle name="Normal 24 9" xfId="1343"/>
    <cellStyle name="Normal 25" xfId="1344"/>
    <cellStyle name="Normal 25 10" xfId="1345"/>
    <cellStyle name="Normal 25 11" xfId="1346"/>
    <cellStyle name="Normal 25 12" xfId="1347"/>
    <cellStyle name="Normal 25 13" xfId="1348"/>
    <cellStyle name="Normal 25 14" xfId="1349"/>
    <cellStyle name="Normal 25 15" xfId="1350"/>
    <cellStyle name="Normal 25 16" xfId="1351"/>
    <cellStyle name="Normal 25 17" xfId="1352"/>
    <cellStyle name="Normal 25 18" xfId="1353"/>
    <cellStyle name="Normal 25 19" xfId="1354"/>
    <cellStyle name="Normal 25 2" xfId="1355"/>
    <cellStyle name="Normal 25 2 10" xfId="1356"/>
    <cellStyle name="Normal 25 2 11" xfId="1357"/>
    <cellStyle name="Normal 25 2 12" xfId="1358"/>
    <cellStyle name="Normal 25 2 13" xfId="1359"/>
    <cellStyle name="Normal 25 2 14" xfId="1360"/>
    <cellStyle name="Normal 25 2 15" xfId="1361"/>
    <cellStyle name="Normal 25 2 16" xfId="1362"/>
    <cellStyle name="Normal 25 2 2" xfId="1363"/>
    <cellStyle name="Normal 25 2 2 10" xfId="1364"/>
    <cellStyle name="Normal 25 2 2 11" xfId="1365"/>
    <cellStyle name="Normal 25 2 2 12" xfId="1366"/>
    <cellStyle name="Normal 25 2 2 13" xfId="1367"/>
    <cellStyle name="Normal 25 2 2 14" xfId="1368"/>
    <cellStyle name="Normal 25 2 2 15" xfId="1369"/>
    <cellStyle name="Normal 25 2 2 16" xfId="1370"/>
    <cellStyle name="Normal 25 2 2 2" xfId="1371"/>
    <cellStyle name="Normal 25 2 2 3" xfId="1372"/>
    <cellStyle name="Normal 25 2 2 4" xfId="1373"/>
    <cellStyle name="Normal 25 2 2 5" xfId="1374"/>
    <cellStyle name="Normal 25 2 2 6" xfId="1375"/>
    <cellStyle name="Normal 25 2 2 7" xfId="1376"/>
    <cellStyle name="Normal 25 2 2 8" xfId="1377"/>
    <cellStyle name="Normal 25 2 2 9" xfId="1378"/>
    <cellStyle name="Normal 25 2 3" xfId="1379"/>
    <cellStyle name="Normal 25 2 4" xfId="1380"/>
    <cellStyle name="Normal 25 2 5" xfId="1381"/>
    <cellStyle name="Normal 25 2 6" xfId="1382"/>
    <cellStyle name="Normal 25 2 7" xfId="1383"/>
    <cellStyle name="Normal 25 2 8" xfId="1384"/>
    <cellStyle name="Normal 25 2 9" xfId="1385"/>
    <cellStyle name="Normal 25 20" xfId="1386"/>
    <cellStyle name="Normal 25 3" xfId="1387"/>
    <cellStyle name="Normal 25 4" xfId="1388"/>
    <cellStyle name="Normal 25 5" xfId="1389"/>
    <cellStyle name="Normal 25 6" xfId="1390"/>
    <cellStyle name="Normal 25 7" xfId="1391"/>
    <cellStyle name="Normal 25 8" xfId="1392"/>
    <cellStyle name="Normal 25 9" xfId="1393"/>
    <cellStyle name="Normal 26" xfId="1394"/>
    <cellStyle name="Normal 26 10" xfId="1395"/>
    <cellStyle name="Normal 26 11" xfId="1396"/>
    <cellStyle name="Normal 26 12" xfId="1397"/>
    <cellStyle name="Normal 26 13" xfId="1398"/>
    <cellStyle name="Normal 26 14" xfId="1399"/>
    <cellStyle name="Normal 26 15" xfId="1400"/>
    <cellStyle name="Normal 26 16" xfId="1401"/>
    <cellStyle name="Normal 26 17" xfId="1402"/>
    <cellStyle name="Normal 26 18" xfId="1403"/>
    <cellStyle name="Normal 26 19" xfId="1404"/>
    <cellStyle name="Normal 26 2" xfId="1405"/>
    <cellStyle name="Normal 26 3" xfId="1406"/>
    <cellStyle name="Normal 26 4" xfId="1407"/>
    <cellStyle name="Normal 26 5" xfId="1408"/>
    <cellStyle name="Normal 26 6" xfId="1409"/>
    <cellStyle name="Normal 26 7" xfId="1410"/>
    <cellStyle name="Normal 26 8" xfId="1411"/>
    <cellStyle name="Normal 26 9" xfId="1412"/>
    <cellStyle name="Normal 27" xfId="1413"/>
    <cellStyle name="Normal 27 2" xfId="1414"/>
    <cellStyle name="Normal 27 3" xfId="1415"/>
    <cellStyle name="Normal 27 4" xfId="1416"/>
    <cellStyle name="Normal 28" xfId="1417"/>
    <cellStyle name="Normal 28 2" xfId="1418"/>
    <cellStyle name="Normal 28 3" xfId="1419"/>
    <cellStyle name="Normal 28 4" xfId="1420"/>
    <cellStyle name="Normal 29" xfId="1421"/>
    <cellStyle name="Normal 29 2" xfId="1422"/>
    <cellStyle name="Normal 29 3" xfId="1423"/>
    <cellStyle name="Normal 29 4" xfId="1424"/>
    <cellStyle name="Normal 3" xfId="1425"/>
    <cellStyle name="Normal 3 10" xfId="1426"/>
    <cellStyle name="Normal 3 10 10" xfId="1427"/>
    <cellStyle name="Normal 3 10 11" xfId="1428"/>
    <cellStyle name="Normal 3 10 12" xfId="1429"/>
    <cellStyle name="Normal 3 10 13" xfId="1430"/>
    <cellStyle name="Normal 3 10 14" xfId="1431"/>
    <cellStyle name="Normal 3 10 15" xfId="1432"/>
    <cellStyle name="Normal 3 10 16" xfId="1433"/>
    <cellStyle name="Normal 3 10 2" xfId="1434"/>
    <cellStyle name="Normal 3 10 2 10" xfId="1435"/>
    <cellStyle name="Normal 3 10 2 11" xfId="1436"/>
    <cellStyle name="Normal 3 10 2 12" xfId="1437"/>
    <cellStyle name="Normal 3 10 2 13" xfId="1438"/>
    <cellStyle name="Normal 3 10 2 14" xfId="1439"/>
    <cellStyle name="Normal 3 10 2 15" xfId="1440"/>
    <cellStyle name="Normal 3 10 2 16" xfId="1441"/>
    <cellStyle name="Normal 3 10 2 2" xfId="1442"/>
    <cellStyle name="Normal 3 10 2 3" xfId="1443"/>
    <cellStyle name="Normal 3 10 2 4" xfId="1444"/>
    <cellStyle name="Normal 3 10 2 5" xfId="1445"/>
    <cellStyle name="Normal 3 10 2 6" xfId="1446"/>
    <cellStyle name="Normal 3 10 2 7" xfId="1447"/>
    <cellStyle name="Normal 3 10 2 8" xfId="1448"/>
    <cellStyle name="Normal 3 10 2 9" xfId="1449"/>
    <cellStyle name="Normal 3 10 3" xfId="1450"/>
    <cellStyle name="Normal 3 10 4" xfId="1451"/>
    <cellStyle name="Normal 3 10 5" xfId="1452"/>
    <cellStyle name="Normal 3 10 6" xfId="1453"/>
    <cellStyle name="Normal 3 10 7" xfId="1454"/>
    <cellStyle name="Normal 3 10 8" xfId="1455"/>
    <cellStyle name="Normal 3 10 9" xfId="1456"/>
    <cellStyle name="Normal 3 11" xfId="1457"/>
    <cellStyle name="Normal 3 11 10" xfId="1458"/>
    <cellStyle name="Normal 3 11 11" xfId="1459"/>
    <cellStyle name="Normal 3 11 12" xfId="1460"/>
    <cellStyle name="Normal 3 11 13" xfId="1461"/>
    <cellStyle name="Normal 3 11 14" xfId="1462"/>
    <cellStyle name="Normal 3 11 15" xfId="1463"/>
    <cellStyle name="Normal 3 11 16" xfId="1464"/>
    <cellStyle name="Normal 3 11 2" xfId="1465"/>
    <cellStyle name="Normal 3 11 2 10" xfId="1466"/>
    <cellStyle name="Normal 3 11 2 11" xfId="1467"/>
    <cellStyle name="Normal 3 11 2 12" xfId="1468"/>
    <cellStyle name="Normal 3 11 2 13" xfId="1469"/>
    <cellStyle name="Normal 3 11 2 14" xfId="1470"/>
    <cellStyle name="Normal 3 11 2 15" xfId="1471"/>
    <cellStyle name="Normal 3 11 2 16" xfId="1472"/>
    <cellStyle name="Normal 3 11 2 2" xfId="1473"/>
    <cellStyle name="Normal 3 11 2 3" xfId="1474"/>
    <cellStyle name="Normal 3 11 2 4" xfId="1475"/>
    <cellStyle name="Normal 3 11 2 5" xfId="1476"/>
    <cellStyle name="Normal 3 11 2 6" xfId="1477"/>
    <cellStyle name="Normal 3 11 2 7" xfId="1478"/>
    <cellStyle name="Normal 3 11 2 8" xfId="1479"/>
    <cellStyle name="Normal 3 11 2 9" xfId="1480"/>
    <cellStyle name="Normal 3 11 3" xfId="1481"/>
    <cellStyle name="Normal 3 11 4" xfId="1482"/>
    <cellStyle name="Normal 3 11 5" xfId="1483"/>
    <cellStyle name="Normal 3 11 6" xfId="1484"/>
    <cellStyle name="Normal 3 11 7" xfId="1485"/>
    <cellStyle name="Normal 3 11 8" xfId="1486"/>
    <cellStyle name="Normal 3 11 9" xfId="1487"/>
    <cellStyle name="Normal 3 12" xfId="1488"/>
    <cellStyle name="Normal 3 12 10" xfId="1489"/>
    <cellStyle name="Normal 3 12 11" xfId="1490"/>
    <cellStyle name="Normal 3 12 12" xfId="1491"/>
    <cellStyle name="Normal 3 12 13" xfId="1492"/>
    <cellStyle name="Normal 3 12 14" xfId="1493"/>
    <cellStyle name="Normal 3 12 15" xfId="1494"/>
    <cellStyle name="Normal 3 12 16" xfId="1495"/>
    <cellStyle name="Normal 3 12 2" xfId="1496"/>
    <cellStyle name="Normal 3 12 2 10" xfId="1497"/>
    <cellStyle name="Normal 3 12 2 11" xfId="1498"/>
    <cellStyle name="Normal 3 12 2 12" xfId="1499"/>
    <cellStyle name="Normal 3 12 2 13" xfId="1500"/>
    <cellStyle name="Normal 3 12 2 14" xfId="1501"/>
    <cellStyle name="Normal 3 12 2 15" xfId="1502"/>
    <cellStyle name="Normal 3 12 2 16" xfId="1503"/>
    <cellStyle name="Normal 3 12 2 2" xfId="1504"/>
    <cellStyle name="Normal 3 12 2 3" xfId="1505"/>
    <cellStyle name="Normal 3 12 2 4" xfId="1506"/>
    <cellStyle name="Normal 3 12 2 5" xfId="1507"/>
    <cellStyle name="Normal 3 12 2 6" xfId="1508"/>
    <cellStyle name="Normal 3 12 2 7" xfId="1509"/>
    <cellStyle name="Normal 3 12 2 8" xfId="1510"/>
    <cellStyle name="Normal 3 12 2 9" xfId="1511"/>
    <cellStyle name="Normal 3 12 3" xfId="1512"/>
    <cellStyle name="Normal 3 12 4" xfId="1513"/>
    <cellStyle name="Normal 3 12 5" xfId="1514"/>
    <cellStyle name="Normal 3 12 6" xfId="1515"/>
    <cellStyle name="Normal 3 12 7" xfId="1516"/>
    <cellStyle name="Normal 3 12 8" xfId="1517"/>
    <cellStyle name="Normal 3 12 9" xfId="1518"/>
    <cellStyle name="Normal 3 13" xfId="1519"/>
    <cellStyle name="Normal 3 13 10" xfId="1520"/>
    <cellStyle name="Normal 3 13 11" xfId="1521"/>
    <cellStyle name="Normal 3 13 12" xfId="1522"/>
    <cellStyle name="Normal 3 13 13" xfId="1523"/>
    <cellStyle name="Normal 3 13 14" xfId="1524"/>
    <cellStyle name="Normal 3 13 15" xfId="1525"/>
    <cellStyle name="Normal 3 13 16" xfId="1526"/>
    <cellStyle name="Normal 3 13 2" xfId="1527"/>
    <cellStyle name="Normal 3 13 2 10" xfId="1528"/>
    <cellStyle name="Normal 3 13 2 11" xfId="1529"/>
    <cellStyle name="Normal 3 13 2 12" xfId="1530"/>
    <cellStyle name="Normal 3 13 2 13" xfId="1531"/>
    <cellStyle name="Normal 3 13 2 14" xfId="1532"/>
    <cellStyle name="Normal 3 13 2 15" xfId="1533"/>
    <cellStyle name="Normal 3 13 2 16" xfId="1534"/>
    <cellStyle name="Normal 3 13 2 2" xfId="1535"/>
    <cellStyle name="Normal 3 13 2 3" xfId="1536"/>
    <cellStyle name="Normal 3 13 2 4" xfId="1537"/>
    <cellStyle name="Normal 3 13 2 5" xfId="1538"/>
    <cellStyle name="Normal 3 13 2 6" xfId="1539"/>
    <cellStyle name="Normal 3 13 2 7" xfId="1540"/>
    <cellStyle name="Normal 3 13 2 8" xfId="1541"/>
    <cellStyle name="Normal 3 13 2 9" xfId="1542"/>
    <cellStyle name="Normal 3 13 3" xfId="1543"/>
    <cellStyle name="Normal 3 13 4" xfId="1544"/>
    <cellStyle name="Normal 3 13 5" xfId="1545"/>
    <cellStyle name="Normal 3 13 6" xfId="1546"/>
    <cellStyle name="Normal 3 13 7" xfId="1547"/>
    <cellStyle name="Normal 3 13 8" xfId="1548"/>
    <cellStyle name="Normal 3 13 9" xfId="1549"/>
    <cellStyle name="Normal 3 14" xfId="1550"/>
    <cellStyle name="Normal 3 14 10" xfId="1551"/>
    <cellStyle name="Normal 3 14 11" xfId="1552"/>
    <cellStyle name="Normal 3 14 12" xfId="1553"/>
    <cellStyle name="Normal 3 14 13" xfId="1554"/>
    <cellStyle name="Normal 3 14 14" xfId="1555"/>
    <cellStyle name="Normal 3 14 15" xfId="1556"/>
    <cellStyle name="Normal 3 14 16" xfId="1557"/>
    <cellStyle name="Normal 3 14 2" xfId="1558"/>
    <cellStyle name="Normal 3 14 2 10" xfId="1559"/>
    <cellStyle name="Normal 3 14 2 11" xfId="1560"/>
    <cellStyle name="Normal 3 14 2 12" xfId="1561"/>
    <cellStyle name="Normal 3 14 2 13" xfId="1562"/>
    <cellStyle name="Normal 3 14 2 14" xfId="1563"/>
    <cellStyle name="Normal 3 14 2 15" xfId="1564"/>
    <cellStyle name="Normal 3 14 2 16" xfId="1565"/>
    <cellStyle name="Normal 3 14 2 2" xfId="1566"/>
    <cellStyle name="Normal 3 14 2 3" xfId="1567"/>
    <cellStyle name="Normal 3 14 2 4" xfId="1568"/>
    <cellStyle name="Normal 3 14 2 5" xfId="1569"/>
    <cellStyle name="Normal 3 14 2 6" xfId="1570"/>
    <cellStyle name="Normal 3 14 2 7" xfId="1571"/>
    <cellStyle name="Normal 3 14 2 8" xfId="1572"/>
    <cellStyle name="Normal 3 14 2 9" xfId="1573"/>
    <cellStyle name="Normal 3 14 3" xfId="1574"/>
    <cellStyle name="Normal 3 14 4" xfId="1575"/>
    <cellStyle name="Normal 3 14 5" xfId="1576"/>
    <cellStyle name="Normal 3 14 6" xfId="1577"/>
    <cellStyle name="Normal 3 14 7" xfId="1578"/>
    <cellStyle name="Normal 3 14 8" xfId="1579"/>
    <cellStyle name="Normal 3 14 9" xfId="1580"/>
    <cellStyle name="Normal 3 15" xfId="1581"/>
    <cellStyle name="Normal 3 15 10" xfId="1582"/>
    <cellStyle name="Normal 3 15 11" xfId="1583"/>
    <cellStyle name="Normal 3 15 12" xfId="1584"/>
    <cellStyle name="Normal 3 15 13" xfId="1585"/>
    <cellStyle name="Normal 3 15 14" xfId="1586"/>
    <cellStyle name="Normal 3 15 15" xfId="1587"/>
    <cellStyle name="Normal 3 15 16" xfId="1588"/>
    <cellStyle name="Normal 3 15 2" xfId="1589"/>
    <cellStyle name="Normal 3 15 2 10" xfId="1590"/>
    <cellStyle name="Normal 3 15 2 11" xfId="1591"/>
    <cellStyle name="Normal 3 15 2 12" xfId="1592"/>
    <cellStyle name="Normal 3 15 2 13" xfId="1593"/>
    <cellStyle name="Normal 3 15 2 14" xfId="1594"/>
    <cellStyle name="Normal 3 15 2 15" xfId="1595"/>
    <cellStyle name="Normal 3 15 2 16" xfId="1596"/>
    <cellStyle name="Normal 3 15 2 2" xfId="1597"/>
    <cellStyle name="Normal 3 15 2 3" xfId="1598"/>
    <cellStyle name="Normal 3 15 2 4" xfId="1599"/>
    <cellStyle name="Normal 3 15 2 5" xfId="1600"/>
    <cellStyle name="Normal 3 15 2 6" xfId="1601"/>
    <cellStyle name="Normal 3 15 2 7" xfId="1602"/>
    <cellStyle name="Normal 3 15 2 8" xfId="1603"/>
    <cellStyle name="Normal 3 15 2 9" xfId="1604"/>
    <cellStyle name="Normal 3 15 3" xfId="1605"/>
    <cellStyle name="Normal 3 15 4" xfId="1606"/>
    <cellStyle name="Normal 3 15 5" xfId="1607"/>
    <cellStyle name="Normal 3 15 6" xfId="1608"/>
    <cellStyle name="Normal 3 15 7" xfId="1609"/>
    <cellStyle name="Normal 3 15 8" xfId="1610"/>
    <cellStyle name="Normal 3 15 9" xfId="1611"/>
    <cellStyle name="Normal 3 16" xfId="1612"/>
    <cellStyle name="Normal 3 16 10" xfId="1613"/>
    <cellStyle name="Normal 3 16 11" xfId="1614"/>
    <cellStyle name="Normal 3 16 12" xfId="1615"/>
    <cellStyle name="Normal 3 16 13" xfId="1616"/>
    <cellStyle name="Normal 3 16 14" xfId="1617"/>
    <cellStyle name="Normal 3 16 15" xfId="1618"/>
    <cellStyle name="Normal 3 16 16" xfId="1619"/>
    <cellStyle name="Normal 3 16 2" xfId="1620"/>
    <cellStyle name="Normal 3 16 2 10" xfId="1621"/>
    <cellStyle name="Normal 3 16 2 11" xfId="1622"/>
    <cellStyle name="Normal 3 16 2 12" xfId="1623"/>
    <cellStyle name="Normal 3 16 2 13" xfId="1624"/>
    <cellStyle name="Normal 3 16 2 14" xfId="1625"/>
    <cellStyle name="Normal 3 16 2 15" xfId="1626"/>
    <cellStyle name="Normal 3 16 2 16" xfId="1627"/>
    <cellStyle name="Normal 3 16 2 2" xfId="1628"/>
    <cellStyle name="Normal 3 16 2 3" xfId="1629"/>
    <cellStyle name="Normal 3 16 2 4" xfId="1630"/>
    <cellStyle name="Normal 3 16 2 5" xfId="1631"/>
    <cellStyle name="Normal 3 16 2 6" xfId="1632"/>
    <cellStyle name="Normal 3 16 2 7" xfId="1633"/>
    <cellStyle name="Normal 3 16 2 8" xfId="1634"/>
    <cellStyle name="Normal 3 16 2 9" xfId="1635"/>
    <cellStyle name="Normal 3 16 3" xfId="1636"/>
    <cellStyle name="Normal 3 16 4" xfId="1637"/>
    <cellStyle name="Normal 3 16 5" xfId="1638"/>
    <cellStyle name="Normal 3 16 6" xfId="1639"/>
    <cellStyle name="Normal 3 16 7" xfId="1640"/>
    <cellStyle name="Normal 3 16 8" xfId="1641"/>
    <cellStyle name="Normal 3 16 9" xfId="1642"/>
    <cellStyle name="Normal 3 17" xfId="1643"/>
    <cellStyle name="Normal 3 17 10" xfId="1644"/>
    <cellStyle name="Normal 3 17 11" xfId="1645"/>
    <cellStyle name="Normal 3 17 12" xfId="1646"/>
    <cellStyle name="Normal 3 17 13" xfId="1647"/>
    <cellStyle name="Normal 3 17 14" xfId="1648"/>
    <cellStyle name="Normal 3 17 15" xfId="1649"/>
    <cellStyle name="Normal 3 17 16" xfId="1650"/>
    <cellStyle name="Normal 3 17 2" xfId="1651"/>
    <cellStyle name="Normal 3 17 2 10" xfId="1652"/>
    <cellStyle name="Normal 3 17 2 11" xfId="1653"/>
    <cellStyle name="Normal 3 17 2 12" xfId="1654"/>
    <cellStyle name="Normal 3 17 2 13" xfId="1655"/>
    <cellStyle name="Normal 3 17 2 14" xfId="1656"/>
    <cellStyle name="Normal 3 17 2 15" xfId="1657"/>
    <cellStyle name="Normal 3 17 2 16" xfId="1658"/>
    <cellStyle name="Normal 3 17 2 2" xfId="1659"/>
    <cellStyle name="Normal 3 17 2 3" xfId="1660"/>
    <cellStyle name="Normal 3 17 2 4" xfId="1661"/>
    <cellStyle name="Normal 3 17 2 5" xfId="1662"/>
    <cellStyle name="Normal 3 17 2 6" xfId="1663"/>
    <cellStyle name="Normal 3 17 2 7" xfId="1664"/>
    <cellStyle name="Normal 3 17 2 8" xfId="1665"/>
    <cellStyle name="Normal 3 17 2 9" xfId="1666"/>
    <cellStyle name="Normal 3 17 3" xfId="1667"/>
    <cellStyle name="Normal 3 17 4" xfId="1668"/>
    <cellStyle name="Normal 3 17 5" xfId="1669"/>
    <cellStyle name="Normal 3 17 6" xfId="1670"/>
    <cellStyle name="Normal 3 17 7" xfId="1671"/>
    <cellStyle name="Normal 3 17 8" xfId="1672"/>
    <cellStyle name="Normal 3 17 9" xfId="1673"/>
    <cellStyle name="Normal 3 18" xfId="1674"/>
    <cellStyle name="Normal 3 18 10" xfId="1675"/>
    <cellStyle name="Normal 3 18 11" xfId="1676"/>
    <cellStyle name="Normal 3 18 12" xfId="1677"/>
    <cellStyle name="Normal 3 18 13" xfId="1678"/>
    <cellStyle name="Normal 3 18 14" xfId="1679"/>
    <cellStyle name="Normal 3 18 15" xfId="1680"/>
    <cellStyle name="Normal 3 18 16" xfId="1681"/>
    <cellStyle name="Normal 3 18 2" xfId="1682"/>
    <cellStyle name="Normal 3 18 2 10" xfId="1683"/>
    <cellStyle name="Normal 3 18 2 11" xfId="1684"/>
    <cellStyle name="Normal 3 18 2 12" xfId="1685"/>
    <cellStyle name="Normal 3 18 2 13" xfId="1686"/>
    <cellStyle name="Normal 3 18 2 14" xfId="1687"/>
    <cellStyle name="Normal 3 18 2 15" xfId="1688"/>
    <cellStyle name="Normal 3 18 2 16" xfId="1689"/>
    <cellStyle name="Normal 3 18 2 2" xfId="1690"/>
    <cellStyle name="Normal 3 18 2 3" xfId="1691"/>
    <cellStyle name="Normal 3 18 2 4" xfId="1692"/>
    <cellStyle name="Normal 3 18 2 5" xfId="1693"/>
    <cellStyle name="Normal 3 18 2 6" xfId="1694"/>
    <cellStyle name="Normal 3 18 2 7" xfId="1695"/>
    <cellStyle name="Normal 3 18 2 8" xfId="1696"/>
    <cellStyle name="Normal 3 18 2 9" xfId="1697"/>
    <cellStyle name="Normal 3 18 3" xfId="1698"/>
    <cellStyle name="Normal 3 18 4" xfId="1699"/>
    <cellStyle name="Normal 3 18 5" xfId="1700"/>
    <cellStyle name="Normal 3 18 6" xfId="1701"/>
    <cellStyle name="Normal 3 18 7" xfId="1702"/>
    <cellStyle name="Normal 3 18 8" xfId="1703"/>
    <cellStyle name="Normal 3 18 9" xfId="1704"/>
    <cellStyle name="Normal 3 19" xfId="1705"/>
    <cellStyle name="Normal 3 19 10" xfId="1706"/>
    <cellStyle name="Normal 3 19 11" xfId="1707"/>
    <cellStyle name="Normal 3 19 12" xfId="1708"/>
    <cellStyle name="Normal 3 19 13" xfId="1709"/>
    <cellStyle name="Normal 3 19 14" xfId="1710"/>
    <cellStyle name="Normal 3 19 15" xfId="1711"/>
    <cellStyle name="Normal 3 19 16" xfId="1712"/>
    <cellStyle name="Normal 3 19 2" xfId="1713"/>
    <cellStyle name="Normal 3 19 2 10" xfId="1714"/>
    <cellStyle name="Normal 3 19 2 11" xfId="1715"/>
    <cellStyle name="Normal 3 19 2 12" xfId="1716"/>
    <cellStyle name="Normal 3 19 2 13" xfId="1717"/>
    <cellStyle name="Normal 3 19 2 14" xfId="1718"/>
    <cellStyle name="Normal 3 19 2 15" xfId="1719"/>
    <cellStyle name="Normal 3 19 2 16" xfId="1720"/>
    <cellStyle name="Normal 3 19 2 2" xfId="1721"/>
    <cellStyle name="Normal 3 19 2 3" xfId="1722"/>
    <cellStyle name="Normal 3 19 2 4" xfId="1723"/>
    <cellStyle name="Normal 3 19 2 5" xfId="1724"/>
    <cellStyle name="Normal 3 19 2 6" xfId="1725"/>
    <cellStyle name="Normal 3 19 2 7" xfId="1726"/>
    <cellStyle name="Normal 3 19 2 8" xfId="1727"/>
    <cellStyle name="Normal 3 19 2 9" xfId="1728"/>
    <cellStyle name="Normal 3 19 3" xfId="1729"/>
    <cellStyle name="Normal 3 19 4" xfId="1730"/>
    <cellStyle name="Normal 3 19 5" xfId="1731"/>
    <cellStyle name="Normal 3 19 6" xfId="1732"/>
    <cellStyle name="Normal 3 19 7" xfId="1733"/>
    <cellStyle name="Normal 3 19 8" xfId="1734"/>
    <cellStyle name="Normal 3 19 9" xfId="1735"/>
    <cellStyle name="Normal 3 2" xfId="1736"/>
    <cellStyle name="Normal 3 2 10" xfId="1737"/>
    <cellStyle name="Normal 3 2 11" xfId="1738"/>
    <cellStyle name="Normal 3 2 12" xfId="1739"/>
    <cellStyle name="Normal 3 2 13" xfId="1740"/>
    <cellStyle name="Normal 3 2 14" xfId="1741"/>
    <cellStyle name="Normal 3 2 15" xfId="1742"/>
    <cellStyle name="Normal 3 2 16" xfId="1743"/>
    <cellStyle name="Normal 3 2 17" xfId="1744"/>
    <cellStyle name="Normal 3 2 18" xfId="1745"/>
    <cellStyle name="Normal 3 2 19" xfId="1746"/>
    <cellStyle name="Normal 3 2 2" xfId="1747"/>
    <cellStyle name="Normal 3 2 2 10" xfId="1748"/>
    <cellStyle name="Normal 3 2 2 11" xfId="1749"/>
    <cellStyle name="Normal 3 2 2 12" xfId="1750"/>
    <cellStyle name="Normal 3 2 2 13" xfId="1751"/>
    <cellStyle name="Normal 3 2 2 14" xfId="1752"/>
    <cellStyle name="Normal 3 2 2 15" xfId="1753"/>
    <cellStyle name="Normal 3 2 2 16" xfId="1754"/>
    <cellStyle name="Normal 3 2 2 17" xfId="1755"/>
    <cellStyle name="Normal 3 2 2 18" xfId="1756"/>
    <cellStyle name="Normal 3 2 2 19" xfId="1757"/>
    <cellStyle name="Normal 3 2 2 2" xfId="1758"/>
    <cellStyle name="Normal 3 2 2 2 10" xfId="1759"/>
    <cellStyle name="Normal 3 2 2 2 11" xfId="1760"/>
    <cellStyle name="Normal 3 2 2 2 12" xfId="1761"/>
    <cellStyle name="Normal 3 2 2 2 13" xfId="1762"/>
    <cellStyle name="Normal 3 2 2 2 14" xfId="1763"/>
    <cellStyle name="Normal 3 2 2 2 15" xfId="1764"/>
    <cellStyle name="Normal 3 2 2 2 16" xfId="1765"/>
    <cellStyle name="Normal 3 2 2 2 17" xfId="1766"/>
    <cellStyle name="Normal 3 2 2 2 18" xfId="1767"/>
    <cellStyle name="Normal 3 2 2 2 19" xfId="1768"/>
    <cellStyle name="Normal 3 2 2 2 2" xfId="1769"/>
    <cellStyle name="Normal 3 2 2 2 2 10" xfId="1770"/>
    <cellStyle name="Normal 3 2 2 2 2 11" xfId="1771"/>
    <cellStyle name="Normal 3 2 2 2 2 12" xfId="1772"/>
    <cellStyle name="Normal 3 2 2 2 2 13" xfId="1773"/>
    <cellStyle name="Normal 3 2 2 2 2 14" xfId="1774"/>
    <cellStyle name="Normal 3 2 2 2 2 15" xfId="1775"/>
    <cellStyle name="Normal 3 2 2 2 2 16" xfId="1776"/>
    <cellStyle name="Normal 3 2 2 2 2 17" xfId="1777"/>
    <cellStyle name="Normal 3 2 2 2 2 18" xfId="1778"/>
    <cellStyle name="Normal 3 2 2 2 2 19" xfId="1779"/>
    <cellStyle name="Normal 3 2 2 2 2 2" xfId="1780"/>
    <cellStyle name="Normal 3 2 2 2 2 2 2" xfId="1781"/>
    <cellStyle name="Normal 3 2 2 2 2 2 2 2" xfId="1782"/>
    <cellStyle name="Normal 3 2 2 2 2 2 2 3" xfId="1783"/>
    <cellStyle name="Normal 3 2 2 2 2 2 3" xfId="1784"/>
    <cellStyle name="Normal 3 2 2 2 2 3" xfId="1785"/>
    <cellStyle name="Normal 3 2 2 2 2 4" xfId="1786"/>
    <cellStyle name="Normal 3 2 2 2 2 5" xfId="1787"/>
    <cellStyle name="Normal 3 2 2 2 2 6" xfId="1788"/>
    <cellStyle name="Normal 3 2 2 2 2 7" xfId="1789"/>
    <cellStyle name="Normal 3 2 2 2 2 8" xfId="1790"/>
    <cellStyle name="Normal 3 2 2 2 2 9" xfId="1791"/>
    <cellStyle name="Normal 3 2 2 2 3" xfId="1792"/>
    <cellStyle name="Normal 3 2 2 2 4" xfId="1793"/>
    <cellStyle name="Normal 3 2 2 2 5" xfId="1794"/>
    <cellStyle name="Normal 3 2 2 2 6" xfId="1795"/>
    <cellStyle name="Normal 3 2 2 2 7" xfId="1796"/>
    <cellStyle name="Normal 3 2 2 2 8" xfId="1797"/>
    <cellStyle name="Normal 3 2 2 2 9" xfId="1798"/>
    <cellStyle name="Normal 3 2 2 20" xfId="1799"/>
    <cellStyle name="Normal 3 2 2 3" xfId="1800"/>
    <cellStyle name="Normal 3 2 2 3 10" xfId="1801"/>
    <cellStyle name="Normal 3 2 2 3 11" xfId="1802"/>
    <cellStyle name="Normal 3 2 2 3 12" xfId="1803"/>
    <cellStyle name="Normal 3 2 2 3 13" xfId="1804"/>
    <cellStyle name="Normal 3 2 2 3 14" xfId="1805"/>
    <cellStyle name="Normal 3 2 2 3 15" xfId="1806"/>
    <cellStyle name="Normal 3 2 2 3 16" xfId="1807"/>
    <cellStyle name="Normal 3 2 2 3 2" xfId="1808"/>
    <cellStyle name="Normal 3 2 2 3 3" xfId="1809"/>
    <cellStyle name="Normal 3 2 2 3 4" xfId="1810"/>
    <cellStyle name="Normal 3 2 2 3 5" xfId="1811"/>
    <cellStyle name="Normal 3 2 2 3 6" xfId="1812"/>
    <cellStyle name="Normal 3 2 2 3 7" xfId="1813"/>
    <cellStyle name="Normal 3 2 2 3 8" xfId="1814"/>
    <cellStyle name="Normal 3 2 2 3 9" xfId="1815"/>
    <cellStyle name="Normal 3 2 2 4" xfId="1816"/>
    <cellStyle name="Normal 3 2 2 5" xfId="1817"/>
    <cellStyle name="Normal 3 2 2 6" xfId="1818"/>
    <cellStyle name="Normal 3 2 2 7" xfId="1819"/>
    <cellStyle name="Normal 3 2 2 8" xfId="1820"/>
    <cellStyle name="Normal 3 2 2 9" xfId="1821"/>
    <cellStyle name="Normal 3 2 2_Capital Structure" xfId="1822"/>
    <cellStyle name="Normal 3 2 20" xfId="1823"/>
    <cellStyle name="Normal 3 2 21" xfId="1824"/>
    <cellStyle name="Normal 3 2 22" xfId="1825"/>
    <cellStyle name="Normal 3 2 23" xfId="1826"/>
    <cellStyle name="Normal 3 2 24" xfId="1827"/>
    <cellStyle name="Normal 3 2 25" xfId="1828"/>
    <cellStyle name="Normal 3 2 26" xfId="1829"/>
    <cellStyle name="Normal 3 2 27" xfId="1830"/>
    <cellStyle name="Normal 3 2 28" xfId="1831"/>
    <cellStyle name="Normal 3 2 29" xfId="1832"/>
    <cellStyle name="Normal 3 2 3" xfId="1833"/>
    <cellStyle name="Normal 3 2 3 2" xfId="1834"/>
    <cellStyle name="Normal 3 2 3 3" xfId="1835"/>
    <cellStyle name="Normal 3 2 3_Capital Structure" xfId="1836"/>
    <cellStyle name="Normal 3 2 30" xfId="1837"/>
    <cellStyle name="Normal 3 2 31" xfId="1838"/>
    <cellStyle name="Normal 3 2 32" xfId="1839"/>
    <cellStyle name="Normal 3 2 33" xfId="1840"/>
    <cellStyle name="Normal 3 2 34" xfId="1841"/>
    <cellStyle name="Normal 3 2 35" xfId="1842"/>
    <cellStyle name="Normal 3 2 36" xfId="1843"/>
    <cellStyle name="Normal 3 2 37" xfId="1844"/>
    <cellStyle name="Normal 3 2 38" xfId="1845"/>
    <cellStyle name="Normal 3 2 39" xfId="1846"/>
    <cellStyle name="Normal 3 2 4" xfId="1847"/>
    <cellStyle name="Normal 3 2 40" xfId="1848"/>
    <cellStyle name="Normal 3 2 41" xfId="1849"/>
    <cellStyle name="Normal 3 2 42" xfId="1850"/>
    <cellStyle name="Normal 3 2 43" xfId="1851"/>
    <cellStyle name="Normal 3 2 44" xfId="1852"/>
    <cellStyle name="Normal 3 2 45" xfId="1853"/>
    <cellStyle name="Normal 3 2 46" xfId="1854"/>
    <cellStyle name="Normal 3 2 47" xfId="1855"/>
    <cellStyle name="Normal 3 2 48" xfId="1856"/>
    <cellStyle name="Normal 3 2 49" xfId="1857"/>
    <cellStyle name="Normal 3 2 5" xfId="1858"/>
    <cellStyle name="Normal 3 2 50" xfId="1859"/>
    <cellStyle name="Normal 3 2 51" xfId="1860"/>
    <cellStyle name="Normal 3 2 52" xfId="1861"/>
    <cellStyle name="Normal 3 2 53" xfId="1862"/>
    <cellStyle name="Normal 3 2 54" xfId="1863"/>
    <cellStyle name="Normal 3 2 55" xfId="1864"/>
    <cellStyle name="Normal 3 2 56" xfId="1865"/>
    <cellStyle name="Normal 3 2 57" xfId="1866"/>
    <cellStyle name="Normal 3 2 58" xfId="1867"/>
    <cellStyle name="Normal 3 2 59" xfId="1868"/>
    <cellStyle name="Normal 3 2 6" xfId="1869"/>
    <cellStyle name="Normal 3 2 60" xfId="1870"/>
    <cellStyle name="Normal 3 2 61" xfId="1871"/>
    <cellStyle name="Normal 3 2 62" xfId="1872"/>
    <cellStyle name="Normal 3 2 63" xfId="1873"/>
    <cellStyle name="Normal 3 2 64" xfId="1874"/>
    <cellStyle name="Normal 3 2 7" xfId="1875"/>
    <cellStyle name="Normal 3 2 8" xfId="1876"/>
    <cellStyle name="Normal 3 2 9" xfId="1877"/>
    <cellStyle name="Normal 3 2_Capital Structure" xfId="1878"/>
    <cellStyle name="Normal 3 20" xfId="1879"/>
    <cellStyle name="Normal 3 20 10" xfId="1880"/>
    <cellStyle name="Normal 3 20 11" xfId="1881"/>
    <cellStyle name="Normal 3 20 12" xfId="1882"/>
    <cellStyle name="Normal 3 20 13" xfId="1883"/>
    <cellStyle name="Normal 3 20 14" xfId="1884"/>
    <cellStyle name="Normal 3 20 15" xfId="1885"/>
    <cellStyle name="Normal 3 20 16" xfId="1886"/>
    <cellStyle name="Normal 3 20 2" xfId="1887"/>
    <cellStyle name="Normal 3 20 2 10" xfId="1888"/>
    <cellStyle name="Normal 3 20 2 11" xfId="1889"/>
    <cellStyle name="Normal 3 20 2 12" xfId="1890"/>
    <cellStyle name="Normal 3 20 2 13" xfId="1891"/>
    <cellStyle name="Normal 3 20 2 14" xfId="1892"/>
    <cellStyle name="Normal 3 20 2 15" xfId="1893"/>
    <cellStyle name="Normal 3 20 2 16" xfId="1894"/>
    <cellStyle name="Normal 3 20 2 2" xfId="1895"/>
    <cellStyle name="Normal 3 20 2 3" xfId="1896"/>
    <cellStyle name="Normal 3 20 2 4" xfId="1897"/>
    <cellStyle name="Normal 3 20 2 5" xfId="1898"/>
    <cellStyle name="Normal 3 20 2 6" xfId="1899"/>
    <cellStyle name="Normal 3 20 2 7" xfId="1900"/>
    <cellStyle name="Normal 3 20 2 8" xfId="1901"/>
    <cellStyle name="Normal 3 20 2 9" xfId="1902"/>
    <cellStyle name="Normal 3 20 3" xfId="1903"/>
    <cellStyle name="Normal 3 20 4" xfId="1904"/>
    <cellStyle name="Normal 3 20 5" xfId="1905"/>
    <cellStyle name="Normal 3 20 6" xfId="1906"/>
    <cellStyle name="Normal 3 20 7" xfId="1907"/>
    <cellStyle name="Normal 3 20 8" xfId="1908"/>
    <cellStyle name="Normal 3 20 9" xfId="1909"/>
    <cellStyle name="Normal 3 21" xfId="1910"/>
    <cellStyle name="Normal 3 21 10" xfId="1911"/>
    <cellStyle name="Normal 3 21 11" xfId="1912"/>
    <cellStyle name="Normal 3 21 12" xfId="1913"/>
    <cellStyle name="Normal 3 21 13" xfId="1914"/>
    <cellStyle name="Normal 3 21 14" xfId="1915"/>
    <cellStyle name="Normal 3 21 15" xfId="1916"/>
    <cellStyle name="Normal 3 21 16" xfId="1917"/>
    <cellStyle name="Normal 3 21 2" xfId="1918"/>
    <cellStyle name="Normal 3 21 2 10" xfId="1919"/>
    <cellStyle name="Normal 3 21 2 11" xfId="1920"/>
    <cellStyle name="Normal 3 21 2 12" xfId="1921"/>
    <cellStyle name="Normal 3 21 2 13" xfId="1922"/>
    <cellStyle name="Normal 3 21 2 14" xfId="1923"/>
    <cellStyle name="Normal 3 21 2 15" xfId="1924"/>
    <cellStyle name="Normal 3 21 2 16" xfId="1925"/>
    <cellStyle name="Normal 3 21 2 2" xfId="1926"/>
    <cellStyle name="Normal 3 21 2 3" xfId="1927"/>
    <cellStyle name="Normal 3 21 2 4" xfId="1928"/>
    <cellStyle name="Normal 3 21 2 5" xfId="1929"/>
    <cellStyle name="Normal 3 21 2 6" xfId="1930"/>
    <cellStyle name="Normal 3 21 2 7" xfId="1931"/>
    <cellStyle name="Normal 3 21 2 8" xfId="1932"/>
    <cellStyle name="Normal 3 21 2 9" xfId="1933"/>
    <cellStyle name="Normal 3 21 3" xfId="1934"/>
    <cellStyle name="Normal 3 21 4" xfId="1935"/>
    <cellStyle name="Normal 3 21 5" xfId="1936"/>
    <cellStyle name="Normal 3 21 6" xfId="1937"/>
    <cellStyle name="Normal 3 21 7" xfId="1938"/>
    <cellStyle name="Normal 3 21 8" xfId="1939"/>
    <cellStyle name="Normal 3 21 9" xfId="1940"/>
    <cellStyle name="Normal 3 22" xfId="1941"/>
    <cellStyle name="Normal 3 22 10" xfId="1942"/>
    <cellStyle name="Normal 3 22 11" xfId="1943"/>
    <cellStyle name="Normal 3 22 12" xfId="1944"/>
    <cellStyle name="Normal 3 22 13" xfId="1945"/>
    <cellStyle name="Normal 3 22 14" xfId="1946"/>
    <cellStyle name="Normal 3 22 15" xfId="1947"/>
    <cellStyle name="Normal 3 22 16" xfId="1948"/>
    <cellStyle name="Normal 3 22 17" xfId="1949"/>
    <cellStyle name="Normal 3 22 2" xfId="1950"/>
    <cellStyle name="Normal 3 22 2 10" xfId="1951"/>
    <cellStyle name="Normal 3 22 2 11" xfId="1952"/>
    <cellStyle name="Normal 3 22 2 12" xfId="1953"/>
    <cellStyle name="Normal 3 22 2 13" xfId="1954"/>
    <cellStyle name="Normal 3 22 2 14" xfId="1955"/>
    <cellStyle name="Normal 3 22 2 15" xfId="1956"/>
    <cellStyle name="Normal 3 22 2 16" xfId="1957"/>
    <cellStyle name="Normal 3 22 2 17" xfId="1958"/>
    <cellStyle name="Normal 3 22 2 2" xfId="1959"/>
    <cellStyle name="Normal 3 22 2 3" xfId="1960"/>
    <cellStyle name="Normal 3 22 2 4" xfId="1961"/>
    <cellStyle name="Normal 3 22 2 5" xfId="1962"/>
    <cellStyle name="Normal 3 22 2 6" xfId="1963"/>
    <cellStyle name="Normal 3 22 2 7" xfId="1964"/>
    <cellStyle name="Normal 3 22 2 8" xfId="1965"/>
    <cellStyle name="Normal 3 22 2 9" xfId="1966"/>
    <cellStyle name="Normal 3 22 3" xfId="1967"/>
    <cellStyle name="Normal 3 22 4" xfId="1968"/>
    <cellStyle name="Normal 3 22 5" xfId="1969"/>
    <cellStyle name="Normal 3 22 6" xfId="1970"/>
    <cellStyle name="Normal 3 22 7" xfId="1971"/>
    <cellStyle name="Normal 3 22 8" xfId="1972"/>
    <cellStyle name="Normal 3 22 9" xfId="1973"/>
    <cellStyle name="Normal 3 23" xfId="1974"/>
    <cellStyle name="Normal 3 23 10" xfId="1975"/>
    <cellStyle name="Normal 3 23 11" xfId="1976"/>
    <cellStyle name="Normal 3 23 12" xfId="1977"/>
    <cellStyle name="Normal 3 23 13" xfId="1978"/>
    <cellStyle name="Normal 3 23 14" xfId="1979"/>
    <cellStyle name="Normal 3 23 15" xfId="1980"/>
    <cellStyle name="Normal 3 23 16" xfId="1981"/>
    <cellStyle name="Normal 3 23 2" xfId="1982"/>
    <cellStyle name="Normal 3 23 3" xfId="1983"/>
    <cellStyle name="Normal 3 23 4" xfId="1984"/>
    <cellStyle name="Normal 3 23 5" xfId="1985"/>
    <cellStyle name="Normal 3 23 6" xfId="1986"/>
    <cellStyle name="Normal 3 23 7" xfId="1987"/>
    <cellStyle name="Normal 3 23 8" xfId="1988"/>
    <cellStyle name="Normal 3 23 9" xfId="1989"/>
    <cellStyle name="Normal 3 24" xfId="1990"/>
    <cellStyle name="Normal 3 25" xfId="1991"/>
    <cellStyle name="Normal 3 26" xfId="1992"/>
    <cellStyle name="Normal 3 27" xfId="1993"/>
    <cellStyle name="Normal 3 28" xfId="1994"/>
    <cellStyle name="Normal 3 29" xfId="1995"/>
    <cellStyle name="Normal 3 3" xfId="1996"/>
    <cellStyle name="Normal 3 3 10" xfId="1997"/>
    <cellStyle name="Normal 3 3 11" xfId="1998"/>
    <cellStyle name="Normal 3 3 12" xfId="1999"/>
    <cellStyle name="Normal 3 3 13" xfId="2000"/>
    <cellStyle name="Normal 3 3 14" xfId="2001"/>
    <cellStyle name="Normal 3 3 15" xfId="2002"/>
    <cellStyle name="Normal 3 3 16" xfId="2003"/>
    <cellStyle name="Normal 3 3 17" xfId="2004"/>
    <cellStyle name="Normal 3 3 18" xfId="2005"/>
    <cellStyle name="Normal 3 3 19" xfId="2006"/>
    <cellStyle name="Normal 3 3 2" xfId="2007"/>
    <cellStyle name="Normal 3 3 2 10" xfId="2008"/>
    <cellStyle name="Normal 3 3 2 11" xfId="2009"/>
    <cellStyle name="Normal 3 3 2 12" xfId="2010"/>
    <cellStyle name="Normal 3 3 2 13" xfId="2011"/>
    <cellStyle name="Normal 3 3 2 14" xfId="2012"/>
    <cellStyle name="Normal 3 3 2 15" xfId="2013"/>
    <cellStyle name="Normal 3 3 2 16" xfId="2014"/>
    <cellStyle name="Normal 3 3 2 17" xfId="2015"/>
    <cellStyle name="Normal 3 3 2 18" xfId="2016"/>
    <cellStyle name="Normal 3 3 2 19" xfId="2017"/>
    <cellStyle name="Normal 3 3 2 2" xfId="2018"/>
    <cellStyle name="Normal 3 3 2 2 10" xfId="2019"/>
    <cellStyle name="Normal 3 3 2 2 11" xfId="2020"/>
    <cellStyle name="Normal 3 3 2 2 12" xfId="2021"/>
    <cellStyle name="Normal 3 3 2 2 13" xfId="2022"/>
    <cellStyle name="Normal 3 3 2 2 14" xfId="2023"/>
    <cellStyle name="Normal 3 3 2 2 15" xfId="2024"/>
    <cellStyle name="Normal 3 3 2 2 16" xfId="2025"/>
    <cellStyle name="Normal 3 3 2 2 2" xfId="2026"/>
    <cellStyle name="Normal 3 3 2 2 2 10" xfId="2027"/>
    <cellStyle name="Normal 3 3 2 2 2 11" xfId="2028"/>
    <cellStyle name="Normal 3 3 2 2 2 12" xfId="2029"/>
    <cellStyle name="Normal 3 3 2 2 2 13" xfId="2030"/>
    <cellStyle name="Normal 3 3 2 2 2 14" xfId="2031"/>
    <cellStyle name="Normal 3 3 2 2 2 15" xfId="2032"/>
    <cellStyle name="Normal 3 3 2 2 2 16" xfId="2033"/>
    <cellStyle name="Normal 3 3 2 2 2 2" xfId="2034"/>
    <cellStyle name="Normal 3 3 2 2 2 2 2" xfId="2035"/>
    <cellStyle name="Normal 3 3 2 2 2 3" xfId="2036"/>
    <cellStyle name="Normal 3 3 2 2 2 4" xfId="2037"/>
    <cellStyle name="Normal 3 3 2 2 2 5" xfId="2038"/>
    <cellStyle name="Normal 3 3 2 2 2 6" xfId="2039"/>
    <cellStyle name="Normal 3 3 2 2 2 7" xfId="2040"/>
    <cellStyle name="Normal 3 3 2 2 2 8" xfId="2041"/>
    <cellStyle name="Normal 3 3 2 2 2 9" xfId="2042"/>
    <cellStyle name="Normal 3 3 2 2 3" xfId="2043"/>
    <cellStyle name="Normal 3 3 2 2 4" xfId="2044"/>
    <cellStyle name="Normal 3 3 2 2 5" xfId="2045"/>
    <cellStyle name="Normal 3 3 2 2 6" xfId="2046"/>
    <cellStyle name="Normal 3 3 2 2 7" xfId="2047"/>
    <cellStyle name="Normal 3 3 2 2 8" xfId="2048"/>
    <cellStyle name="Normal 3 3 2 2 9" xfId="2049"/>
    <cellStyle name="Normal 3 3 2 20" xfId="2050"/>
    <cellStyle name="Normal 3 3 2 21" xfId="2051"/>
    <cellStyle name="Normal 3 3 2 22" xfId="2052"/>
    <cellStyle name="Normal 3 3 2 23" xfId="2053"/>
    <cellStyle name="Normal 3 3 2 24" xfId="2054"/>
    <cellStyle name="Normal 3 3 2 25" xfId="2055"/>
    <cellStyle name="Normal 3 3 2 26" xfId="2056"/>
    <cellStyle name="Normal 3 3 2 27" xfId="2057"/>
    <cellStyle name="Normal 3 3 2 28" xfId="2058"/>
    <cellStyle name="Normal 3 3 2 29" xfId="2059"/>
    <cellStyle name="Normal 3 3 2 3" xfId="2060"/>
    <cellStyle name="Normal 3 3 2 30" xfId="2061"/>
    <cellStyle name="Normal 3 3 2 31" xfId="2062"/>
    <cellStyle name="Normal 3 3 2 32" xfId="2063"/>
    <cellStyle name="Normal 3 3 2 33" xfId="2064"/>
    <cellStyle name="Normal 3 3 2 34" xfId="2065"/>
    <cellStyle name="Normal 3 3 2 35" xfId="2066"/>
    <cellStyle name="Normal 3 3 2 36" xfId="2067"/>
    <cellStyle name="Normal 3 3 2 37" xfId="2068"/>
    <cellStyle name="Normal 3 3 2 38" xfId="2069"/>
    <cellStyle name="Normal 3 3 2 39" xfId="2070"/>
    <cellStyle name="Normal 3 3 2 4" xfId="2071"/>
    <cellStyle name="Normal 3 3 2 40" xfId="2072"/>
    <cellStyle name="Normal 3 3 2 41" xfId="2073"/>
    <cellStyle name="Normal 3 3 2 42" xfId="2074"/>
    <cellStyle name="Normal 3 3 2 43" xfId="2075"/>
    <cellStyle name="Normal 3 3 2 44" xfId="2076"/>
    <cellStyle name="Normal 3 3 2 45" xfId="2077"/>
    <cellStyle name="Normal 3 3 2 46" xfId="2078"/>
    <cellStyle name="Normal 3 3 2 47" xfId="2079"/>
    <cellStyle name="Normal 3 3 2 48" xfId="2080"/>
    <cellStyle name="Normal 3 3 2 49" xfId="2081"/>
    <cellStyle name="Normal 3 3 2 5" xfId="2082"/>
    <cellStyle name="Normal 3 3 2 50" xfId="2083"/>
    <cellStyle name="Normal 3 3 2 51" xfId="2084"/>
    <cellStyle name="Normal 3 3 2 52" xfId="2085"/>
    <cellStyle name="Normal 3 3 2 53" xfId="2086"/>
    <cellStyle name="Normal 3 3 2 54" xfId="2087"/>
    <cellStyle name="Normal 3 3 2 55" xfId="2088"/>
    <cellStyle name="Normal 3 3 2 56" xfId="2089"/>
    <cellStyle name="Normal 3 3 2 57" xfId="2090"/>
    <cellStyle name="Normal 3 3 2 58" xfId="2091"/>
    <cellStyle name="Normal 3 3 2 59" xfId="2092"/>
    <cellStyle name="Normal 3 3 2 6" xfId="2093"/>
    <cellStyle name="Normal 3 3 2 60" xfId="2094"/>
    <cellStyle name="Normal 3 3 2 7" xfId="2095"/>
    <cellStyle name="Normal 3 3 2 8" xfId="2096"/>
    <cellStyle name="Normal 3 3 2 9" xfId="2097"/>
    <cellStyle name="Normal 3 3 2_Capital Structure" xfId="2098"/>
    <cellStyle name="Normal 3 3 20" xfId="2099"/>
    <cellStyle name="Normal 3 3 21" xfId="2100"/>
    <cellStyle name="Normal 3 3 22" xfId="2101"/>
    <cellStyle name="Normal 3 3 23" xfId="2102"/>
    <cellStyle name="Normal 3 3 24" xfId="2103"/>
    <cellStyle name="Normal 3 3 25" xfId="2104"/>
    <cellStyle name="Normal 3 3 26" xfId="2105"/>
    <cellStyle name="Normal 3 3 27" xfId="2106"/>
    <cellStyle name="Normal 3 3 28" xfId="2107"/>
    <cellStyle name="Normal 3 3 29" xfId="2108"/>
    <cellStyle name="Normal 3 3 3" xfId="2109"/>
    <cellStyle name="Normal 3 3 3 2" xfId="2110"/>
    <cellStyle name="Normal 3 3 3_Capital Structure" xfId="2111"/>
    <cellStyle name="Normal 3 3 30" xfId="2112"/>
    <cellStyle name="Normal 3 3 31" xfId="2113"/>
    <cellStyle name="Normal 3 3 32" xfId="2114"/>
    <cellStyle name="Normal 3 3 33" xfId="2115"/>
    <cellStyle name="Normal 3 3 34" xfId="2116"/>
    <cellStyle name="Normal 3 3 35" xfId="2117"/>
    <cellStyle name="Normal 3 3 36" xfId="2118"/>
    <cellStyle name="Normal 3 3 37" xfId="2119"/>
    <cellStyle name="Normal 3 3 38" xfId="2120"/>
    <cellStyle name="Normal 3 3 39" xfId="2121"/>
    <cellStyle name="Normal 3 3 4" xfId="2122"/>
    <cellStyle name="Normal 3 3 40" xfId="2123"/>
    <cellStyle name="Normal 3 3 41" xfId="2124"/>
    <cellStyle name="Normal 3 3 42" xfId="2125"/>
    <cellStyle name="Normal 3 3 43" xfId="2126"/>
    <cellStyle name="Normal 3 3 44" xfId="2127"/>
    <cellStyle name="Normal 3 3 45" xfId="2128"/>
    <cellStyle name="Normal 3 3 46" xfId="2129"/>
    <cellStyle name="Normal 3 3 5" xfId="2130"/>
    <cellStyle name="Normal 3 3 6" xfId="2131"/>
    <cellStyle name="Normal 3 3 7" xfId="2132"/>
    <cellStyle name="Normal 3 3 8" xfId="2133"/>
    <cellStyle name="Normal 3 3 9" xfId="2134"/>
    <cellStyle name="Normal 3 3_Inputs" xfId="2135"/>
    <cellStyle name="Normal 3 30" xfId="2136"/>
    <cellStyle name="Normal 3 31" xfId="2137"/>
    <cellStyle name="Normal 3 32" xfId="2138"/>
    <cellStyle name="Normal 3 33" xfId="2139"/>
    <cellStyle name="Normal 3 34" xfId="2140"/>
    <cellStyle name="Normal 3 35" xfId="2141"/>
    <cellStyle name="Normal 3 36" xfId="2142"/>
    <cellStyle name="Normal 3 37" xfId="2143"/>
    <cellStyle name="Normal 3 38" xfId="2144"/>
    <cellStyle name="Normal 3 39" xfId="2145"/>
    <cellStyle name="Normal 3 4" xfId="2146"/>
    <cellStyle name="Normal 3 4 10" xfId="2147"/>
    <cellStyle name="Normal 3 4 11" xfId="2148"/>
    <cellStyle name="Normal 3 4 12" xfId="2149"/>
    <cellStyle name="Normal 3 4 13" xfId="2150"/>
    <cellStyle name="Normal 3 4 14" xfId="2151"/>
    <cellStyle name="Normal 3 4 15" xfId="2152"/>
    <cellStyle name="Normal 3 4 16" xfId="2153"/>
    <cellStyle name="Normal 3 4 17" xfId="2154"/>
    <cellStyle name="Normal 3 4 18" xfId="2155"/>
    <cellStyle name="Normal 3 4 19" xfId="2156"/>
    <cellStyle name="Normal 3 4 2" xfId="2157"/>
    <cellStyle name="Normal 3 4 20" xfId="2158"/>
    <cellStyle name="Normal 3 4 21" xfId="2159"/>
    <cellStyle name="Normal 3 4 22" xfId="2160"/>
    <cellStyle name="Normal 3 4 23" xfId="2161"/>
    <cellStyle name="Normal 3 4 24" xfId="2162"/>
    <cellStyle name="Normal 3 4 25" xfId="2163"/>
    <cellStyle name="Normal 3 4 26" xfId="2164"/>
    <cellStyle name="Normal 3 4 27" xfId="2165"/>
    <cellStyle name="Normal 3 4 28" xfId="2166"/>
    <cellStyle name="Normal 3 4 29" xfId="2167"/>
    <cellStyle name="Normal 3 4 3" xfId="2168"/>
    <cellStyle name="Normal 3 4 30" xfId="2169"/>
    <cellStyle name="Normal 3 4 31" xfId="2170"/>
    <cellStyle name="Normal 3 4 32" xfId="2171"/>
    <cellStyle name="Normal 3 4 33" xfId="2172"/>
    <cellStyle name="Normal 3 4 34" xfId="2173"/>
    <cellStyle name="Normal 3 4 35" xfId="2174"/>
    <cellStyle name="Normal 3 4 36" xfId="2175"/>
    <cellStyle name="Normal 3 4 37" xfId="2176"/>
    <cellStyle name="Normal 3 4 38" xfId="2177"/>
    <cellStyle name="Normal 3 4 39" xfId="2178"/>
    <cellStyle name="Normal 3 4 4" xfId="2179"/>
    <cellStyle name="Normal 3 4 40" xfId="2180"/>
    <cellStyle name="Normal 3 4 41" xfId="2181"/>
    <cellStyle name="Normal 3 4 42" xfId="2182"/>
    <cellStyle name="Normal 3 4 43" xfId="2183"/>
    <cellStyle name="Normal 3 4 44" xfId="2184"/>
    <cellStyle name="Normal 3 4 45" xfId="2185"/>
    <cellStyle name="Normal 3 4 5" xfId="2186"/>
    <cellStyle name="Normal 3 4 6" xfId="2187"/>
    <cellStyle name="Normal 3 4 7" xfId="2188"/>
    <cellStyle name="Normal 3 4 8" xfId="2189"/>
    <cellStyle name="Normal 3 4 9" xfId="2190"/>
    <cellStyle name="Normal 3 40" xfId="2191"/>
    <cellStyle name="Normal 3 41" xfId="2192"/>
    <cellStyle name="Normal 3 42" xfId="2193"/>
    <cellStyle name="Normal 3 43" xfId="2194"/>
    <cellStyle name="Normal 3 44" xfId="2195"/>
    <cellStyle name="Normal 3 45" xfId="2196"/>
    <cellStyle name="Normal 3 46" xfId="2197"/>
    <cellStyle name="Normal 3 47" xfId="2198"/>
    <cellStyle name="Normal 3 48" xfId="2199"/>
    <cellStyle name="Normal 3 49" xfId="2200"/>
    <cellStyle name="Normal 3 5" xfId="2201"/>
    <cellStyle name="Normal 3 5 10" xfId="2202"/>
    <cellStyle name="Normal 3 5 11" xfId="2203"/>
    <cellStyle name="Normal 3 5 12" xfId="2204"/>
    <cellStyle name="Normal 3 5 13" xfId="2205"/>
    <cellStyle name="Normal 3 5 14" xfId="2206"/>
    <cellStyle name="Normal 3 5 15" xfId="2207"/>
    <cellStyle name="Normal 3 5 16" xfId="2208"/>
    <cellStyle name="Normal 3 5 17" xfId="2209"/>
    <cellStyle name="Normal 3 5 18" xfId="2210"/>
    <cellStyle name="Normal 3 5 19" xfId="2211"/>
    <cellStyle name="Normal 3 5 2" xfId="2212"/>
    <cellStyle name="Normal 3 5 2 10" xfId="2213"/>
    <cellStyle name="Normal 3 5 2 11" xfId="2214"/>
    <cellStyle name="Normal 3 5 2 12" xfId="2215"/>
    <cellStyle name="Normal 3 5 2 13" xfId="2216"/>
    <cellStyle name="Normal 3 5 2 14" xfId="2217"/>
    <cellStyle name="Normal 3 5 2 15" xfId="2218"/>
    <cellStyle name="Normal 3 5 2 16" xfId="2219"/>
    <cellStyle name="Normal 3 5 2 2" xfId="2220"/>
    <cellStyle name="Normal 3 5 2 3" xfId="2221"/>
    <cellStyle name="Normal 3 5 2 4" xfId="2222"/>
    <cellStyle name="Normal 3 5 2 5" xfId="2223"/>
    <cellStyle name="Normal 3 5 2 6" xfId="2224"/>
    <cellStyle name="Normal 3 5 2 7" xfId="2225"/>
    <cellStyle name="Normal 3 5 2 8" xfId="2226"/>
    <cellStyle name="Normal 3 5 2 9" xfId="2227"/>
    <cellStyle name="Normal 3 5 20" xfId="2228"/>
    <cellStyle name="Normal 3 5 21" xfId="2229"/>
    <cellStyle name="Normal 3 5 22" xfId="2230"/>
    <cellStyle name="Normal 3 5 23" xfId="2231"/>
    <cellStyle name="Normal 3 5 24" xfId="2232"/>
    <cellStyle name="Normal 3 5 25" xfId="2233"/>
    <cellStyle name="Normal 3 5 26" xfId="2234"/>
    <cellStyle name="Normal 3 5 27" xfId="2235"/>
    <cellStyle name="Normal 3 5 28" xfId="2236"/>
    <cellStyle name="Normal 3 5 29" xfId="2237"/>
    <cellStyle name="Normal 3 5 3" xfId="2238"/>
    <cellStyle name="Normal 3 5 30" xfId="2239"/>
    <cellStyle name="Normal 3 5 31" xfId="2240"/>
    <cellStyle name="Normal 3 5 32" xfId="2241"/>
    <cellStyle name="Normal 3 5 33" xfId="2242"/>
    <cellStyle name="Normal 3 5 34" xfId="2243"/>
    <cellStyle name="Normal 3 5 35" xfId="2244"/>
    <cellStyle name="Normal 3 5 36" xfId="2245"/>
    <cellStyle name="Normal 3 5 37" xfId="2246"/>
    <cellStyle name="Normal 3 5 38" xfId="2247"/>
    <cellStyle name="Normal 3 5 39" xfId="2248"/>
    <cellStyle name="Normal 3 5 4" xfId="2249"/>
    <cellStyle name="Normal 3 5 40" xfId="2250"/>
    <cellStyle name="Normal 3 5 41" xfId="2251"/>
    <cellStyle name="Normal 3 5 42" xfId="2252"/>
    <cellStyle name="Normal 3 5 43" xfId="2253"/>
    <cellStyle name="Normal 3 5 44" xfId="2254"/>
    <cellStyle name="Normal 3 5 45" xfId="2255"/>
    <cellStyle name="Normal 3 5 46" xfId="2256"/>
    <cellStyle name="Normal 3 5 47" xfId="2257"/>
    <cellStyle name="Normal 3 5 48" xfId="2258"/>
    <cellStyle name="Normal 3 5 49" xfId="2259"/>
    <cellStyle name="Normal 3 5 5" xfId="2260"/>
    <cellStyle name="Normal 3 5 50" xfId="2261"/>
    <cellStyle name="Normal 3 5 51" xfId="2262"/>
    <cellStyle name="Normal 3 5 52" xfId="2263"/>
    <cellStyle name="Normal 3 5 53" xfId="2264"/>
    <cellStyle name="Normal 3 5 54" xfId="2265"/>
    <cellStyle name="Normal 3 5 55" xfId="2266"/>
    <cellStyle name="Normal 3 5 56" xfId="2267"/>
    <cellStyle name="Normal 3 5 57" xfId="2268"/>
    <cellStyle name="Normal 3 5 58" xfId="2269"/>
    <cellStyle name="Normal 3 5 59" xfId="2270"/>
    <cellStyle name="Normal 3 5 6" xfId="2271"/>
    <cellStyle name="Normal 3 5 60" xfId="2272"/>
    <cellStyle name="Normal 3 5 7" xfId="2273"/>
    <cellStyle name="Normal 3 5 8" xfId="2274"/>
    <cellStyle name="Normal 3 5 9" xfId="2275"/>
    <cellStyle name="Normal 3 50" xfId="2276"/>
    <cellStyle name="Normal 3 51" xfId="2277"/>
    <cellStyle name="Normal 3 52" xfId="2278"/>
    <cellStyle name="Normal 3 53" xfId="2279"/>
    <cellStyle name="Normal 3 54" xfId="2280"/>
    <cellStyle name="Normal 3 55" xfId="2281"/>
    <cellStyle name="Normal 3 56" xfId="2282"/>
    <cellStyle name="Normal 3 57" xfId="2283"/>
    <cellStyle name="Normal 3 58" xfId="2284"/>
    <cellStyle name="Normal 3 59" xfId="2285"/>
    <cellStyle name="Normal 3 6" xfId="2286"/>
    <cellStyle name="Normal 3 6 10" xfId="2287"/>
    <cellStyle name="Normal 3 6 11" xfId="2288"/>
    <cellStyle name="Normal 3 6 12" xfId="2289"/>
    <cellStyle name="Normal 3 6 13" xfId="2290"/>
    <cellStyle name="Normal 3 6 14" xfId="2291"/>
    <cellStyle name="Normal 3 6 15" xfId="2292"/>
    <cellStyle name="Normal 3 6 16" xfId="2293"/>
    <cellStyle name="Normal 3 6 17" xfId="2294"/>
    <cellStyle name="Normal 3 6 18" xfId="2295"/>
    <cellStyle name="Normal 3 6 19" xfId="2296"/>
    <cellStyle name="Normal 3 6 2" xfId="2297"/>
    <cellStyle name="Normal 3 6 2 10" xfId="2298"/>
    <cellStyle name="Normal 3 6 2 11" xfId="2299"/>
    <cellStyle name="Normal 3 6 2 12" xfId="2300"/>
    <cellStyle name="Normal 3 6 2 13" xfId="2301"/>
    <cellStyle name="Normal 3 6 2 14" xfId="2302"/>
    <cellStyle name="Normal 3 6 2 15" xfId="2303"/>
    <cellStyle name="Normal 3 6 2 16" xfId="2304"/>
    <cellStyle name="Normal 3 6 2 2" xfId="2305"/>
    <cellStyle name="Normal 3 6 2 3" xfId="2306"/>
    <cellStyle name="Normal 3 6 2 4" xfId="2307"/>
    <cellStyle name="Normal 3 6 2 5" xfId="2308"/>
    <cellStyle name="Normal 3 6 2 6" xfId="2309"/>
    <cellStyle name="Normal 3 6 2 7" xfId="2310"/>
    <cellStyle name="Normal 3 6 2 8" xfId="2311"/>
    <cellStyle name="Normal 3 6 2 9" xfId="2312"/>
    <cellStyle name="Normal 3 6 20" xfId="2313"/>
    <cellStyle name="Normal 3 6 21" xfId="2314"/>
    <cellStyle name="Normal 3 6 22" xfId="2315"/>
    <cellStyle name="Normal 3 6 23" xfId="2316"/>
    <cellStyle name="Normal 3 6 24" xfId="2317"/>
    <cellStyle name="Normal 3 6 25" xfId="2318"/>
    <cellStyle name="Normal 3 6 26" xfId="2319"/>
    <cellStyle name="Normal 3 6 27" xfId="2320"/>
    <cellStyle name="Normal 3 6 28" xfId="2321"/>
    <cellStyle name="Normal 3 6 29" xfId="2322"/>
    <cellStyle name="Normal 3 6 3" xfId="2323"/>
    <cellStyle name="Normal 3 6 30" xfId="2324"/>
    <cellStyle name="Normal 3 6 31" xfId="2325"/>
    <cellStyle name="Normal 3 6 32" xfId="2326"/>
    <cellStyle name="Normal 3 6 33" xfId="2327"/>
    <cellStyle name="Normal 3 6 34" xfId="2328"/>
    <cellStyle name="Normal 3 6 35" xfId="2329"/>
    <cellStyle name="Normal 3 6 36" xfId="2330"/>
    <cellStyle name="Normal 3 6 37" xfId="2331"/>
    <cellStyle name="Normal 3 6 38" xfId="2332"/>
    <cellStyle name="Normal 3 6 39" xfId="2333"/>
    <cellStyle name="Normal 3 6 4" xfId="2334"/>
    <cellStyle name="Normal 3 6 40" xfId="2335"/>
    <cellStyle name="Normal 3 6 41" xfId="2336"/>
    <cellStyle name="Normal 3 6 42" xfId="2337"/>
    <cellStyle name="Normal 3 6 43" xfId="2338"/>
    <cellStyle name="Normal 3 6 44" xfId="2339"/>
    <cellStyle name="Normal 3 6 45" xfId="2340"/>
    <cellStyle name="Normal 3 6 46" xfId="2341"/>
    <cellStyle name="Normal 3 6 47" xfId="2342"/>
    <cellStyle name="Normal 3 6 48" xfId="2343"/>
    <cellStyle name="Normal 3 6 49" xfId="2344"/>
    <cellStyle name="Normal 3 6 5" xfId="2345"/>
    <cellStyle name="Normal 3 6 50" xfId="2346"/>
    <cellStyle name="Normal 3 6 51" xfId="2347"/>
    <cellStyle name="Normal 3 6 52" xfId="2348"/>
    <cellStyle name="Normal 3 6 53" xfId="2349"/>
    <cellStyle name="Normal 3 6 54" xfId="2350"/>
    <cellStyle name="Normal 3 6 55" xfId="2351"/>
    <cellStyle name="Normal 3 6 56" xfId="2352"/>
    <cellStyle name="Normal 3 6 57" xfId="2353"/>
    <cellStyle name="Normal 3 6 58" xfId="2354"/>
    <cellStyle name="Normal 3 6 59" xfId="2355"/>
    <cellStyle name="Normal 3 6 6" xfId="2356"/>
    <cellStyle name="Normal 3 6 60" xfId="2357"/>
    <cellStyle name="Normal 3 6 7" xfId="2358"/>
    <cellStyle name="Normal 3 6 8" xfId="2359"/>
    <cellStyle name="Normal 3 6 9" xfId="2360"/>
    <cellStyle name="Normal 3 60" xfId="2361"/>
    <cellStyle name="Normal 3 61" xfId="2362"/>
    <cellStyle name="Normal 3 62" xfId="2363"/>
    <cellStyle name="Normal 3 63" xfId="2364"/>
    <cellStyle name="Normal 3 64" xfId="2365"/>
    <cellStyle name="Normal 3 65" xfId="2366"/>
    <cellStyle name="Normal 3 66" xfId="2367"/>
    <cellStyle name="Normal 3 67" xfId="2368"/>
    <cellStyle name="Normal 3 68" xfId="2369"/>
    <cellStyle name="Normal 3 69" xfId="2370"/>
    <cellStyle name="Normal 3 7" xfId="2371"/>
    <cellStyle name="Normal 3 7 10" xfId="2372"/>
    <cellStyle name="Normal 3 7 11" xfId="2373"/>
    <cellStyle name="Normal 3 7 12" xfId="2374"/>
    <cellStyle name="Normal 3 7 13" xfId="2375"/>
    <cellStyle name="Normal 3 7 14" xfId="2376"/>
    <cellStyle name="Normal 3 7 15" xfId="2377"/>
    <cellStyle name="Normal 3 7 16" xfId="2378"/>
    <cellStyle name="Normal 3 7 2" xfId="2379"/>
    <cellStyle name="Normal 3 7 2 10" xfId="2380"/>
    <cellStyle name="Normal 3 7 2 11" xfId="2381"/>
    <cellStyle name="Normal 3 7 2 12" xfId="2382"/>
    <cellStyle name="Normal 3 7 2 13" xfId="2383"/>
    <cellStyle name="Normal 3 7 2 14" xfId="2384"/>
    <cellStyle name="Normal 3 7 2 15" xfId="2385"/>
    <cellStyle name="Normal 3 7 2 16" xfId="2386"/>
    <cellStyle name="Normal 3 7 2 2" xfId="2387"/>
    <cellStyle name="Normal 3 7 2 3" xfId="2388"/>
    <cellStyle name="Normal 3 7 2 4" xfId="2389"/>
    <cellStyle name="Normal 3 7 2 5" xfId="2390"/>
    <cellStyle name="Normal 3 7 2 6" xfId="2391"/>
    <cellStyle name="Normal 3 7 2 7" xfId="2392"/>
    <cellStyle name="Normal 3 7 2 8" xfId="2393"/>
    <cellStyle name="Normal 3 7 2 9" xfId="2394"/>
    <cellStyle name="Normal 3 7 3" xfId="2395"/>
    <cellStyle name="Normal 3 7 4" xfId="2396"/>
    <cellStyle name="Normal 3 7 5" xfId="2397"/>
    <cellStyle name="Normal 3 7 6" xfId="2398"/>
    <cellStyle name="Normal 3 7 7" xfId="2399"/>
    <cellStyle name="Normal 3 7 8" xfId="2400"/>
    <cellStyle name="Normal 3 7 9" xfId="2401"/>
    <cellStyle name="Normal 3 70" xfId="2402"/>
    <cellStyle name="Normal 3 71" xfId="2403"/>
    <cellStyle name="Normal 3 8" xfId="2404"/>
    <cellStyle name="Normal 3 8 10" xfId="2405"/>
    <cellStyle name="Normal 3 8 11" xfId="2406"/>
    <cellStyle name="Normal 3 8 12" xfId="2407"/>
    <cellStyle name="Normal 3 8 13" xfId="2408"/>
    <cellStyle name="Normal 3 8 14" xfId="2409"/>
    <cellStyle name="Normal 3 8 15" xfId="2410"/>
    <cellStyle name="Normal 3 8 16" xfId="2411"/>
    <cellStyle name="Normal 3 8 2" xfId="2412"/>
    <cellStyle name="Normal 3 8 2 10" xfId="2413"/>
    <cellStyle name="Normal 3 8 2 11" xfId="2414"/>
    <cellStyle name="Normal 3 8 2 12" xfId="2415"/>
    <cellStyle name="Normal 3 8 2 13" xfId="2416"/>
    <cellStyle name="Normal 3 8 2 14" xfId="2417"/>
    <cellStyle name="Normal 3 8 2 15" xfId="2418"/>
    <cellStyle name="Normal 3 8 2 16" xfId="2419"/>
    <cellStyle name="Normal 3 8 2 2" xfId="2420"/>
    <cellStyle name="Normal 3 8 2 3" xfId="2421"/>
    <cellStyle name="Normal 3 8 2 4" xfId="2422"/>
    <cellStyle name="Normal 3 8 2 5" xfId="2423"/>
    <cellStyle name="Normal 3 8 2 6" xfId="2424"/>
    <cellStyle name="Normal 3 8 2 7" xfId="2425"/>
    <cellStyle name="Normal 3 8 2 8" xfId="2426"/>
    <cellStyle name="Normal 3 8 2 9" xfId="2427"/>
    <cellStyle name="Normal 3 8 3" xfId="2428"/>
    <cellStyle name="Normal 3 8 4" xfId="2429"/>
    <cellStyle name="Normal 3 8 5" xfId="2430"/>
    <cellStyle name="Normal 3 8 6" xfId="2431"/>
    <cellStyle name="Normal 3 8 7" xfId="2432"/>
    <cellStyle name="Normal 3 8 8" xfId="2433"/>
    <cellStyle name="Normal 3 8 9" xfId="2434"/>
    <cellStyle name="Normal 3 9" xfId="2435"/>
    <cellStyle name="Normal 3 9 10" xfId="2436"/>
    <cellStyle name="Normal 3 9 11" xfId="2437"/>
    <cellStyle name="Normal 3 9 12" xfId="2438"/>
    <cellStyle name="Normal 3 9 13" xfId="2439"/>
    <cellStyle name="Normal 3 9 14" xfId="2440"/>
    <cellStyle name="Normal 3 9 15" xfId="2441"/>
    <cellStyle name="Normal 3 9 16" xfId="2442"/>
    <cellStyle name="Normal 3 9 2" xfId="2443"/>
    <cellStyle name="Normal 3 9 2 10" xfId="2444"/>
    <cellStyle name="Normal 3 9 2 11" xfId="2445"/>
    <cellStyle name="Normal 3 9 2 12" xfId="2446"/>
    <cellStyle name="Normal 3 9 2 13" xfId="2447"/>
    <cellStyle name="Normal 3 9 2 14" xfId="2448"/>
    <cellStyle name="Normal 3 9 2 15" xfId="2449"/>
    <cellStyle name="Normal 3 9 2 16" xfId="2450"/>
    <cellStyle name="Normal 3 9 2 2" xfId="2451"/>
    <cellStyle name="Normal 3 9 2 3" xfId="2452"/>
    <cellStyle name="Normal 3 9 2 4" xfId="2453"/>
    <cellStyle name="Normal 3 9 2 5" xfId="2454"/>
    <cellStyle name="Normal 3 9 2 6" xfId="2455"/>
    <cellStyle name="Normal 3 9 2 7" xfId="2456"/>
    <cellStyle name="Normal 3 9 2 8" xfId="2457"/>
    <cellStyle name="Normal 3 9 2 9" xfId="2458"/>
    <cellStyle name="Normal 3 9 3" xfId="2459"/>
    <cellStyle name="Normal 3 9 4" xfId="2460"/>
    <cellStyle name="Normal 3 9 5" xfId="2461"/>
    <cellStyle name="Normal 3 9 6" xfId="2462"/>
    <cellStyle name="Normal 3 9 7" xfId="2463"/>
    <cellStyle name="Normal 3 9 8" xfId="2464"/>
    <cellStyle name="Normal 3 9 9" xfId="2465"/>
    <cellStyle name="Normal 3_Initial Data" xfId="2466"/>
    <cellStyle name="Normal 30" xfId="2467"/>
    <cellStyle name="Normal 30 2" xfId="2468"/>
    <cellStyle name="Normal 30 3" xfId="2469"/>
    <cellStyle name="Normal 30 4" xfId="2470"/>
    <cellStyle name="Normal 31" xfId="2471"/>
    <cellStyle name="Normal 31 2" xfId="2472"/>
    <cellStyle name="Normal 31 3" xfId="2473"/>
    <cellStyle name="Normal 31 4" xfId="2474"/>
    <cellStyle name="Normal 32" xfId="2475"/>
    <cellStyle name="Normal 32 2" xfId="2476"/>
    <cellStyle name="Normal 32 3" xfId="2477"/>
    <cellStyle name="Normal 32 4" xfId="2478"/>
    <cellStyle name="Normal 33" xfId="2479"/>
    <cellStyle name="Normal 33 2" xfId="2480"/>
    <cellStyle name="Normal 33 3" xfId="2481"/>
    <cellStyle name="Normal 33 4" xfId="2482"/>
    <cellStyle name="Normal 34" xfId="2483"/>
    <cellStyle name="Normal 34 2" xfId="2484"/>
    <cellStyle name="Normal 34 3" xfId="2485"/>
    <cellStyle name="Normal 34 4" xfId="2486"/>
    <cellStyle name="Normal 35" xfId="2487"/>
    <cellStyle name="Normal 35 2" xfId="2488"/>
    <cellStyle name="Normal 35 3" xfId="2489"/>
    <cellStyle name="Normal 35 4" xfId="2490"/>
    <cellStyle name="Normal 36" xfId="2491"/>
    <cellStyle name="Normal 36 2" xfId="2492"/>
    <cellStyle name="Normal 36 3" xfId="2493"/>
    <cellStyle name="Normal 37" xfId="2494"/>
    <cellStyle name="Normal 37 2" xfId="2495"/>
    <cellStyle name="Normal 37 3" xfId="2496"/>
    <cellStyle name="Normal 37 4" xfId="2497"/>
    <cellStyle name="Normal 38" xfId="2498"/>
    <cellStyle name="Normal 38 2" xfId="2499"/>
    <cellStyle name="Normal 38 3" xfId="2500"/>
    <cellStyle name="Normal 38 4" xfId="2501"/>
    <cellStyle name="Normal 39" xfId="2502"/>
    <cellStyle name="Normal 39 2" xfId="2503"/>
    <cellStyle name="Normal 39 3" xfId="2504"/>
    <cellStyle name="Normal 39 4" xfId="2505"/>
    <cellStyle name="Normal 4" xfId="2506"/>
    <cellStyle name="Normal 4 10" xfId="2507"/>
    <cellStyle name="Normal 4 11" xfId="2508"/>
    <cellStyle name="Normal 4 12" xfId="2509"/>
    <cellStyle name="Normal 4 13" xfId="2510"/>
    <cellStyle name="Normal 4 14" xfId="2511"/>
    <cellStyle name="Normal 4 15" xfId="2512"/>
    <cellStyle name="Normal 4 16" xfId="2513"/>
    <cellStyle name="Normal 4 17" xfId="2514"/>
    <cellStyle name="Normal 4 18" xfId="2515"/>
    <cellStyle name="Normal 4 19" xfId="2516"/>
    <cellStyle name="Normal 4 2" xfId="2517"/>
    <cellStyle name="Normal 4 2 10" xfId="2518"/>
    <cellStyle name="Normal 4 2 11" xfId="2519"/>
    <cellStyle name="Normal 4 2 12" xfId="2520"/>
    <cellStyle name="Normal 4 2 13" xfId="2521"/>
    <cellStyle name="Normal 4 2 14" xfId="2522"/>
    <cellStyle name="Normal 4 2 15" xfId="2523"/>
    <cellStyle name="Normal 4 2 16" xfId="2524"/>
    <cellStyle name="Normal 4 2 17" xfId="2525"/>
    <cellStyle name="Normal 4 2 2" xfId="2526"/>
    <cellStyle name="Normal 4 2 3" xfId="2527"/>
    <cellStyle name="Normal 4 2 4" xfId="2528"/>
    <cellStyle name="Normal 4 2 5" xfId="2529"/>
    <cellStyle name="Normal 4 2 6" xfId="2530"/>
    <cellStyle name="Normal 4 2 7" xfId="2531"/>
    <cellStyle name="Normal 4 2 8" xfId="2532"/>
    <cellStyle name="Normal 4 2 9" xfId="2533"/>
    <cellStyle name="Normal 4 20" xfId="2534"/>
    <cellStyle name="Normal 4 3" xfId="2535"/>
    <cellStyle name="Normal 4 3 2" xfId="2536"/>
    <cellStyle name="Normal 4 3 3" xfId="2537"/>
    <cellStyle name="Normal 4 4" xfId="2538"/>
    <cellStyle name="Normal 4 4 10" xfId="2539"/>
    <cellStyle name="Normal 4 4 11" xfId="2540"/>
    <cellStyle name="Normal 4 4 12" xfId="2541"/>
    <cellStyle name="Normal 4 4 13" xfId="2542"/>
    <cellStyle name="Normal 4 4 14" xfId="2543"/>
    <cellStyle name="Normal 4 4 15" xfId="2544"/>
    <cellStyle name="Normal 4 4 16" xfId="2545"/>
    <cellStyle name="Normal 4 4 2" xfId="2546"/>
    <cellStyle name="Normal 4 4 3" xfId="2547"/>
    <cellStyle name="Normal 4 4 4" xfId="2548"/>
    <cellStyle name="Normal 4 4 5" xfId="2549"/>
    <cellStyle name="Normal 4 4 6" xfId="2550"/>
    <cellStyle name="Normal 4 4 7" xfId="2551"/>
    <cellStyle name="Normal 4 4 8" xfId="2552"/>
    <cellStyle name="Normal 4 4 9" xfId="2553"/>
    <cellStyle name="Normal 4 5" xfId="2554"/>
    <cellStyle name="Normal 4 6" xfId="2555"/>
    <cellStyle name="Normal 4 7" xfId="2556"/>
    <cellStyle name="Normal 4 8" xfId="2557"/>
    <cellStyle name="Normal 4 9" xfId="2558"/>
    <cellStyle name="Normal 40" xfId="2559"/>
    <cellStyle name="Normal 40 2" xfId="2560"/>
    <cellStyle name="Normal 40 3" xfId="2561"/>
    <cellStyle name="Normal 40 4" xfId="2562"/>
    <cellStyle name="Normal 41" xfId="2563"/>
    <cellStyle name="Normal 41 2" xfId="2564"/>
    <cellStyle name="Normal 41 3" xfId="2565"/>
    <cellStyle name="Normal 41 4" xfId="2566"/>
    <cellStyle name="Normal 42 2" xfId="2567"/>
    <cellStyle name="Normal 43" xfId="2568"/>
    <cellStyle name="Normal 43 2" xfId="2569"/>
    <cellStyle name="Normal 44" xfId="2570"/>
    <cellStyle name="Normal 45" xfId="2571"/>
    <cellStyle name="Normal 45 2" xfId="2572"/>
    <cellStyle name="Normal 46" xfId="2573"/>
    <cellStyle name="Normal 46 2" xfId="2574"/>
    <cellStyle name="Normal 47" xfId="2575"/>
    <cellStyle name="Normal 47 2" xfId="2576"/>
    <cellStyle name="Normal 48 2" xfId="2577"/>
    <cellStyle name="Normal 5" xfId="2578"/>
    <cellStyle name="Normal 5 10" xfId="2579"/>
    <cellStyle name="Normal 5 11" xfId="2580"/>
    <cellStyle name="Normal 5 12" xfId="2581"/>
    <cellStyle name="Normal 5 13" xfId="2582"/>
    <cellStyle name="Normal 5 14" xfId="2583"/>
    <cellStyle name="Normal 5 15" xfId="2584"/>
    <cellStyle name="Normal 5 16" xfId="2585"/>
    <cellStyle name="Normal 5 17" xfId="2586"/>
    <cellStyle name="Normal 5 18" xfId="2587"/>
    <cellStyle name="Normal 5 19" xfId="2588"/>
    <cellStyle name="Normal 5 2" xfId="2589"/>
    <cellStyle name="Normal 5 20" xfId="2590"/>
    <cellStyle name="Normal 5 21" xfId="2591"/>
    <cellStyle name="Normal 5 22" xfId="2592"/>
    <cellStyle name="Normal 5 23" xfId="2593"/>
    <cellStyle name="Normal 5 24" xfId="2594"/>
    <cellStyle name="Normal 5 25" xfId="2595"/>
    <cellStyle name="Normal 5 26" xfId="2596"/>
    <cellStyle name="Normal 5 27" xfId="2597"/>
    <cellStyle name="Normal 5 28" xfId="2598"/>
    <cellStyle name="Normal 5 29" xfId="2599"/>
    <cellStyle name="Normal 5 3" xfId="2600"/>
    <cellStyle name="Normal 5 30" xfId="2601"/>
    <cellStyle name="Normal 5 31" xfId="2602"/>
    <cellStyle name="Normal 5 32" xfId="2603"/>
    <cellStyle name="Normal 5 33" xfId="2604"/>
    <cellStyle name="Normal 5 34" xfId="2605"/>
    <cellStyle name="Normal 5 35" xfId="2606"/>
    <cellStyle name="Normal 5 36" xfId="2607"/>
    <cellStyle name="Normal 5 37" xfId="2608"/>
    <cellStyle name="Normal 5 38" xfId="2609"/>
    <cellStyle name="Normal 5 39" xfId="2610"/>
    <cellStyle name="Normal 5 4" xfId="2611"/>
    <cellStyle name="Normal 5 40" xfId="2612"/>
    <cellStyle name="Normal 5 41" xfId="2613"/>
    <cellStyle name="Normal 5 42" xfId="2614"/>
    <cellStyle name="Normal 5 43" xfId="2615"/>
    <cellStyle name="Normal 5 44" xfId="2616"/>
    <cellStyle name="Normal 5 45" xfId="2617"/>
    <cellStyle name="Normal 5 46" xfId="2618"/>
    <cellStyle name="Normal 5 47" xfId="2619"/>
    <cellStyle name="Normal 5 48" xfId="2620"/>
    <cellStyle name="Normal 5 49" xfId="2621"/>
    <cellStyle name="Normal 5 5" xfId="2622"/>
    <cellStyle name="Normal 5 50" xfId="2623"/>
    <cellStyle name="Normal 5 51" xfId="2624"/>
    <cellStyle name="Normal 5 52" xfId="2625"/>
    <cellStyle name="Normal 5 53" xfId="2626"/>
    <cellStyle name="Normal 5 54" xfId="2627"/>
    <cellStyle name="Normal 5 55" xfId="2628"/>
    <cellStyle name="Normal 5 56" xfId="2629"/>
    <cellStyle name="Normal 5 57" xfId="2630"/>
    <cellStyle name="Normal 5 58" xfId="2631"/>
    <cellStyle name="Normal 5 59" xfId="2632"/>
    <cellStyle name="Normal 5 6" xfId="2633"/>
    <cellStyle name="Normal 5 7" xfId="2634"/>
    <cellStyle name="Normal 5 8" xfId="2635"/>
    <cellStyle name="Normal 5 9" xfId="2636"/>
    <cellStyle name="Normal 50 2" xfId="2637"/>
    <cellStyle name="Normal 51 2" xfId="2638"/>
    <cellStyle name="Normal 6" xfId="2639"/>
    <cellStyle name="Normal 6 10" xfId="2640"/>
    <cellStyle name="Normal 6 11" xfId="2641"/>
    <cellStyle name="Normal 6 12" xfId="2642"/>
    <cellStyle name="Normal 6 13" xfId="2643"/>
    <cellStyle name="Normal 6 14" xfId="2644"/>
    <cellStyle name="Normal 6 15" xfId="2645"/>
    <cellStyle name="Normal 6 16" xfId="2646"/>
    <cellStyle name="Normal 6 17" xfId="2647"/>
    <cellStyle name="Normal 6 18" xfId="2648"/>
    <cellStyle name="Normal 6 19" xfId="2649"/>
    <cellStyle name="Normal 6 2" xfId="2650"/>
    <cellStyle name="Normal 6 2 2" xfId="2651"/>
    <cellStyle name="Normal 6 20" xfId="2652"/>
    <cellStyle name="Normal 6 21" xfId="2653"/>
    <cellStyle name="Normal 6 22" xfId="2654"/>
    <cellStyle name="Normal 6 23" xfId="2655"/>
    <cellStyle name="Normal 6 24" xfId="2656"/>
    <cellStyle name="Normal 6 25" xfId="2657"/>
    <cellStyle name="Normal 6 26" xfId="2658"/>
    <cellStyle name="Normal 6 27" xfId="2659"/>
    <cellStyle name="Normal 6 28" xfId="2660"/>
    <cellStyle name="Normal 6 29" xfId="2661"/>
    <cellStyle name="Normal 6 3" xfId="2662"/>
    <cellStyle name="Normal 6 3 2" xfId="2663"/>
    <cellStyle name="Normal 6 30" xfId="2664"/>
    <cellStyle name="Normal 6 31" xfId="2665"/>
    <cellStyle name="Normal 6 32" xfId="2666"/>
    <cellStyle name="Normal 6 33" xfId="2667"/>
    <cellStyle name="Normal 6 34" xfId="2668"/>
    <cellStyle name="Normal 6 35" xfId="2669"/>
    <cellStyle name="Normal 6 36" xfId="2670"/>
    <cellStyle name="Normal 6 37" xfId="2671"/>
    <cellStyle name="Normal 6 38" xfId="2672"/>
    <cellStyle name="Normal 6 39" xfId="2673"/>
    <cellStyle name="Normal 6 4" xfId="2674"/>
    <cellStyle name="Normal 6 40" xfId="2675"/>
    <cellStyle name="Normal 6 41" xfId="2676"/>
    <cellStyle name="Normal 6 42" xfId="2677"/>
    <cellStyle name="Normal 6 43" xfId="2678"/>
    <cellStyle name="Normal 6 44" xfId="2679"/>
    <cellStyle name="Normal 6 45" xfId="2680"/>
    <cellStyle name="Normal 6 46" xfId="2681"/>
    <cellStyle name="Normal 6 47" xfId="2682"/>
    <cellStyle name="Normal 6 48" xfId="2683"/>
    <cellStyle name="Normal 6 49" xfId="2684"/>
    <cellStyle name="Normal 6 5" xfId="2685"/>
    <cellStyle name="Normal 6 50" xfId="2686"/>
    <cellStyle name="Normal 6 51" xfId="2687"/>
    <cellStyle name="Normal 6 52" xfId="2688"/>
    <cellStyle name="Normal 6 53" xfId="2689"/>
    <cellStyle name="Normal 6 54" xfId="2690"/>
    <cellStyle name="Normal 6 55" xfId="2691"/>
    <cellStyle name="Normal 6 56" xfId="2692"/>
    <cellStyle name="Normal 6 57" xfId="2693"/>
    <cellStyle name="Normal 6 58" xfId="2694"/>
    <cellStyle name="Normal 6 59" xfId="2695"/>
    <cellStyle name="Normal 6 6" xfId="2696"/>
    <cellStyle name="Normal 6 60" xfId="2697"/>
    <cellStyle name="Normal 6 61" xfId="2698"/>
    <cellStyle name="Normal 6 7" xfId="2699"/>
    <cellStyle name="Normal 6 8" xfId="2700"/>
    <cellStyle name="Normal 6 9" xfId="2701"/>
    <cellStyle name="Normal 7" xfId="2702"/>
    <cellStyle name="Normal 7 10" xfId="2703"/>
    <cellStyle name="Normal 7 11" xfId="2704"/>
    <cellStyle name="Normal 7 12" xfId="2705"/>
    <cellStyle name="Normal 7 13" xfId="2706"/>
    <cellStyle name="Normal 7 14" xfId="2707"/>
    <cellStyle name="Normal 7 15" xfId="2708"/>
    <cellStyle name="Normal 7 16" xfId="2709"/>
    <cellStyle name="Normal 7 17" xfId="2710"/>
    <cellStyle name="Normal 7 18" xfId="2711"/>
    <cellStyle name="Normal 7 19" xfId="2712"/>
    <cellStyle name="Normal 7 2" xfId="2713"/>
    <cellStyle name="Normal 7 20" xfId="2714"/>
    <cellStyle name="Normal 7 21" xfId="2715"/>
    <cellStyle name="Normal 7 22" xfId="2716"/>
    <cellStyle name="Normal 7 23" xfId="2717"/>
    <cellStyle name="Normal 7 24" xfId="2718"/>
    <cellStyle name="Normal 7 25" xfId="2719"/>
    <cellStyle name="Normal 7 26" xfId="2720"/>
    <cellStyle name="Normal 7 27" xfId="2721"/>
    <cellStyle name="Normal 7 28" xfId="2722"/>
    <cellStyle name="Normal 7 29" xfId="2723"/>
    <cellStyle name="Normal 7 3" xfId="2724"/>
    <cellStyle name="Normal 7 30" xfId="2725"/>
    <cellStyle name="Normal 7 31" xfId="2726"/>
    <cellStyle name="Normal 7 32" xfId="2727"/>
    <cellStyle name="Normal 7 33" xfId="2728"/>
    <cellStyle name="Normal 7 34" xfId="2729"/>
    <cellStyle name="Normal 7 35" xfId="2730"/>
    <cellStyle name="Normal 7 36" xfId="2731"/>
    <cellStyle name="Normal 7 37" xfId="2732"/>
    <cellStyle name="Normal 7 38" xfId="2733"/>
    <cellStyle name="Normal 7 39" xfId="2734"/>
    <cellStyle name="Normal 7 4" xfId="2735"/>
    <cellStyle name="Normal 7 40" xfId="2736"/>
    <cellStyle name="Normal 7 41" xfId="2737"/>
    <cellStyle name="Normal 7 42" xfId="2738"/>
    <cellStyle name="Normal 7 43" xfId="2739"/>
    <cellStyle name="Normal 7 44" xfId="2740"/>
    <cellStyle name="Normal 7 45" xfId="2741"/>
    <cellStyle name="Normal 7 46" xfId="2742"/>
    <cellStyle name="Normal 7 47" xfId="2743"/>
    <cellStyle name="Normal 7 48" xfId="2744"/>
    <cellStyle name="Normal 7 49" xfId="2745"/>
    <cellStyle name="Normal 7 5" xfId="2746"/>
    <cellStyle name="Normal 7 50" xfId="2747"/>
    <cellStyle name="Normal 7 51" xfId="2748"/>
    <cellStyle name="Normal 7 52" xfId="2749"/>
    <cellStyle name="Normal 7 53" xfId="2750"/>
    <cellStyle name="Normal 7 54" xfId="2751"/>
    <cellStyle name="Normal 7 55" xfId="2752"/>
    <cellStyle name="Normal 7 56" xfId="2753"/>
    <cellStyle name="Normal 7 57" xfId="2754"/>
    <cellStyle name="Normal 7 58" xfId="2755"/>
    <cellStyle name="Normal 7 59" xfId="2756"/>
    <cellStyle name="Normal 7 6" xfId="2757"/>
    <cellStyle name="Normal 7 7" xfId="2758"/>
    <cellStyle name="Normal 7 8" xfId="2759"/>
    <cellStyle name="Normal 7 9" xfId="2760"/>
    <cellStyle name="Normal 8" xfId="2761"/>
    <cellStyle name="Normal 8 10" xfId="2762"/>
    <cellStyle name="Normal 8 11" xfId="2763"/>
    <cellStyle name="Normal 8 12" xfId="2764"/>
    <cellStyle name="Normal 8 13" xfId="2765"/>
    <cellStyle name="Normal 8 14" xfId="2766"/>
    <cellStyle name="Normal 8 15" xfId="2767"/>
    <cellStyle name="Normal 8 16" xfId="2768"/>
    <cellStyle name="Normal 8 2" xfId="2769"/>
    <cellStyle name="Normal 8 3" xfId="2770"/>
    <cellStyle name="Normal 8 4" xfId="2771"/>
    <cellStyle name="Normal 8 5" xfId="2772"/>
    <cellStyle name="Normal 8 6" xfId="2773"/>
    <cellStyle name="Normal 8 7" xfId="2774"/>
    <cellStyle name="Normal 8 8" xfId="2775"/>
    <cellStyle name="Normal 8 9" xfId="2776"/>
    <cellStyle name="Normal 9 10" xfId="2777"/>
    <cellStyle name="Normal 9 11" xfId="2778"/>
    <cellStyle name="Normal 9 12" xfId="2779"/>
    <cellStyle name="Normal 9 13" xfId="2780"/>
    <cellStyle name="Normal 9 14" xfId="2781"/>
    <cellStyle name="Normal 9 15" xfId="2782"/>
    <cellStyle name="Normal 9 16" xfId="2783"/>
    <cellStyle name="Normal 9 2" xfId="2784"/>
    <cellStyle name="Normal 9 3" xfId="2785"/>
    <cellStyle name="Normal 9 4" xfId="2786"/>
    <cellStyle name="Normal 9 5" xfId="2787"/>
    <cellStyle name="Normal 9 6" xfId="2788"/>
    <cellStyle name="Normal 9 7" xfId="2789"/>
    <cellStyle name="Normal 9 8" xfId="2790"/>
    <cellStyle name="Normal 9 9" xfId="2791"/>
    <cellStyle name="Normal_accounting_data" xfId="2792"/>
    <cellStyle name="Normal_Book1" xfId="2793"/>
    <cellStyle name="Normal_Book2" xfId="2794"/>
    <cellStyle name="Normal_FEES507(amortization CAP Fees NARCII 02-B)" xfId="2795"/>
    <cellStyle name="Normal_FEES507(discount amortization NARCII 02-B)" xfId="2796"/>
    <cellStyle name="Normal_NALT03-A_FYI0306 (ME Debt Int Accrl)" xfId="2797"/>
    <cellStyle name="Normal_NAR54(MONTHEND-INTEREST)" xfId="2798"/>
    <cellStyle name="Page Number" xfId="2799"/>
    <cellStyle name="PctChg" xfId="2800"/>
    <cellStyle name="PctChgCol" xfId="2801"/>
    <cellStyle name="Percent" xfId="2802" builtinId="5"/>
    <cellStyle name="Percent [2]" xfId="2803"/>
    <cellStyle name="Percent 2" xfId="2804"/>
    <cellStyle name="Percent 2 10" xfId="2805"/>
    <cellStyle name="Percent 2 11" xfId="2806"/>
    <cellStyle name="Percent 2 12" xfId="2807"/>
    <cellStyle name="Percent 2 13" xfId="2808"/>
    <cellStyle name="Percent 2 14" xfId="2809"/>
    <cellStyle name="Percent 2 15" xfId="2810"/>
    <cellStyle name="Percent 2 16" xfId="2811"/>
    <cellStyle name="Percent 2 17" xfId="2812"/>
    <cellStyle name="Percent 2 18" xfId="2813"/>
    <cellStyle name="Percent 2 19" xfId="2814"/>
    <cellStyle name="Percent 2 2" xfId="2815"/>
    <cellStyle name="Percent 2 20" xfId="2816"/>
    <cellStyle name="Percent 2 21" xfId="2817"/>
    <cellStyle name="Percent 2 22" xfId="2818"/>
    <cellStyle name="Percent 2 23" xfId="2819"/>
    <cellStyle name="Percent 2 24" xfId="2820"/>
    <cellStyle name="Percent 2 25" xfId="2821"/>
    <cellStyle name="Percent 2 26" xfId="2822"/>
    <cellStyle name="Percent 2 27" xfId="2823"/>
    <cellStyle name="Percent 2 28" xfId="2824"/>
    <cellStyle name="Percent 2 29" xfId="2825"/>
    <cellStyle name="Percent 2 3" xfId="2826"/>
    <cellStyle name="Percent 2 30" xfId="2827"/>
    <cellStyle name="Percent 2 31" xfId="2828"/>
    <cellStyle name="Percent 2 32" xfId="2829"/>
    <cellStyle name="Percent 2 33" xfId="2830"/>
    <cellStyle name="Percent 2 34" xfId="2831"/>
    <cellStyle name="Percent 2 35" xfId="2832"/>
    <cellStyle name="Percent 2 36" xfId="2833"/>
    <cellStyle name="Percent 2 37" xfId="2834"/>
    <cellStyle name="Percent 2 38" xfId="2835"/>
    <cellStyle name="Percent 2 39" xfId="2836"/>
    <cellStyle name="Percent 2 4" xfId="2837"/>
    <cellStyle name="Percent 2 40" xfId="2838"/>
    <cellStyle name="Percent 2 41" xfId="2839"/>
    <cellStyle name="Percent 2 42" xfId="2840"/>
    <cellStyle name="Percent 2 43" xfId="2841"/>
    <cellStyle name="Percent 2 5" xfId="2842"/>
    <cellStyle name="Percent 2 6" xfId="2843"/>
    <cellStyle name="Percent 2 7" xfId="2844"/>
    <cellStyle name="Percent 2 8" xfId="2845"/>
    <cellStyle name="Percent 2 9" xfId="2846"/>
    <cellStyle name="Percent 3" xfId="2847"/>
    <cellStyle name="Percent 3 10" xfId="2848"/>
    <cellStyle name="Percent 3 11" xfId="2849"/>
    <cellStyle name="Percent 3 12" xfId="2850"/>
    <cellStyle name="Percent 3 13" xfId="2851"/>
    <cellStyle name="Percent 3 14" xfId="2852"/>
    <cellStyle name="Percent 3 15" xfId="2853"/>
    <cellStyle name="Percent 3 16" xfId="2854"/>
    <cellStyle name="Percent 3 17" xfId="2855"/>
    <cellStyle name="Percent 3 18" xfId="2856"/>
    <cellStyle name="Percent 3 19" xfId="2857"/>
    <cellStyle name="Percent 3 2" xfId="2858"/>
    <cellStyle name="Percent 3 2 2" xfId="2859"/>
    <cellStyle name="Percent 3 20" xfId="2860"/>
    <cellStyle name="Percent 3 21" xfId="2861"/>
    <cellStyle name="Percent 3 22" xfId="2862"/>
    <cellStyle name="Percent 3 23" xfId="2863"/>
    <cellStyle name="Percent 3 24" xfId="2864"/>
    <cellStyle name="Percent 3 25" xfId="2865"/>
    <cellStyle name="Percent 3 26" xfId="2866"/>
    <cellStyle name="Percent 3 27" xfId="2867"/>
    <cellStyle name="Percent 3 28" xfId="2868"/>
    <cellStyle name="Percent 3 29" xfId="2869"/>
    <cellStyle name="Percent 3 3" xfId="2870"/>
    <cellStyle name="Percent 3 3 2" xfId="2871"/>
    <cellStyle name="Percent 3 30" xfId="2872"/>
    <cellStyle name="Percent 3 31" xfId="2873"/>
    <cellStyle name="Percent 3 32" xfId="2874"/>
    <cellStyle name="Percent 3 33" xfId="2875"/>
    <cellStyle name="Percent 3 34" xfId="2876"/>
    <cellStyle name="Percent 3 35" xfId="2877"/>
    <cellStyle name="Percent 3 36" xfId="2878"/>
    <cellStyle name="Percent 3 37" xfId="2879"/>
    <cellStyle name="Percent 3 38" xfId="2880"/>
    <cellStyle name="Percent 3 39" xfId="2881"/>
    <cellStyle name="Percent 3 4" xfId="2882"/>
    <cellStyle name="Percent 3 4 2" xfId="2883"/>
    <cellStyle name="Percent 3 40" xfId="2884"/>
    <cellStyle name="Percent 3 41" xfId="2885"/>
    <cellStyle name="Percent 3 42" xfId="2886"/>
    <cellStyle name="Percent 3 43" xfId="2887"/>
    <cellStyle name="Percent 3 44" xfId="2888"/>
    <cellStyle name="Percent 3 45" xfId="2889"/>
    <cellStyle name="Percent 3 46" xfId="2890"/>
    <cellStyle name="Percent 3 47" xfId="2891"/>
    <cellStyle name="Percent 3 48" xfId="2892"/>
    <cellStyle name="Percent 3 49" xfId="2893"/>
    <cellStyle name="Percent 3 5" xfId="2894"/>
    <cellStyle name="Percent 3 5 2" xfId="2895"/>
    <cellStyle name="Percent 3 50" xfId="2896"/>
    <cellStyle name="Percent 3 51" xfId="2897"/>
    <cellStyle name="Percent 3 52" xfId="2898"/>
    <cellStyle name="Percent 3 53" xfId="2899"/>
    <cellStyle name="Percent 3 54" xfId="2900"/>
    <cellStyle name="Percent 3 55" xfId="2901"/>
    <cellStyle name="Percent 3 56" xfId="2902"/>
    <cellStyle name="Percent 3 57" xfId="2903"/>
    <cellStyle name="Percent 3 58" xfId="2904"/>
    <cellStyle name="Percent 3 59" xfId="2905"/>
    <cellStyle name="Percent 3 6" xfId="2906"/>
    <cellStyle name="Percent 3 6 2" xfId="2907"/>
    <cellStyle name="Percent 3 60" xfId="2908"/>
    <cellStyle name="Percent 3 61" xfId="2909"/>
    <cellStyle name="Percent 3 62" xfId="2910"/>
    <cellStyle name="Percent 3 63" xfId="2911"/>
    <cellStyle name="Percent 3 64" xfId="2912"/>
    <cellStyle name="Percent 3 65" xfId="2913"/>
    <cellStyle name="Percent 3 7" xfId="2914"/>
    <cellStyle name="Percent 3 8" xfId="2915"/>
    <cellStyle name="Percent 3 9" xfId="2916"/>
    <cellStyle name="Percent 4 10" xfId="2917"/>
    <cellStyle name="Percent 4 11" xfId="2918"/>
    <cellStyle name="Percent 4 12" xfId="2919"/>
    <cellStyle name="Percent 4 13" xfId="2920"/>
    <cellStyle name="Percent 4 14" xfId="2921"/>
    <cellStyle name="Percent 4 15" xfId="2922"/>
    <cellStyle name="Percent 4 16" xfId="2923"/>
    <cellStyle name="Percent 4 2" xfId="2924"/>
    <cellStyle name="Percent 4 3" xfId="2925"/>
    <cellStyle name="Percent 4 4" xfId="2926"/>
    <cellStyle name="Percent 4 5" xfId="2927"/>
    <cellStyle name="Percent 4 6" xfId="2928"/>
    <cellStyle name="Percent 4 7" xfId="2929"/>
    <cellStyle name="Percent 4 8" xfId="2930"/>
    <cellStyle name="Percent 4 9" xfId="2931"/>
    <cellStyle name="Percent 5 10" xfId="2932"/>
    <cellStyle name="Percent 5 11" xfId="2933"/>
    <cellStyle name="Percent 5 12" xfId="2934"/>
    <cellStyle name="Percent 5 13" xfId="2935"/>
    <cellStyle name="Percent 5 14" xfId="2936"/>
    <cellStyle name="Percent 5 15" xfId="2937"/>
    <cellStyle name="Percent 5 16" xfId="2938"/>
    <cellStyle name="Percent 5 17" xfId="2939"/>
    <cellStyle name="Percent 5 18" xfId="2940"/>
    <cellStyle name="Percent 5 19" xfId="2941"/>
    <cellStyle name="Percent 5 2" xfId="2942"/>
    <cellStyle name="Percent 5 20" xfId="2943"/>
    <cellStyle name="Percent 5 21" xfId="2944"/>
    <cellStyle name="Percent 5 22" xfId="2945"/>
    <cellStyle name="Percent 5 23" xfId="2946"/>
    <cellStyle name="Percent 5 24" xfId="2947"/>
    <cellStyle name="Percent 5 25" xfId="2948"/>
    <cellStyle name="Percent 5 26" xfId="2949"/>
    <cellStyle name="Percent 5 27" xfId="2950"/>
    <cellStyle name="Percent 5 28" xfId="2951"/>
    <cellStyle name="Percent 5 29" xfId="2952"/>
    <cellStyle name="Percent 5 3" xfId="2953"/>
    <cellStyle name="Percent 5 30" xfId="2954"/>
    <cellStyle name="Percent 5 31" xfId="2955"/>
    <cellStyle name="Percent 5 32" xfId="2956"/>
    <cellStyle name="Percent 5 33" xfId="2957"/>
    <cellStyle name="Percent 5 34" xfId="2958"/>
    <cellStyle name="Percent 5 35" xfId="2959"/>
    <cellStyle name="Percent 5 36" xfId="2960"/>
    <cellStyle name="Percent 5 37" xfId="2961"/>
    <cellStyle name="Percent 5 38" xfId="2962"/>
    <cellStyle name="Percent 5 39" xfId="2963"/>
    <cellStyle name="Percent 5 4" xfId="2964"/>
    <cellStyle name="Percent 5 40" xfId="2965"/>
    <cellStyle name="Percent 5 41" xfId="2966"/>
    <cellStyle name="Percent 5 42" xfId="2967"/>
    <cellStyle name="Percent 5 43" xfId="2968"/>
    <cellStyle name="Percent 5 44" xfId="2969"/>
    <cellStyle name="Percent 5 45" xfId="2970"/>
    <cellStyle name="Percent 5 46" xfId="2971"/>
    <cellStyle name="Percent 5 47" xfId="2972"/>
    <cellStyle name="Percent 5 48" xfId="2973"/>
    <cellStyle name="Percent 5 49" xfId="2974"/>
    <cellStyle name="Percent 5 5" xfId="2975"/>
    <cellStyle name="Percent 5 50" xfId="2976"/>
    <cellStyle name="Percent 5 51" xfId="2977"/>
    <cellStyle name="Percent 5 52" xfId="2978"/>
    <cellStyle name="Percent 5 53" xfId="2979"/>
    <cellStyle name="Percent 5 54" xfId="2980"/>
    <cellStyle name="Percent 5 55" xfId="2981"/>
    <cellStyle name="Percent 5 56" xfId="2982"/>
    <cellStyle name="Percent 5 57" xfId="2983"/>
    <cellStyle name="Percent 5 58" xfId="2984"/>
    <cellStyle name="Percent 5 59" xfId="2985"/>
    <cellStyle name="Percent 5 6" xfId="2986"/>
    <cellStyle name="Percent 5 7" xfId="2987"/>
    <cellStyle name="Percent 5 8" xfId="2988"/>
    <cellStyle name="Percent 5 9" xfId="2989"/>
    <cellStyle name="Percent 6 10" xfId="2990"/>
    <cellStyle name="Percent 6 11" xfId="2991"/>
    <cellStyle name="Percent 6 12" xfId="2992"/>
    <cellStyle name="Percent 6 13" xfId="2993"/>
    <cellStyle name="Percent 6 14" xfId="2994"/>
    <cellStyle name="Percent 6 15" xfId="2995"/>
    <cellStyle name="Percent 6 16" xfId="2996"/>
    <cellStyle name="Percent 6 17" xfId="2997"/>
    <cellStyle name="Percent 6 18" xfId="2998"/>
    <cellStyle name="Percent 6 19" xfId="2999"/>
    <cellStyle name="Percent 6 2" xfId="3000"/>
    <cellStyle name="Percent 6 20" xfId="3001"/>
    <cellStyle name="Percent 6 21" xfId="3002"/>
    <cellStyle name="Percent 6 22" xfId="3003"/>
    <cellStyle name="Percent 6 23" xfId="3004"/>
    <cellStyle name="Percent 6 24" xfId="3005"/>
    <cellStyle name="Percent 6 25" xfId="3006"/>
    <cellStyle name="Percent 6 26" xfId="3007"/>
    <cellStyle name="Percent 6 27" xfId="3008"/>
    <cellStyle name="Percent 6 28" xfId="3009"/>
    <cellStyle name="Percent 6 29" xfId="3010"/>
    <cellStyle name="Percent 6 3" xfId="3011"/>
    <cellStyle name="Percent 6 30" xfId="3012"/>
    <cellStyle name="Percent 6 31" xfId="3013"/>
    <cellStyle name="Percent 6 32" xfId="3014"/>
    <cellStyle name="Percent 6 33" xfId="3015"/>
    <cellStyle name="Percent 6 34" xfId="3016"/>
    <cellStyle name="Percent 6 35" xfId="3017"/>
    <cellStyle name="Percent 6 36" xfId="3018"/>
    <cellStyle name="Percent 6 37" xfId="3019"/>
    <cellStyle name="Percent 6 38" xfId="3020"/>
    <cellStyle name="Percent 6 39" xfId="3021"/>
    <cellStyle name="Percent 6 4" xfId="3022"/>
    <cellStyle name="Percent 6 40" xfId="3023"/>
    <cellStyle name="Percent 6 41" xfId="3024"/>
    <cellStyle name="Percent 6 42" xfId="3025"/>
    <cellStyle name="Percent 6 43" xfId="3026"/>
    <cellStyle name="Percent 6 44" xfId="3027"/>
    <cellStyle name="Percent 6 45" xfId="3028"/>
    <cellStyle name="Percent 6 46" xfId="3029"/>
    <cellStyle name="Percent 6 47" xfId="3030"/>
    <cellStyle name="Percent 6 48" xfId="3031"/>
    <cellStyle name="Percent 6 49" xfId="3032"/>
    <cellStyle name="Percent 6 5" xfId="3033"/>
    <cellStyle name="Percent 6 50" xfId="3034"/>
    <cellStyle name="Percent 6 51" xfId="3035"/>
    <cellStyle name="Percent 6 52" xfId="3036"/>
    <cellStyle name="Percent 6 53" xfId="3037"/>
    <cellStyle name="Percent 6 54" xfId="3038"/>
    <cellStyle name="Percent 6 55" xfId="3039"/>
    <cellStyle name="Percent 6 56" xfId="3040"/>
    <cellStyle name="Percent 6 57" xfId="3041"/>
    <cellStyle name="Percent 6 58" xfId="3042"/>
    <cellStyle name="Percent 6 59" xfId="3043"/>
    <cellStyle name="Percent 6 6" xfId="3044"/>
    <cellStyle name="Percent 6 7" xfId="3045"/>
    <cellStyle name="Percent 6 8" xfId="3046"/>
    <cellStyle name="Percent 6 9" xfId="3047"/>
    <cellStyle name="Percent 7 10" xfId="3048"/>
    <cellStyle name="Percent 7 11" xfId="3049"/>
    <cellStyle name="Percent 7 12" xfId="3050"/>
    <cellStyle name="Percent 7 13" xfId="3051"/>
    <cellStyle name="Percent 7 14" xfId="3052"/>
    <cellStyle name="Percent 7 15" xfId="3053"/>
    <cellStyle name="Percent 7 16" xfId="3054"/>
    <cellStyle name="Percent 7 17" xfId="3055"/>
    <cellStyle name="Percent 7 18" xfId="3056"/>
    <cellStyle name="Percent 7 19" xfId="3057"/>
    <cellStyle name="Percent 7 2" xfId="3058"/>
    <cellStyle name="Percent 7 20" xfId="3059"/>
    <cellStyle name="Percent 7 21" xfId="3060"/>
    <cellStyle name="Percent 7 22" xfId="3061"/>
    <cellStyle name="Percent 7 23" xfId="3062"/>
    <cellStyle name="Percent 7 24" xfId="3063"/>
    <cellStyle name="Percent 7 25" xfId="3064"/>
    <cellStyle name="Percent 7 26" xfId="3065"/>
    <cellStyle name="Percent 7 27" xfId="3066"/>
    <cellStyle name="Percent 7 28" xfId="3067"/>
    <cellStyle name="Percent 7 29" xfId="3068"/>
    <cellStyle name="Percent 7 3" xfId="3069"/>
    <cellStyle name="Percent 7 30" xfId="3070"/>
    <cellStyle name="Percent 7 31" xfId="3071"/>
    <cellStyle name="Percent 7 32" xfId="3072"/>
    <cellStyle name="Percent 7 33" xfId="3073"/>
    <cellStyle name="Percent 7 34" xfId="3074"/>
    <cellStyle name="Percent 7 35" xfId="3075"/>
    <cellStyle name="Percent 7 36" xfId="3076"/>
    <cellStyle name="Percent 7 37" xfId="3077"/>
    <cellStyle name="Percent 7 38" xfId="3078"/>
    <cellStyle name="Percent 7 39" xfId="3079"/>
    <cellStyle name="Percent 7 4" xfId="3080"/>
    <cellStyle name="Percent 7 40" xfId="3081"/>
    <cellStyle name="Percent 7 41" xfId="3082"/>
    <cellStyle name="Percent 7 42" xfId="3083"/>
    <cellStyle name="Percent 7 43" xfId="3084"/>
    <cellStyle name="Percent 7 44" xfId="3085"/>
    <cellStyle name="Percent 7 45" xfId="3086"/>
    <cellStyle name="Percent 7 46" xfId="3087"/>
    <cellStyle name="Percent 7 47" xfId="3088"/>
    <cellStyle name="Percent 7 48" xfId="3089"/>
    <cellStyle name="Percent 7 49" xfId="3090"/>
    <cellStyle name="Percent 7 5" xfId="3091"/>
    <cellStyle name="Percent 7 50" xfId="3092"/>
    <cellStyle name="Percent 7 51" xfId="3093"/>
    <cellStyle name="Percent 7 52" xfId="3094"/>
    <cellStyle name="Percent 7 53" xfId="3095"/>
    <cellStyle name="Percent 7 54" xfId="3096"/>
    <cellStyle name="Percent 7 55" xfId="3097"/>
    <cellStyle name="Percent 7 56" xfId="3098"/>
    <cellStyle name="Percent 7 57" xfId="3099"/>
    <cellStyle name="Percent 7 58" xfId="3100"/>
    <cellStyle name="Percent 7 59" xfId="3101"/>
    <cellStyle name="Percent 7 6" xfId="3102"/>
    <cellStyle name="Percent 7 7" xfId="3103"/>
    <cellStyle name="Percent 7 8" xfId="3104"/>
    <cellStyle name="Percent 7 9" xfId="3105"/>
    <cellStyle name="PSChar" xfId="3106"/>
    <cellStyle name="PSDate" xfId="3107"/>
    <cellStyle name="PSDec" xfId="3108"/>
    <cellStyle name="PSHeading" xfId="3109"/>
    <cellStyle name="PSInt" xfId="3110"/>
    <cellStyle name="PSSpacer" xfId="3111"/>
    <cellStyle name="SecSubTitle" xfId="3112"/>
    <cellStyle name="SecTitle" xfId="3113"/>
    <cellStyle name="SubTot" xfId="3114"/>
    <cellStyle name="Table Head" xfId="3115"/>
    <cellStyle name="Table Head Aligned" xfId="3116"/>
    <cellStyle name="Table Head Blue" xfId="3117"/>
    <cellStyle name="Table Head Green" xfId="3118"/>
    <cellStyle name="Table Heading" xfId="3119"/>
    <cellStyle name="Table Title" xfId="3120"/>
    <cellStyle name="Table Units" xfId="3121"/>
    <cellStyle name="Thousands" xfId="3122"/>
    <cellStyle name="Whole" xfId="3123"/>
    <cellStyle name="WideTotal" xfId="3124"/>
    <cellStyle name="WideTotalB" xfId="312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33</xdr:row>
      <xdr:rowOff>0</xdr:rowOff>
    </xdr:from>
    <xdr:to>
      <xdr:col>5</xdr:col>
      <xdr:colOff>561975</xdr:colOff>
      <xdr:row>34</xdr:row>
      <xdr:rowOff>95250</xdr:rowOff>
    </xdr:to>
    <xdr:sp macro="" textlink="">
      <xdr:nvSpPr>
        <xdr:cNvPr id="3911" name="Line 1"/>
        <xdr:cNvSpPr>
          <a:spLocks noChangeShapeType="1"/>
        </xdr:cNvSpPr>
      </xdr:nvSpPr>
      <xdr:spPr bwMode="auto">
        <a:xfrm flipH="1" flipV="1">
          <a:off x="7753350" y="5286375"/>
          <a:ext cx="47625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904875</xdr:colOff>
      <xdr:row>34</xdr:row>
      <xdr:rowOff>114300</xdr:rowOff>
    </xdr:from>
    <xdr:to>
      <xdr:col>5</xdr:col>
      <xdr:colOff>933450</xdr:colOff>
      <xdr:row>34</xdr:row>
      <xdr:rowOff>123825</xdr:rowOff>
    </xdr:to>
    <xdr:sp macro="" textlink="">
      <xdr:nvSpPr>
        <xdr:cNvPr id="3912" name="Line 33"/>
        <xdr:cNvSpPr>
          <a:spLocks noChangeShapeType="1"/>
        </xdr:cNvSpPr>
      </xdr:nvSpPr>
      <xdr:spPr bwMode="auto">
        <a:xfrm flipV="1">
          <a:off x="8143875" y="5572125"/>
          <a:ext cx="28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274147</xdr:colOff>
      <xdr:row>34</xdr:row>
      <xdr:rowOff>104775</xdr:rowOff>
    </xdr:from>
    <xdr:to>
      <xdr:col>6</xdr:col>
      <xdr:colOff>1042010</xdr:colOff>
      <xdr:row>36</xdr:row>
      <xdr:rowOff>0</xdr:rowOff>
    </xdr:to>
    <xdr:sp macro="" textlink="">
      <xdr:nvSpPr>
        <xdr:cNvPr id="4" name="Rectangle 34"/>
        <xdr:cNvSpPr>
          <a:spLocks noChangeArrowheads="1"/>
        </xdr:cNvSpPr>
      </xdr:nvSpPr>
      <xdr:spPr bwMode="auto">
        <a:xfrm>
          <a:off x="7505700" y="5562600"/>
          <a:ext cx="23050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Helv"/>
            </a:rPr>
            <a:t>Accrual amount for this month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78"/>
  <sheetViews>
    <sheetView zoomScale="70" zoomScaleNormal="70" workbookViewId="0">
      <selection activeCell="B33" sqref="B33"/>
    </sheetView>
  </sheetViews>
  <sheetFormatPr defaultColWidth="9.140625" defaultRowHeight="18"/>
  <cols>
    <col min="1" max="1" width="43.42578125" style="209" customWidth="1"/>
    <col min="2" max="2" width="23.85546875" style="209" customWidth="1"/>
    <col min="3" max="3" width="26.85546875" style="209" customWidth="1"/>
    <col min="4" max="4" width="24.7109375" style="209" customWidth="1"/>
    <col min="5" max="5" width="39.28515625" style="209" bestFit="1" customWidth="1"/>
    <col min="6" max="6" width="23.85546875" style="210" customWidth="1"/>
    <col min="7" max="7" width="34.5703125" style="211" customWidth="1"/>
    <col min="8" max="9" width="34.5703125" style="209" customWidth="1"/>
    <col min="10" max="10" width="9.140625" style="209"/>
    <col min="11" max="11" width="9.5703125" style="209" bestFit="1" customWidth="1"/>
    <col min="12" max="16384" width="9.140625" style="209"/>
  </cols>
  <sheetData>
    <row r="1" spans="1:13">
      <c r="A1" s="290" t="s">
        <v>294</v>
      </c>
      <c r="B1" s="274"/>
    </row>
    <row r="2" spans="1:13" ht="15.75" customHeight="1">
      <c r="A2" s="274"/>
      <c r="B2" s="274"/>
      <c r="C2" s="212"/>
    </row>
    <row r="3" spans="1:13" ht="15.75" customHeight="1">
      <c r="A3" s="274" t="s">
        <v>28</v>
      </c>
      <c r="B3" s="282">
        <v>43646</v>
      </c>
      <c r="C3" s="213" t="s">
        <v>240</v>
      </c>
      <c r="D3" s="209">
        <v>30</v>
      </c>
      <c r="E3" s="209" t="s">
        <v>29</v>
      </c>
      <c r="F3" s="214">
        <v>43617</v>
      </c>
      <c r="G3" s="209"/>
    </row>
    <row r="4" spans="1:13" ht="15.75" customHeight="1">
      <c r="A4" s="274" t="s">
        <v>30</v>
      </c>
      <c r="B4" s="282">
        <v>43661</v>
      </c>
      <c r="C4" s="213" t="s">
        <v>241</v>
      </c>
      <c r="D4" s="215">
        <v>28</v>
      </c>
      <c r="E4" s="209" t="s">
        <v>31</v>
      </c>
      <c r="F4" s="214">
        <v>43646</v>
      </c>
      <c r="G4" s="209"/>
    </row>
    <row r="5" spans="1:13" ht="17.25" customHeight="1">
      <c r="A5" s="274"/>
      <c r="B5" s="274"/>
      <c r="C5" s="212"/>
      <c r="E5" s="209" t="s">
        <v>32</v>
      </c>
      <c r="F5" s="214">
        <v>43633</v>
      </c>
      <c r="G5" s="209"/>
    </row>
    <row r="6" spans="1:13" ht="15.75" customHeight="1">
      <c r="A6" s="274"/>
      <c r="B6" s="274"/>
      <c r="C6" s="212"/>
      <c r="E6" s="209" t="s">
        <v>33</v>
      </c>
      <c r="F6" s="214">
        <v>43661</v>
      </c>
      <c r="G6" s="209"/>
    </row>
    <row r="7" spans="1:13">
      <c r="A7" s="217"/>
      <c r="B7" s="283"/>
      <c r="C7" s="299"/>
      <c r="D7" s="216"/>
      <c r="E7" s="217"/>
      <c r="F7" s="218"/>
    </row>
    <row r="8" spans="1:13">
      <c r="A8" s="217"/>
      <c r="B8" s="217"/>
      <c r="C8" s="299"/>
      <c r="D8" s="216"/>
      <c r="E8" s="217"/>
      <c r="F8" s="218"/>
    </row>
    <row r="9" spans="1:13">
      <c r="A9" s="284"/>
      <c r="B9" s="285" t="s">
        <v>34</v>
      </c>
      <c r="C9" s="220" t="s">
        <v>27</v>
      </c>
      <c r="D9" s="220" t="s">
        <v>3</v>
      </c>
      <c r="E9" s="220" t="s">
        <v>4</v>
      </c>
      <c r="F9" s="221" t="s">
        <v>35</v>
      </c>
    </row>
    <row r="10" spans="1:13">
      <c r="A10" s="284" t="s">
        <v>292</v>
      </c>
      <c r="B10" s="286"/>
      <c r="C10" s="308">
        <v>1378201975.5999999</v>
      </c>
      <c r="D10" s="222">
        <v>1334660353.1700001</v>
      </c>
      <c r="E10" s="223">
        <v>1294778569.74</v>
      </c>
      <c r="F10" s="224">
        <v>0.99438930110105961</v>
      </c>
      <c r="G10" s="228"/>
      <c r="H10" s="225"/>
      <c r="I10" s="225"/>
      <c r="J10" s="225"/>
      <c r="K10" s="225"/>
      <c r="L10" s="225"/>
      <c r="M10" s="225"/>
    </row>
    <row r="11" spans="1:13">
      <c r="A11" s="284" t="s">
        <v>24</v>
      </c>
      <c r="B11" s="286"/>
      <c r="C11" s="309">
        <v>76117803.629999995</v>
      </c>
      <c r="D11" s="222">
        <v>72794764.129999995</v>
      </c>
      <c r="E11" s="223">
        <v>69783165</v>
      </c>
      <c r="F11" s="224"/>
      <c r="G11" s="228"/>
      <c r="H11" s="225"/>
      <c r="I11" s="225"/>
      <c r="J11" s="225"/>
      <c r="K11" s="225"/>
      <c r="L11" s="225"/>
      <c r="M11" s="225"/>
    </row>
    <row r="12" spans="1:13">
      <c r="A12" s="284" t="s">
        <v>291</v>
      </c>
      <c r="B12" s="286"/>
      <c r="C12" s="310">
        <v>1302084171.9699998</v>
      </c>
      <c r="D12" s="222">
        <v>1261865589.04</v>
      </c>
      <c r="E12" s="223">
        <v>1224995404.74</v>
      </c>
      <c r="F12" s="224"/>
      <c r="G12" s="228"/>
      <c r="H12" s="225"/>
      <c r="I12" s="225"/>
      <c r="J12" s="225"/>
      <c r="K12" s="225"/>
      <c r="L12" s="225"/>
      <c r="M12" s="225"/>
    </row>
    <row r="13" spans="1:13">
      <c r="A13" s="284" t="s">
        <v>25</v>
      </c>
      <c r="B13" s="217"/>
      <c r="C13" s="310">
        <v>1302084171.97</v>
      </c>
      <c r="D13" s="222">
        <v>1261865589.04</v>
      </c>
      <c r="E13" s="223">
        <v>1224995404.74</v>
      </c>
      <c r="F13" s="224">
        <v>0.94079586489914258</v>
      </c>
      <c r="G13" s="228"/>
      <c r="H13" s="229"/>
      <c r="I13" s="225"/>
      <c r="J13" s="225"/>
      <c r="K13" s="225"/>
      <c r="L13" s="225"/>
      <c r="M13" s="225"/>
    </row>
    <row r="14" spans="1:13">
      <c r="A14" s="287" t="s">
        <v>38</v>
      </c>
      <c r="B14" s="288">
        <v>2.4966800000000001E-2</v>
      </c>
      <c r="C14" s="309">
        <v>268000000</v>
      </c>
      <c r="D14" s="222">
        <v>227781417.06999999</v>
      </c>
      <c r="E14" s="223">
        <v>190911232.77000004</v>
      </c>
      <c r="F14" s="224">
        <v>0.71235534615671658</v>
      </c>
      <c r="G14" s="228"/>
      <c r="H14" s="229"/>
      <c r="I14" s="225"/>
      <c r="J14" s="225"/>
      <c r="K14" s="225"/>
      <c r="L14" s="225"/>
      <c r="M14" s="225"/>
    </row>
    <row r="15" spans="1:13">
      <c r="A15" s="287" t="s">
        <v>244</v>
      </c>
      <c r="B15" s="288">
        <v>2.5600000000000001E-2</v>
      </c>
      <c r="C15" s="309">
        <v>438000000</v>
      </c>
      <c r="D15" s="222">
        <v>438000000</v>
      </c>
      <c r="E15" s="223">
        <v>438000000</v>
      </c>
      <c r="F15" s="224">
        <v>1</v>
      </c>
      <c r="G15" s="228"/>
      <c r="I15" s="225"/>
      <c r="J15" s="225"/>
      <c r="K15" s="225"/>
      <c r="L15" s="225"/>
      <c r="M15" s="225"/>
    </row>
    <row r="16" spans="1:13">
      <c r="A16" s="287" t="s">
        <v>245</v>
      </c>
      <c r="B16" s="288">
        <v>2.3942499999999999E-2</v>
      </c>
      <c r="C16" s="309">
        <v>0</v>
      </c>
      <c r="D16" s="222">
        <v>0</v>
      </c>
      <c r="E16" s="223">
        <v>0</v>
      </c>
      <c r="F16" s="224">
        <v>0</v>
      </c>
      <c r="G16" s="228"/>
      <c r="I16" s="225"/>
      <c r="J16" s="225"/>
      <c r="K16" s="225"/>
      <c r="L16" s="225"/>
      <c r="M16" s="225"/>
    </row>
    <row r="17" spans="1:13">
      <c r="A17" s="287" t="s">
        <v>23</v>
      </c>
      <c r="B17" s="288">
        <v>2.5000000000000001E-2</v>
      </c>
      <c r="C17" s="309">
        <v>438000000</v>
      </c>
      <c r="D17" s="222">
        <v>438000000</v>
      </c>
      <c r="E17" s="223">
        <v>438000000</v>
      </c>
      <c r="F17" s="224">
        <v>1</v>
      </c>
      <c r="G17" s="228"/>
      <c r="I17" s="225"/>
      <c r="J17" s="225"/>
      <c r="K17" s="225"/>
      <c r="L17" s="225"/>
      <c r="M17" s="225"/>
    </row>
    <row r="18" spans="1:13">
      <c r="A18" s="287" t="s">
        <v>39</v>
      </c>
      <c r="B18" s="288">
        <v>2.5399999999999999E-2</v>
      </c>
      <c r="C18" s="309">
        <v>106000000</v>
      </c>
      <c r="D18" s="222">
        <v>106000000</v>
      </c>
      <c r="E18" s="223">
        <v>106000000</v>
      </c>
      <c r="F18" s="224">
        <v>1</v>
      </c>
      <c r="I18" s="225"/>
      <c r="J18" s="225"/>
      <c r="K18" s="225"/>
      <c r="L18" s="225"/>
      <c r="M18" s="225"/>
    </row>
    <row r="19" spans="1:13">
      <c r="A19" s="287" t="s">
        <v>7</v>
      </c>
      <c r="B19" s="288">
        <v>0</v>
      </c>
      <c r="C19" s="308">
        <v>52084171.969999999</v>
      </c>
      <c r="D19" s="222">
        <v>52084171.969999999</v>
      </c>
      <c r="E19" s="223">
        <v>52084171.969999999</v>
      </c>
      <c r="F19" s="224">
        <v>1</v>
      </c>
      <c r="I19" s="225"/>
      <c r="J19" s="225"/>
      <c r="K19" s="225"/>
      <c r="L19" s="225"/>
      <c r="M19" s="225"/>
    </row>
    <row r="20" spans="1:13">
      <c r="A20" s="230"/>
      <c r="B20" s="231"/>
      <c r="C20" s="232"/>
      <c r="D20" s="232"/>
      <c r="E20" s="232"/>
      <c r="F20" s="233"/>
    </row>
    <row r="21" spans="1:13">
      <c r="A21" s="230"/>
      <c r="B21" s="231"/>
      <c r="C21" s="232"/>
      <c r="D21" s="232"/>
      <c r="E21" s="232"/>
      <c r="F21" s="234"/>
    </row>
    <row r="22" spans="1:13" ht="54">
      <c r="A22" s="230"/>
      <c r="B22" s="236" t="s">
        <v>243</v>
      </c>
      <c r="C22" s="236" t="s">
        <v>40</v>
      </c>
      <c r="D22" s="235" t="s">
        <v>242</v>
      </c>
      <c r="E22" s="235" t="s">
        <v>279</v>
      </c>
      <c r="F22" s="234"/>
    </row>
    <row r="23" spans="1:13">
      <c r="A23" s="230" t="s">
        <v>38</v>
      </c>
      <c r="B23" s="222">
        <v>36870184.299999952</v>
      </c>
      <c r="C23" s="222">
        <v>442320.13</v>
      </c>
      <c r="D23" s="237">
        <v>137.57531455223864</v>
      </c>
      <c r="E23" s="238">
        <v>1.6504482462686567</v>
      </c>
      <c r="F23" s="234"/>
    </row>
    <row r="24" spans="1:13">
      <c r="A24" s="230" t="s">
        <v>244</v>
      </c>
      <c r="B24" s="222">
        <v>0</v>
      </c>
      <c r="C24" s="222">
        <v>934400</v>
      </c>
      <c r="D24" s="237">
        <v>0</v>
      </c>
      <c r="E24" s="238">
        <v>2.1333333333333333</v>
      </c>
      <c r="F24" s="234"/>
    </row>
    <row r="25" spans="1:13">
      <c r="A25" s="230" t="s">
        <v>245</v>
      </c>
      <c r="B25" s="222">
        <v>0</v>
      </c>
      <c r="C25" s="222">
        <v>0</v>
      </c>
      <c r="D25" s="237">
        <v>0</v>
      </c>
      <c r="E25" s="238">
        <v>0</v>
      </c>
      <c r="F25" s="234"/>
    </row>
    <row r="26" spans="1:13">
      <c r="A26" s="230" t="s">
        <v>23</v>
      </c>
      <c r="B26" s="222">
        <v>0</v>
      </c>
      <c r="C26" s="222">
        <v>912500</v>
      </c>
      <c r="D26" s="237">
        <v>0</v>
      </c>
      <c r="E26" s="238">
        <v>2.0833333333333335</v>
      </c>
      <c r="F26" s="234"/>
    </row>
    <row r="27" spans="1:13">
      <c r="A27" s="230" t="s">
        <v>39</v>
      </c>
      <c r="B27" s="222">
        <v>0</v>
      </c>
      <c r="C27" s="222">
        <v>224366.67</v>
      </c>
      <c r="D27" s="237">
        <v>0</v>
      </c>
      <c r="E27" s="238">
        <v>2.1166666981132076</v>
      </c>
      <c r="F27" s="234"/>
    </row>
    <row r="28" spans="1:13">
      <c r="A28" s="230" t="s">
        <v>7</v>
      </c>
      <c r="B28" s="222">
        <v>0</v>
      </c>
      <c r="C28" s="222">
        <v>0</v>
      </c>
      <c r="D28" s="237">
        <v>0</v>
      </c>
      <c r="E28" s="238">
        <v>0</v>
      </c>
      <c r="F28" s="234"/>
    </row>
    <row r="29" spans="1:13" ht="18.75" thickBot="1">
      <c r="A29" s="219" t="s">
        <v>37</v>
      </c>
      <c r="B29" s="239">
        <v>36870184.299999952</v>
      </c>
      <c r="C29" s="239">
        <v>2513586.7999999998</v>
      </c>
      <c r="D29" s="240"/>
      <c r="E29" s="232"/>
      <c r="F29" s="234"/>
    </row>
    <row r="30" spans="1:13">
      <c r="B30" s="229"/>
      <c r="C30" s="229"/>
      <c r="D30" s="241"/>
      <c r="E30" s="229"/>
      <c r="F30" s="242"/>
    </row>
    <row r="31" spans="1:13">
      <c r="A31" s="243"/>
      <c r="B31" s="244"/>
      <c r="C31" s="229"/>
      <c r="D31" s="229"/>
      <c r="E31" s="229"/>
      <c r="F31" s="242"/>
    </row>
    <row r="32" spans="1:13">
      <c r="A32" s="209" t="s">
        <v>41</v>
      </c>
      <c r="C32" s="229"/>
      <c r="E32" s="245"/>
    </row>
    <row r="33" spans="1:7">
      <c r="C33" s="229"/>
      <c r="E33" s="245"/>
      <c r="F33" s="246"/>
      <c r="G33" s="247"/>
    </row>
    <row r="34" spans="1:7">
      <c r="A34" s="243" t="s">
        <v>42</v>
      </c>
      <c r="C34" s="229"/>
      <c r="F34" s="246"/>
      <c r="G34" s="247"/>
    </row>
    <row r="35" spans="1:7">
      <c r="A35" s="248" t="s">
        <v>43</v>
      </c>
      <c r="E35" s="249">
        <v>3671275.78</v>
      </c>
      <c r="F35" s="250"/>
      <c r="G35" s="311"/>
    </row>
    <row r="36" spans="1:7">
      <c r="A36" s="248" t="s">
        <v>44</v>
      </c>
      <c r="E36" s="252">
        <v>0</v>
      </c>
      <c r="F36" s="250"/>
      <c r="G36" s="311"/>
    </row>
    <row r="37" spans="1:7">
      <c r="A37" s="243" t="s">
        <v>45</v>
      </c>
      <c r="E37" s="249">
        <v>3671275.78</v>
      </c>
      <c r="F37" s="250"/>
      <c r="G37" s="311"/>
    </row>
    <row r="38" spans="1:7">
      <c r="E38" s="253"/>
      <c r="F38" s="250"/>
      <c r="G38" s="311"/>
    </row>
    <row r="39" spans="1:7">
      <c r="A39" s="243" t="s">
        <v>46</v>
      </c>
      <c r="E39" s="253"/>
      <c r="F39" s="250"/>
      <c r="G39" s="311"/>
    </row>
    <row r="40" spans="1:7">
      <c r="A40" s="248" t="s">
        <v>47</v>
      </c>
      <c r="E40" s="249">
        <v>38918066.609999999</v>
      </c>
      <c r="F40" s="250"/>
      <c r="G40" s="311"/>
    </row>
    <row r="41" spans="1:7">
      <c r="A41" s="248" t="s">
        <v>48</v>
      </c>
      <c r="E41" s="252">
        <v>0</v>
      </c>
      <c r="F41" s="250"/>
      <c r="G41" s="311"/>
    </row>
    <row r="42" spans="1:7">
      <c r="A42" s="243" t="s">
        <v>49</v>
      </c>
      <c r="E42" s="249">
        <v>38918066.609999999</v>
      </c>
      <c r="F42" s="250"/>
      <c r="G42" s="311"/>
    </row>
    <row r="43" spans="1:7">
      <c r="A43" s="248"/>
      <c r="E43" s="254"/>
      <c r="F43" s="250"/>
      <c r="G43" s="311"/>
    </row>
    <row r="44" spans="1:7">
      <c r="A44" s="243" t="s">
        <v>50</v>
      </c>
      <c r="E44" s="249">
        <v>175506.22</v>
      </c>
      <c r="F44" s="250"/>
      <c r="G44" s="311"/>
    </row>
    <row r="45" spans="1:7">
      <c r="A45" s="243"/>
      <c r="E45" s="249"/>
      <c r="F45" s="250"/>
      <c r="G45" s="311"/>
    </row>
    <row r="46" spans="1:7">
      <c r="A46" s="243"/>
      <c r="E46" s="255"/>
      <c r="F46" s="250"/>
      <c r="G46" s="311"/>
    </row>
    <row r="47" spans="1:7" ht="18.75" thickBot="1">
      <c r="A47" s="209" t="s">
        <v>51</v>
      </c>
      <c r="E47" s="256">
        <v>42764848.609999999</v>
      </c>
      <c r="F47" s="250"/>
      <c r="G47" s="311"/>
    </row>
    <row r="48" spans="1:7" ht="18.75" thickTop="1">
      <c r="E48" s="257"/>
      <c r="F48" s="250"/>
      <c r="G48" s="311"/>
    </row>
    <row r="49" spans="1:7">
      <c r="A49" s="209" t="s">
        <v>52</v>
      </c>
      <c r="D49" s="258"/>
      <c r="E49" s="259"/>
      <c r="F49" s="250"/>
      <c r="G49" s="311"/>
    </row>
    <row r="50" spans="1:7">
      <c r="D50" s="260" t="s">
        <v>6</v>
      </c>
      <c r="E50" s="260" t="s">
        <v>5</v>
      </c>
      <c r="F50" s="250"/>
      <c r="G50" s="311"/>
    </row>
    <row r="51" spans="1:7">
      <c r="A51" s="243" t="s">
        <v>188</v>
      </c>
      <c r="D51" s="261">
        <v>61289</v>
      </c>
      <c r="E51" s="255">
        <v>1261865589.04</v>
      </c>
      <c r="F51" s="250"/>
      <c r="G51" s="311"/>
    </row>
    <row r="52" spans="1:7">
      <c r="A52" s="243" t="s">
        <v>189</v>
      </c>
      <c r="D52" s="262"/>
      <c r="E52" s="252">
        <v>36870184.299999952</v>
      </c>
      <c r="F52" s="250"/>
      <c r="G52" s="311"/>
    </row>
    <row r="53" spans="1:7">
      <c r="A53" s="243"/>
      <c r="D53" s="263">
        <v>60482</v>
      </c>
      <c r="E53" s="264">
        <v>1224995404.74</v>
      </c>
      <c r="F53" s="250"/>
      <c r="G53" s="311"/>
    </row>
    <row r="54" spans="1:7">
      <c r="F54" s="250"/>
      <c r="G54" s="311"/>
    </row>
    <row r="55" spans="1:7">
      <c r="A55" s="209" t="s">
        <v>53</v>
      </c>
      <c r="E55" s="258"/>
      <c r="F55" s="250"/>
      <c r="G55" s="311"/>
    </row>
    <row r="56" spans="1:7">
      <c r="F56" s="250"/>
      <c r="G56" s="311"/>
    </row>
    <row r="57" spans="1:7">
      <c r="A57" s="243" t="s">
        <v>51</v>
      </c>
      <c r="E57" s="265">
        <v>42764848.609999999</v>
      </c>
      <c r="F57" s="250"/>
      <c r="G57" s="311"/>
    </row>
    <row r="58" spans="1:7">
      <c r="A58" s="243" t="s">
        <v>54</v>
      </c>
      <c r="E58" s="265">
        <v>0</v>
      </c>
      <c r="F58" s="250"/>
      <c r="G58" s="311"/>
    </row>
    <row r="59" spans="1:7">
      <c r="A59" s="243" t="s">
        <v>55</v>
      </c>
      <c r="E59" s="266">
        <v>42764848.609999999</v>
      </c>
      <c r="F59" s="250"/>
      <c r="G59" s="311"/>
    </row>
    <row r="60" spans="1:7">
      <c r="F60" s="250"/>
      <c r="G60" s="311"/>
    </row>
    <row r="61" spans="1:7">
      <c r="A61" s="243" t="s">
        <v>228</v>
      </c>
      <c r="E61" s="229">
        <v>0</v>
      </c>
      <c r="F61" s="250"/>
      <c r="G61" s="311"/>
    </row>
    <row r="62" spans="1:7">
      <c r="F62" s="250"/>
      <c r="G62" s="311"/>
    </row>
    <row r="63" spans="1:7">
      <c r="A63" s="243" t="s">
        <v>229</v>
      </c>
      <c r="F63" s="250"/>
      <c r="G63" s="311"/>
    </row>
    <row r="64" spans="1:7">
      <c r="A64" s="248" t="s">
        <v>56</v>
      </c>
      <c r="E64" s="265">
        <v>1112216.96</v>
      </c>
      <c r="F64" s="250"/>
      <c r="G64" s="311"/>
    </row>
    <row r="65" spans="1:7">
      <c r="A65" s="248" t="s">
        <v>57</v>
      </c>
      <c r="E65" s="265">
        <v>1112216.96</v>
      </c>
      <c r="F65" s="250"/>
      <c r="G65" s="311"/>
    </row>
    <row r="66" spans="1:7">
      <c r="A66" s="248" t="s">
        <v>58</v>
      </c>
      <c r="E66" s="266">
        <v>0</v>
      </c>
      <c r="F66" s="250"/>
      <c r="G66" s="311"/>
    </row>
    <row r="67" spans="1:7">
      <c r="F67" s="250"/>
      <c r="G67" s="311"/>
    </row>
    <row r="68" spans="1:7">
      <c r="A68" s="243" t="s">
        <v>230</v>
      </c>
      <c r="F68" s="250"/>
      <c r="G68" s="311"/>
    </row>
    <row r="69" spans="1:7">
      <c r="A69" s="248" t="s">
        <v>59</v>
      </c>
      <c r="F69" s="250"/>
      <c r="G69" s="311"/>
    </row>
    <row r="70" spans="1:7">
      <c r="A70" s="267" t="s">
        <v>60</v>
      </c>
      <c r="E70" s="265">
        <v>0</v>
      </c>
      <c r="F70" s="250"/>
      <c r="G70" s="311"/>
    </row>
    <row r="71" spans="1:7">
      <c r="A71" s="267" t="s">
        <v>61</v>
      </c>
      <c r="E71" s="265">
        <v>0</v>
      </c>
      <c r="F71" s="250"/>
      <c r="G71" s="311"/>
    </row>
    <row r="72" spans="1:7">
      <c r="A72" s="267" t="s">
        <v>62</v>
      </c>
      <c r="E72" s="265">
        <v>442320.13</v>
      </c>
      <c r="F72" s="250"/>
      <c r="G72" s="311"/>
    </row>
    <row r="73" spans="1:7">
      <c r="A73" s="267"/>
      <c r="E73" s="265"/>
      <c r="F73" s="250"/>
      <c r="G73" s="311"/>
    </row>
    <row r="74" spans="1:7">
      <c r="A74" s="267" t="s">
        <v>63</v>
      </c>
      <c r="E74" s="265">
        <v>442320.13</v>
      </c>
      <c r="F74" s="250"/>
      <c r="G74" s="311"/>
    </row>
    <row r="75" spans="1:7">
      <c r="A75" s="267" t="s">
        <v>64</v>
      </c>
      <c r="E75" s="265">
        <v>0</v>
      </c>
      <c r="F75" s="250"/>
      <c r="G75" s="311"/>
    </row>
    <row r="76" spans="1:7">
      <c r="F76" s="250"/>
      <c r="G76" s="311"/>
    </row>
    <row r="77" spans="1:7">
      <c r="A77" s="248" t="s">
        <v>252</v>
      </c>
      <c r="F77" s="250"/>
      <c r="G77" s="311"/>
    </row>
    <row r="78" spans="1:7">
      <c r="A78" s="267" t="s">
        <v>253</v>
      </c>
      <c r="E78" s="265">
        <v>0</v>
      </c>
      <c r="F78" s="250"/>
      <c r="G78" s="311"/>
    </row>
    <row r="79" spans="1:7">
      <c r="A79" s="267" t="s">
        <v>254</v>
      </c>
      <c r="E79" s="265">
        <v>0</v>
      </c>
      <c r="F79" s="250"/>
      <c r="G79" s="311"/>
    </row>
    <row r="80" spans="1:7">
      <c r="A80" s="267" t="s">
        <v>255</v>
      </c>
      <c r="E80" s="265">
        <v>934400</v>
      </c>
      <c r="F80" s="250"/>
      <c r="G80" s="311"/>
    </row>
    <row r="81" spans="1:7">
      <c r="A81" s="267"/>
      <c r="E81" s="265"/>
      <c r="F81" s="250"/>
      <c r="G81" s="311"/>
    </row>
    <row r="82" spans="1:7">
      <c r="A82" s="267" t="s">
        <v>256</v>
      </c>
      <c r="E82" s="265">
        <v>934400</v>
      </c>
      <c r="F82" s="250"/>
      <c r="G82" s="311"/>
    </row>
    <row r="83" spans="1:7">
      <c r="A83" s="267" t="s">
        <v>257</v>
      </c>
      <c r="E83" s="265">
        <v>0</v>
      </c>
      <c r="F83" s="250"/>
      <c r="G83" s="311"/>
    </row>
    <row r="84" spans="1:7">
      <c r="A84" s="267"/>
      <c r="F84" s="250"/>
      <c r="G84" s="311"/>
    </row>
    <row r="85" spans="1:7">
      <c r="A85" s="248" t="s">
        <v>246</v>
      </c>
      <c r="F85" s="250"/>
      <c r="G85" s="311"/>
    </row>
    <row r="86" spans="1:7">
      <c r="A86" s="267" t="s">
        <v>247</v>
      </c>
      <c r="E86" s="265">
        <v>0</v>
      </c>
      <c r="F86" s="250"/>
      <c r="G86" s="311"/>
    </row>
    <row r="87" spans="1:7">
      <c r="A87" s="267" t="s">
        <v>248</v>
      </c>
      <c r="E87" s="265">
        <v>0</v>
      </c>
      <c r="F87" s="250"/>
      <c r="G87" s="311"/>
    </row>
    <row r="88" spans="1:7">
      <c r="A88" s="267" t="s">
        <v>249</v>
      </c>
      <c r="E88" s="265">
        <v>0</v>
      </c>
      <c r="F88" s="250"/>
      <c r="G88" s="311"/>
    </row>
    <row r="89" spans="1:7">
      <c r="A89" s="267"/>
      <c r="E89" s="265"/>
      <c r="F89" s="250"/>
      <c r="G89" s="311"/>
    </row>
    <row r="90" spans="1:7">
      <c r="A90" s="267" t="s">
        <v>250</v>
      </c>
      <c r="E90" s="265">
        <v>0</v>
      </c>
      <c r="F90" s="250"/>
      <c r="G90" s="311"/>
    </row>
    <row r="91" spans="1:7">
      <c r="A91" s="267" t="s">
        <v>251</v>
      </c>
      <c r="E91" s="265">
        <v>0</v>
      </c>
      <c r="F91" s="250"/>
      <c r="G91" s="311"/>
    </row>
    <row r="92" spans="1:7">
      <c r="A92" s="267"/>
      <c r="F92" s="250"/>
      <c r="G92" s="311"/>
    </row>
    <row r="93" spans="1:7">
      <c r="A93" s="248" t="s">
        <v>13</v>
      </c>
      <c r="F93" s="250"/>
      <c r="G93" s="311"/>
    </row>
    <row r="94" spans="1:7">
      <c r="A94" s="267" t="s">
        <v>14</v>
      </c>
      <c r="E94" s="265">
        <v>0</v>
      </c>
      <c r="F94" s="250"/>
      <c r="G94" s="311"/>
    </row>
    <row r="95" spans="1:7">
      <c r="A95" s="267" t="s">
        <v>15</v>
      </c>
      <c r="E95" s="265">
        <v>0</v>
      </c>
      <c r="F95" s="250"/>
      <c r="G95" s="311"/>
    </row>
    <row r="96" spans="1:7">
      <c r="A96" s="267" t="s">
        <v>16</v>
      </c>
      <c r="E96" s="265">
        <v>912500</v>
      </c>
      <c r="F96" s="250"/>
      <c r="G96" s="311"/>
    </row>
    <row r="97" spans="1:7">
      <c r="A97" s="267"/>
      <c r="E97" s="265"/>
      <c r="F97" s="250"/>
      <c r="G97" s="311"/>
    </row>
    <row r="98" spans="1:7">
      <c r="A98" s="267" t="s">
        <v>17</v>
      </c>
      <c r="E98" s="265">
        <v>912500</v>
      </c>
      <c r="F98" s="250"/>
      <c r="G98" s="311"/>
    </row>
    <row r="99" spans="1:7">
      <c r="A99" s="267" t="s">
        <v>18</v>
      </c>
      <c r="E99" s="265">
        <v>0</v>
      </c>
      <c r="F99" s="250"/>
      <c r="G99" s="311"/>
    </row>
    <row r="100" spans="1:7">
      <c r="F100" s="250"/>
      <c r="G100" s="311"/>
    </row>
    <row r="101" spans="1:7">
      <c r="A101" s="248" t="s">
        <v>65</v>
      </c>
      <c r="F101" s="250"/>
      <c r="G101" s="311"/>
    </row>
    <row r="102" spans="1:7">
      <c r="A102" s="267" t="s">
        <v>66</v>
      </c>
      <c r="E102" s="265">
        <v>0</v>
      </c>
      <c r="F102" s="250"/>
      <c r="G102" s="311"/>
    </row>
    <row r="103" spans="1:7">
      <c r="A103" s="267" t="s">
        <v>67</v>
      </c>
      <c r="E103" s="265">
        <v>0</v>
      </c>
      <c r="F103" s="250"/>
      <c r="G103" s="311"/>
    </row>
    <row r="104" spans="1:7">
      <c r="A104" s="267" t="s">
        <v>68</v>
      </c>
      <c r="E104" s="265">
        <v>224366.67</v>
      </c>
      <c r="F104" s="250"/>
      <c r="G104" s="311"/>
    </row>
    <row r="105" spans="1:7">
      <c r="A105" s="267"/>
      <c r="E105" s="265"/>
      <c r="F105" s="250"/>
      <c r="G105" s="311"/>
    </row>
    <row r="106" spans="1:7">
      <c r="A106" s="267" t="s">
        <v>69</v>
      </c>
      <c r="E106" s="265">
        <v>224366.67</v>
      </c>
      <c r="F106" s="250"/>
      <c r="G106" s="311"/>
    </row>
    <row r="107" spans="1:7">
      <c r="A107" s="267" t="s">
        <v>70</v>
      </c>
      <c r="E107" s="265">
        <v>0</v>
      </c>
      <c r="F107" s="250"/>
      <c r="G107" s="311"/>
    </row>
    <row r="108" spans="1:7">
      <c r="A108" s="267"/>
      <c r="E108" s="229"/>
      <c r="F108" s="250"/>
      <c r="G108" s="311"/>
    </row>
    <row r="109" spans="1:7">
      <c r="A109" s="248" t="s">
        <v>71</v>
      </c>
      <c r="F109" s="250"/>
      <c r="G109" s="311"/>
    </row>
    <row r="110" spans="1:7">
      <c r="A110" s="267" t="s">
        <v>72</v>
      </c>
      <c r="E110" s="266">
        <v>2513586.7999999998</v>
      </c>
      <c r="F110" s="250"/>
      <c r="G110" s="311"/>
    </row>
    <row r="111" spans="1:7">
      <c r="A111" s="267" t="s">
        <v>73</v>
      </c>
      <c r="E111" s="266">
        <v>2513586.7999999998</v>
      </c>
      <c r="F111" s="250"/>
      <c r="G111" s="311"/>
    </row>
    <row r="112" spans="1:7">
      <c r="A112" s="267" t="s">
        <v>74</v>
      </c>
      <c r="E112" s="266">
        <v>0</v>
      </c>
      <c r="F112" s="250"/>
      <c r="G112" s="311"/>
    </row>
    <row r="113" spans="1:7">
      <c r="A113" s="267" t="s">
        <v>75</v>
      </c>
      <c r="E113" s="266">
        <v>0</v>
      </c>
      <c r="F113" s="250"/>
      <c r="G113" s="311"/>
    </row>
    <row r="114" spans="1:7">
      <c r="F114" s="250"/>
      <c r="G114" s="311"/>
    </row>
    <row r="115" spans="1:7">
      <c r="A115" s="243" t="s">
        <v>76</v>
      </c>
      <c r="E115" s="225">
        <v>39139044.849024996</v>
      </c>
      <c r="F115" s="250"/>
      <c r="G115" s="311"/>
    </row>
    <row r="116" spans="1:7">
      <c r="A116" s="248"/>
      <c r="F116" s="250"/>
      <c r="G116" s="311"/>
    </row>
    <row r="117" spans="1:7">
      <c r="A117" s="243" t="s">
        <v>231</v>
      </c>
      <c r="E117" s="268">
        <v>36870184.299999952</v>
      </c>
      <c r="F117" s="250"/>
      <c r="G117" s="311"/>
    </row>
    <row r="118" spans="1:7">
      <c r="A118" s="243"/>
      <c r="F118" s="250"/>
      <c r="G118" s="311"/>
    </row>
    <row r="119" spans="1:7">
      <c r="A119" s="248" t="s">
        <v>77</v>
      </c>
      <c r="E119" s="265">
        <v>0</v>
      </c>
      <c r="F119" s="250"/>
      <c r="G119" s="311"/>
    </row>
    <row r="120" spans="1:7">
      <c r="A120" s="248" t="s">
        <v>78</v>
      </c>
      <c r="E120" s="269">
        <v>36870184.299999952</v>
      </c>
      <c r="F120" s="250"/>
      <c r="G120" s="311"/>
    </row>
    <row r="121" spans="1:7">
      <c r="A121" s="248" t="s">
        <v>80</v>
      </c>
      <c r="E121" s="266">
        <v>0</v>
      </c>
      <c r="F121" s="250"/>
      <c r="G121" s="311"/>
    </row>
    <row r="122" spans="1:7">
      <c r="A122" s="248"/>
      <c r="E122" s="225"/>
      <c r="F122" s="250"/>
      <c r="G122" s="311"/>
    </row>
    <row r="123" spans="1:7">
      <c r="A123" s="243" t="s">
        <v>232</v>
      </c>
      <c r="E123" s="266">
        <v>0</v>
      </c>
      <c r="F123" s="250"/>
      <c r="G123" s="311"/>
    </row>
    <row r="124" spans="1:7">
      <c r="A124" s="243"/>
      <c r="E124" s="270"/>
      <c r="F124" s="250"/>
      <c r="G124" s="311"/>
    </row>
    <row r="125" spans="1:7">
      <c r="A125" s="248" t="s">
        <v>81</v>
      </c>
      <c r="E125" s="265">
        <v>0</v>
      </c>
      <c r="F125" s="250"/>
      <c r="G125" s="311"/>
    </row>
    <row r="126" spans="1:7">
      <c r="A126" s="248" t="s">
        <v>82</v>
      </c>
      <c r="E126" s="266">
        <v>0</v>
      </c>
      <c r="F126" s="250"/>
      <c r="G126" s="311"/>
    </row>
    <row r="127" spans="1:7">
      <c r="A127" s="248" t="s">
        <v>83</v>
      </c>
      <c r="E127" s="266">
        <v>0</v>
      </c>
      <c r="F127" s="250"/>
      <c r="G127" s="311"/>
    </row>
    <row r="128" spans="1:7">
      <c r="A128" s="248"/>
      <c r="E128" s="225"/>
      <c r="F128" s="250"/>
      <c r="G128" s="311"/>
    </row>
    <row r="129" spans="1:7">
      <c r="A129" s="243" t="s">
        <v>84</v>
      </c>
      <c r="E129" s="266">
        <v>2268860.5490250438</v>
      </c>
      <c r="F129" s="250"/>
      <c r="G129" s="311"/>
    </row>
    <row r="130" spans="1:7">
      <c r="A130" s="248" t="s">
        <v>85</v>
      </c>
      <c r="E130" s="265">
        <v>0</v>
      </c>
      <c r="F130" s="250"/>
      <c r="G130" s="311"/>
    </row>
    <row r="131" spans="1:7">
      <c r="A131" s="243" t="s">
        <v>283</v>
      </c>
      <c r="E131" s="266">
        <v>2268860.5490250438</v>
      </c>
      <c r="F131" s="250"/>
      <c r="G131" s="311"/>
    </row>
    <row r="132" spans="1:7">
      <c r="F132" s="250"/>
      <c r="G132" s="311"/>
    </row>
    <row r="133" spans="1:7" hidden="1">
      <c r="A133" s="209" t="s">
        <v>86</v>
      </c>
      <c r="F133" s="250"/>
      <c r="G133" s="311"/>
    </row>
    <row r="134" spans="1:7" hidden="1">
      <c r="F134" s="250"/>
      <c r="G134" s="311"/>
    </row>
    <row r="135" spans="1:7" hidden="1">
      <c r="A135" s="243" t="s">
        <v>87</v>
      </c>
      <c r="E135" s="265">
        <v>0</v>
      </c>
      <c r="F135" s="250"/>
      <c r="G135" s="311"/>
    </row>
    <row r="136" spans="1:7" hidden="1">
      <c r="A136" s="243" t="s">
        <v>26</v>
      </c>
      <c r="E136" s="271">
        <v>0</v>
      </c>
      <c r="F136" s="250"/>
      <c r="G136" s="311"/>
    </row>
    <row r="137" spans="1:7" hidden="1">
      <c r="A137" s="243" t="s">
        <v>88</v>
      </c>
      <c r="E137" s="266">
        <v>0</v>
      </c>
      <c r="F137" s="250"/>
      <c r="G137" s="311"/>
    </row>
    <row r="138" spans="1:7" hidden="1">
      <c r="A138" s="243"/>
      <c r="E138" s="225"/>
      <c r="F138" s="250"/>
      <c r="G138" s="311"/>
    </row>
    <row r="139" spans="1:7" hidden="1">
      <c r="A139" s="243"/>
      <c r="E139" s="225"/>
      <c r="F139" s="250"/>
      <c r="G139" s="311"/>
    </row>
    <row r="140" spans="1:7">
      <c r="F140" s="250"/>
      <c r="G140" s="311"/>
    </row>
    <row r="141" spans="1:7">
      <c r="A141" s="209" t="s">
        <v>89</v>
      </c>
      <c r="F141" s="250"/>
      <c r="G141" s="311"/>
    </row>
    <row r="142" spans="1:7">
      <c r="F142" s="250"/>
      <c r="G142" s="311"/>
    </row>
    <row r="143" spans="1:7">
      <c r="A143" s="243" t="s">
        <v>90</v>
      </c>
      <c r="E143" s="266">
        <v>3255210.43</v>
      </c>
      <c r="F143" s="250"/>
      <c r="G143" s="311"/>
    </row>
    <row r="144" spans="1:7">
      <c r="A144" s="243" t="s">
        <v>91</v>
      </c>
      <c r="E144" s="266">
        <v>3255210.43</v>
      </c>
      <c r="F144" s="272"/>
      <c r="G144" s="311"/>
    </row>
    <row r="145" spans="1:256">
      <c r="A145" s="243" t="s">
        <v>92</v>
      </c>
      <c r="E145" s="265">
        <v>3255210.43</v>
      </c>
      <c r="F145" s="250"/>
      <c r="G145" s="311"/>
    </row>
    <row r="146" spans="1:256" s="274" customFormat="1">
      <c r="A146" s="273" t="s">
        <v>79</v>
      </c>
      <c r="B146" s="273"/>
      <c r="C146" s="273"/>
      <c r="D146" s="273"/>
      <c r="E146" s="265">
        <v>0</v>
      </c>
      <c r="F146" s="210"/>
      <c r="G146" s="311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  <c r="EO146" s="273"/>
      <c r="EP146" s="273"/>
      <c r="EQ146" s="273"/>
      <c r="ER146" s="273"/>
      <c r="ES146" s="273"/>
      <c r="ET146" s="273"/>
      <c r="EU146" s="273"/>
      <c r="EV146" s="273"/>
      <c r="EW146" s="273"/>
      <c r="EX146" s="273"/>
      <c r="EY146" s="273"/>
      <c r="EZ146" s="273"/>
      <c r="FA146" s="273"/>
      <c r="FB146" s="273"/>
      <c r="FC146" s="273"/>
      <c r="FD146" s="273"/>
      <c r="FE146" s="273"/>
      <c r="FF146" s="273"/>
      <c r="FG146" s="273"/>
      <c r="FH146" s="273"/>
      <c r="FI146" s="273"/>
      <c r="FJ146" s="273"/>
      <c r="FK146" s="273"/>
      <c r="FL146" s="273"/>
      <c r="FM146" s="273"/>
      <c r="FN146" s="273"/>
      <c r="FO146" s="273"/>
      <c r="FP146" s="273"/>
      <c r="FQ146" s="273"/>
      <c r="FR146" s="273"/>
      <c r="FS146" s="273"/>
      <c r="FT146" s="273"/>
      <c r="FU146" s="273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3"/>
      <c r="GM146" s="273"/>
      <c r="GN146" s="273"/>
      <c r="GO146" s="273"/>
      <c r="GP146" s="273"/>
      <c r="GQ146" s="273"/>
      <c r="GR146" s="273"/>
      <c r="GS146" s="273"/>
      <c r="GT146" s="273"/>
      <c r="GU146" s="273"/>
      <c r="GV146" s="273"/>
      <c r="GW146" s="273"/>
      <c r="GX146" s="273"/>
      <c r="GY146" s="273"/>
      <c r="GZ146" s="273"/>
      <c r="HA146" s="273"/>
      <c r="HB146" s="273"/>
      <c r="HC146" s="273"/>
      <c r="HD146" s="273"/>
      <c r="HE146" s="273"/>
      <c r="HF146" s="273"/>
      <c r="HG146" s="273"/>
      <c r="HH146" s="273"/>
      <c r="HI146" s="273"/>
      <c r="HJ146" s="273"/>
      <c r="HK146" s="273"/>
      <c r="HL146" s="273"/>
      <c r="HM146" s="273"/>
      <c r="HN146" s="273"/>
      <c r="HO146" s="273"/>
      <c r="HP146" s="273"/>
      <c r="HQ146" s="273"/>
      <c r="HR146" s="273"/>
      <c r="HS146" s="273"/>
      <c r="HT146" s="273"/>
      <c r="HU146" s="273"/>
      <c r="HV146" s="273"/>
      <c r="HW146" s="273"/>
      <c r="HX146" s="273"/>
      <c r="HY146" s="273"/>
      <c r="HZ146" s="273"/>
      <c r="IA146" s="273"/>
      <c r="IB146" s="273"/>
      <c r="IC146" s="273"/>
      <c r="ID146" s="273"/>
      <c r="IE146" s="273"/>
      <c r="IF146" s="273"/>
      <c r="IG146" s="273"/>
      <c r="IH146" s="273"/>
      <c r="II146" s="273"/>
      <c r="IJ146" s="273"/>
      <c r="IK146" s="273"/>
      <c r="IL146" s="273"/>
      <c r="IM146" s="273"/>
      <c r="IN146" s="273"/>
      <c r="IO146" s="273"/>
      <c r="IP146" s="273"/>
      <c r="IQ146" s="273"/>
      <c r="IR146" s="273"/>
      <c r="IS146" s="273"/>
      <c r="IT146" s="273"/>
      <c r="IU146" s="273"/>
      <c r="IV146" s="273"/>
    </row>
    <row r="147" spans="1:256">
      <c r="A147" s="243" t="s">
        <v>93</v>
      </c>
      <c r="E147" s="266">
        <v>3255210.43</v>
      </c>
      <c r="F147" s="250"/>
      <c r="G147" s="311"/>
    </row>
    <row r="148" spans="1:256">
      <c r="F148" s="250"/>
      <c r="G148" s="311"/>
    </row>
    <row r="149" spans="1:256">
      <c r="A149" s="243" t="s">
        <v>94</v>
      </c>
      <c r="D149" s="275"/>
      <c r="E149" s="225">
        <v>3255210.43</v>
      </c>
      <c r="F149" s="250"/>
      <c r="G149" s="311"/>
    </row>
    <row r="150" spans="1:256">
      <c r="F150" s="250"/>
      <c r="G150" s="311"/>
    </row>
    <row r="151" spans="1:256">
      <c r="A151" s="209" t="s">
        <v>95</v>
      </c>
      <c r="F151" s="250"/>
      <c r="G151" s="311"/>
    </row>
    <row r="152" spans="1:256">
      <c r="F152" s="250"/>
      <c r="G152" s="311"/>
    </row>
    <row r="153" spans="1:256">
      <c r="A153" s="243" t="s">
        <v>96</v>
      </c>
      <c r="E153" s="276">
        <v>3.50093592E-2</v>
      </c>
      <c r="F153" s="250"/>
      <c r="G153" s="311"/>
    </row>
    <row r="154" spans="1:256">
      <c r="A154" s="243" t="s">
        <v>97</v>
      </c>
      <c r="E154" s="277">
        <v>53.618433000000003</v>
      </c>
      <c r="F154" s="250"/>
      <c r="G154" s="311"/>
    </row>
    <row r="155" spans="1:256">
      <c r="F155" s="250"/>
      <c r="G155" s="311"/>
    </row>
    <row r="156" spans="1:256">
      <c r="D156" s="260" t="s">
        <v>5</v>
      </c>
      <c r="E156" s="260" t="s">
        <v>6</v>
      </c>
      <c r="F156" s="250"/>
      <c r="G156" s="311"/>
    </row>
    <row r="157" spans="1:256">
      <c r="A157" s="243" t="s">
        <v>99</v>
      </c>
      <c r="D157" s="266">
        <v>963716.82</v>
      </c>
      <c r="E157" s="209">
        <v>31</v>
      </c>
      <c r="F157" s="278"/>
      <c r="G157" s="311"/>
    </row>
    <row r="158" spans="1:256">
      <c r="A158" s="243" t="s">
        <v>98</v>
      </c>
      <c r="D158" s="271">
        <v>175506.22</v>
      </c>
      <c r="F158" s="250"/>
      <c r="G158" s="311"/>
    </row>
    <row r="159" spans="1:256">
      <c r="A159" s="209" t="s">
        <v>278</v>
      </c>
      <c r="D159" s="225">
        <v>788210.6</v>
      </c>
    </row>
    <row r="160" spans="1:256">
      <c r="A160" s="243" t="s">
        <v>100</v>
      </c>
      <c r="D160" s="266">
        <v>1334660353.1700001</v>
      </c>
      <c r="F160" s="278"/>
      <c r="G160" s="311"/>
    </row>
    <row r="161" spans="1:7">
      <c r="F161" s="278"/>
      <c r="G161" s="311"/>
    </row>
    <row r="162" spans="1:7">
      <c r="A162" s="243" t="s">
        <v>267</v>
      </c>
      <c r="D162" s="279">
        <v>0</v>
      </c>
      <c r="F162" s="278"/>
      <c r="G162" s="311"/>
    </row>
    <row r="163" spans="1:7">
      <c r="A163" s="243" t="s">
        <v>101</v>
      </c>
      <c r="D163" s="279">
        <v>0</v>
      </c>
      <c r="F163" s="278"/>
      <c r="G163" s="311"/>
    </row>
    <row r="164" spans="1:7">
      <c r="A164" s="243" t="s">
        <v>102</v>
      </c>
      <c r="D164" s="279">
        <v>4.9680697999999997E-3</v>
      </c>
      <c r="F164" s="278"/>
      <c r="G164" s="311"/>
    </row>
    <row r="165" spans="1:7">
      <c r="A165" s="243" t="s">
        <v>103</v>
      </c>
      <c r="D165" s="279">
        <v>7.0868421149506006E-3</v>
      </c>
      <c r="F165" s="250"/>
      <c r="G165" s="311"/>
    </row>
    <row r="166" spans="1:7">
      <c r="A166" s="243" t="s">
        <v>270</v>
      </c>
      <c r="D166" s="276">
        <v>3.0137279787376499E-3</v>
      </c>
      <c r="F166" s="250"/>
      <c r="G166" s="311"/>
    </row>
    <row r="167" spans="1:7">
      <c r="A167" s="243"/>
      <c r="F167" s="250"/>
      <c r="G167" s="311"/>
    </row>
    <row r="168" spans="1:7">
      <c r="A168" s="243" t="s">
        <v>104</v>
      </c>
      <c r="D168" s="225">
        <v>1358794.23</v>
      </c>
      <c r="F168" s="250"/>
      <c r="G168" s="311"/>
    </row>
    <row r="169" spans="1:7">
      <c r="A169" s="243"/>
      <c r="F169" s="250"/>
      <c r="G169" s="311"/>
    </row>
    <row r="170" spans="1:7" ht="36">
      <c r="A170" s="243" t="s">
        <v>105</v>
      </c>
      <c r="D170" s="260" t="s">
        <v>5</v>
      </c>
      <c r="E170" s="260" t="s">
        <v>6</v>
      </c>
      <c r="F170" s="292" t="s">
        <v>268</v>
      </c>
      <c r="G170" s="311"/>
    </row>
    <row r="171" spans="1:7">
      <c r="A171" s="248" t="s">
        <v>106</v>
      </c>
      <c r="D171" s="265">
        <v>4306650.97</v>
      </c>
      <c r="E171" s="280">
        <v>175</v>
      </c>
      <c r="F171" s="279">
        <v>3.3261679414919596E-3</v>
      </c>
      <c r="G171" s="311"/>
    </row>
    <row r="172" spans="1:7">
      <c r="A172" s="248" t="s">
        <v>107</v>
      </c>
      <c r="D172" s="265">
        <v>779534.51</v>
      </c>
      <c r="E172" s="280">
        <v>32</v>
      </c>
      <c r="F172" s="279">
        <v>6.0206009600277492E-4</v>
      </c>
      <c r="G172" s="311"/>
    </row>
    <row r="173" spans="1:7">
      <c r="A173" s="248" t="s">
        <v>108</v>
      </c>
      <c r="D173" s="223">
        <v>0</v>
      </c>
      <c r="E173" s="296">
        <v>0</v>
      </c>
      <c r="F173" s="279">
        <v>0</v>
      </c>
      <c r="G173" s="311"/>
    </row>
    <row r="174" spans="1:7">
      <c r="A174" s="248" t="s">
        <v>269</v>
      </c>
      <c r="D174" s="293">
        <v>0</v>
      </c>
      <c r="E174" s="294">
        <v>0</v>
      </c>
      <c r="F174" s="297">
        <v>0</v>
      </c>
      <c r="G174" s="311"/>
    </row>
    <row r="175" spans="1:7">
      <c r="A175" s="243" t="s">
        <v>271</v>
      </c>
      <c r="D175" s="312">
        <v>5086185.4799999995</v>
      </c>
      <c r="E175" s="280">
        <v>207</v>
      </c>
      <c r="F175" s="295">
        <v>3.9282280374947345E-3</v>
      </c>
      <c r="G175" s="311"/>
    </row>
    <row r="176" spans="1:7">
      <c r="A176" s="243"/>
      <c r="D176" s="265"/>
      <c r="E176" s="280"/>
      <c r="F176" s="250"/>
      <c r="G176" s="311"/>
    </row>
    <row r="177" spans="1:7">
      <c r="A177" s="243" t="s">
        <v>272</v>
      </c>
      <c r="D177" s="279"/>
      <c r="E177" s="279"/>
      <c r="F177" s="278"/>
      <c r="G177" s="311"/>
    </row>
    <row r="178" spans="1:7">
      <c r="A178" s="243" t="s">
        <v>273</v>
      </c>
      <c r="D178" s="279">
        <v>0</v>
      </c>
      <c r="E178" s="279">
        <v>0</v>
      </c>
      <c r="F178" s="278"/>
      <c r="G178" s="311"/>
    </row>
    <row r="179" spans="1:7">
      <c r="A179" s="243" t="s">
        <v>274</v>
      </c>
      <c r="D179" s="279">
        <v>0</v>
      </c>
      <c r="E179" s="279">
        <v>0</v>
      </c>
      <c r="F179" s="278"/>
      <c r="G179" s="311"/>
    </row>
    <row r="180" spans="1:7">
      <c r="A180" s="243" t="s">
        <v>275</v>
      </c>
      <c r="D180" s="279">
        <v>2.2954599999999999E-5</v>
      </c>
      <c r="E180" s="279">
        <v>3.2632300000000003E-5</v>
      </c>
      <c r="F180" s="278"/>
      <c r="G180" s="311"/>
    </row>
    <row r="181" spans="1:7">
      <c r="A181" s="243" t="s">
        <v>276</v>
      </c>
      <c r="D181" s="279">
        <v>6.0206009600277492E-4</v>
      </c>
      <c r="E181" s="279">
        <v>5.2908303296848652E-4</v>
      </c>
      <c r="F181" s="250"/>
      <c r="G181" s="311"/>
    </row>
    <row r="182" spans="1:7">
      <c r="A182" s="243" t="s">
        <v>277</v>
      </c>
      <c r="D182" s="279">
        <v>1.5625367400069374E-4</v>
      </c>
      <c r="E182" s="279">
        <v>1.4042883324212163E-4</v>
      </c>
      <c r="F182" s="250"/>
      <c r="G182" s="311"/>
    </row>
    <row r="183" spans="1:7">
      <c r="F183" s="250"/>
      <c r="G183" s="311"/>
    </row>
    <row r="184" spans="1:7">
      <c r="A184" s="274" t="s">
        <v>290</v>
      </c>
      <c r="B184" s="274"/>
      <c r="C184" s="274"/>
      <c r="D184" s="300">
        <v>861289.79</v>
      </c>
      <c r="F184" s="250"/>
      <c r="G184" s="311"/>
    </row>
    <row r="185" spans="1:7">
      <c r="A185" s="274" t="s">
        <v>284</v>
      </c>
      <c r="B185" s="274"/>
      <c r="C185" s="274"/>
      <c r="D185" s="279">
        <v>6.6520238296263485E-4</v>
      </c>
      <c r="F185" s="250"/>
      <c r="G185" s="311"/>
    </row>
    <row r="186" spans="1:7">
      <c r="A186" s="274" t="s">
        <v>281</v>
      </c>
      <c r="B186" s="274"/>
      <c r="C186" s="274"/>
      <c r="D186" s="279">
        <v>4.9000000000000002E-2</v>
      </c>
      <c r="F186" s="250"/>
      <c r="G186" s="311"/>
    </row>
    <row r="187" spans="1:7">
      <c r="A187" s="274" t="s">
        <v>282</v>
      </c>
      <c r="B187" s="274"/>
      <c r="C187" s="274"/>
      <c r="D187" s="301" t="s">
        <v>308</v>
      </c>
      <c r="F187" s="250"/>
      <c r="G187" s="311"/>
    </row>
    <row r="188" spans="1:7">
      <c r="F188" s="250"/>
      <c r="G188" s="311"/>
    </row>
    <row r="189" spans="1:7">
      <c r="A189" s="209" t="s">
        <v>109</v>
      </c>
      <c r="F189" s="250"/>
      <c r="G189" s="311"/>
    </row>
    <row r="190" spans="1:7">
      <c r="F190" s="250"/>
      <c r="G190" s="311"/>
    </row>
    <row r="191" spans="1:7">
      <c r="A191" s="243"/>
      <c r="E191" s="281"/>
      <c r="F191" s="250"/>
      <c r="G191" s="311"/>
    </row>
    <row r="192" spans="1:7">
      <c r="A192" s="243" t="s">
        <v>285</v>
      </c>
      <c r="E192" s="270"/>
      <c r="F192" s="250"/>
      <c r="G192" s="311"/>
    </row>
    <row r="193" spans="1:7">
      <c r="A193" s="243" t="s">
        <v>110</v>
      </c>
      <c r="E193" s="270"/>
      <c r="F193" s="250"/>
      <c r="G193" s="311"/>
    </row>
    <row r="194" spans="1:7">
      <c r="A194" s="243" t="s">
        <v>111</v>
      </c>
      <c r="E194" s="281"/>
      <c r="F194" s="250"/>
      <c r="G194" s="311"/>
    </row>
    <row r="195" spans="1:7">
      <c r="A195" s="243" t="s">
        <v>112</v>
      </c>
      <c r="E195" s="281" t="s">
        <v>1</v>
      </c>
      <c r="F195" s="250"/>
      <c r="G195" s="311"/>
    </row>
    <row r="196" spans="1:7">
      <c r="A196" s="243"/>
      <c r="E196" s="270"/>
      <c r="F196" s="250"/>
      <c r="G196" s="311"/>
    </row>
    <row r="197" spans="1:7">
      <c r="A197" s="243" t="s">
        <v>286</v>
      </c>
      <c r="E197" s="270"/>
      <c r="F197" s="250"/>
      <c r="G197" s="311"/>
    </row>
    <row r="198" spans="1:7">
      <c r="A198" s="243" t="s">
        <v>113</v>
      </c>
      <c r="E198" s="281" t="s">
        <v>1</v>
      </c>
      <c r="F198" s="250"/>
      <c r="G198" s="311"/>
    </row>
    <row r="199" spans="1:7">
      <c r="A199" s="243"/>
      <c r="E199" s="270"/>
      <c r="F199" s="250"/>
      <c r="G199" s="311"/>
    </row>
    <row r="200" spans="1:7">
      <c r="A200" s="243" t="s">
        <v>287</v>
      </c>
      <c r="E200" s="270"/>
      <c r="F200" s="250"/>
      <c r="G200" s="311"/>
    </row>
    <row r="201" spans="1:7">
      <c r="A201" s="243" t="s">
        <v>114</v>
      </c>
      <c r="E201" s="281" t="s">
        <v>1</v>
      </c>
      <c r="F201" s="250"/>
      <c r="G201" s="311"/>
    </row>
    <row r="202" spans="1:7">
      <c r="A202" s="243"/>
      <c r="E202" s="270"/>
      <c r="F202" s="250"/>
      <c r="G202" s="311"/>
    </row>
    <row r="203" spans="1:7">
      <c r="A203" s="243" t="s">
        <v>288</v>
      </c>
      <c r="E203" s="270"/>
      <c r="F203" s="250"/>
      <c r="G203" s="311"/>
    </row>
    <row r="204" spans="1:7">
      <c r="A204" s="243" t="s">
        <v>115</v>
      </c>
      <c r="E204" s="281" t="s">
        <v>1</v>
      </c>
      <c r="F204" s="250"/>
      <c r="G204" s="311"/>
    </row>
    <row r="205" spans="1:7">
      <c r="A205" s="243"/>
      <c r="E205" s="281"/>
      <c r="F205" s="250"/>
      <c r="G205" s="311"/>
    </row>
    <row r="206" spans="1:7">
      <c r="A206" s="243" t="s">
        <v>289</v>
      </c>
      <c r="E206" s="270"/>
      <c r="G206" s="311"/>
    </row>
    <row r="207" spans="1:7">
      <c r="A207" s="243" t="s">
        <v>116</v>
      </c>
      <c r="E207" s="281" t="s">
        <v>1</v>
      </c>
      <c r="F207" s="246"/>
      <c r="G207" s="311"/>
    </row>
    <row r="208" spans="1:7">
      <c r="G208" s="247"/>
    </row>
    <row r="209" spans="1:7">
      <c r="G209" s="247"/>
    </row>
    <row r="210" spans="1:7">
      <c r="F210" s="246"/>
      <c r="G210" s="247"/>
    </row>
    <row r="211" spans="1:7">
      <c r="F211" s="246"/>
      <c r="G211" s="247"/>
    </row>
    <row r="212" spans="1:7">
      <c r="F212" s="246"/>
      <c r="G212" s="247"/>
    </row>
    <row r="213" spans="1:7">
      <c r="F213" s="246"/>
      <c r="G213" s="247"/>
    </row>
    <row r="214" spans="1:7">
      <c r="A214" s="302"/>
      <c r="B214" s="302"/>
      <c r="C214" s="302"/>
      <c r="D214" s="302"/>
      <c r="E214" s="302"/>
      <c r="F214" s="246"/>
      <c r="G214" s="247"/>
    </row>
    <row r="215" spans="1:7">
      <c r="A215" s="302"/>
      <c r="B215" s="302"/>
      <c r="C215" s="302"/>
      <c r="D215" s="302"/>
      <c r="E215" s="302"/>
      <c r="F215" s="246"/>
      <c r="G215" s="247"/>
    </row>
    <row r="216" spans="1:7">
      <c r="A216" s="302"/>
      <c r="B216" s="302"/>
      <c r="C216" s="302"/>
      <c r="D216" s="302"/>
      <c r="E216" s="302"/>
      <c r="F216" s="246"/>
      <c r="G216" s="247"/>
    </row>
    <row r="217" spans="1:7">
      <c r="A217" s="302"/>
      <c r="B217" s="302"/>
      <c r="C217" s="302"/>
      <c r="D217" s="302"/>
      <c r="E217" s="302"/>
      <c r="F217" s="246"/>
      <c r="G217" s="247"/>
    </row>
    <row r="218" spans="1:7">
      <c r="A218" s="302"/>
      <c r="B218" s="302"/>
      <c r="C218" s="302"/>
      <c r="D218" s="302"/>
      <c r="E218" s="302"/>
      <c r="F218" s="246"/>
      <c r="G218" s="247"/>
    </row>
    <row r="219" spans="1:7">
      <c r="A219" s="302"/>
      <c r="B219" s="302"/>
      <c r="C219" s="302"/>
      <c r="D219" s="302"/>
      <c r="E219" s="302"/>
      <c r="F219" s="246"/>
      <c r="G219" s="247"/>
    </row>
    <row r="220" spans="1:7">
      <c r="A220" s="302"/>
      <c r="B220" s="302"/>
      <c r="C220" s="302"/>
      <c r="D220" s="302"/>
      <c r="E220" s="302"/>
      <c r="F220" s="246"/>
      <c r="G220" s="247"/>
    </row>
    <row r="221" spans="1:7">
      <c r="F221" s="246"/>
      <c r="G221" s="247"/>
    </row>
    <row r="222" spans="1:7">
      <c r="A222" s="302"/>
      <c r="B222" s="302"/>
      <c r="C222" s="302"/>
      <c r="D222" s="302"/>
      <c r="E222" s="302"/>
      <c r="F222" s="246"/>
      <c r="G222" s="247"/>
    </row>
    <row r="223" spans="1:7">
      <c r="A223" s="302"/>
      <c r="B223" s="302"/>
      <c r="C223" s="302"/>
      <c r="D223" s="302"/>
      <c r="E223" s="302"/>
      <c r="F223" s="246"/>
      <c r="G223" s="247"/>
    </row>
    <row r="224" spans="1:7">
      <c r="A224" s="302"/>
      <c r="B224" s="302"/>
      <c r="C224" s="302"/>
      <c r="D224" s="302"/>
      <c r="E224" s="302"/>
      <c r="F224" s="246"/>
      <c r="G224" s="247"/>
    </row>
    <row r="225" spans="1:7">
      <c r="A225" s="302"/>
      <c r="B225" s="302"/>
      <c r="C225" s="302"/>
      <c r="D225" s="302"/>
      <c r="E225" s="302"/>
      <c r="F225" s="246"/>
      <c r="G225" s="247"/>
    </row>
    <row r="226" spans="1:7">
      <c r="A226" s="302"/>
      <c r="B226" s="302"/>
      <c r="C226" s="302"/>
      <c r="D226" s="302"/>
      <c r="E226" s="302"/>
      <c r="F226" s="246"/>
      <c r="G226" s="247"/>
    </row>
    <row r="227" spans="1:7">
      <c r="A227" s="302"/>
      <c r="B227" s="302"/>
      <c r="C227" s="302"/>
      <c r="D227" s="302"/>
      <c r="E227" s="302"/>
      <c r="F227" s="246"/>
      <c r="G227" s="247"/>
    </row>
    <row r="228" spans="1:7">
      <c r="A228" s="302"/>
      <c r="B228" s="302"/>
      <c r="C228" s="302"/>
      <c r="D228" s="302"/>
      <c r="E228" s="302"/>
      <c r="F228" s="246"/>
      <c r="G228" s="247"/>
    </row>
    <row r="229" spans="1:7">
      <c r="F229" s="246"/>
      <c r="G229" s="247"/>
    </row>
    <row r="230" spans="1:7">
      <c r="F230" s="246"/>
      <c r="G230" s="247"/>
    </row>
    <row r="231" spans="1:7">
      <c r="F231" s="246"/>
      <c r="G231" s="247"/>
    </row>
    <row r="232" spans="1:7">
      <c r="F232" s="246"/>
      <c r="G232" s="247"/>
    </row>
    <row r="233" spans="1:7">
      <c r="F233" s="246"/>
      <c r="G233" s="247"/>
    </row>
    <row r="234" spans="1:7">
      <c r="F234" s="246"/>
      <c r="G234" s="247"/>
    </row>
    <row r="235" spans="1:7">
      <c r="F235" s="246"/>
      <c r="G235" s="247"/>
    </row>
    <row r="236" spans="1:7">
      <c r="F236" s="246"/>
      <c r="G236" s="247"/>
    </row>
    <row r="237" spans="1:7">
      <c r="F237" s="246"/>
      <c r="G237" s="247"/>
    </row>
    <row r="238" spans="1:7">
      <c r="F238" s="246"/>
      <c r="G238" s="247"/>
    </row>
    <row r="239" spans="1:7">
      <c r="F239" s="246"/>
      <c r="G239" s="247"/>
    </row>
    <row r="240" spans="1:7">
      <c r="F240" s="246"/>
      <c r="G240" s="247"/>
    </row>
    <row r="241" spans="6:7">
      <c r="F241" s="246"/>
      <c r="G241" s="247"/>
    </row>
    <row r="242" spans="6:7">
      <c r="F242" s="246"/>
      <c r="G242" s="247"/>
    </row>
    <row r="243" spans="6:7">
      <c r="F243" s="246"/>
      <c r="G243" s="247"/>
    </row>
    <row r="244" spans="6:7">
      <c r="F244" s="246"/>
      <c r="G244" s="247"/>
    </row>
    <row r="245" spans="6:7">
      <c r="F245" s="246"/>
      <c r="G245" s="247"/>
    </row>
    <row r="246" spans="6:7">
      <c r="F246" s="246"/>
      <c r="G246" s="247"/>
    </row>
    <row r="247" spans="6:7">
      <c r="F247" s="246"/>
      <c r="G247" s="247"/>
    </row>
    <row r="248" spans="6:7">
      <c r="F248" s="246"/>
      <c r="G248" s="247"/>
    </row>
    <row r="249" spans="6:7">
      <c r="F249" s="246"/>
      <c r="G249" s="247"/>
    </row>
    <row r="250" spans="6:7">
      <c r="F250" s="246"/>
      <c r="G250" s="247"/>
    </row>
    <row r="251" spans="6:7">
      <c r="F251" s="246"/>
      <c r="G251" s="247"/>
    </row>
    <row r="252" spans="6:7">
      <c r="F252" s="246"/>
      <c r="G252" s="247"/>
    </row>
    <row r="253" spans="6:7">
      <c r="F253" s="246"/>
      <c r="G253" s="247"/>
    </row>
    <row r="254" spans="6:7">
      <c r="F254" s="246"/>
      <c r="G254" s="247"/>
    </row>
    <row r="255" spans="6:7">
      <c r="F255" s="246"/>
      <c r="G255" s="247"/>
    </row>
    <row r="256" spans="6:7">
      <c r="F256" s="246"/>
      <c r="G256" s="247"/>
    </row>
    <row r="257" spans="6:7">
      <c r="F257" s="246"/>
      <c r="G257" s="247"/>
    </row>
    <row r="258" spans="6:7">
      <c r="F258" s="246"/>
      <c r="G258" s="247"/>
    </row>
    <row r="259" spans="6:7">
      <c r="F259" s="246"/>
      <c r="G259" s="247"/>
    </row>
    <row r="260" spans="6:7">
      <c r="F260" s="246"/>
      <c r="G260" s="247"/>
    </row>
    <row r="261" spans="6:7">
      <c r="F261" s="246"/>
      <c r="G261" s="247"/>
    </row>
    <row r="262" spans="6:7">
      <c r="F262" s="246"/>
      <c r="G262" s="247"/>
    </row>
    <row r="263" spans="6:7">
      <c r="F263" s="246"/>
      <c r="G263" s="247"/>
    </row>
    <row r="264" spans="6:7">
      <c r="F264" s="246"/>
      <c r="G264" s="247"/>
    </row>
    <row r="265" spans="6:7">
      <c r="F265" s="246"/>
      <c r="G265" s="247"/>
    </row>
    <row r="266" spans="6:7">
      <c r="F266" s="246"/>
      <c r="G266" s="247"/>
    </row>
    <row r="267" spans="6:7">
      <c r="F267" s="246"/>
      <c r="G267" s="247"/>
    </row>
    <row r="268" spans="6:7">
      <c r="F268" s="246"/>
      <c r="G268" s="247"/>
    </row>
    <row r="269" spans="6:7">
      <c r="F269" s="246"/>
      <c r="G269" s="247"/>
    </row>
    <row r="270" spans="6:7">
      <c r="F270" s="246"/>
      <c r="G270" s="247"/>
    </row>
    <row r="271" spans="6:7">
      <c r="F271" s="246"/>
      <c r="G271" s="247"/>
    </row>
    <row r="272" spans="6:7">
      <c r="F272" s="246"/>
      <c r="G272" s="247"/>
    </row>
    <row r="273" spans="6:7">
      <c r="F273" s="246"/>
      <c r="G273" s="247"/>
    </row>
    <row r="274" spans="6:7">
      <c r="F274" s="246"/>
      <c r="G274" s="247"/>
    </row>
    <row r="275" spans="6:7">
      <c r="F275" s="246"/>
      <c r="G275" s="247"/>
    </row>
    <row r="276" spans="6:7">
      <c r="F276" s="246"/>
      <c r="G276" s="247"/>
    </row>
    <row r="277" spans="6:7">
      <c r="F277" s="246"/>
      <c r="G277" s="247"/>
    </row>
    <row r="278" spans="6:7">
      <c r="F278" s="246"/>
      <c r="G278" s="247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IV278"/>
  <sheetViews>
    <sheetView tabSelected="1" showRuler="0" zoomScale="70" zoomScaleNormal="70" zoomScaleSheetLayoutView="90" workbookViewId="0">
      <selection activeCell="F22" sqref="F22"/>
    </sheetView>
  </sheetViews>
  <sheetFormatPr defaultColWidth="9.140625" defaultRowHeight="18"/>
  <cols>
    <col min="1" max="1" width="43.42578125" style="209" customWidth="1"/>
    <col min="2" max="2" width="23.85546875" style="209" customWidth="1"/>
    <col min="3" max="3" width="26.85546875" style="209" customWidth="1"/>
    <col min="4" max="4" width="24.7109375" style="209" customWidth="1"/>
    <col min="5" max="5" width="39.28515625" style="209" bestFit="1" customWidth="1"/>
    <col min="6" max="6" width="23.85546875" style="210" customWidth="1"/>
    <col min="7" max="7" width="34.5703125" style="211" customWidth="1"/>
    <col min="8" max="9" width="34.5703125" style="209" customWidth="1"/>
    <col min="10" max="10" width="9.140625" style="209"/>
    <col min="11" max="11" width="9.5703125" style="209" bestFit="1" customWidth="1"/>
    <col min="12" max="16384" width="9.140625" style="209"/>
  </cols>
  <sheetData>
    <row r="1" spans="1:13">
      <c r="A1" s="290" t="s">
        <v>294</v>
      </c>
      <c r="B1" s="274"/>
    </row>
    <row r="2" spans="1:13" ht="15.75" customHeight="1">
      <c r="A2" s="274"/>
      <c r="B2" s="274"/>
      <c r="C2" s="212"/>
    </row>
    <row r="3" spans="1:13" ht="15.75" customHeight="1">
      <c r="A3" s="274" t="s">
        <v>28</v>
      </c>
      <c r="B3" s="282">
        <v>43616</v>
      </c>
      <c r="C3" s="213" t="s">
        <v>240</v>
      </c>
      <c r="D3" s="209">
        <v>17</v>
      </c>
      <c r="E3" s="209" t="s">
        <v>29</v>
      </c>
      <c r="F3" s="214">
        <v>43613</v>
      </c>
      <c r="G3" s="209"/>
    </row>
    <row r="4" spans="1:13" ht="15.75" customHeight="1">
      <c r="A4" s="274" t="s">
        <v>30</v>
      </c>
      <c r="B4" s="282">
        <v>43633</v>
      </c>
      <c r="C4" s="213" t="s">
        <v>241</v>
      </c>
      <c r="D4" s="215">
        <v>20</v>
      </c>
      <c r="E4" s="209" t="s">
        <v>31</v>
      </c>
      <c r="F4" s="214">
        <v>43616</v>
      </c>
      <c r="G4" s="209"/>
    </row>
    <row r="5" spans="1:13" ht="17.25" customHeight="1">
      <c r="A5" s="274"/>
      <c r="B5" s="274"/>
      <c r="C5" s="212"/>
      <c r="E5" s="209" t="s">
        <v>32</v>
      </c>
      <c r="F5" s="214">
        <v>43613</v>
      </c>
      <c r="G5" s="209"/>
    </row>
    <row r="6" spans="1:13" ht="15.75" customHeight="1">
      <c r="A6" s="274"/>
      <c r="B6" s="274"/>
      <c r="C6" s="212"/>
      <c r="E6" s="209" t="s">
        <v>33</v>
      </c>
      <c r="F6" s="214">
        <v>43633</v>
      </c>
      <c r="G6" s="209"/>
    </row>
    <row r="7" spans="1:13">
      <c r="A7" s="217"/>
      <c r="B7" s="283"/>
      <c r="C7" s="299"/>
      <c r="D7" s="216"/>
      <c r="E7" s="217"/>
      <c r="F7" s="218"/>
    </row>
    <row r="8" spans="1:13">
      <c r="A8" s="217"/>
      <c r="B8" s="217"/>
      <c r="C8" s="299"/>
      <c r="D8" s="216"/>
      <c r="E8" s="217"/>
      <c r="F8" s="218"/>
    </row>
    <row r="9" spans="1:13">
      <c r="A9" s="284"/>
      <c r="B9" s="285" t="s">
        <v>34</v>
      </c>
      <c r="C9" s="220" t="s">
        <v>27</v>
      </c>
      <c r="D9" s="220" t="s">
        <v>3</v>
      </c>
      <c r="E9" s="220" t="s">
        <v>4</v>
      </c>
      <c r="F9" s="221" t="s">
        <v>35</v>
      </c>
    </row>
    <row r="10" spans="1:13">
      <c r="A10" s="284" t="s">
        <v>292</v>
      </c>
      <c r="B10" s="286"/>
      <c r="C10" s="291">
        <v>1378201975.5999999</v>
      </c>
      <c r="D10" s="222">
        <v>1378201975.5999999</v>
      </c>
      <c r="E10" s="223">
        <v>1334660353.1700001</v>
      </c>
      <c r="F10" s="224">
        <v>1.0250184910478666</v>
      </c>
      <c r="G10" s="228"/>
      <c r="H10" s="225"/>
      <c r="I10" s="225"/>
      <c r="J10" s="225"/>
      <c r="K10" s="225"/>
      <c r="L10" s="225"/>
      <c r="M10" s="225"/>
    </row>
    <row r="11" spans="1:13">
      <c r="A11" s="284" t="s">
        <v>24</v>
      </c>
      <c r="B11" s="286"/>
      <c r="C11" s="226">
        <v>76117803.629999995</v>
      </c>
      <c r="D11" s="222">
        <v>76117803.629999995</v>
      </c>
      <c r="E11" s="223">
        <v>72794764.129999995</v>
      </c>
      <c r="F11" s="224"/>
      <c r="G11" s="228"/>
      <c r="H11" s="225"/>
      <c r="I11" s="225"/>
      <c r="J11" s="225"/>
      <c r="K11" s="225"/>
      <c r="L11" s="225"/>
      <c r="M11" s="225"/>
    </row>
    <row r="12" spans="1:13">
      <c r="A12" s="284" t="s">
        <v>291</v>
      </c>
      <c r="B12" s="286"/>
      <c r="C12" s="227">
        <v>1302084171.9699998</v>
      </c>
      <c r="D12" s="222">
        <v>1302084171.9699998</v>
      </c>
      <c r="E12" s="223">
        <v>1261865589.04</v>
      </c>
      <c r="F12" s="224"/>
      <c r="G12" s="228"/>
      <c r="H12" s="225"/>
      <c r="I12" s="225"/>
      <c r="J12" s="225"/>
      <c r="K12" s="225"/>
      <c r="L12" s="225"/>
      <c r="M12" s="225"/>
    </row>
    <row r="13" spans="1:13">
      <c r="A13" s="284" t="s">
        <v>25</v>
      </c>
      <c r="B13" s="217"/>
      <c r="C13" s="227">
        <v>1302084171.97</v>
      </c>
      <c r="D13" s="222">
        <v>1302084171.97</v>
      </c>
      <c r="E13" s="223">
        <v>1261865589.04</v>
      </c>
      <c r="F13" s="224">
        <v>0.9691121482037901</v>
      </c>
      <c r="G13" s="228"/>
      <c r="H13" s="229"/>
      <c r="I13" s="225"/>
      <c r="J13" s="225"/>
      <c r="K13" s="225"/>
      <c r="L13" s="225"/>
      <c r="M13" s="225"/>
    </row>
    <row r="14" spans="1:13">
      <c r="A14" s="287" t="s">
        <v>38</v>
      </c>
      <c r="B14" s="288">
        <v>2.4966800000000001E-2</v>
      </c>
      <c r="C14" s="226">
        <v>268000000</v>
      </c>
      <c r="D14" s="222">
        <v>268000000</v>
      </c>
      <c r="E14" s="223">
        <v>227781417.06999993</v>
      </c>
      <c r="F14" s="224">
        <v>0.84993066070895495</v>
      </c>
      <c r="G14" s="228"/>
      <c r="H14" s="229"/>
      <c r="I14" s="225"/>
      <c r="J14" s="225"/>
      <c r="K14" s="225"/>
      <c r="L14" s="225"/>
      <c r="M14" s="225"/>
    </row>
    <row r="15" spans="1:13">
      <c r="A15" s="287" t="s">
        <v>244</v>
      </c>
      <c r="B15" s="288">
        <v>2.5600000000000001E-2</v>
      </c>
      <c r="C15" s="226">
        <v>438000000</v>
      </c>
      <c r="D15" s="222">
        <v>438000000</v>
      </c>
      <c r="E15" s="223">
        <v>438000000</v>
      </c>
      <c r="F15" s="224">
        <v>1</v>
      </c>
      <c r="G15" s="228"/>
      <c r="I15" s="225"/>
      <c r="J15" s="225"/>
      <c r="K15" s="225"/>
      <c r="L15" s="225"/>
      <c r="M15" s="225"/>
    </row>
    <row r="16" spans="1:13">
      <c r="A16" s="287" t="s">
        <v>245</v>
      </c>
      <c r="B16" s="288">
        <v>2.4396299999999999E-2</v>
      </c>
      <c r="C16" s="226">
        <v>0</v>
      </c>
      <c r="D16" s="222">
        <v>0</v>
      </c>
      <c r="E16" s="223">
        <v>0</v>
      </c>
      <c r="F16" s="224">
        <v>0</v>
      </c>
      <c r="G16" s="228"/>
      <c r="I16" s="225"/>
      <c r="J16" s="225"/>
      <c r="K16" s="225"/>
      <c r="L16" s="225"/>
      <c r="M16" s="225"/>
    </row>
    <row r="17" spans="1:13">
      <c r="A17" s="287" t="s">
        <v>23</v>
      </c>
      <c r="B17" s="288">
        <v>2.5000000000000001E-2</v>
      </c>
      <c r="C17" s="226">
        <v>438000000</v>
      </c>
      <c r="D17" s="222">
        <v>438000000</v>
      </c>
      <c r="E17" s="223">
        <v>438000000</v>
      </c>
      <c r="F17" s="224">
        <v>1</v>
      </c>
      <c r="G17" s="228"/>
      <c r="I17" s="225"/>
      <c r="J17" s="225"/>
      <c r="K17" s="225"/>
      <c r="L17" s="225"/>
      <c r="M17" s="225"/>
    </row>
    <row r="18" spans="1:13">
      <c r="A18" s="287" t="s">
        <v>39</v>
      </c>
      <c r="B18" s="288">
        <v>2.5399999999999999E-2</v>
      </c>
      <c r="C18" s="226">
        <v>106000000</v>
      </c>
      <c r="D18" s="222">
        <v>106000000</v>
      </c>
      <c r="E18" s="223">
        <v>106000000</v>
      </c>
      <c r="F18" s="224">
        <v>1</v>
      </c>
      <c r="I18" s="225"/>
      <c r="J18" s="225"/>
      <c r="K18" s="225"/>
      <c r="L18" s="225"/>
      <c r="M18" s="225"/>
    </row>
    <row r="19" spans="1:13">
      <c r="A19" s="287" t="s">
        <v>7</v>
      </c>
      <c r="B19" s="288">
        <v>0</v>
      </c>
      <c r="C19" s="291">
        <v>52084171.969999999</v>
      </c>
      <c r="D19" s="222">
        <v>52084171.969999999</v>
      </c>
      <c r="E19" s="223">
        <v>52084171.969999999</v>
      </c>
      <c r="F19" s="224">
        <v>1</v>
      </c>
      <c r="I19" s="225"/>
      <c r="J19" s="225"/>
      <c r="K19" s="225"/>
      <c r="L19" s="225"/>
      <c r="M19" s="225"/>
    </row>
    <row r="20" spans="1:13">
      <c r="A20" s="230"/>
      <c r="B20" s="231"/>
      <c r="C20" s="232"/>
      <c r="D20" s="232"/>
      <c r="E20" s="232"/>
      <c r="F20" s="233"/>
    </row>
    <row r="21" spans="1:13">
      <c r="A21" s="230"/>
      <c r="B21" s="231"/>
      <c r="C21" s="232"/>
      <c r="D21" s="232"/>
      <c r="E21" s="232"/>
      <c r="F21" s="234"/>
    </row>
    <row r="22" spans="1:13" ht="54">
      <c r="A22" s="230"/>
      <c r="B22" s="236" t="s">
        <v>243</v>
      </c>
      <c r="C22" s="236" t="s">
        <v>40</v>
      </c>
      <c r="D22" s="235" t="s">
        <v>242</v>
      </c>
      <c r="E22" s="235" t="s">
        <v>279</v>
      </c>
      <c r="F22" s="234"/>
    </row>
    <row r="23" spans="1:13">
      <c r="A23" s="230" t="s">
        <v>38</v>
      </c>
      <c r="B23" s="222">
        <v>40218582.930000067</v>
      </c>
      <c r="C23" s="222">
        <v>371727.91</v>
      </c>
      <c r="D23" s="237">
        <v>150.06933929104503</v>
      </c>
      <c r="E23" s="238">
        <v>1.3870444402985074</v>
      </c>
      <c r="F23" s="234"/>
    </row>
    <row r="24" spans="1:13">
      <c r="A24" s="230" t="s">
        <v>244</v>
      </c>
      <c r="B24" s="222">
        <v>0</v>
      </c>
      <c r="C24" s="222">
        <v>529493.32999999996</v>
      </c>
      <c r="D24" s="237">
        <v>0</v>
      </c>
      <c r="E24" s="238">
        <v>1.2088888812785388</v>
      </c>
      <c r="F24" s="234"/>
    </row>
    <row r="25" spans="1:13">
      <c r="A25" s="230" t="s">
        <v>245</v>
      </c>
      <c r="B25" s="222">
        <v>0</v>
      </c>
      <c r="C25" s="222">
        <v>0</v>
      </c>
      <c r="D25" s="237">
        <v>0</v>
      </c>
      <c r="E25" s="238">
        <v>0</v>
      </c>
      <c r="F25" s="234"/>
    </row>
    <row r="26" spans="1:13">
      <c r="A26" s="230" t="s">
        <v>23</v>
      </c>
      <c r="B26" s="222">
        <v>0</v>
      </c>
      <c r="C26" s="222">
        <v>517083.33</v>
      </c>
      <c r="D26" s="237">
        <v>0</v>
      </c>
      <c r="E26" s="238">
        <v>1.1805555479452055</v>
      </c>
      <c r="F26" s="234"/>
    </row>
    <row r="27" spans="1:13">
      <c r="A27" s="230" t="s">
        <v>39</v>
      </c>
      <c r="B27" s="222">
        <v>0</v>
      </c>
      <c r="C27" s="222">
        <v>127141.11</v>
      </c>
      <c r="D27" s="237">
        <v>0</v>
      </c>
      <c r="E27" s="238">
        <v>1.1994444339622641</v>
      </c>
      <c r="F27" s="234"/>
    </row>
    <row r="28" spans="1:13">
      <c r="A28" s="230" t="s">
        <v>7</v>
      </c>
      <c r="B28" s="222">
        <v>0</v>
      </c>
      <c r="C28" s="222">
        <v>0</v>
      </c>
      <c r="D28" s="237">
        <v>0</v>
      </c>
      <c r="E28" s="238">
        <v>0</v>
      </c>
      <c r="F28" s="234"/>
    </row>
    <row r="29" spans="1:13" ht="18.75" thickBot="1">
      <c r="A29" s="219" t="s">
        <v>37</v>
      </c>
      <c r="B29" s="239">
        <v>40218582.930000067</v>
      </c>
      <c r="C29" s="239">
        <v>1545445.6800000002</v>
      </c>
      <c r="D29" s="240"/>
      <c r="E29" s="232"/>
      <c r="F29" s="234"/>
    </row>
    <row r="30" spans="1:13">
      <c r="B30" s="229"/>
      <c r="C30" s="229"/>
      <c r="D30" s="241"/>
      <c r="E30" s="229"/>
      <c r="F30" s="242"/>
    </row>
    <row r="31" spans="1:13">
      <c r="A31" s="243"/>
      <c r="B31" s="244"/>
      <c r="C31" s="229"/>
      <c r="D31" s="229"/>
      <c r="E31" s="229"/>
      <c r="F31" s="242"/>
    </row>
    <row r="32" spans="1:13">
      <c r="A32" s="209" t="s">
        <v>41</v>
      </c>
      <c r="C32" s="229"/>
      <c r="E32" s="245"/>
    </row>
    <row r="33" spans="1:7">
      <c r="C33" s="229"/>
      <c r="E33" s="245"/>
      <c r="F33" s="246"/>
      <c r="G33" s="247"/>
    </row>
    <row r="34" spans="1:7">
      <c r="A34" s="243" t="s">
        <v>42</v>
      </c>
      <c r="C34" s="229"/>
      <c r="F34" s="246"/>
      <c r="G34" s="247"/>
    </row>
    <row r="35" spans="1:7">
      <c r="A35" s="248" t="s">
        <v>43</v>
      </c>
      <c r="E35" s="249">
        <v>4087849.05</v>
      </c>
      <c r="F35" s="250"/>
      <c r="G35" s="251"/>
    </row>
    <row r="36" spans="1:7">
      <c r="A36" s="248" t="s">
        <v>44</v>
      </c>
      <c r="E36" s="252">
        <v>0</v>
      </c>
      <c r="F36" s="250"/>
      <c r="G36" s="251"/>
    </row>
    <row r="37" spans="1:7">
      <c r="A37" s="243" t="s">
        <v>45</v>
      </c>
      <c r="E37" s="249">
        <v>4087849.05</v>
      </c>
      <c r="F37" s="250"/>
      <c r="G37" s="251"/>
    </row>
    <row r="38" spans="1:7">
      <c r="E38" s="253"/>
      <c r="F38" s="250"/>
      <c r="G38" s="251"/>
    </row>
    <row r="39" spans="1:7">
      <c r="A39" s="243" t="s">
        <v>46</v>
      </c>
      <c r="E39" s="253"/>
      <c r="F39" s="250"/>
      <c r="G39" s="251"/>
    </row>
    <row r="40" spans="1:7">
      <c r="A40" s="248" t="s">
        <v>47</v>
      </c>
      <c r="E40" s="249">
        <v>42971038.799999997</v>
      </c>
      <c r="F40" s="250"/>
      <c r="G40" s="251"/>
    </row>
    <row r="41" spans="1:7">
      <c r="A41" s="248" t="s">
        <v>48</v>
      </c>
      <c r="E41" s="252">
        <v>0</v>
      </c>
      <c r="F41" s="250"/>
      <c r="G41" s="251"/>
    </row>
    <row r="42" spans="1:7">
      <c r="A42" s="243" t="s">
        <v>49</v>
      </c>
      <c r="E42" s="249">
        <v>42971038.799999997</v>
      </c>
      <c r="F42" s="250"/>
      <c r="G42" s="251"/>
    </row>
    <row r="43" spans="1:7">
      <c r="A43" s="248"/>
      <c r="E43" s="254"/>
      <c r="F43" s="250"/>
      <c r="G43" s="251"/>
    </row>
    <row r="44" spans="1:7">
      <c r="A44" s="243" t="s">
        <v>50</v>
      </c>
      <c r="E44" s="249">
        <v>0</v>
      </c>
      <c r="F44" s="250"/>
      <c r="G44" s="251"/>
    </row>
    <row r="45" spans="1:7">
      <c r="A45" s="243"/>
      <c r="E45" s="249"/>
      <c r="F45" s="250"/>
      <c r="G45" s="251"/>
    </row>
    <row r="46" spans="1:7">
      <c r="A46" s="243"/>
      <c r="E46" s="255"/>
      <c r="F46" s="250"/>
      <c r="G46" s="251"/>
    </row>
    <row r="47" spans="1:7" ht="18.75" thickBot="1">
      <c r="A47" s="209" t="s">
        <v>51</v>
      </c>
      <c r="E47" s="256">
        <v>47058887.849999994</v>
      </c>
      <c r="F47" s="250"/>
      <c r="G47" s="251"/>
    </row>
    <row r="48" spans="1:7" ht="18.75" thickTop="1">
      <c r="E48" s="257"/>
      <c r="F48" s="250"/>
      <c r="G48" s="251"/>
    </row>
    <row r="49" spans="1:7">
      <c r="A49" s="209" t="s">
        <v>52</v>
      </c>
      <c r="D49" s="258"/>
      <c r="E49" s="259"/>
      <c r="F49" s="250"/>
      <c r="G49" s="251"/>
    </row>
    <row r="50" spans="1:7">
      <c r="D50" s="260" t="s">
        <v>6</v>
      </c>
      <c r="E50" s="260" t="s">
        <v>5</v>
      </c>
      <c r="F50" s="250"/>
      <c r="G50" s="251"/>
    </row>
    <row r="51" spans="1:7">
      <c r="A51" s="243" t="s">
        <v>188</v>
      </c>
      <c r="D51" s="261">
        <v>62136</v>
      </c>
      <c r="E51" s="255">
        <v>1302084171.9699998</v>
      </c>
      <c r="F51" s="250"/>
      <c r="G51" s="251"/>
    </row>
    <row r="52" spans="1:7">
      <c r="A52" s="243" t="s">
        <v>189</v>
      </c>
      <c r="D52" s="262"/>
      <c r="E52" s="252">
        <v>40218582.929999828</v>
      </c>
      <c r="F52" s="250"/>
      <c r="G52" s="251"/>
    </row>
    <row r="53" spans="1:7">
      <c r="A53" s="243"/>
      <c r="D53" s="263">
        <v>61289</v>
      </c>
      <c r="E53" s="264">
        <v>1261865589.04</v>
      </c>
      <c r="F53" s="250"/>
      <c r="G53" s="251"/>
    </row>
    <row r="54" spans="1:7">
      <c r="F54" s="250"/>
      <c r="G54" s="251"/>
    </row>
    <row r="55" spans="1:7">
      <c r="A55" s="209" t="s">
        <v>53</v>
      </c>
      <c r="E55" s="258"/>
      <c r="F55" s="250"/>
      <c r="G55" s="251"/>
    </row>
    <row r="56" spans="1:7">
      <c r="F56" s="250"/>
      <c r="G56" s="251"/>
    </row>
    <row r="57" spans="1:7">
      <c r="A57" s="243" t="s">
        <v>51</v>
      </c>
      <c r="E57" s="265">
        <v>47058887.849999994</v>
      </c>
      <c r="F57" s="250"/>
      <c r="G57" s="251"/>
    </row>
    <row r="58" spans="1:7">
      <c r="A58" s="243" t="s">
        <v>54</v>
      </c>
      <c r="E58" s="265">
        <v>0</v>
      </c>
      <c r="F58" s="250"/>
      <c r="G58" s="251"/>
    </row>
    <row r="59" spans="1:7">
      <c r="A59" s="243" t="s">
        <v>55</v>
      </c>
      <c r="E59" s="266">
        <v>47058887.849999994</v>
      </c>
      <c r="F59" s="250"/>
      <c r="G59" s="251"/>
    </row>
    <row r="60" spans="1:7">
      <c r="F60" s="250"/>
      <c r="G60" s="251"/>
    </row>
    <row r="61" spans="1:7">
      <c r="A61" s="243" t="s">
        <v>228</v>
      </c>
      <c r="E61" s="229">
        <v>0</v>
      </c>
      <c r="F61" s="250"/>
      <c r="G61" s="251"/>
    </row>
    <row r="62" spans="1:7">
      <c r="F62" s="250"/>
      <c r="G62" s="251"/>
    </row>
    <row r="63" spans="1:7">
      <c r="A63" s="243" t="s">
        <v>229</v>
      </c>
      <c r="F63" s="250"/>
      <c r="G63" s="251"/>
    </row>
    <row r="64" spans="1:7">
      <c r="A64" s="248" t="s">
        <v>56</v>
      </c>
      <c r="E64" s="265">
        <v>1148501.6499999999</v>
      </c>
      <c r="F64" s="250"/>
      <c r="G64" s="251"/>
    </row>
    <row r="65" spans="1:7">
      <c r="A65" s="248" t="s">
        <v>57</v>
      </c>
      <c r="E65" s="265">
        <v>1148501.6499999999</v>
      </c>
      <c r="F65" s="250"/>
      <c r="G65" s="251"/>
    </row>
    <row r="66" spans="1:7">
      <c r="A66" s="248" t="s">
        <v>58</v>
      </c>
      <c r="E66" s="266">
        <v>0</v>
      </c>
      <c r="F66" s="250"/>
      <c r="G66" s="251"/>
    </row>
    <row r="67" spans="1:7">
      <c r="F67" s="250"/>
      <c r="G67" s="251"/>
    </row>
    <row r="68" spans="1:7">
      <c r="A68" s="243" t="s">
        <v>230</v>
      </c>
      <c r="F68" s="250"/>
      <c r="G68" s="251"/>
    </row>
    <row r="69" spans="1:7">
      <c r="A69" s="248" t="s">
        <v>59</v>
      </c>
      <c r="F69" s="250"/>
      <c r="G69" s="251"/>
    </row>
    <row r="70" spans="1:7">
      <c r="A70" s="267" t="s">
        <v>60</v>
      </c>
      <c r="E70" s="265">
        <v>0</v>
      </c>
      <c r="F70" s="250"/>
      <c r="G70" s="251"/>
    </row>
    <row r="71" spans="1:7">
      <c r="A71" s="267" t="s">
        <v>61</v>
      </c>
      <c r="E71" s="265">
        <v>0</v>
      </c>
      <c r="F71" s="250"/>
      <c r="G71" s="251"/>
    </row>
    <row r="72" spans="1:7">
      <c r="A72" s="267" t="s">
        <v>62</v>
      </c>
      <c r="E72" s="265">
        <v>371727.91</v>
      </c>
      <c r="F72" s="250"/>
      <c r="G72" s="251"/>
    </row>
    <row r="73" spans="1:7">
      <c r="A73" s="267"/>
      <c r="E73" s="265"/>
      <c r="F73" s="250"/>
      <c r="G73" s="251"/>
    </row>
    <row r="74" spans="1:7">
      <c r="A74" s="267" t="s">
        <v>63</v>
      </c>
      <c r="E74" s="265">
        <v>371727.91</v>
      </c>
      <c r="F74" s="250"/>
      <c r="G74" s="251"/>
    </row>
    <row r="75" spans="1:7">
      <c r="A75" s="267" t="s">
        <v>64</v>
      </c>
      <c r="E75" s="265">
        <v>0</v>
      </c>
      <c r="F75" s="250"/>
      <c r="G75" s="251"/>
    </row>
    <row r="76" spans="1:7">
      <c r="F76" s="250"/>
      <c r="G76" s="251"/>
    </row>
    <row r="77" spans="1:7">
      <c r="A77" s="248" t="s">
        <v>252</v>
      </c>
      <c r="F77" s="250"/>
      <c r="G77" s="251"/>
    </row>
    <row r="78" spans="1:7">
      <c r="A78" s="267" t="s">
        <v>253</v>
      </c>
      <c r="E78" s="265">
        <v>0</v>
      </c>
      <c r="F78" s="250"/>
      <c r="G78" s="251"/>
    </row>
    <row r="79" spans="1:7">
      <c r="A79" s="267" t="s">
        <v>254</v>
      </c>
      <c r="E79" s="265">
        <v>0</v>
      </c>
      <c r="F79" s="250"/>
      <c r="G79" s="251"/>
    </row>
    <row r="80" spans="1:7">
      <c r="A80" s="267" t="s">
        <v>255</v>
      </c>
      <c r="E80" s="265">
        <v>529493.32999999996</v>
      </c>
      <c r="F80" s="250"/>
      <c r="G80" s="251"/>
    </row>
    <row r="81" spans="1:7">
      <c r="A81" s="267"/>
      <c r="E81" s="265"/>
      <c r="F81" s="250"/>
      <c r="G81" s="251"/>
    </row>
    <row r="82" spans="1:7">
      <c r="A82" s="267" t="s">
        <v>256</v>
      </c>
      <c r="E82" s="265">
        <v>529493.32999999996</v>
      </c>
      <c r="F82" s="250"/>
      <c r="G82" s="251"/>
    </row>
    <row r="83" spans="1:7">
      <c r="A83" s="267" t="s">
        <v>257</v>
      </c>
      <c r="E83" s="265">
        <v>0</v>
      </c>
      <c r="F83" s="250"/>
      <c r="G83" s="251"/>
    </row>
    <row r="84" spans="1:7">
      <c r="A84" s="267"/>
      <c r="F84" s="250"/>
      <c r="G84" s="251"/>
    </row>
    <row r="85" spans="1:7">
      <c r="A85" s="248" t="s">
        <v>246</v>
      </c>
      <c r="F85" s="250"/>
      <c r="G85" s="251"/>
    </row>
    <row r="86" spans="1:7">
      <c r="A86" s="267" t="s">
        <v>247</v>
      </c>
      <c r="E86" s="265">
        <v>0</v>
      </c>
      <c r="F86" s="250"/>
      <c r="G86" s="251"/>
    </row>
    <row r="87" spans="1:7">
      <c r="A87" s="267" t="s">
        <v>248</v>
      </c>
      <c r="E87" s="265">
        <v>0</v>
      </c>
      <c r="F87" s="250"/>
      <c r="G87" s="251"/>
    </row>
    <row r="88" spans="1:7">
      <c r="A88" s="267" t="s">
        <v>249</v>
      </c>
      <c r="E88" s="265">
        <v>0</v>
      </c>
      <c r="F88" s="250"/>
      <c r="G88" s="251"/>
    </row>
    <row r="89" spans="1:7">
      <c r="A89" s="267"/>
      <c r="E89" s="265"/>
      <c r="F89" s="250"/>
      <c r="G89" s="251"/>
    </row>
    <row r="90" spans="1:7">
      <c r="A90" s="267" t="s">
        <v>250</v>
      </c>
      <c r="E90" s="265">
        <v>0</v>
      </c>
      <c r="F90" s="250"/>
      <c r="G90" s="251"/>
    </row>
    <row r="91" spans="1:7">
      <c r="A91" s="267" t="s">
        <v>251</v>
      </c>
      <c r="E91" s="265">
        <v>0</v>
      </c>
      <c r="F91" s="250"/>
      <c r="G91" s="251"/>
    </row>
    <row r="92" spans="1:7">
      <c r="A92" s="267"/>
      <c r="F92" s="250"/>
      <c r="G92" s="251"/>
    </row>
    <row r="93" spans="1:7">
      <c r="A93" s="248" t="s">
        <v>13</v>
      </c>
      <c r="F93" s="250"/>
      <c r="G93" s="251"/>
    </row>
    <row r="94" spans="1:7">
      <c r="A94" s="267" t="s">
        <v>14</v>
      </c>
      <c r="E94" s="265">
        <v>0</v>
      </c>
      <c r="F94" s="250"/>
      <c r="G94" s="251"/>
    </row>
    <row r="95" spans="1:7">
      <c r="A95" s="267" t="s">
        <v>15</v>
      </c>
      <c r="E95" s="265">
        <v>0</v>
      </c>
      <c r="F95" s="250"/>
      <c r="G95" s="251"/>
    </row>
    <row r="96" spans="1:7">
      <c r="A96" s="267" t="s">
        <v>16</v>
      </c>
      <c r="E96" s="265">
        <v>517083.33</v>
      </c>
      <c r="F96" s="250"/>
      <c r="G96" s="251"/>
    </row>
    <row r="97" spans="1:7">
      <c r="A97" s="267"/>
      <c r="E97" s="265"/>
      <c r="F97" s="250"/>
      <c r="G97" s="251"/>
    </row>
    <row r="98" spans="1:7">
      <c r="A98" s="267" t="s">
        <v>17</v>
      </c>
      <c r="E98" s="265">
        <v>517083.33</v>
      </c>
      <c r="F98" s="250"/>
      <c r="G98" s="251"/>
    </row>
    <row r="99" spans="1:7">
      <c r="A99" s="267" t="s">
        <v>18</v>
      </c>
      <c r="E99" s="265">
        <v>0</v>
      </c>
      <c r="F99" s="250"/>
      <c r="G99" s="251"/>
    </row>
    <row r="100" spans="1:7">
      <c r="F100" s="250"/>
      <c r="G100" s="251"/>
    </row>
    <row r="101" spans="1:7">
      <c r="A101" s="248" t="s">
        <v>65</v>
      </c>
      <c r="F101" s="250"/>
      <c r="G101" s="251"/>
    </row>
    <row r="102" spans="1:7">
      <c r="A102" s="267" t="s">
        <v>66</v>
      </c>
      <c r="E102" s="265">
        <v>0</v>
      </c>
      <c r="F102" s="250"/>
      <c r="G102" s="251"/>
    </row>
    <row r="103" spans="1:7">
      <c r="A103" s="267" t="s">
        <v>67</v>
      </c>
      <c r="E103" s="265">
        <v>0</v>
      </c>
      <c r="F103" s="250"/>
      <c r="G103" s="251"/>
    </row>
    <row r="104" spans="1:7">
      <c r="A104" s="267" t="s">
        <v>68</v>
      </c>
      <c r="E104" s="265">
        <v>127141.11</v>
      </c>
      <c r="F104" s="250"/>
      <c r="G104" s="251"/>
    </row>
    <row r="105" spans="1:7">
      <c r="A105" s="267"/>
      <c r="E105" s="265"/>
      <c r="F105" s="250"/>
      <c r="G105" s="251"/>
    </row>
    <row r="106" spans="1:7">
      <c r="A106" s="267" t="s">
        <v>69</v>
      </c>
      <c r="E106" s="265">
        <v>127141.11</v>
      </c>
      <c r="F106" s="250"/>
      <c r="G106" s="251"/>
    </row>
    <row r="107" spans="1:7">
      <c r="A107" s="267" t="s">
        <v>70</v>
      </c>
      <c r="E107" s="265">
        <v>0</v>
      </c>
      <c r="F107" s="250"/>
      <c r="G107" s="251"/>
    </row>
    <row r="108" spans="1:7">
      <c r="A108" s="267"/>
      <c r="E108" s="229"/>
      <c r="F108" s="250"/>
      <c r="G108" s="251"/>
    </row>
    <row r="109" spans="1:7">
      <c r="A109" s="248" t="s">
        <v>71</v>
      </c>
      <c r="F109" s="250"/>
      <c r="G109" s="251"/>
    </row>
    <row r="110" spans="1:7">
      <c r="A110" s="267" t="s">
        <v>72</v>
      </c>
      <c r="E110" s="266">
        <v>1545445.6800000002</v>
      </c>
      <c r="F110" s="250"/>
      <c r="G110" s="251"/>
    </row>
    <row r="111" spans="1:7">
      <c r="A111" s="267" t="s">
        <v>73</v>
      </c>
      <c r="E111" s="266">
        <v>1545445.6800000002</v>
      </c>
      <c r="F111" s="250"/>
      <c r="G111" s="251"/>
    </row>
    <row r="112" spans="1:7">
      <c r="A112" s="267" t="s">
        <v>74</v>
      </c>
      <c r="E112" s="266">
        <v>0</v>
      </c>
      <c r="F112" s="250"/>
      <c r="G112" s="251"/>
    </row>
    <row r="113" spans="1:7">
      <c r="A113" s="267" t="s">
        <v>75</v>
      </c>
      <c r="E113" s="266">
        <v>0</v>
      </c>
      <c r="F113" s="250"/>
      <c r="G113" s="251"/>
    </row>
    <row r="114" spans="1:7">
      <c r="F114" s="250"/>
      <c r="G114" s="251"/>
    </row>
    <row r="115" spans="1:7">
      <c r="A115" s="243" t="s">
        <v>76</v>
      </c>
      <c r="E115" s="225">
        <v>44364940.523666658</v>
      </c>
      <c r="F115" s="250"/>
      <c r="G115" s="251"/>
    </row>
    <row r="116" spans="1:7">
      <c r="A116" s="248"/>
      <c r="F116" s="250"/>
      <c r="G116" s="251"/>
    </row>
    <row r="117" spans="1:7">
      <c r="A117" s="243" t="s">
        <v>231</v>
      </c>
      <c r="E117" s="268">
        <v>40218582.930000067</v>
      </c>
      <c r="F117" s="250"/>
      <c r="G117" s="251"/>
    </row>
    <row r="118" spans="1:7">
      <c r="A118" s="243"/>
      <c r="F118" s="250"/>
      <c r="G118" s="251"/>
    </row>
    <row r="119" spans="1:7">
      <c r="A119" s="248" t="s">
        <v>77</v>
      </c>
      <c r="E119" s="265">
        <v>0</v>
      </c>
      <c r="F119" s="250"/>
      <c r="G119" s="251"/>
    </row>
    <row r="120" spans="1:7">
      <c r="A120" s="248" t="s">
        <v>78</v>
      </c>
      <c r="E120" s="269">
        <v>40218582.930000067</v>
      </c>
      <c r="F120" s="250"/>
      <c r="G120" s="251"/>
    </row>
    <row r="121" spans="1:7">
      <c r="A121" s="248" t="s">
        <v>80</v>
      </c>
      <c r="E121" s="266">
        <v>0</v>
      </c>
      <c r="F121" s="250"/>
      <c r="G121" s="251"/>
    </row>
    <row r="122" spans="1:7">
      <c r="A122" s="248"/>
      <c r="E122" s="225"/>
      <c r="F122" s="250"/>
      <c r="G122" s="251"/>
    </row>
    <row r="123" spans="1:7">
      <c r="A123" s="243" t="s">
        <v>232</v>
      </c>
      <c r="E123" s="266">
        <v>0</v>
      </c>
      <c r="F123" s="250"/>
      <c r="G123" s="251"/>
    </row>
    <row r="124" spans="1:7">
      <c r="A124" s="243"/>
      <c r="E124" s="270"/>
      <c r="F124" s="250"/>
      <c r="G124" s="251"/>
    </row>
    <row r="125" spans="1:7">
      <c r="A125" s="248" t="s">
        <v>81</v>
      </c>
      <c r="E125" s="265">
        <v>0</v>
      </c>
      <c r="F125" s="250"/>
      <c r="G125" s="251"/>
    </row>
    <row r="126" spans="1:7">
      <c r="A126" s="248" t="s">
        <v>82</v>
      </c>
      <c r="E126" s="266">
        <v>0</v>
      </c>
      <c r="F126" s="250"/>
      <c r="G126" s="251"/>
    </row>
    <row r="127" spans="1:7">
      <c r="A127" s="248" t="s">
        <v>83</v>
      </c>
      <c r="E127" s="266">
        <v>0</v>
      </c>
      <c r="F127" s="250"/>
      <c r="G127" s="251"/>
    </row>
    <row r="128" spans="1:7">
      <c r="A128" s="248"/>
      <c r="E128" s="225"/>
      <c r="F128" s="250"/>
      <c r="G128" s="251"/>
    </row>
    <row r="129" spans="1:7">
      <c r="A129" s="243" t="s">
        <v>84</v>
      </c>
      <c r="E129" s="266">
        <v>4146357.5936665908</v>
      </c>
      <c r="F129" s="250"/>
      <c r="G129" s="251"/>
    </row>
    <row r="130" spans="1:7">
      <c r="A130" s="248" t="s">
        <v>85</v>
      </c>
      <c r="E130" s="265">
        <v>0</v>
      </c>
      <c r="F130" s="250"/>
      <c r="G130" s="251"/>
    </row>
    <row r="131" spans="1:7">
      <c r="A131" s="243" t="s">
        <v>283</v>
      </c>
      <c r="E131" s="266">
        <v>4146357.5936665908</v>
      </c>
      <c r="F131" s="250"/>
      <c r="G131" s="251"/>
    </row>
    <row r="132" spans="1:7">
      <c r="F132" s="250"/>
      <c r="G132" s="251"/>
    </row>
    <row r="133" spans="1:7" hidden="1">
      <c r="A133" s="209" t="s">
        <v>86</v>
      </c>
      <c r="F133" s="250"/>
      <c r="G133" s="251"/>
    </row>
    <row r="134" spans="1:7" hidden="1">
      <c r="F134" s="250"/>
      <c r="G134" s="251"/>
    </row>
    <row r="135" spans="1:7" hidden="1">
      <c r="A135" s="243" t="s">
        <v>87</v>
      </c>
      <c r="E135" s="265">
        <v>0</v>
      </c>
      <c r="F135" s="250"/>
      <c r="G135" s="251"/>
    </row>
    <row r="136" spans="1:7" hidden="1">
      <c r="A136" s="243" t="s">
        <v>26</v>
      </c>
      <c r="E136" s="271">
        <v>0</v>
      </c>
      <c r="F136" s="250"/>
      <c r="G136" s="251"/>
    </row>
    <row r="137" spans="1:7" hidden="1">
      <c r="A137" s="243" t="s">
        <v>88</v>
      </c>
      <c r="E137" s="266">
        <v>0</v>
      </c>
      <c r="F137" s="250"/>
      <c r="G137" s="251"/>
    </row>
    <row r="138" spans="1:7" hidden="1">
      <c r="A138" s="243"/>
      <c r="E138" s="225"/>
      <c r="F138" s="250"/>
      <c r="G138" s="251"/>
    </row>
    <row r="139" spans="1:7" hidden="1">
      <c r="A139" s="243"/>
      <c r="E139" s="225"/>
      <c r="F139" s="250"/>
      <c r="G139" s="251"/>
    </row>
    <row r="140" spans="1:7">
      <c r="F140" s="250"/>
      <c r="G140" s="251"/>
    </row>
    <row r="141" spans="1:7">
      <c r="A141" s="209" t="s">
        <v>89</v>
      </c>
      <c r="F141" s="250"/>
      <c r="G141" s="251"/>
    </row>
    <row r="142" spans="1:7">
      <c r="F142" s="250"/>
      <c r="G142" s="251"/>
    </row>
    <row r="143" spans="1:7">
      <c r="A143" s="243" t="s">
        <v>90</v>
      </c>
      <c r="E143" s="266">
        <v>3255210.43</v>
      </c>
      <c r="F143" s="250"/>
      <c r="G143" s="251"/>
    </row>
    <row r="144" spans="1:7">
      <c r="A144" s="243" t="s">
        <v>91</v>
      </c>
      <c r="E144" s="266">
        <v>3255210.43</v>
      </c>
      <c r="F144" s="272"/>
      <c r="G144" s="251"/>
    </row>
    <row r="145" spans="1:256">
      <c r="A145" s="243" t="s">
        <v>92</v>
      </c>
      <c r="E145" s="265">
        <v>3255210.43</v>
      </c>
      <c r="F145" s="250"/>
      <c r="G145" s="251"/>
    </row>
    <row r="146" spans="1:256" s="274" customFormat="1">
      <c r="A146" s="273" t="s">
        <v>79</v>
      </c>
      <c r="B146" s="273"/>
      <c r="C146" s="273"/>
      <c r="D146" s="273"/>
      <c r="E146" s="265">
        <v>0</v>
      </c>
      <c r="F146" s="210"/>
      <c r="G146" s="251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  <c r="EO146" s="273"/>
      <c r="EP146" s="273"/>
      <c r="EQ146" s="273"/>
      <c r="ER146" s="273"/>
      <c r="ES146" s="273"/>
      <c r="ET146" s="273"/>
      <c r="EU146" s="273"/>
      <c r="EV146" s="273"/>
      <c r="EW146" s="273"/>
      <c r="EX146" s="273"/>
      <c r="EY146" s="273"/>
      <c r="EZ146" s="273"/>
      <c r="FA146" s="273"/>
      <c r="FB146" s="273"/>
      <c r="FC146" s="273"/>
      <c r="FD146" s="273"/>
      <c r="FE146" s="273"/>
      <c r="FF146" s="273"/>
      <c r="FG146" s="273"/>
      <c r="FH146" s="273"/>
      <c r="FI146" s="273"/>
      <c r="FJ146" s="273"/>
      <c r="FK146" s="273"/>
      <c r="FL146" s="273"/>
      <c r="FM146" s="273"/>
      <c r="FN146" s="273"/>
      <c r="FO146" s="273"/>
      <c r="FP146" s="273"/>
      <c r="FQ146" s="273"/>
      <c r="FR146" s="273"/>
      <c r="FS146" s="273"/>
      <c r="FT146" s="273"/>
      <c r="FU146" s="273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3"/>
      <c r="GM146" s="273"/>
      <c r="GN146" s="273"/>
      <c r="GO146" s="273"/>
      <c r="GP146" s="273"/>
      <c r="GQ146" s="273"/>
      <c r="GR146" s="273"/>
      <c r="GS146" s="273"/>
      <c r="GT146" s="273"/>
      <c r="GU146" s="273"/>
      <c r="GV146" s="273"/>
      <c r="GW146" s="273"/>
      <c r="GX146" s="273"/>
      <c r="GY146" s="273"/>
      <c r="GZ146" s="273"/>
      <c r="HA146" s="273"/>
      <c r="HB146" s="273"/>
      <c r="HC146" s="273"/>
      <c r="HD146" s="273"/>
      <c r="HE146" s="273"/>
      <c r="HF146" s="273"/>
      <c r="HG146" s="273"/>
      <c r="HH146" s="273"/>
      <c r="HI146" s="273"/>
      <c r="HJ146" s="273"/>
      <c r="HK146" s="273"/>
      <c r="HL146" s="273"/>
      <c r="HM146" s="273"/>
      <c r="HN146" s="273"/>
      <c r="HO146" s="273"/>
      <c r="HP146" s="273"/>
      <c r="HQ146" s="273"/>
      <c r="HR146" s="273"/>
      <c r="HS146" s="273"/>
      <c r="HT146" s="273"/>
      <c r="HU146" s="273"/>
      <c r="HV146" s="273"/>
      <c r="HW146" s="273"/>
      <c r="HX146" s="273"/>
      <c r="HY146" s="273"/>
      <c r="HZ146" s="273"/>
      <c r="IA146" s="273"/>
      <c r="IB146" s="273"/>
      <c r="IC146" s="273"/>
      <c r="ID146" s="273"/>
      <c r="IE146" s="273"/>
      <c r="IF146" s="273"/>
      <c r="IG146" s="273"/>
      <c r="IH146" s="273"/>
      <c r="II146" s="273"/>
      <c r="IJ146" s="273"/>
      <c r="IK146" s="273"/>
      <c r="IL146" s="273"/>
      <c r="IM146" s="273"/>
      <c r="IN146" s="273"/>
      <c r="IO146" s="273"/>
      <c r="IP146" s="273"/>
      <c r="IQ146" s="273"/>
      <c r="IR146" s="273"/>
      <c r="IS146" s="273"/>
      <c r="IT146" s="273"/>
      <c r="IU146" s="273"/>
      <c r="IV146" s="273"/>
    </row>
    <row r="147" spans="1:256">
      <c r="A147" s="243" t="s">
        <v>93</v>
      </c>
      <c r="E147" s="266">
        <v>3255210.43</v>
      </c>
      <c r="F147" s="250"/>
      <c r="G147" s="251"/>
    </row>
    <row r="148" spans="1:256">
      <c r="F148" s="250"/>
      <c r="G148" s="251"/>
    </row>
    <row r="149" spans="1:256">
      <c r="A149" s="243" t="s">
        <v>94</v>
      </c>
      <c r="D149" s="275"/>
      <c r="E149" s="225">
        <v>3255210.43</v>
      </c>
      <c r="F149" s="250"/>
      <c r="G149" s="251"/>
    </row>
    <row r="150" spans="1:256">
      <c r="F150" s="250"/>
      <c r="G150" s="251"/>
    </row>
    <row r="151" spans="1:256">
      <c r="A151" s="209" t="s">
        <v>95</v>
      </c>
      <c r="F151" s="250"/>
      <c r="G151" s="251"/>
    </row>
    <row r="152" spans="1:256">
      <c r="F152" s="250"/>
      <c r="G152" s="251"/>
    </row>
    <row r="153" spans="1:256">
      <c r="A153" s="243" t="s">
        <v>96</v>
      </c>
      <c r="E153" s="276">
        <v>3.5074627599999998E-2</v>
      </c>
      <c r="F153" s="250"/>
      <c r="G153" s="251"/>
    </row>
    <row r="154" spans="1:256">
      <c r="A154" s="243" t="s">
        <v>97</v>
      </c>
      <c r="E154" s="277">
        <v>54.456943000000003</v>
      </c>
      <c r="F154" s="250"/>
      <c r="G154" s="251"/>
    </row>
    <row r="155" spans="1:256">
      <c r="F155" s="250"/>
      <c r="G155" s="251"/>
    </row>
    <row r="156" spans="1:256">
      <c r="D156" s="260" t="s">
        <v>5</v>
      </c>
      <c r="E156" s="260" t="s">
        <v>6</v>
      </c>
      <c r="F156" s="250"/>
      <c r="G156" s="251"/>
    </row>
    <row r="157" spans="1:256">
      <c r="A157" s="243" t="s">
        <v>99</v>
      </c>
      <c r="D157" s="266">
        <v>570583.63</v>
      </c>
      <c r="E157" s="209">
        <v>22</v>
      </c>
      <c r="F157" s="278"/>
      <c r="G157" s="251"/>
    </row>
    <row r="158" spans="1:256">
      <c r="A158" s="243" t="s">
        <v>98</v>
      </c>
      <c r="D158" s="271">
        <v>0</v>
      </c>
      <c r="F158" s="250"/>
      <c r="G158" s="251"/>
    </row>
    <row r="159" spans="1:256">
      <c r="A159" s="209" t="s">
        <v>278</v>
      </c>
      <c r="D159" s="225">
        <v>570583.63</v>
      </c>
    </row>
    <row r="160" spans="1:256">
      <c r="A160" s="243" t="s">
        <v>100</v>
      </c>
      <c r="D160" s="266">
        <v>1378201975.5999999</v>
      </c>
      <c r="F160" s="278"/>
      <c r="G160" s="251"/>
    </row>
    <row r="161" spans="1:7">
      <c r="F161" s="278"/>
      <c r="G161" s="251"/>
    </row>
    <row r="162" spans="1:7">
      <c r="A162" s="243" t="s">
        <v>267</v>
      </c>
      <c r="D162" s="279">
        <v>0</v>
      </c>
      <c r="F162" s="278"/>
      <c r="G162" s="251"/>
    </row>
    <row r="163" spans="1:7">
      <c r="A163" s="243" t="s">
        <v>101</v>
      </c>
      <c r="D163" s="279">
        <v>0</v>
      </c>
      <c r="F163" s="278"/>
      <c r="G163" s="251"/>
    </row>
    <row r="164" spans="1:7">
      <c r="A164" s="243" t="s">
        <v>102</v>
      </c>
      <c r="D164" s="279">
        <v>0</v>
      </c>
      <c r="F164" s="278"/>
      <c r="G164" s="251"/>
    </row>
    <row r="165" spans="1:7">
      <c r="A165" s="243" t="s">
        <v>103</v>
      </c>
      <c r="D165" s="279">
        <v>4.9680697613418813E-3</v>
      </c>
      <c r="F165" s="250"/>
      <c r="G165" s="251"/>
    </row>
    <row r="166" spans="1:7">
      <c r="A166" s="243" t="s">
        <v>270</v>
      </c>
      <c r="D166" s="276">
        <v>1.2420174403354703E-3</v>
      </c>
      <c r="F166" s="250"/>
      <c r="G166" s="251"/>
    </row>
    <row r="167" spans="1:7">
      <c r="A167" s="243"/>
      <c r="F167" s="250"/>
      <c r="G167" s="251"/>
    </row>
    <row r="168" spans="1:7">
      <c r="A168" s="243" t="s">
        <v>104</v>
      </c>
      <c r="D168" s="225">
        <v>570583.63</v>
      </c>
      <c r="F168" s="250"/>
      <c r="G168" s="251"/>
    </row>
    <row r="169" spans="1:7">
      <c r="A169" s="243"/>
      <c r="F169" s="250"/>
      <c r="G169" s="251"/>
    </row>
    <row r="170" spans="1:7" ht="36">
      <c r="A170" s="243" t="s">
        <v>105</v>
      </c>
      <c r="D170" s="260" t="s">
        <v>5</v>
      </c>
      <c r="E170" s="260" t="s">
        <v>6</v>
      </c>
      <c r="F170" s="292" t="s">
        <v>268</v>
      </c>
      <c r="G170" s="251"/>
    </row>
    <row r="171" spans="1:7">
      <c r="A171" s="248" t="s">
        <v>106</v>
      </c>
      <c r="D171" s="265">
        <v>3579921.11</v>
      </c>
      <c r="E171" s="280">
        <v>139</v>
      </c>
      <c r="F171" s="279">
        <v>2.6822712621208831E-3</v>
      </c>
      <c r="G171" s="251"/>
    </row>
    <row r="172" spans="1:7">
      <c r="A172" s="248" t="s">
        <v>107</v>
      </c>
      <c r="D172" s="265">
        <v>30636.62</v>
      </c>
      <c r="E172" s="280">
        <v>2</v>
      </c>
      <c r="F172" s="279">
        <v>2.2954619073859393E-5</v>
      </c>
      <c r="G172" s="251"/>
    </row>
    <row r="173" spans="1:7">
      <c r="A173" s="248" t="s">
        <v>108</v>
      </c>
      <c r="D173" s="223">
        <v>0</v>
      </c>
      <c r="E173" s="296">
        <v>0</v>
      </c>
      <c r="F173" s="279">
        <v>0</v>
      </c>
      <c r="G173" s="251"/>
    </row>
    <row r="174" spans="1:7">
      <c r="A174" s="248" t="s">
        <v>269</v>
      </c>
      <c r="D174" s="293">
        <v>0</v>
      </c>
      <c r="E174" s="294">
        <v>0</v>
      </c>
      <c r="F174" s="297">
        <v>0</v>
      </c>
      <c r="G174" s="251"/>
    </row>
    <row r="175" spans="1:7">
      <c r="A175" s="243" t="s">
        <v>271</v>
      </c>
      <c r="D175" s="298">
        <v>3610557.73</v>
      </c>
      <c r="E175" s="280">
        <v>141</v>
      </c>
      <c r="F175" s="295">
        <v>2.7052258811947425E-3</v>
      </c>
      <c r="G175" s="251"/>
    </row>
    <row r="176" spans="1:7">
      <c r="A176" s="243"/>
      <c r="D176" s="265"/>
      <c r="E176" s="280"/>
      <c r="F176" s="250"/>
      <c r="G176" s="251"/>
    </row>
    <row r="177" spans="1:7">
      <c r="A177" s="243" t="s">
        <v>272</v>
      </c>
      <c r="D177" s="279"/>
      <c r="E177" s="279"/>
      <c r="F177" s="278"/>
      <c r="G177" s="251"/>
    </row>
    <row r="178" spans="1:7">
      <c r="A178" s="243" t="s">
        <v>273</v>
      </c>
      <c r="D178" s="279">
        <v>0</v>
      </c>
      <c r="E178" s="279">
        <v>0</v>
      </c>
      <c r="F178" s="278"/>
      <c r="G178" s="251"/>
    </row>
    <row r="179" spans="1:7">
      <c r="A179" s="243" t="s">
        <v>274</v>
      </c>
      <c r="D179" s="279">
        <v>0</v>
      </c>
      <c r="E179" s="279">
        <v>0</v>
      </c>
      <c r="F179" s="278"/>
      <c r="G179" s="251"/>
    </row>
    <row r="180" spans="1:7">
      <c r="A180" s="243" t="s">
        <v>275</v>
      </c>
      <c r="D180" s="279">
        <v>0</v>
      </c>
      <c r="E180" s="279">
        <v>0</v>
      </c>
      <c r="F180" s="278"/>
      <c r="G180" s="251"/>
    </row>
    <row r="181" spans="1:7">
      <c r="A181" s="243" t="s">
        <v>276</v>
      </c>
      <c r="D181" s="279">
        <v>2.2954619073859393E-5</v>
      </c>
      <c r="E181" s="279">
        <v>3.2632283117688326E-5</v>
      </c>
      <c r="F181" s="250"/>
      <c r="G181" s="251"/>
    </row>
    <row r="182" spans="1:7">
      <c r="A182" s="243" t="s">
        <v>277</v>
      </c>
      <c r="D182" s="279">
        <v>5.7386547684648483E-6</v>
      </c>
      <c r="E182" s="279">
        <v>8.1580707794220815E-6</v>
      </c>
      <c r="F182" s="250"/>
      <c r="G182" s="251"/>
    </row>
    <row r="183" spans="1:7">
      <c r="F183" s="250"/>
      <c r="G183" s="251"/>
    </row>
    <row r="184" spans="1:7">
      <c r="A184" s="274" t="s">
        <v>290</v>
      </c>
      <c r="B184" s="274"/>
      <c r="C184" s="274"/>
      <c r="D184" s="300">
        <v>30636.62</v>
      </c>
      <c r="F184" s="250"/>
      <c r="G184" s="251"/>
    </row>
    <row r="185" spans="1:7">
      <c r="A185" s="274" t="s">
        <v>284</v>
      </c>
      <c r="B185" s="274"/>
      <c r="C185" s="274"/>
      <c r="D185" s="279">
        <v>2.2954619073859393E-5</v>
      </c>
      <c r="F185" s="250"/>
      <c r="G185" s="251"/>
    </row>
    <row r="186" spans="1:7">
      <c r="A186" s="274" t="s">
        <v>281</v>
      </c>
      <c r="B186" s="274"/>
      <c r="C186" s="274"/>
      <c r="D186" s="279">
        <v>4.9000000000000002E-2</v>
      </c>
      <c r="F186" s="250"/>
      <c r="G186" s="251"/>
    </row>
    <row r="187" spans="1:7">
      <c r="A187" s="274" t="s">
        <v>282</v>
      </c>
      <c r="B187" s="274"/>
      <c r="C187" s="274"/>
      <c r="D187" s="301" t="s">
        <v>308</v>
      </c>
      <c r="F187" s="250"/>
      <c r="G187" s="251"/>
    </row>
    <row r="188" spans="1:7">
      <c r="F188" s="250"/>
      <c r="G188" s="251"/>
    </row>
    <row r="189" spans="1:7">
      <c r="A189" s="209" t="s">
        <v>109</v>
      </c>
      <c r="F189" s="250"/>
      <c r="G189" s="251"/>
    </row>
    <row r="190" spans="1:7">
      <c r="F190" s="250"/>
      <c r="G190" s="251"/>
    </row>
    <row r="191" spans="1:7">
      <c r="A191" s="243"/>
      <c r="E191" s="281"/>
      <c r="F191" s="250"/>
      <c r="G191" s="251"/>
    </row>
    <row r="192" spans="1:7">
      <c r="A192" s="243" t="s">
        <v>285</v>
      </c>
      <c r="E192" s="270"/>
      <c r="F192" s="250"/>
      <c r="G192" s="251"/>
    </row>
    <row r="193" spans="1:7">
      <c r="A193" s="243" t="s">
        <v>110</v>
      </c>
      <c r="E193" s="270"/>
      <c r="F193" s="250"/>
      <c r="G193" s="251"/>
    </row>
    <row r="194" spans="1:7">
      <c r="A194" s="243" t="s">
        <v>111</v>
      </c>
      <c r="E194" s="281"/>
      <c r="F194" s="250"/>
      <c r="G194" s="251"/>
    </row>
    <row r="195" spans="1:7">
      <c r="A195" s="243" t="s">
        <v>112</v>
      </c>
      <c r="E195" s="281" t="s">
        <v>1</v>
      </c>
      <c r="F195" s="250"/>
      <c r="G195" s="251"/>
    </row>
    <row r="196" spans="1:7">
      <c r="A196" s="243"/>
      <c r="E196" s="270"/>
      <c r="F196" s="250"/>
      <c r="G196" s="251"/>
    </row>
    <row r="197" spans="1:7">
      <c r="A197" s="243" t="s">
        <v>286</v>
      </c>
      <c r="E197" s="270"/>
      <c r="F197" s="250"/>
      <c r="G197" s="251"/>
    </row>
    <row r="198" spans="1:7">
      <c r="A198" s="243" t="s">
        <v>113</v>
      </c>
      <c r="E198" s="281" t="s">
        <v>1</v>
      </c>
      <c r="F198" s="250"/>
      <c r="G198" s="251"/>
    </row>
    <row r="199" spans="1:7">
      <c r="A199" s="243"/>
      <c r="E199" s="270"/>
      <c r="F199" s="250"/>
      <c r="G199" s="251"/>
    </row>
    <row r="200" spans="1:7">
      <c r="A200" s="243" t="s">
        <v>287</v>
      </c>
      <c r="E200" s="270"/>
      <c r="F200" s="250"/>
      <c r="G200" s="251"/>
    </row>
    <row r="201" spans="1:7">
      <c r="A201" s="243" t="s">
        <v>114</v>
      </c>
      <c r="E201" s="281" t="s">
        <v>1</v>
      </c>
      <c r="F201" s="250"/>
      <c r="G201" s="251"/>
    </row>
    <row r="202" spans="1:7">
      <c r="A202" s="243"/>
      <c r="E202" s="270"/>
      <c r="F202" s="250"/>
      <c r="G202" s="251"/>
    </row>
    <row r="203" spans="1:7">
      <c r="A203" s="243" t="s">
        <v>288</v>
      </c>
      <c r="E203" s="270"/>
      <c r="F203" s="250"/>
      <c r="G203" s="251"/>
    </row>
    <row r="204" spans="1:7">
      <c r="A204" s="243" t="s">
        <v>115</v>
      </c>
      <c r="E204" s="281" t="s">
        <v>1</v>
      </c>
      <c r="F204" s="250"/>
      <c r="G204" s="251"/>
    </row>
    <row r="205" spans="1:7">
      <c r="A205" s="243"/>
      <c r="E205" s="281"/>
      <c r="F205" s="250"/>
      <c r="G205" s="251"/>
    </row>
    <row r="206" spans="1:7">
      <c r="A206" s="243" t="s">
        <v>289</v>
      </c>
      <c r="E206" s="270"/>
      <c r="G206" s="251"/>
    </row>
    <row r="207" spans="1:7">
      <c r="A207" s="243" t="s">
        <v>116</v>
      </c>
      <c r="E207" s="281" t="s">
        <v>1</v>
      </c>
      <c r="F207" s="246"/>
      <c r="G207" s="251"/>
    </row>
    <row r="208" spans="1:7">
      <c r="G208" s="247"/>
    </row>
    <row r="209" spans="1:7">
      <c r="G209" s="247"/>
    </row>
    <row r="210" spans="1:7">
      <c r="A210" s="209" t="s">
        <v>295</v>
      </c>
      <c r="F210" s="246"/>
      <c r="G210" s="247"/>
    </row>
    <row r="211" spans="1:7">
      <c r="F211" s="246"/>
      <c r="G211" s="247"/>
    </row>
    <row r="212" spans="1:7">
      <c r="A212" s="209" t="s">
        <v>296</v>
      </c>
      <c r="F212" s="246"/>
      <c r="G212" s="247"/>
    </row>
    <row r="213" spans="1:7">
      <c r="A213" s="209" t="s">
        <v>297</v>
      </c>
      <c r="F213" s="246"/>
      <c r="G213" s="247"/>
    </row>
    <row r="214" spans="1:7">
      <c r="A214" s="209" t="s">
        <v>298</v>
      </c>
      <c r="B214" s="302"/>
      <c r="C214" s="302"/>
      <c r="D214" s="302"/>
      <c r="E214" s="302"/>
      <c r="F214" s="246"/>
      <c r="G214" s="247"/>
    </row>
    <row r="215" spans="1:7">
      <c r="A215" s="209" t="s">
        <v>299</v>
      </c>
      <c r="B215" s="302"/>
      <c r="C215" s="302"/>
      <c r="D215" s="302"/>
      <c r="E215" s="302"/>
      <c r="F215" s="246"/>
      <c r="G215" s="247"/>
    </row>
    <row r="216" spans="1:7">
      <c r="A216" s="209" t="s">
        <v>300</v>
      </c>
      <c r="B216" s="302"/>
      <c r="C216" s="302"/>
      <c r="D216" s="302"/>
      <c r="E216" s="302"/>
      <c r="F216" s="246"/>
      <c r="G216" s="247"/>
    </row>
    <row r="217" spans="1:7">
      <c r="A217" s="209" t="s">
        <v>301</v>
      </c>
      <c r="B217" s="302"/>
      <c r="C217" s="302"/>
      <c r="D217" s="302"/>
      <c r="E217" s="302"/>
      <c r="F217" s="246"/>
      <c r="G217" s="247"/>
    </row>
    <row r="218" spans="1:7">
      <c r="B218" s="302"/>
      <c r="C218" s="302"/>
      <c r="D218" s="302"/>
      <c r="E218" s="302"/>
      <c r="F218" s="246"/>
      <c r="G218" s="247"/>
    </row>
    <row r="219" spans="1:7">
      <c r="A219" s="209" t="s">
        <v>302</v>
      </c>
      <c r="B219" s="302"/>
      <c r="C219" s="302"/>
      <c r="D219" s="302"/>
      <c r="E219" s="302"/>
      <c r="F219" s="246"/>
      <c r="G219" s="247"/>
    </row>
    <row r="220" spans="1:7">
      <c r="A220" s="209" t="s">
        <v>303</v>
      </c>
      <c r="B220" s="302"/>
      <c r="C220" s="302"/>
      <c r="D220" s="302"/>
      <c r="E220" s="302"/>
      <c r="F220" s="246"/>
      <c r="G220" s="247"/>
    </row>
    <row r="221" spans="1:7">
      <c r="A221" s="209" t="s">
        <v>304</v>
      </c>
      <c r="F221" s="246"/>
      <c r="G221" s="247"/>
    </row>
    <row r="222" spans="1:7">
      <c r="A222" s="209" t="s">
        <v>305</v>
      </c>
      <c r="B222" s="302"/>
      <c r="C222" s="302"/>
      <c r="D222" s="302"/>
      <c r="E222" s="302"/>
      <c r="F222" s="246"/>
      <c r="G222" s="247"/>
    </row>
    <row r="223" spans="1:7">
      <c r="A223" s="209" t="s">
        <v>306</v>
      </c>
      <c r="B223" s="302"/>
      <c r="C223" s="302"/>
      <c r="D223" s="302"/>
      <c r="E223" s="302"/>
      <c r="F223" s="246"/>
      <c r="G223" s="247"/>
    </row>
    <row r="224" spans="1:7">
      <c r="A224" s="209" t="s">
        <v>307</v>
      </c>
      <c r="B224" s="302"/>
      <c r="C224" s="302"/>
      <c r="D224" s="302"/>
      <c r="E224" s="302"/>
      <c r="F224" s="246"/>
      <c r="G224" s="247"/>
    </row>
    <row r="225" spans="2:7">
      <c r="B225" s="302"/>
      <c r="C225" s="302"/>
      <c r="D225" s="302"/>
      <c r="E225" s="302"/>
      <c r="F225" s="246"/>
      <c r="G225" s="247"/>
    </row>
    <row r="226" spans="2:7">
      <c r="B226" s="302"/>
      <c r="C226" s="302"/>
      <c r="D226" s="302"/>
      <c r="E226" s="302"/>
      <c r="F226" s="246"/>
      <c r="G226" s="247"/>
    </row>
    <row r="227" spans="2:7">
      <c r="B227" s="302"/>
      <c r="C227" s="302"/>
      <c r="D227" s="302"/>
      <c r="E227" s="302"/>
      <c r="F227" s="246"/>
      <c r="G227" s="247"/>
    </row>
    <row r="228" spans="2:7">
      <c r="B228" s="302"/>
      <c r="C228" s="302"/>
      <c r="D228" s="302"/>
      <c r="E228" s="302"/>
      <c r="F228" s="246"/>
      <c r="G228" s="247"/>
    </row>
    <row r="229" spans="2:7">
      <c r="F229" s="246"/>
      <c r="G229" s="247"/>
    </row>
    <row r="230" spans="2:7">
      <c r="F230" s="246"/>
      <c r="G230" s="247"/>
    </row>
    <row r="231" spans="2:7">
      <c r="F231" s="246"/>
      <c r="G231" s="247"/>
    </row>
    <row r="232" spans="2:7">
      <c r="F232" s="246"/>
      <c r="G232" s="247"/>
    </row>
    <row r="233" spans="2:7">
      <c r="F233" s="246"/>
      <c r="G233" s="247"/>
    </row>
    <row r="234" spans="2:7">
      <c r="F234" s="246"/>
      <c r="G234" s="247"/>
    </row>
    <row r="235" spans="2:7">
      <c r="F235" s="246"/>
      <c r="G235" s="247"/>
    </row>
    <row r="236" spans="2:7">
      <c r="F236" s="246"/>
      <c r="G236" s="247"/>
    </row>
    <row r="237" spans="2:7">
      <c r="F237" s="246"/>
      <c r="G237" s="247"/>
    </row>
    <row r="238" spans="2:7">
      <c r="F238" s="246"/>
      <c r="G238" s="247"/>
    </row>
    <row r="239" spans="2:7">
      <c r="F239" s="246"/>
      <c r="G239" s="247"/>
    </row>
    <row r="240" spans="2:7">
      <c r="F240" s="246"/>
      <c r="G240" s="247"/>
    </row>
    <row r="241" spans="6:7">
      <c r="F241" s="246"/>
      <c r="G241" s="247"/>
    </row>
    <row r="242" spans="6:7">
      <c r="F242" s="246"/>
      <c r="G242" s="247"/>
    </row>
    <row r="243" spans="6:7">
      <c r="F243" s="246"/>
      <c r="G243" s="247"/>
    </row>
    <row r="244" spans="6:7">
      <c r="F244" s="246"/>
      <c r="G244" s="247"/>
    </row>
    <row r="245" spans="6:7">
      <c r="F245" s="246"/>
      <c r="G245" s="247"/>
    </row>
    <row r="246" spans="6:7">
      <c r="F246" s="246"/>
      <c r="G246" s="247"/>
    </row>
    <row r="247" spans="6:7">
      <c r="F247" s="246"/>
      <c r="G247" s="247"/>
    </row>
    <row r="248" spans="6:7">
      <c r="F248" s="246"/>
      <c r="G248" s="247"/>
    </row>
    <row r="249" spans="6:7">
      <c r="F249" s="246"/>
      <c r="G249" s="247"/>
    </row>
    <row r="250" spans="6:7">
      <c r="F250" s="246"/>
      <c r="G250" s="247"/>
    </row>
    <row r="251" spans="6:7">
      <c r="F251" s="246"/>
      <c r="G251" s="247"/>
    </row>
    <row r="252" spans="6:7">
      <c r="F252" s="246"/>
      <c r="G252" s="247"/>
    </row>
    <row r="253" spans="6:7">
      <c r="F253" s="246"/>
      <c r="G253" s="247"/>
    </row>
    <row r="254" spans="6:7">
      <c r="F254" s="246"/>
      <c r="G254" s="247"/>
    </row>
    <row r="255" spans="6:7">
      <c r="F255" s="246"/>
      <c r="G255" s="247"/>
    </row>
    <row r="256" spans="6:7">
      <c r="F256" s="246"/>
      <c r="G256" s="247"/>
    </row>
    <row r="257" spans="6:7">
      <c r="F257" s="246"/>
      <c r="G257" s="247"/>
    </row>
    <row r="258" spans="6:7">
      <c r="F258" s="246"/>
      <c r="G258" s="247"/>
    </row>
    <row r="259" spans="6:7">
      <c r="F259" s="246"/>
      <c r="G259" s="247"/>
    </row>
    <row r="260" spans="6:7">
      <c r="F260" s="246"/>
      <c r="G260" s="247"/>
    </row>
    <row r="261" spans="6:7">
      <c r="F261" s="246"/>
      <c r="G261" s="247"/>
    </row>
    <row r="262" spans="6:7">
      <c r="F262" s="246"/>
      <c r="G262" s="247"/>
    </row>
    <row r="263" spans="6:7">
      <c r="F263" s="246"/>
      <c r="G263" s="247"/>
    </row>
    <row r="264" spans="6:7">
      <c r="F264" s="246"/>
      <c r="G264" s="247"/>
    </row>
    <row r="265" spans="6:7">
      <c r="F265" s="246"/>
      <c r="G265" s="247"/>
    </row>
    <row r="266" spans="6:7">
      <c r="F266" s="246"/>
      <c r="G266" s="247"/>
    </row>
    <row r="267" spans="6:7">
      <c r="F267" s="246"/>
      <c r="G267" s="247"/>
    </row>
    <row r="268" spans="6:7">
      <c r="F268" s="246"/>
      <c r="G268" s="247"/>
    </row>
    <row r="269" spans="6:7">
      <c r="F269" s="246"/>
      <c r="G269" s="247"/>
    </row>
    <row r="270" spans="6:7">
      <c r="F270" s="246"/>
      <c r="G270" s="247"/>
    </row>
    <row r="271" spans="6:7">
      <c r="F271" s="246"/>
      <c r="G271" s="247"/>
    </row>
    <row r="272" spans="6:7">
      <c r="F272" s="246"/>
      <c r="G272" s="247"/>
    </row>
    <row r="273" spans="6:7">
      <c r="F273" s="246"/>
      <c r="G273" s="247"/>
    </row>
    <row r="274" spans="6:7">
      <c r="F274" s="246"/>
      <c r="G274" s="247"/>
    </row>
    <row r="275" spans="6:7">
      <c r="F275" s="246"/>
      <c r="G275" s="247"/>
    </row>
    <row r="276" spans="6:7">
      <c r="F276" s="246"/>
      <c r="G276" s="247"/>
    </row>
    <row r="277" spans="6:7">
      <c r="F277" s="246"/>
      <c r="G277" s="247"/>
    </row>
    <row r="278" spans="6:7">
      <c r="F278" s="246"/>
      <c r="G278" s="247"/>
    </row>
  </sheetData>
  <phoneticPr fontId="6" type="noConversion"/>
  <pageMargins left="0.7" right="0.7" top="0.75" bottom="0.75" header="0.3" footer="0.3"/>
  <pageSetup scale="49" fitToHeight="0" orientation="portrait" r:id="rId1"/>
  <headerFooter>
    <oddHeader xml:space="preserve">&amp;CNissan Auto Receivables 19-B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I19"/>
  <sheetViews>
    <sheetView workbookViewId="0">
      <selection activeCell="D36" sqref="D36"/>
    </sheetView>
  </sheetViews>
  <sheetFormatPr defaultColWidth="9.140625" defaultRowHeight="12.75"/>
  <cols>
    <col min="1" max="1" width="40" style="89" customWidth="1"/>
    <col min="2" max="2" width="23.5703125" style="89" customWidth="1"/>
    <col min="3" max="3" width="9.140625" style="89"/>
    <col min="4" max="4" width="15" style="89" bestFit="1" customWidth="1"/>
    <col min="5" max="5" width="9.140625" style="89"/>
    <col min="6" max="6" width="11.28515625" style="89" bestFit="1" customWidth="1"/>
    <col min="7" max="8" width="9.140625" style="89"/>
    <col min="9" max="9" width="48.7109375" style="89" customWidth="1"/>
    <col min="10" max="16384" width="9.140625" style="89"/>
  </cols>
  <sheetData>
    <row r="1" spans="1:9" ht="13.7" customHeight="1" thickBot="1">
      <c r="A1" s="96"/>
      <c r="B1" s="97"/>
      <c r="C1" s="97"/>
      <c r="D1" s="97"/>
      <c r="E1" s="97"/>
      <c r="F1" s="98"/>
      <c r="G1" s="99"/>
    </row>
    <row r="2" spans="1:9" ht="25.15" customHeight="1">
      <c r="A2" s="4" t="s">
        <v>184</v>
      </c>
    </row>
    <row r="3" spans="1:9" ht="25.15" customHeight="1">
      <c r="A3" s="289" t="s">
        <v>293</v>
      </c>
    </row>
    <row r="4" spans="1:9" ht="25.15" customHeight="1">
      <c r="A4" s="4" t="s">
        <v>185</v>
      </c>
    </row>
    <row r="5" spans="1:9" ht="25.15" customHeight="1">
      <c r="A5" s="4" t="s">
        <v>186</v>
      </c>
    </row>
    <row r="6" spans="1:9">
      <c r="A6" s="29"/>
      <c r="B6" s="30" t="e">
        <f>#REF!</f>
        <v>#REF!</v>
      </c>
    </row>
    <row r="7" spans="1:9" ht="25.15" customHeight="1">
      <c r="A7" s="1" t="e">
        <f>+"Total Portfolio Ending Balance for " &amp;TEXT(DATE(YEAR(B6),MONTH(B6)-1, 1), "MMM yyyy")</f>
        <v>#REF!</v>
      </c>
      <c r="B7" s="31">
        <f>+'May19'!D10</f>
        <v>1378201975.5999999</v>
      </c>
      <c r="C7" s="5"/>
      <c r="D7" s="2"/>
      <c r="I7" s="1"/>
    </row>
    <row r="8" spans="1:9" ht="16.149999999999999" customHeight="1">
      <c r="A8" s="1" t="s">
        <v>187</v>
      </c>
      <c r="B8" s="32" t="e">
        <f>#REF!</f>
        <v>#REF!</v>
      </c>
      <c r="C8" s="5"/>
      <c r="D8" s="3"/>
    </row>
    <row r="9" spans="1:9" ht="16.149999999999999" customHeight="1">
      <c r="A9" s="1" t="s">
        <v>190</v>
      </c>
      <c r="B9" s="33" t="e">
        <f>+A11/365</f>
        <v>#REF!</v>
      </c>
      <c r="C9" s="5"/>
      <c r="D9" s="100"/>
    </row>
    <row r="10" spans="1:9" ht="16.149999999999999" customHeight="1" thickBot="1">
      <c r="A10" s="1" t="s">
        <v>191</v>
      </c>
      <c r="B10" s="91" t="e">
        <f>+ROUND(B7*B8*B9,2)</f>
        <v>#REF!</v>
      </c>
      <c r="C10" s="5"/>
      <c r="D10" s="92"/>
      <c r="E10" s="101"/>
      <c r="F10" s="93"/>
    </row>
    <row r="11" spans="1:9" ht="25.15" customHeight="1" thickTop="1">
      <c r="A11" s="34" t="e">
        <f>DATE(YEAR(B6),MONTH(B6)+1,1)-DATE(YEAR(B6),MONTH(B6),1)</f>
        <v>#REF!</v>
      </c>
      <c r="B11" s="6" t="s">
        <v>192</v>
      </c>
    </row>
    <row r="12" spans="1:9" ht="25.15" customHeight="1">
      <c r="A12" s="4" t="s">
        <v>193</v>
      </c>
    </row>
    <row r="13" spans="1:9">
      <c r="A13" s="29"/>
      <c r="B13" s="35" t="e">
        <f>B6</f>
        <v>#REF!</v>
      </c>
    </row>
    <row r="14" spans="1:9" ht="25.15" customHeight="1">
      <c r="A14" s="1" t="e">
        <f>+"Total Portfolio Ending Balance for " &amp;TEXT(DATE(YEAR(B13),MONTH(B13)-1, 1), "MMM yyyy")</f>
        <v>#REF!</v>
      </c>
      <c r="B14" s="94">
        <f>B7</f>
        <v>1378201975.5999999</v>
      </c>
      <c r="C14" s="5"/>
      <c r="D14" s="2"/>
    </row>
    <row r="15" spans="1:9">
      <c r="A15" s="1" t="s">
        <v>194</v>
      </c>
      <c r="B15" s="95">
        <v>0.01</v>
      </c>
      <c r="C15" s="5"/>
      <c r="D15" s="3"/>
    </row>
    <row r="16" spans="1:9">
      <c r="A16" s="1" t="s">
        <v>195</v>
      </c>
      <c r="B16" s="33">
        <v>8.3333333333333329E-2</v>
      </c>
      <c r="C16" s="5"/>
      <c r="D16" s="100"/>
    </row>
    <row r="17" spans="1:6" ht="13.5" thickBot="1">
      <c r="A17" s="1" t="s">
        <v>193</v>
      </c>
      <c r="B17" s="91">
        <f>+ROUND(B14*B15*B16,2)</f>
        <v>1148501.6499999999</v>
      </c>
      <c r="C17" s="5"/>
      <c r="D17" s="92"/>
      <c r="E17" s="101"/>
      <c r="F17" s="93"/>
    </row>
    <row r="18" spans="1:6" ht="25.15" customHeight="1" thickTop="1">
      <c r="A18" s="90" t="s">
        <v>196</v>
      </c>
      <c r="F18" s="102"/>
    </row>
    <row r="19" spans="1:6">
      <c r="B19" s="89" t="e">
        <f>IF(OR(Curr_DistDate&gt;=A2_FinalDist,Events_of_Default="Yes",Rescission="Yes"),A2a_BegBal,IF(AND(A2a_BegBal&lt;&gt;0,A1_EndBal=0),MIN(A2a_BegBal,MAX(0,(Adj_BegBal-Adj_EndBal-C18)*'May19'!C15/SUM('May19'!C15:C16))),0))</f>
        <v>#REF!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FF0000"/>
  </sheetPr>
  <dimension ref="A1:I65"/>
  <sheetViews>
    <sheetView topLeftCell="A23" workbookViewId="0">
      <selection activeCell="F63" sqref="F63"/>
    </sheetView>
  </sheetViews>
  <sheetFormatPr defaultColWidth="8.85546875" defaultRowHeight="12.75"/>
  <cols>
    <col min="1" max="1" width="15.85546875" style="38" customWidth="1"/>
    <col min="2" max="2" width="28.85546875" style="38" customWidth="1"/>
    <col min="3" max="3" width="17.140625" style="38" customWidth="1"/>
    <col min="4" max="4" width="22.7109375" style="38" bestFit="1" customWidth="1"/>
    <col min="5" max="5" width="24" style="38" customWidth="1"/>
    <col min="6" max="6" width="23" style="38" bestFit="1" customWidth="1"/>
    <col min="7" max="7" width="17.28515625" style="38" bestFit="1" customWidth="1"/>
    <col min="8" max="8" width="4.5703125" style="38" customWidth="1"/>
    <col min="9" max="9" width="18.85546875" style="38" bestFit="1" customWidth="1"/>
    <col min="10" max="10" width="17" style="38" bestFit="1" customWidth="1"/>
    <col min="11" max="16384" width="8.85546875" style="38"/>
  </cols>
  <sheetData>
    <row r="1" spans="1:7">
      <c r="A1" s="36" t="s">
        <v>280</v>
      </c>
      <c r="B1" s="36"/>
      <c r="C1" s="36"/>
      <c r="D1" s="36"/>
      <c r="E1" s="36"/>
      <c r="F1" s="36"/>
      <c r="G1" s="37"/>
    </row>
    <row r="2" spans="1:7">
      <c r="A2" s="303" t="s">
        <v>197</v>
      </c>
      <c r="B2" s="303"/>
      <c r="C2" s="303"/>
      <c r="D2" s="303"/>
      <c r="E2" s="39">
        <f>+F5</f>
        <v>43646</v>
      </c>
      <c r="F2" s="36"/>
      <c r="G2" s="40"/>
    </row>
    <row r="3" spans="1:7">
      <c r="A3" s="41"/>
      <c r="B3" s="41"/>
      <c r="C3" s="41"/>
      <c r="D3" s="41"/>
      <c r="E3" s="41"/>
      <c r="F3" s="40"/>
    </row>
    <row r="4" spans="1:7">
      <c r="A4" s="42" t="s">
        <v>198</v>
      </c>
      <c r="B4" s="42"/>
      <c r="C4" s="42"/>
      <c r="D4" s="42"/>
      <c r="E4" s="43" t="e">
        <f>IF(ISERROR(VLOOKUP("COLL_END_DATE",#REF!,4,FALSE)),VLOOKUP("CLOSING_DATE",#REF!,4,FALSE),(VLOOKUP("COLL_END_DATE",#REF!,4,FALSE))+1)</f>
        <v>#REF!</v>
      </c>
      <c r="F4" s="43">
        <f>E5+1</f>
        <v>43634</v>
      </c>
      <c r="G4" s="40" t="s">
        <v>199</v>
      </c>
    </row>
    <row r="5" spans="1:7">
      <c r="A5" s="42" t="s">
        <v>200</v>
      </c>
      <c r="B5" s="42"/>
      <c r="C5" s="42"/>
      <c r="D5" s="42"/>
      <c r="E5" s="44">
        <f>'May19'!B4</f>
        <v>43633</v>
      </c>
      <c r="F5" s="43">
        <f>+DATE(YEAR(E5),MONTH(E5)+1,0)</f>
        <v>43646</v>
      </c>
      <c r="G5" s="40" t="s">
        <v>201</v>
      </c>
    </row>
    <row r="6" spans="1:7" ht="6" customHeight="1">
      <c r="A6" s="40"/>
      <c r="B6" s="40"/>
      <c r="C6" s="40"/>
      <c r="D6" s="40"/>
      <c r="E6" s="40"/>
      <c r="F6" s="40"/>
      <c r="G6" s="40"/>
    </row>
    <row r="7" spans="1:7" ht="6.75" customHeight="1">
      <c r="A7" s="40"/>
      <c r="B7" s="40"/>
      <c r="C7" s="40"/>
      <c r="E7" s="40"/>
      <c r="F7" s="40"/>
      <c r="G7" s="40"/>
    </row>
    <row r="8" spans="1:7">
      <c r="A8" s="45" t="s">
        <v>202</v>
      </c>
      <c r="B8" s="45"/>
      <c r="C8" s="45"/>
      <c r="D8" s="45"/>
      <c r="E8" s="46">
        <v>14</v>
      </c>
      <c r="F8" s="46">
        <v>16</v>
      </c>
      <c r="G8" s="47">
        <f>E8+F8</f>
        <v>30</v>
      </c>
    </row>
    <row r="9" spans="1:7">
      <c r="A9" s="45" t="s">
        <v>203</v>
      </c>
      <c r="B9" s="45"/>
      <c r="C9" s="45"/>
      <c r="D9" s="45"/>
      <c r="E9" s="48">
        <v>14</v>
      </c>
      <c r="F9" s="46">
        <v>16</v>
      </c>
      <c r="G9" s="49">
        <f>E9+F9</f>
        <v>30</v>
      </c>
    </row>
    <row r="10" spans="1:7">
      <c r="A10" s="45"/>
      <c r="B10" s="45"/>
      <c r="C10" s="45"/>
      <c r="D10" s="48"/>
      <c r="E10" s="48"/>
      <c r="F10" s="49"/>
    </row>
    <row r="11" spans="1:7" s="40" customFormat="1">
      <c r="A11" s="45"/>
      <c r="B11" s="45"/>
      <c r="C11" s="50" t="s">
        <v>204</v>
      </c>
      <c r="D11" s="51" t="s">
        <v>205</v>
      </c>
      <c r="E11" s="52"/>
      <c r="F11" s="52"/>
      <c r="G11" s="53"/>
    </row>
    <row r="12" spans="1:7" s="40" customFormat="1">
      <c r="A12" s="45" t="s">
        <v>206</v>
      </c>
      <c r="B12" s="45"/>
      <c r="C12" s="40" t="s">
        <v>207</v>
      </c>
      <c r="D12" s="45"/>
      <c r="E12" s="54" t="e">
        <f>+#REF!</f>
        <v>#REF!</v>
      </c>
      <c r="F12" s="54" t="e">
        <f>+E12</f>
        <v>#REF!</v>
      </c>
    </row>
    <row r="13" spans="1:7" s="40" customFormat="1">
      <c r="A13" s="45" t="s">
        <v>260</v>
      </c>
      <c r="B13" s="45"/>
      <c r="C13" s="40" t="s">
        <v>207</v>
      </c>
      <c r="D13" s="55"/>
      <c r="E13" s="54" t="e">
        <f>+#REF!</f>
        <v>#REF!</v>
      </c>
      <c r="F13" s="54" t="e">
        <f>+E13</f>
        <v>#REF!</v>
      </c>
    </row>
    <row r="14" spans="1:7" s="40" customFormat="1">
      <c r="A14" s="45" t="s">
        <v>259</v>
      </c>
      <c r="B14" s="45"/>
      <c r="C14" s="40" t="s">
        <v>258</v>
      </c>
      <c r="D14" s="55"/>
      <c r="E14" s="54" t="e">
        <f>+#REF!</f>
        <v>#REF!</v>
      </c>
      <c r="F14" s="54" t="e">
        <f>+E14</f>
        <v>#REF!</v>
      </c>
    </row>
    <row r="15" spans="1:7" s="40" customFormat="1">
      <c r="A15" s="45" t="s">
        <v>19</v>
      </c>
      <c r="B15" s="45"/>
      <c r="C15" s="40" t="s">
        <v>207</v>
      </c>
      <c r="D15" s="56"/>
      <c r="E15" s="54" t="e">
        <f>+#REF!</f>
        <v>#REF!</v>
      </c>
      <c r="F15" s="54" t="e">
        <f>+E15</f>
        <v>#REF!</v>
      </c>
      <c r="G15" s="57"/>
    </row>
    <row r="16" spans="1:7" s="40" customFormat="1">
      <c r="A16" s="45" t="s">
        <v>208</v>
      </c>
      <c r="B16" s="45"/>
      <c r="C16" s="40" t="s">
        <v>207</v>
      </c>
      <c r="D16" s="56"/>
      <c r="E16" s="54" t="e">
        <f>+#REF!</f>
        <v>#REF!</v>
      </c>
      <c r="F16" s="54" t="e">
        <f>+E16</f>
        <v>#REF!</v>
      </c>
    </row>
    <row r="17" spans="1:9" s="40" customFormat="1">
      <c r="A17" s="45"/>
      <c r="B17" s="45"/>
      <c r="D17" s="56"/>
      <c r="E17" s="58"/>
      <c r="F17" s="58"/>
    </row>
    <row r="18" spans="1:9" s="40" customFormat="1">
      <c r="A18" s="45" t="s">
        <v>209</v>
      </c>
      <c r="B18" s="45"/>
      <c r="C18" s="59"/>
      <c r="D18" s="60"/>
      <c r="E18" s="61" t="e">
        <f>E58</f>
        <v>#REF!</v>
      </c>
      <c r="F18" s="61" t="e">
        <f>F58</f>
        <v>#REF!</v>
      </c>
      <c r="I18" s="62" t="e">
        <f>F18</f>
        <v>#REF!</v>
      </c>
    </row>
    <row r="19" spans="1:9" s="40" customFormat="1">
      <c r="A19" s="45" t="s">
        <v>210</v>
      </c>
      <c r="B19" s="45" t="e">
        <f>IF(OR(Curr_DistDate&gt;=A2_FinalDist,Events_of_Default="Yes",Rescission="Yes"),A2a_BegBal,IF(AND(A2a_BegBal&lt;&gt;0,A1_EndBal=0),MIN(A2a_BegBal,MAX(0,(Adj_BegBal-Adj_EndBal-C18)*'May19'!C15/SUM('May19'!C15:C16))),0))</f>
        <v>#REF!</v>
      </c>
      <c r="C19" s="45"/>
      <c r="D19" s="63"/>
      <c r="E19" s="63" t="e">
        <f>ROUND(E18*E8/360*E12,2)</f>
        <v>#REF!</v>
      </c>
      <c r="F19" s="63" t="e">
        <f>ROUND(F18*F8/360*F12,2)</f>
        <v>#REF!</v>
      </c>
      <c r="G19" s="62" t="e">
        <f>E19+F19</f>
        <v>#REF!</v>
      </c>
    </row>
    <row r="20" spans="1:9" s="40" customFormat="1"/>
    <row r="21" spans="1:9" s="40" customFormat="1">
      <c r="A21" s="45" t="s">
        <v>264</v>
      </c>
      <c r="E21" s="64">
        <f>'May19'!D15</f>
        <v>438000000</v>
      </c>
      <c r="F21" s="64" t="e">
        <f>F59</f>
        <v>#REF!</v>
      </c>
      <c r="G21" s="62"/>
      <c r="I21" s="178" t="e">
        <f>F21</f>
        <v>#REF!</v>
      </c>
    </row>
    <row r="22" spans="1:9" s="40" customFormat="1">
      <c r="A22" s="45" t="s">
        <v>210</v>
      </c>
      <c r="D22" s="63"/>
      <c r="E22" s="63" t="e">
        <f>ROUND(E21*E8/360*E13,2)</f>
        <v>#REF!</v>
      </c>
      <c r="F22" s="63" t="e">
        <f>ROUND(F21*F8/360*F13,2)</f>
        <v>#REF!</v>
      </c>
      <c r="G22" s="62" t="e">
        <f>E22+F22</f>
        <v>#REF!</v>
      </c>
    </row>
    <row r="23" spans="1:9" s="40" customFormat="1"/>
    <row r="24" spans="1:9" s="40" customFormat="1">
      <c r="A24" s="45" t="s">
        <v>263</v>
      </c>
      <c r="E24" s="64">
        <f>'May19'!D16</f>
        <v>0</v>
      </c>
      <c r="F24" s="64" t="e">
        <f>F60</f>
        <v>#REF!</v>
      </c>
      <c r="G24" s="62"/>
      <c r="I24" s="178" t="e">
        <f>F24</f>
        <v>#REF!</v>
      </c>
    </row>
    <row r="25" spans="1:9" s="40" customFormat="1">
      <c r="A25" s="45" t="s">
        <v>210</v>
      </c>
      <c r="D25" s="63"/>
      <c r="E25" s="63" t="e">
        <f>ROUND(E24*E8/360*E16,2)</f>
        <v>#REF!</v>
      </c>
      <c r="F25" s="63" t="e">
        <f>ROUND(F24*F8/360*F16,2)</f>
        <v>#REF!</v>
      </c>
      <c r="G25" s="62" t="e">
        <f>E25+F25</f>
        <v>#REF!</v>
      </c>
    </row>
    <row r="26" spans="1:9" s="40" customFormat="1"/>
    <row r="27" spans="1:9" s="40" customFormat="1">
      <c r="A27" s="45" t="s">
        <v>20</v>
      </c>
      <c r="E27" s="64">
        <f>'May19'!D17</f>
        <v>438000000</v>
      </c>
      <c r="F27" s="64" t="e">
        <f>F61</f>
        <v>#REF!</v>
      </c>
      <c r="I27" s="178" t="e">
        <f>F27</f>
        <v>#REF!</v>
      </c>
    </row>
    <row r="28" spans="1:9" s="40" customFormat="1">
      <c r="A28" s="45" t="s">
        <v>210</v>
      </c>
      <c r="D28" s="63"/>
      <c r="E28" s="63" t="e">
        <f>ROUND(E27*$E$9/360*E15,2)</f>
        <v>#REF!</v>
      </c>
      <c r="F28" s="63" t="e">
        <f>ROUND(F27*F9/360*F15,2)</f>
        <v>#REF!</v>
      </c>
      <c r="G28" s="62" t="e">
        <f>E28+F28</f>
        <v>#REF!</v>
      </c>
    </row>
    <row r="29" spans="1:9" s="40" customFormat="1">
      <c r="A29" s="45"/>
      <c r="E29" s="63"/>
      <c r="F29" s="63"/>
      <c r="G29" s="62"/>
    </row>
    <row r="30" spans="1:9" s="40" customFormat="1">
      <c r="A30" s="45" t="s">
        <v>211</v>
      </c>
      <c r="E30" s="64">
        <f>'May19'!D18</f>
        <v>106000000</v>
      </c>
      <c r="F30" s="64" t="e">
        <f>F62</f>
        <v>#REF!</v>
      </c>
      <c r="I30" s="62" t="e">
        <f>F30</f>
        <v>#REF!</v>
      </c>
    </row>
    <row r="31" spans="1:9" s="40" customFormat="1">
      <c r="A31" s="45" t="s">
        <v>210</v>
      </c>
      <c r="D31" s="63"/>
      <c r="E31" s="63" t="e">
        <f>ROUND(E30*E9/360*E16,2)</f>
        <v>#REF!</v>
      </c>
      <c r="F31" s="63" t="e">
        <f>ROUND(F30*F9/360*F16,2)</f>
        <v>#REF!</v>
      </c>
      <c r="G31" s="62" t="e">
        <f>E31+F31</f>
        <v>#REF!</v>
      </c>
    </row>
    <row r="32" spans="1:9" s="40" customFormat="1">
      <c r="A32" s="45"/>
      <c r="E32" s="63"/>
      <c r="F32" s="63"/>
      <c r="G32" s="62"/>
    </row>
    <row r="33" spans="1:9" s="40" customFormat="1" ht="21" customHeight="1" thickBot="1">
      <c r="A33" s="45" t="s">
        <v>212</v>
      </c>
      <c r="D33" s="62"/>
      <c r="E33" s="65" t="e">
        <f>E19+E22+E28+E31</f>
        <v>#REF!</v>
      </c>
      <c r="F33" s="103" t="e">
        <f>ROUND(F19+F22+F28+F31,2)</f>
        <v>#REF!</v>
      </c>
      <c r="G33" s="65" t="e">
        <f>G19+G22+G28+G31</f>
        <v>#REF!</v>
      </c>
      <c r="I33" s="66" t="e">
        <f>SUM(I18:I32)</f>
        <v>#REF!</v>
      </c>
    </row>
    <row r="34" spans="1:9" s="40" customFormat="1" ht="13.5" thickTop="1">
      <c r="F34" s="62"/>
    </row>
    <row r="35" spans="1:9" s="40" customFormat="1">
      <c r="A35" s="40" t="s">
        <v>213</v>
      </c>
      <c r="D35" s="62"/>
      <c r="E35" s="67" t="e">
        <f>IF(ISERROR(VLOOKUP("TOTAL_INT_ACCRUAL",#REF!,3,FALSE)),VLOOKUP("TOTAL_INT_ACCRUAL",#REF!,3,FALSE),VLOOKUP("TOTAL_INT_ACCRUAL",#REF!,3,FALSE))</f>
        <v>#REF!</v>
      </c>
    </row>
    <row r="36" spans="1:9" s="40" customFormat="1">
      <c r="D36" s="62"/>
      <c r="E36" s="67"/>
    </row>
    <row r="37" spans="1:9" s="40" customFormat="1" ht="13.5" thickBot="1">
      <c r="A37" s="40" t="s">
        <v>214</v>
      </c>
      <c r="E37" s="66" t="e">
        <f>E33+E35+E36</f>
        <v>#REF!</v>
      </c>
      <c r="G37" s="62"/>
    </row>
    <row r="38" spans="1:9" s="40" customFormat="1" ht="14.25" thickTop="1" thickBot="1">
      <c r="D38" s="104" t="s">
        <v>215</v>
      </c>
      <c r="E38" s="68" t="e">
        <f>E37-E50</f>
        <v>#REF!</v>
      </c>
      <c r="F38" s="38" t="s">
        <v>216</v>
      </c>
      <c r="G38" s="62"/>
    </row>
    <row r="39" spans="1:9" s="40" customFormat="1" ht="14.25" thickTop="1" thickBot="1">
      <c r="A39" s="40" t="s">
        <v>217</v>
      </c>
      <c r="E39" s="69" t="e">
        <f>+E30+E27+E21+E18</f>
        <v>#REF!</v>
      </c>
      <c r="F39" s="70" t="e">
        <f>+F30+F27+F21+F18</f>
        <v>#REF!</v>
      </c>
    </row>
    <row r="40" spans="1:9" ht="13.5" thickTop="1">
      <c r="A40" s="40"/>
      <c r="B40" s="40"/>
      <c r="C40" s="40"/>
      <c r="D40" s="40"/>
      <c r="E40" s="40"/>
      <c r="F40" s="40"/>
    </row>
    <row r="42" spans="1:9">
      <c r="A42" s="105" t="s">
        <v>218</v>
      </c>
      <c r="B42" s="106"/>
      <c r="C42" s="106"/>
      <c r="D42" s="106"/>
      <c r="E42" s="107" t="s">
        <v>40</v>
      </c>
      <c r="F42" s="108"/>
    </row>
    <row r="43" spans="1:9" ht="15">
      <c r="A43" s="109" t="s">
        <v>219</v>
      </c>
      <c r="B43" s="110" t="s">
        <v>220</v>
      </c>
      <c r="C43" s="110" t="s">
        <v>221</v>
      </c>
      <c r="D43" s="110" t="s">
        <v>8</v>
      </c>
      <c r="E43" s="110" t="s">
        <v>222</v>
      </c>
      <c r="F43" s="111" t="s">
        <v>223</v>
      </c>
    </row>
    <row r="44" spans="1:9">
      <c r="A44" s="112" t="s">
        <v>224</v>
      </c>
      <c r="B44" s="113" t="e">
        <f>E19</f>
        <v>#REF!</v>
      </c>
      <c r="C44" s="114" t="e">
        <f>IF(ISERROR(VLOOKUP("INT_ACCRUAL_A1",#REF!,3,FALSE)),VLOOKUP("INT_ACCRUAL_A1",#REF!,3,FALSE),VLOOKUP("INT_ACCRUAL_A1",#REF!,3,FALSE))</f>
        <v>#REF!</v>
      </c>
      <c r="D44" s="115" t="e">
        <f t="shared" ref="D44:D49" si="0">SUM(B44:C44)</f>
        <v>#REF!</v>
      </c>
      <c r="E44" s="116">
        <f>'May19'!C23</f>
        <v>371727.91</v>
      </c>
      <c r="F44" s="117" t="e">
        <f t="shared" ref="F44:F49" si="1">D44-E44</f>
        <v>#REF!</v>
      </c>
    </row>
    <row r="45" spans="1:9">
      <c r="A45" s="112" t="s">
        <v>262</v>
      </c>
      <c r="B45" s="113" t="e">
        <f>E22</f>
        <v>#REF!</v>
      </c>
      <c r="C45" s="114" t="e">
        <f>IF(ISERROR(VLOOKUP("INT_ACCRUAL_A2a",#REF!,3,FALSE)),VLOOKUP("INT_ACCRUAL_A2a",#REF!,3,FALSE),VLOOKUP("INT_ACCRUAL_A2a",#REF!,3,FALSE))</f>
        <v>#REF!</v>
      </c>
      <c r="D45" s="118" t="e">
        <f t="shared" si="0"/>
        <v>#REF!</v>
      </c>
      <c r="E45" s="116">
        <f>'May19'!C24</f>
        <v>529493.32999999996</v>
      </c>
      <c r="F45" s="119" t="e">
        <f t="shared" si="1"/>
        <v>#REF!</v>
      </c>
      <c r="G45" s="71"/>
    </row>
    <row r="46" spans="1:9">
      <c r="A46" s="112" t="s">
        <v>261</v>
      </c>
      <c r="B46" s="113" t="e">
        <f>E25</f>
        <v>#REF!</v>
      </c>
      <c r="C46" s="114" t="e">
        <f>IF(ISERROR(VLOOKUP("INT_ACCRUAL_A2b",#REF!,3,FALSE)),VLOOKUP("INT_ACCRUAL_A2b",#REF!,3,FALSE),VLOOKUP("INT_ACCRUAL_A2b",#REF!,3,FALSE))</f>
        <v>#REF!</v>
      </c>
      <c r="D46" s="118" t="e">
        <f t="shared" si="0"/>
        <v>#REF!</v>
      </c>
      <c r="E46" s="116">
        <f>'May19'!C25</f>
        <v>0</v>
      </c>
      <c r="F46" s="119" t="e">
        <f t="shared" si="1"/>
        <v>#REF!</v>
      </c>
      <c r="G46" s="71"/>
    </row>
    <row r="47" spans="1:9">
      <c r="A47" s="112" t="s">
        <v>21</v>
      </c>
      <c r="B47" s="113" t="e">
        <f>E28</f>
        <v>#REF!</v>
      </c>
      <c r="C47" s="114" t="e">
        <f>IF(ISERROR(VLOOKUP("INT_ACCRUAL_A3",#REF!,3,FALSE)),VLOOKUP("INT_ACCRUAL_A3",#REF!,3,FALSE),VLOOKUP("INT_ACCRUAL_A3",#REF!,3,FALSE))</f>
        <v>#REF!</v>
      </c>
      <c r="D47" s="118" t="e">
        <f t="shared" si="0"/>
        <v>#REF!</v>
      </c>
      <c r="E47" s="116">
        <f>'May19'!C26</f>
        <v>517083.33</v>
      </c>
      <c r="F47" s="120" t="e">
        <f t="shared" si="1"/>
        <v>#REF!</v>
      </c>
    </row>
    <row r="48" spans="1:9">
      <c r="A48" s="112" t="s">
        <v>225</v>
      </c>
      <c r="B48" s="113" t="e">
        <f>E31</f>
        <v>#REF!</v>
      </c>
      <c r="C48" s="114" t="e">
        <f>IF(ISERROR(VLOOKUP("INT_ACCRUAL_A4",#REF!,3,FALSE)),VLOOKUP("INT_ACCRUAL_A4",#REF!,3,FALSE),VLOOKUP("INT_ACCRUAL_A4",#REF!,3,FALSE))</f>
        <v>#REF!</v>
      </c>
      <c r="D48" s="118" t="e">
        <f t="shared" si="0"/>
        <v>#REF!</v>
      </c>
      <c r="E48" s="116">
        <f>'May19'!C27</f>
        <v>127141.11</v>
      </c>
      <c r="F48" s="120" t="e">
        <f t="shared" si="1"/>
        <v>#REF!</v>
      </c>
    </row>
    <row r="49" spans="1:9" ht="15">
      <c r="A49" s="121"/>
      <c r="B49" s="122">
        <v>0</v>
      </c>
      <c r="C49" s="122">
        <v>0</v>
      </c>
      <c r="D49" s="123">
        <f t="shared" si="0"/>
        <v>0</v>
      </c>
      <c r="E49" s="124">
        <v>0</v>
      </c>
      <c r="F49" s="125">
        <f t="shared" si="1"/>
        <v>0</v>
      </c>
    </row>
    <row r="50" spans="1:9">
      <c r="A50" s="72"/>
      <c r="B50" s="73" t="e">
        <f>SUM(B44:B49)</f>
        <v>#REF!</v>
      </c>
      <c r="C50" s="73" t="e">
        <f>SUM(C44:C49)</f>
        <v>#REF!</v>
      </c>
      <c r="D50" s="74" t="e">
        <f>SUM(D44:D49)</f>
        <v>#REF!</v>
      </c>
      <c r="E50" s="74">
        <f>SUM(E44:E49)</f>
        <v>1545445.6800000002</v>
      </c>
      <c r="F50" s="75" t="e">
        <f>SUM(F44:F49)</f>
        <v>#REF!</v>
      </c>
      <c r="G50" s="38" t="s">
        <v>216</v>
      </c>
    </row>
    <row r="51" spans="1:9" ht="12.75" customHeight="1">
      <c r="A51" s="304"/>
      <c r="B51" s="305"/>
      <c r="C51" s="305"/>
      <c r="D51" s="305"/>
      <c r="E51" s="305"/>
      <c r="F51" s="305"/>
      <c r="G51" s="305"/>
      <c r="H51" s="305"/>
      <c r="I51" s="305"/>
    </row>
    <row r="52" spans="1:9" s="76" customFormat="1">
      <c r="B52" s="77"/>
      <c r="C52" s="77"/>
      <c r="D52" s="77"/>
      <c r="E52" s="77"/>
      <c r="F52" s="77"/>
      <c r="H52" s="78"/>
    </row>
    <row r="53" spans="1:9">
      <c r="A53" s="79" t="s">
        <v>226</v>
      </c>
      <c r="B53" s="79"/>
      <c r="C53" s="79"/>
      <c r="D53" s="79"/>
      <c r="E53" s="79"/>
      <c r="F53" s="79"/>
      <c r="H53" s="80"/>
    </row>
    <row r="54" spans="1:9">
      <c r="A54" s="81"/>
      <c r="B54" s="81"/>
      <c r="C54" s="79"/>
      <c r="D54" s="79"/>
      <c r="E54" s="79"/>
      <c r="F54" s="79"/>
      <c r="H54" s="80"/>
    </row>
    <row r="55" spans="1:9">
      <c r="B55" s="126"/>
      <c r="C55" s="82" t="s">
        <v>34</v>
      </c>
      <c r="D55" s="82" t="s">
        <v>27</v>
      </c>
      <c r="E55" s="83" t="s">
        <v>3</v>
      </c>
      <c r="F55" s="83" t="s">
        <v>4</v>
      </c>
    </row>
    <row r="56" spans="1:9">
      <c r="A56" s="127" t="s">
        <v>36</v>
      </c>
      <c r="B56" s="84"/>
      <c r="C56" s="128"/>
      <c r="D56" s="85" t="e">
        <f>VLOOKUP("0602_COLLATERAL_BALANCE",#REF!,3,FALSE)</f>
        <v>#REF!</v>
      </c>
      <c r="E56" s="85" t="e">
        <f>Coll_BegBal</f>
        <v>#REF!</v>
      </c>
      <c r="F56" s="85" t="e">
        <f>Coll_EndBal</f>
        <v>#REF!</v>
      </c>
    </row>
    <row r="57" spans="1:9">
      <c r="A57" s="127" t="s">
        <v>37</v>
      </c>
      <c r="B57" s="84"/>
      <c r="C57" s="127"/>
      <c r="D57" s="85" t="e">
        <f>SUM(D58:D63)</f>
        <v>#REF!</v>
      </c>
      <c r="E57" s="85" t="e">
        <f>SUM(E58:E63)</f>
        <v>#REF!</v>
      </c>
      <c r="F57" s="85" t="e">
        <f>SUM(F58:F63)</f>
        <v>#REF!</v>
      </c>
    </row>
    <row r="58" spans="1:9">
      <c r="A58" s="129" t="s">
        <v>227</v>
      </c>
      <c r="B58" s="84"/>
      <c r="C58" s="86" t="e">
        <f>+E12</f>
        <v>#REF!</v>
      </c>
      <c r="D58" s="85" t="e">
        <f>#REF!</f>
        <v>#REF!</v>
      </c>
      <c r="E58" s="85" t="e">
        <f>#REF!</f>
        <v>#REF!</v>
      </c>
      <c r="F58" s="85" t="e">
        <f>#REF!</f>
        <v>#REF!</v>
      </c>
    </row>
    <row r="59" spans="1:9">
      <c r="A59" s="129" t="s">
        <v>266</v>
      </c>
      <c r="B59" s="84"/>
      <c r="C59" s="86" t="e">
        <f>+E13</f>
        <v>#REF!</v>
      </c>
      <c r="D59" s="85" t="e">
        <f>#REF!</f>
        <v>#REF!</v>
      </c>
      <c r="E59" s="85" t="e">
        <f>#REF!</f>
        <v>#REF!</v>
      </c>
      <c r="F59" s="85" t="e">
        <f>#REF!</f>
        <v>#REF!</v>
      </c>
    </row>
    <row r="60" spans="1:9">
      <c r="A60" s="129" t="s">
        <v>265</v>
      </c>
      <c r="B60" s="84"/>
      <c r="C60" s="86" t="e">
        <f>+E14</f>
        <v>#REF!</v>
      </c>
      <c r="D60" s="85" t="e">
        <f>#REF!</f>
        <v>#REF!</v>
      </c>
      <c r="E60" s="85" t="e">
        <f>#REF!</f>
        <v>#REF!</v>
      </c>
      <c r="F60" s="85" t="e">
        <f>#REF!</f>
        <v>#REF!</v>
      </c>
    </row>
    <row r="61" spans="1:9">
      <c r="A61" s="129" t="s">
        <v>22</v>
      </c>
      <c r="B61" s="84"/>
      <c r="C61" s="86" t="e">
        <f>+E15</f>
        <v>#REF!</v>
      </c>
      <c r="D61" s="85" t="e">
        <f>#REF!</f>
        <v>#REF!</v>
      </c>
      <c r="E61" s="85" t="e">
        <f>#REF!</f>
        <v>#REF!</v>
      </c>
      <c r="F61" s="85" t="e">
        <f>#REF!</f>
        <v>#REF!</v>
      </c>
    </row>
    <row r="62" spans="1:9" ht="13.5" thickBot="1">
      <c r="A62" s="129" t="s">
        <v>0</v>
      </c>
      <c r="B62" s="84"/>
      <c r="C62" s="86" t="e">
        <f>+E16</f>
        <v>#REF!</v>
      </c>
      <c r="D62" s="85" t="e">
        <f>#REF!</f>
        <v>#REF!</v>
      </c>
      <c r="E62" s="85" t="e">
        <f>#REF!</f>
        <v>#REF!</v>
      </c>
      <c r="F62" s="85" t="e">
        <f>#REF!</f>
        <v>#REF!</v>
      </c>
    </row>
    <row r="63" spans="1:9" ht="13.5" thickBot="1">
      <c r="A63" s="87" t="s">
        <v>7</v>
      </c>
      <c r="B63" s="84"/>
      <c r="C63" s="130" t="e">
        <f>#REF!</f>
        <v>#REF!</v>
      </c>
      <c r="D63" s="85" t="e">
        <f>#REF!</f>
        <v>#REF!</v>
      </c>
      <c r="E63" s="85" t="e">
        <f>#REF!</f>
        <v>#REF!</v>
      </c>
      <c r="F63" s="85" t="e">
        <f>#REF!</f>
        <v>#REF!</v>
      </c>
    </row>
    <row r="64" spans="1:9">
      <c r="A64" s="84"/>
      <c r="B64" s="129"/>
      <c r="C64" s="131"/>
      <c r="D64" s="88"/>
      <c r="E64" s="88"/>
      <c r="F64" s="88"/>
    </row>
    <row r="65" spans="1:6">
      <c r="A65" s="84"/>
      <c r="B65" s="87"/>
      <c r="C65" s="87"/>
      <c r="D65" s="87"/>
      <c r="E65" s="87"/>
      <c r="F65" s="87"/>
    </row>
  </sheetData>
  <mergeCells count="2">
    <mergeCell ref="A2:D2"/>
    <mergeCell ref="A51:I51"/>
  </mergeCells>
  <phoneticPr fontId="6" type="noConversion"/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0000"/>
  </sheetPr>
  <dimension ref="A1:E56"/>
  <sheetViews>
    <sheetView workbookViewId="0">
      <selection activeCell="B55" sqref="B55"/>
    </sheetView>
  </sheetViews>
  <sheetFormatPr defaultColWidth="8.85546875" defaultRowHeight="12.75"/>
  <cols>
    <col min="1" max="1" width="59.28515625" style="10" customWidth="1"/>
    <col min="2" max="2" width="18.28515625" style="2" customWidth="1"/>
    <col min="3" max="3" width="24.7109375" style="16" customWidth="1"/>
    <col min="4" max="4" width="16.7109375" style="135" customWidth="1"/>
    <col min="5" max="5" width="8.85546875" style="16" customWidth="1"/>
    <col min="6" max="16384" width="8.85546875" style="10"/>
  </cols>
  <sheetData>
    <row r="1" spans="1:5">
      <c r="A1" s="132" t="s">
        <v>235</v>
      </c>
      <c r="B1" s="133"/>
      <c r="C1" s="134"/>
    </row>
    <row r="2" spans="1:5">
      <c r="A2" s="132" t="s">
        <v>117</v>
      </c>
      <c r="B2" s="133"/>
      <c r="C2" s="134"/>
    </row>
    <row r="3" spans="1:5">
      <c r="A3" s="136">
        <f>'May19'!F6</f>
        <v>43633</v>
      </c>
      <c r="B3" s="133"/>
      <c r="C3" s="134"/>
    </row>
    <row r="4" spans="1:5">
      <c r="A4" s="137"/>
      <c r="B4" s="133"/>
      <c r="C4" s="134"/>
    </row>
    <row r="5" spans="1:5">
      <c r="A5" s="138" t="s">
        <v>234</v>
      </c>
      <c r="B5" s="133"/>
      <c r="C5" s="134"/>
    </row>
    <row r="6" spans="1:5">
      <c r="A6" s="139" t="s">
        <v>118</v>
      </c>
      <c r="B6" s="140">
        <f>+'May19'!D10</f>
        <v>1378201975.5999999</v>
      </c>
      <c r="C6" s="134"/>
      <c r="D6" s="135">
        <v>1</v>
      </c>
      <c r="E6" s="16" t="s">
        <v>119</v>
      </c>
    </row>
    <row r="7" spans="1:5">
      <c r="A7" s="141" t="s">
        <v>120</v>
      </c>
      <c r="B7" s="142" t="e">
        <f>+#REF!</f>
        <v>#REF!</v>
      </c>
      <c r="C7" s="143" t="s">
        <v>121</v>
      </c>
      <c r="D7" s="144">
        <v>2</v>
      </c>
      <c r="E7" s="16" t="s">
        <v>122</v>
      </c>
    </row>
    <row r="8" spans="1:5">
      <c r="A8" s="141" t="s">
        <v>9</v>
      </c>
      <c r="B8" s="142">
        <v>0</v>
      </c>
      <c r="C8" s="7" t="s">
        <v>123</v>
      </c>
      <c r="D8" s="144">
        <v>3</v>
      </c>
      <c r="E8" s="16" t="s">
        <v>122</v>
      </c>
    </row>
    <row r="9" spans="1:5">
      <c r="A9" s="145" t="s">
        <v>124</v>
      </c>
      <c r="B9" s="142" t="e">
        <f>-#REF!</f>
        <v>#REF!</v>
      </c>
      <c r="C9" s="143" t="s">
        <v>125</v>
      </c>
      <c r="E9" s="16" t="s">
        <v>122</v>
      </c>
    </row>
    <row r="10" spans="1:5">
      <c r="A10" s="146" t="s">
        <v>126</v>
      </c>
      <c r="B10" s="140">
        <f>+'May19'!E37</f>
        <v>4087849.05</v>
      </c>
      <c r="C10" s="134" t="s">
        <v>125</v>
      </c>
      <c r="D10" s="144">
        <v>4</v>
      </c>
    </row>
    <row r="11" spans="1:5">
      <c r="A11" s="146" t="s">
        <v>127</v>
      </c>
      <c r="B11" s="140">
        <f>+'May19'!E44</f>
        <v>0</v>
      </c>
      <c r="C11" s="134" t="s">
        <v>125</v>
      </c>
      <c r="D11" s="144">
        <v>5</v>
      </c>
    </row>
    <row r="12" spans="1:5">
      <c r="A12" s="146" t="s">
        <v>128</v>
      </c>
      <c r="B12" s="140">
        <f>-'May19'!E61</f>
        <v>0</v>
      </c>
      <c r="C12" s="134" t="s">
        <v>125</v>
      </c>
      <c r="D12" s="144">
        <v>6</v>
      </c>
    </row>
    <row r="13" spans="1:5">
      <c r="A13" s="146" t="s">
        <v>129</v>
      </c>
      <c r="B13" s="140">
        <f>+'May19'!E45</f>
        <v>0</v>
      </c>
      <c r="C13" s="134" t="s">
        <v>125</v>
      </c>
      <c r="D13" s="144">
        <v>7</v>
      </c>
    </row>
    <row r="14" spans="1:5">
      <c r="A14" s="146" t="s">
        <v>130</v>
      </c>
      <c r="B14" s="140">
        <f>-'May19'!D157</f>
        <v>-570583.63</v>
      </c>
      <c r="C14" s="134" t="s">
        <v>125</v>
      </c>
      <c r="D14" s="144">
        <v>8</v>
      </c>
    </row>
    <row r="15" spans="1:5">
      <c r="A15" s="132" t="s">
        <v>131</v>
      </c>
      <c r="B15" s="147">
        <f>-'May19'!E65</f>
        <v>-1148501.6499999999</v>
      </c>
      <c r="C15" s="134" t="s">
        <v>125</v>
      </c>
      <c r="D15" s="144">
        <v>9</v>
      </c>
    </row>
    <row r="16" spans="1:5">
      <c r="B16" s="148"/>
      <c r="C16" s="134"/>
    </row>
    <row r="17" spans="1:4" ht="13.5" thickBot="1">
      <c r="A17" s="149"/>
      <c r="B17" s="150" t="e">
        <f>SUM(B6:B16)</f>
        <v>#REF!</v>
      </c>
      <c r="C17" s="134"/>
      <c r="D17" s="144"/>
    </row>
    <row r="18" spans="1:4" ht="13.5" thickTop="1">
      <c r="A18" s="146"/>
      <c r="B18" s="151"/>
      <c r="C18" s="134"/>
    </row>
    <row r="19" spans="1:4" ht="13.5" thickBot="1">
      <c r="A19" s="132" t="s">
        <v>132</v>
      </c>
      <c r="B19" s="152">
        <f>+'May19'!E10</f>
        <v>1334660353.1700001</v>
      </c>
      <c r="C19" s="134"/>
    </row>
    <row r="20" spans="1:4" ht="13.5" thickTop="1">
      <c r="A20" s="132"/>
      <c r="B20" s="133"/>
      <c r="C20" s="134"/>
      <c r="D20" s="135" t="e">
        <f>D21+B7</f>
        <v>#REF!</v>
      </c>
    </row>
    <row r="21" spans="1:4">
      <c r="A21" s="153" t="s">
        <v>133</v>
      </c>
      <c r="B21" s="154" t="e">
        <f>+B19-B17</f>
        <v>#REF!</v>
      </c>
      <c r="C21" s="134" t="e">
        <f>B21/2</f>
        <v>#REF!</v>
      </c>
      <c r="D21" s="135" t="e">
        <f>B21*2</f>
        <v>#REF!</v>
      </c>
    </row>
    <row r="22" spans="1:4">
      <c r="A22" s="132"/>
      <c r="B22" s="133"/>
      <c r="C22" s="134"/>
    </row>
    <row r="23" spans="1:4">
      <c r="A23" s="134"/>
      <c r="B23" s="133"/>
      <c r="C23" s="134"/>
    </row>
    <row r="24" spans="1:4">
      <c r="A24" s="138" t="s">
        <v>233</v>
      </c>
      <c r="B24" s="133"/>
      <c r="C24" s="134"/>
    </row>
    <row r="25" spans="1:4">
      <c r="A25" s="132" t="s">
        <v>134</v>
      </c>
      <c r="B25" s="147" t="e">
        <f>-B7</f>
        <v>#REF!</v>
      </c>
      <c r="C25" s="134" t="s">
        <v>135</v>
      </c>
    </row>
    <row r="26" spans="1:4">
      <c r="A26" s="132" t="s">
        <v>10</v>
      </c>
      <c r="B26" s="147">
        <f>-B8</f>
        <v>0</v>
      </c>
      <c r="C26" s="134" t="s">
        <v>123</v>
      </c>
    </row>
    <row r="27" spans="1:4">
      <c r="A27" s="132" t="s">
        <v>11</v>
      </c>
      <c r="B27" s="147" t="e">
        <f>-B9</f>
        <v>#REF!</v>
      </c>
      <c r="C27" s="134" t="s">
        <v>125</v>
      </c>
    </row>
    <row r="28" spans="1:4">
      <c r="A28" s="132" t="s">
        <v>136</v>
      </c>
      <c r="B28" s="147">
        <f>-'May19'!B23-'May19'!B24-'May19'!B26-'May19'!B27</f>
        <v>-40218582.930000067</v>
      </c>
      <c r="C28" s="134" t="s">
        <v>125</v>
      </c>
      <c r="D28" s="135" t="s">
        <v>137</v>
      </c>
    </row>
    <row r="29" spans="1:4">
      <c r="A29" s="132" t="s">
        <v>138</v>
      </c>
      <c r="B29" s="147">
        <v>0</v>
      </c>
      <c r="C29" s="134" t="s">
        <v>125</v>
      </c>
    </row>
    <row r="30" spans="1:4">
      <c r="A30" s="132" t="s">
        <v>139</v>
      </c>
      <c r="B30" s="147">
        <v>0</v>
      </c>
      <c r="C30" s="134" t="s">
        <v>125</v>
      </c>
    </row>
    <row r="31" spans="1:4">
      <c r="A31" s="132" t="s">
        <v>140</v>
      </c>
      <c r="B31" s="147">
        <f>-'May19'!C29</f>
        <v>-1545445.6800000002</v>
      </c>
      <c r="C31" s="134" t="s">
        <v>125</v>
      </c>
    </row>
    <row r="32" spans="1:4" hidden="1">
      <c r="A32" s="132" t="s">
        <v>141</v>
      </c>
      <c r="B32" s="147">
        <f>-'May19'!E131</f>
        <v>-4146357.5936665908</v>
      </c>
      <c r="C32" s="134" t="s">
        <v>125</v>
      </c>
    </row>
    <row r="33" spans="1:4">
      <c r="A33" s="132" t="s">
        <v>142</v>
      </c>
      <c r="B33" s="147" t="e">
        <f>-#REF!</f>
        <v>#REF!</v>
      </c>
      <c r="C33" s="134" t="s">
        <v>125</v>
      </c>
    </row>
    <row r="34" spans="1:4">
      <c r="A34" s="132" t="s">
        <v>143</v>
      </c>
      <c r="B34" s="147">
        <f>-'May19'!E133</f>
        <v>0</v>
      </c>
      <c r="C34" s="134" t="s">
        <v>125</v>
      </c>
    </row>
    <row r="35" spans="1:4">
      <c r="A35" s="132" t="s">
        <v>144</v>
      </c>
      <c r="B35" s="147">
        <f>-'May19'!E123</f>
        <v>0</v>
      </c>
      <c r="C35" s="134" t="s">
        <v>125</v>
      </c>
    </row>
    <row r="36" spans="1:4">
      <c r="A36" s="132" t="s">
        <v>145</v>
      </c>
      <c r="B36" s="147" t="e">
        <f>-B33</f>
        <v>#REF!</v>
      </c>
      <c r="C36" s="134" t="s">
        <v>146</v>
      </c>
    </row>
    <row r="37" spans="1:4" ht="13.5" thickBot="1">
      <c r="A37" s="132" t="s">
        <v>8</v>
      </c>
      <c r="B37" s="207" t="s">
        <v>237</v>
      </c>
      <c r="C37" s="134"/>
    </row>
    <row r="38" spans="1:4" ht="13.5" thickTop="1">
      <c r="A38" s="134" t="s">
        <v>147</v>
      </c>
      <c r="B38" s="148">
        <v>0</v>
      </c>
      <c r="C38" s="134"/>
    </row>
    <row r="39" spans="1:4">
      <c r="A39" s="153" t="s">
        <v>133</v>
      </c>
      <c r="B39" s="208" t="s">
        <v>238</v>
      </c>
      <c r="C39" s="134"/>
    </row>
    <row r="42" spans="1:4">
      <c r="A42" s="155" t="s">
        <v>12</v>
      </c>
    </row>
    <row r="43" spans="1:4">
      <c r="A43" s="10" t="s">
        <v>84</v>
      </c>
      <c r="B43" s="156" t="e">
        <f>#REF!</f>
        <v>#REF!</v>
      </c>
      <c r="D43" s="9"/>
    </row>
    <row r="44" spans="1:4">
      <c r="A44" s="10" t="s">
        <v>2</v>
      </c>
      <c r="B44" s="156" t="e">
        <f>#REF!</f>
        <v>#REF!</v>
      </c>
    </row>
    <row r="45" spans="1:4">
      <c r="A45" s="10" t="e">
        <f>#REF!</f>
        <v>#REF!</v>
      </c>
      <c r="B45" s="157" t="e">
        <f>#REF!</f>
        <v>#REF!</v>
      </c>
      <c r="C45" s="8"/>
      <c r="D45" s="9"/>
    </row>
    <row r="46" spans="1:4" ht="1.5" customHeight="1">
      <c r="A46" s="158" t="s">
        <v>148</v>
      </c>
      <c r="B46" s="2" t="e">
        <f>SUM(B43:B45)</f>
        <v>#REF!</v>
      </c>
      <c r="C46" s="8"/>
      <c r="D46" s="9"/>
    </row>
    <row r="47" spans="1:4" hidden="1">
      <c r="A47" s="158" t="s">
        <v>149</v>
      </c>
      <c r="B47" s="159" t="e">
        <f>#REF!</f>
        <v>#REF!</v>
      </c>
      <c r="C47" s="8"/>
      <c r="D47" s="9"/>
    </row>
    <row r="48" spans="1:4" ht="13.5" hidden="1" thickBot="1">
      <c r="A48" s="10" t="s">
        <v>150</v>
      </c>
      <c r="B48" s="160" t="e">
        <f>+B46-B47</f>
        <v>#REF!</v>
      </c>
      <c r="C48" s="10"/>
    </row>
    <row r="49" spans="1:5" ht="13.5" hidden="1" thickTop="1">
      <c r="C49" s="10"/>
    </row>
    <row r="50" spans="1:5" hidden="1">
      <c r="C50" s="10"/>
    </row>
    <row r="51" spans="1:5" hidden="1">
      <c r="A51" s="10" t="s">
        <v>151</v>
      </c>
      <c r="C51" s="8"/>
    </row>
    <row r="52" spans="1:5" hidden="1">
      <c r="A52" s="10" t="s">
        <v>152</v>
      </c>
      <c r="B52" s="11" t="e">
        <f>+#REF!</f>
        <v>#REF!</v>
      </c>
      <c r="C52" s="8"/>
      <c r="E52" s="12" t="s">
        <v>153</v>
      </c>
    </row>
    <row r="53" spans="1:5">
      <c r="B53" s="11"/>
      <c r="C53" s="10"/>
      <c r="E53" s="12"/>
    </row>
    <row r="54" spans="1:5">
      <c r="A54" s="8" t="s">
        <v>154</v>
      </c>
      <c r="B54" s="11"/>
      <c r="C54" s="10"/>
      <c r="E54" s="13" t="s">
        <v>155</v>
      </c>
    </row>
    <row r="55" spans="1:5">
      <c r="A55" s="10" t="s">
        <v>156</v>
      </c>
      <c r="B55" s="11"/>
      <c r="E55" s="13" t="s">
        <v>157</v>
      </c>
    </row>
    <row r="56" spans="1:5">
      <c r="A56" s="14"/>
      <c r="B56" s="15"/>
    </row>
  </sheetData>
  <phoneticPr fontId="6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0000"/>
  </sheetPr>
  <dimension ref="A1:L61"/>
  <sheetViews>
    <sheetView workbookViewId="0"/>
  </sheetViews>
  <sheetFormatPr defaultColWidth="8.85546875" defaultRowHeight="12.75"/>
  <cols>
    <col min="1" max="1" width="8.85546875" style="164" customWidth="1"/>
    <col min="2" max="2" width="12.5703125" style="164" customWidth="1"/>
    <col min="3" max="3" width="13" style="162" customWidth="1"/>
    <col min="4" max="4" width="17.5703125" style="165" bestFit="1" customWidth="1"/>
    <col min="5" max="5" width="16.7109375" style="165" customWidth="1"/>
    <col min="6" max="6" width="18.42578125" style="164" customWidth="1"/>
    <col min="7" max="7" width="16.42578125" style="165" customWidth="1"/>
    <col min="8" max="8" width="16.28515625" style="164" customWidth="1"/>
    <col min="9" max="9" width="16" style="164" customWidth="1"/>
    <col min="10" max="10" width="18.7109375" style="164" customWidth="1"/>
    <col min="11" max="11" width="20.140625" style="164" customWidth="1"/>
    <col min="12" max="12" width="18" style="164" bestFit="1" customWidth="1"/>
    <col min="13" max="13" width="11.28515625" style="164" bestFit="1" customWidth="1"/>
    <col min="14" max="16384" width="8.85546875" style="164"/>
  </cols>
  <sheetData>
    <row r="1" spans="1:12">
      <c r="A1" s="17" t="s">
        <v>236</v>
      </c>
      <c r="B1" s="179"/>
      <c r="C1" s="180"/>
      <c r="D1" s="181"/>
      <c r="E1" s="181"/>
      <c r="F1" s="182"/>
      <c r="G1" s="183"/>
      <c r="H1" s="182"/>
      <c r="J1" s="18" t="s">
        <v>158</v>
      </c>
    </row>
    <row r="2" spans="1:12" ht="13.5" thickBot="1">
      <c r="A2" s="17"/>
      <c r="B2" s="179"/>
      <c r="C2" s="180"/>
      <c r="D2" s="181"/>
      <c r="E2" s="184"/>
      <c r="F2" s="182"/>
      <c r="G2" s="183"/>
      <c r="H2" s="182"/>
      <c r="J2" s="18" t="s">
        <v>160</v>
      </c>
    </row>
    <row r="3" spans="1:12">
      <c r="A3" s="185" t="s">
        <v>161</v>
      </c>
      <c r="B3" s="186"/>
      <c r="C3" s="186"/>
      <c r="D3" s="19">
        <v>-1418170000</v>
      </c>
      <c r="E3" s="181"/>
      <c r="F3" s="185" t="s">
        <v>179</v>
      </c>
      <c r="G3" s="187"/>
      <c r="H3" s="188"/>
      <c r="J3" s="18" t="s">
        <v>162</v>
      </c>
    </row>
    <row r="4" spans="1:12" ht="13.5" thickBot="1">
      <c r="A4" s="189" t="s">
        <v>163</v>
      </c>
      <c r="B4" s="179"/>
      <c r="C4" s="179"/>
      <c r="D4" s="20">
        <v>-1414406286.98</v>
      </c>
      <c r="E4" s="181"/>
      <c r="F4" s="190" t="s">
        <v>180</v>
      </c>
      <c r="G4" s="191"/>
      <c r="H4" s="192"/>
      <c r="J4" s="21" t="s">
        <v>164</v>
      </c>
    </row>
    <row r="5" spans="1:12" ht="13.5" thickBot="1">
      <c r="A5" s="190" t="s">
        <v>165</v>
      </c>
      <c r="B5" s="193"/>
      <c r="C5" s="193"/>
      <c r="D5" s="194">
        <v>3763713.02</v>
      </c>
      <c r="E5" s="181"/>
      <c r="F5" s="182"/>
      <c r="G5" s="183"/>
      <c r="H5" s="195"/>
      <c r="J5" s="18" t="s">
        <v>166</v>
      </c>
    </row>
    <row r="6" spans="1:12">
      <c r="B6" s="166"/>
      <c r="C6" s="161"/>
      <c r="D6" s="163"/>
      <c r="E6" s="163"/>
      <c r="H6" s="167"/>
    </row>
    <row r="7" spans="1:12">
      <c r="B7" s="166"/>
      <c r="C7" s="161"/>
      <c r="D7" s="163"/>
      <c r="E7" s="163"/>
    </row>
    <row r="8" spans="1:12">
      <c r="A8" s="306" t="s">
        <v>167</v>
      </c>
      <c r="B8" s="307"/>
      <c r="C8" s="161"/>
      <c r="D8" s="163"/>
      <c r="E8" s="163"/>
    </row>
    <row r="9" spans="1:12" s="168" customFormat="1" ht="63.75">
      <c r="A9" s="22" t="s">
        <v>168</v>
      </c>
      <c r="B9" s="22" t="s">
        <v>169</v>
      </c>
      <c r="C9" s="23" t="s">
        <v>170</v>
      </c>
      <c r="D9" s="24" t="s">
        <v>171</v>
      </c>
      <c r="E9" s="22" t="s">
        <v>172</v>
      </c>
      <c r="F9" s="24" t="s">
        <v>173</v>
      </c>
      <c r="G9" s="25" t="s">
        <v>174</v>
      </c>
      <c r="H9" s="25" t="s">
        <v>175</v>
      </c>
      <c r="I9" s="25" t="s">
        <v>176</v>
      </c>
      <c r="J9" s="25" t="s">
        <v>177</v>
      </c>
      <c r="K9" s="25" t="s">
        <v>178</v>
      </c>
    </row>
    <row r="10" spans="1:12" s="172" customFormat="1" ht="12.75" customHeight="1">
      <c r="A10" s="196">
        <f>'Notes Payable Discount Schedule'!A10</f>
        <v>41485</v>
      </c>
      <c r="B10" s="196">
        <f>'Notes Payable Discount Schedule'!B10</f>
        <v>41486</v>
      </c>
      <c r="C10" s="169">
        <v>1</v>
      </c>
      <c r="D10" s="170">
        <f>D3</f>
        <v>-1418170000</v>
      </c>
      <c r="E10" s="199">
        <v>3763713.0199999996</v>
      </c>
      <c r="F10" s="199">
        <v>-1414406286.98</v>
      </c>
      <c r="G10" s="199">
        <v>-49516.816666666666</v>
      </c>
      <c r="H10" s="199">
        <v>-78514.583544032532</v>
      </c>
      <c r="I10" s="199">
        <v>-28997.770000000004</v>
      </c>
      <c r="J10" s="201">
        <v>-28997.770000000004</v>
      </c>
      <c r="K10" s="206">
        <v>-28997.770000000004</v>
      </c>
      <c r="L10" s="171"/>
    </row>
    <row r="11" spans="1:12" s="172" customFormat="1" ht="12.75" customHeight="1">
      <c r="A11" s="196">
        <f>'Notes Payable Discount Schedule'!A11</f>
        <v>41487</v>
      </c>
      <c r="B11" s="196">
        <f>'Notes Payable Discount Schedule'!B11</f>
        <v>41517</v>
      </c>
      <c r="C11" s="169">
        <v>1</v>
      </c>
      <c r="D11" s="27">
        <f>D$3*C11</f>
        <v>-1418170000</v>
      </c>
      <c r="E11" s="198">
        <v>3734715.2499999995</v>
      </c>
      <c r="F11" s="198">
        <v>-1364611284.75</v>
      </c>
      <c r="G11" s="198">
        <v>-734033.04999999993</v>
      </c>
      <c r="H11" s="198">
        <v>-1137048.3054316323</v>
      </c>
      <c r="I11" s="198">
        <v>-403015.25</v>
      </c>
      <c r="J11" s="26">
        <v>-403015.25</v>
      </c>
      <c r="K11" s="205">
        <v>-432013.02</v>
      </c>
      <c r="L11" s="171"/>
    </row>
    <row r="12" spans="1:12" s="172" customFormat="1" ht="12.75" customHeight="1">
      <c r="A12" s="196">
        <f>'Notes Payable Discount Schedule'!A12</f>
        <v>41518</v>
      </c>
      <c r="B12" s="196">
        <f>'Notes Payable Discount Schedule'!B12</f>
        <v>41547</v>
      </c>
      <c r="C12" s="169">
        <v>1</v>
      </c>
      <c r="D12" s="27">
        <f t="shared" ref="D12:D61" si="0">D$3*C12</f>
        <v>-1418170000</v>
      </c>
      <c r="E12" s="198">
        <v>3331699.9999999995</v>
      </c>
      <c r="F12" s="198">
        <v>-1316020700</v>
      </c>
      <c r="G12" s="198">
        <v>-725459.16999999993</v>
      </c>
      <c r="H12" s="198">
        <v>-1077958.2798419271</v>
      </c>
      <c r="I12" s="198">
        <v>-352499.11</v>
      </c>
      <c r="J12" s="26">
        <v>-352499.11</v>
      </c>
      <c r="K12" s="205">
        <v>-784512.13</v>
      </c>
      <c r="L12" s="171"/>
    </row>
    <row r="13" spans="1:12" s="172" customFormat="1" ht="12.75" customHeight="1">
      <c r="A13" s="196">
        <f>'Notes Payable Discount Schedule'!A13</f>
        <v>41548</v>
      </c>
      <c r="B13" s="196">
        <f>'Notes Payable Discount Schedule'!B13</f>
        <v>41578</v>
      </c>
      <c r="C13" s="169">
        <v>1</v>
      </c>
      <c r="D13" s="27">
        <f t="shared" si="0"/>
        <v>-1418170000</v>
      </c>
      <c r="E13" s="198">
        <v>2979200.8899999997</v>
      </c>
      <c r="F13" s="198">
        <v>-1268279199.1100001</v>
      </c>
      <c r="G13" s="198">
        <v>-717042.72</v>
      </c>
      <c r="H13" s="198">
        <v>-1039332.4893820928</v>
      </c>
      <c r="I13" s="198">
        <v>-322289.77</v>
      </c>
      <c r="J13" s="26">
        <v>-322289.77</v>
      </c>
      <c r="K13" s="205">
        <v>-1106801.8999999999</v>
      </c>
      <c r="L13" s="171"/>
    </row>
    <row r="14" spans="1:12" s="162" customFormat="1" ht="12.75" customHeight="1">
      <c r="A14" s="196">
        <f>'Notes Payable Discount Schedule'!A14</f>
        <v>41579</v>
      </c>
      <c r="B14" s="196">
        <f>'Notes Payable Discount Schedule'!B14</f>
        <v>41608</v>
      </c>
      <c r="C14" s="169">
        <v>1</v>
      </c>
      <c r="D14" s="27">
        <f t="shared" si="0"/>
        <v>-1418170000</v>
      </c>
      <c r="E14" s="198">
        <v>2656911.1199999996</v>
      </c>
      <c r="F14" s="198">
        <v>-1221372488.8800001</v>
      </c>
      <c r="G14" s="198">
        <v>-708777.6449999999</v>
      </c>
      <c r="H14" s="198">
        <v>-981944.83705354412</v>
      </c>
      <c r="I14" s="198">
        <v>-273167.19</v>
      </c>
      <c r="J14" s="26">
        <v>-273167.19</v>
      </c>
      <c r="K14" s="204">
        <v>-1379969.0899999999</v>
      </c>
      <c r="L14" s="173"/>
    </row>
    <row r="15" spans="1:12" s="162" customFormat="1" ht="12.75" customHeight="1">
      <c r="A15" s="196">
        <f>'Notes Payable Discount Schedule'!A15</f>
        <v>41609</v>
      </c>
      <c r="B15" s="196">
        <f>'Notes Payable Discount Schedule'!B15</f>
        <v>41639</v>
      </c>
      <c r="C15" s="169">
        <v>1</v>
      </c>
      <c r="D15" s="27">
        <f t="shared" si="0"/>
        <v>-1418170000</v>
      </c>
      <c r="E15" s="198">
        <v>2383743.9299999997</v>
      </c>
      <c r="F15" s="198">
        <v>-1175281656.0699999</v>
      </c>
      <c r="G15" s="198">
        <v>-700663.94499999995</v>
      </c>
      <c r="H15" s="198">
        <v>-944996.00152587611</v>
      </c>
      <c r="I15" s="198">
        <v>-244332.03999999998</v>
      </c>
      <c r="J15" s="26">
        <v>-244332.03999999998</v>
      </c>
      <c r="K15" s="203">
        <v>-1624301.13</v>
      </c>
      <c r="L15" s="173"/>
    </row>
    <row r="16" spans="1:12" s="162" customFormat="1" ht="12.75" customHeight="1">
      <c r="A16" s="196">
        <f>'Notes Payable Discount Schedule'!A16</f>
        <v>41640</v>
      </c>
      <c r="B16" s="196">
        <f>'Notes Payable Discount Schedule'!B16</f>
        <v>41670</v>
      </c>
      <c r="C16" s="169">
        <v>1</v>
      </c>
      <c r="D16" s="27">
        <f t="shared" si="0"/>
        <v>-1418170000</v>
      </c>
      <c r="E16" s="198">
        <v>2139411.8899999997</v>
      </c>
      <c r="F16" s="198">
        <v>-1130026988.1100001</v>
      </c>
      <c r="G16" s="198">
        <v>-692701.61999999988</v>
      </c>
      <c r="H16" s="198">
        <v>-899086.81262988411</v>
      </c>
      <c r="I16" s="198">
        <v>-206385.19</v>
      </c>
      <c r="J16" s="26">
        <v>-206385.19</v>
      </c>
      <c r="K16" s="203">
        <v>-1830686.3199999998</v>
      </c>
      <c r="L16" s="173"/>
    </row>
    <row r="17" spans="1:12" ht="12.75" customHeight="1">
      <c r="A17" s="196">
        <f>'Notes Payable Discount Schedule'!A17</f>
        <v>41671</v>
      </c>
      <c r="B17" s="196">
        <f>'Notes Payable Discount Schedule'!B17</f>
        <v>41698</v>
      </c>
      <c r="C17" s="169">
        <v>1</v>
      </c>
      <c r="D17" s="27">
        <f t="shared" si="0"/>
        <v>-1418170000</v>
      </c>
      <c r="E17" s="198">
        <v>1933026.6999999997</v>
      </c>
      <c r="F17" s="198">
        <v>-1085633973.3</v>
      </c>
      <c r="G17" s="198">
        <v>-684896.72499999998</v>
      </c>
      <c r="H17" s="198">
        <v>-824619.27947152825</v>
      </c>
      <c r="I17" s="198">
        <v>-139722.56</v>
      </c>
      <c r="J17" s="26">
        <v>-139722.56</v>
      </c>
      <c r="K17" s="203">
        <v>-1970408.88</v>
      </c>
      <c r="L17" s="174"/>
    </row>
    <row r="18" spans="1:12" ht="12.75" customHeight="1">
      <c r="A18" s="196">
        <f>'Notes Payable Discount Schedule'!A18</f>
        <v>41699</v>
      </c>
      <c r="B18" s="196">
        <f>'Notes Payable Discount Schedule'!B18</f>
        <v>41729</v>
      </c>
      <c r="C18" s="169">
        <v>1</v>
      </c>
      <c r="D18" s="27">
        <f t="shared" si="0"/>
        <v>-1418170000</v>
      </c>
      <c r="E18" s="198">
        <v>1793304.1399999997</v>
      </c>
      <c r="F18" s="198">
        <v>-1042802195.86</v>
      </c>
      <c r="G18" s="198">
        <v>-670253.29999999993</v>
      </c>
      <c r="H18" s="198">
        <v>-820494.19241477037</v>
      </c>
      <c r="I18" s="198">
        <v>-150240.89000000001</v>
      </c>
      <c r="J18" s="26">
        <v>-150240.89000000001</v>
      </c>
      <c r="K18" s="203">
        <v>-2120649.77</v>
      </c>
      <c r="L18" s="174"/>
    </row>
    <row r="19" spans="1:12" ht="12.75" customHeight="1">
      <c r="A19" s="196">
        <f>'Notes Payable Discount Schedule'!A19</f>
        <v>41730</v>
      </c>
      <c r="B19" s="196">
        <f>'Notes Payable Discount Schedule'!B19</f>
        <v>41759</v>
      </c>
      <c r="C19" s="169">
        <v>1</v>
      </c>
      <c r="D19" s="27">
        <f t="shared" si="0"/>
        <v>-1418170000</v>
      </c>
      <c r="E19" s="198">
        <v>1643063.2499999995</v>
      </c>
      <c r="F19" s="198">
        <v>-1000730436.75</v>
      </c>
      <c r="G19" s="198">
        <v>-651957.1</v>
      </c>
      <c r="H19" s="198">
        <v>-784611.55620660109</v>
      </c>
      <c r="I19" s="198">
        <v>-132654.46</v>
      </c>
      <c r="J19" s="26">
        <v>-132654.46</v>
      </c>
      <c r="K19" s="203">
        <v>-2253304.23</v>
      </c>
      <c r="L19" s="174"/>
    </row>
    <row r="20" spans="1:12" ht="12.75" customHeight="1">
      <c r="A20" s="196">
        <f>'Notes Payable Discount Schedule'!A20</f>
        <v>41760</v>
      </c>
      <c r="B20" s="196">
        <f>'Notes Payable Discount Schedule'!B20</f>
        <v>41790</v>
      </c>
      <c r="C20" s="169">
        <v>1</v>
      </c>
      <c r="D20" s="27">
        <f t="shared" si="0"/>
        <v>-1418170000</v>
      </c>
      <c r="E20" s="198">
        <v>1510408.7899999998</v>
      </c>
      <c r="F20" s="198">
        <v>-959431591.21000004</v>
      </c>
      <c r="G20" s="198">
        <v>-634003.44999999995</v>
      </c>
      <c r="H20" s="198">
        <v>-765914.21655492787</v>
      </c>
      <c r="I20" s="198">
        <v>-131910.76999999999</v>
      </c>
      <c r="J20" s="26">
        <v>-131910.76999999999</v>
      </c>
      <c r="K20" s="203">
        <v>-2385215</v>
      </c>
      <c r="L20" s="174"/>
    </row>
    <row r="21" spans="1:12" ht="12.75" customHeight="1">
      <c r="A21" s="196">
        <f>'Notes Payable Discount Schedule'!A21</f>
        <v>41791</v>
      </c>
      <c r="B21" s="196">
        <f>'Notes Payable Discount Schedule'!B21</f>
        <v>41820</v>
      </c>
      <c r="C21" s="169">
        <v>1</v>
      </c>
      <c r="D21" s="27">
        <f t="shared" si="0"/>
        <v>-1418170000</v>
      </c>
      <c r="E21" s="198">
        <v>1378498.0199999996</v>
      </c>
      <c r="F21" s="198">
        <v>-918922501.98000002</v>
      </c>
      <c r="G21" s="198">
        <v>-616392.35</v>
      </c>
      <c r="H21" s="198">
        <v>-732785.63460062933</v>
      </c>
      <c r="I21" s="198">
        <v>-116393.29</v>
      </c>
      <c r="J21" s="26">
        <v>-116393.29</v>
      </c>
      <c r="K21" s="203">
        <v>-2501608.29</v>
      </c>
      <c r="L21" s="174"/>
    </row>
    <row r="22" spans="1:12" ht="12.75" customHeight="1">
      <c r="A22" s="196">
        <f>'Notes Payable Discount Schedule'!A22</f>
        <v>41821</v>
      </c>
      <c r="B22" s="196">
        <f>'Notes Payable Discount Schedule'!B22</f>
        <v>41851</v>
      </c>
      <c r="C22" s="169">
        <v>1</v>
      </c>
      <c r="D22" s="27">
        <f t="shared" si="0"/>
        <v>-1418170000</v>
      </c>
      <c r="E22" s="198">
        <v>1262104.7299999997</v>
      </c>
      <c r="F22" s="198">
        <v>-879188395.26999998</v>
      </c>
      <c r="G22" s="198">
        <v>-599123.79999999993</v>
      </c>
      <c r="H22" s="198">
        <v>-713382.50472231326</v>
      </c>
      <c r="I22" s="198">
        <v>-114258.7</v>
      </c>
      <c r="J22" s="26">
        <v>-114258.7</v>
      </c>
      <c r="K22" s="203">
        <v>-2615866.9900000002</v>
      </c>
      <c r="L22" s="174"/>
    </row>
    <row r="23" spans="1:12" ht="12.75" customHeight="1">
      <c r="A23" s="196">
        <f>'Notes Payable Discount Schedule'!A23</f>
        <v>41852</v>
      </c>
      <c r="B23" s="196">
        <f>'Notes Payable Discount Schedule'!B23</f>
        <v>41882</v>
      </c>
      <c r="C23" s="169">
        <v>1</v>
      </c>
      <c r="D23" s="27">
        <f t="shared" si="0"/>
        <v>-1418170000</v>
      </c>
      <c r="E23" s="198">
        <v>1147846.0299999998</v>
      </c>
      <c r="F23" s="198">
        <v>-840242653.97000003</v>
      </c>
      <c r="G23" s="198">
        <v>-582197.79999999993</v>
      </c>
      <c r="H23" s="198">
        <v>-687886.76396764128</v>
      </c>
      <c r="I23" s="198">
        <v>-105688.95999999999</v>
      </c>
      <c r="J23" s="26">
        <v>-105688.95999999999</v>
      </c>
      <c r="K23" s="203">
        <v>-2721555.95</v>
      </c>
      <c r="L23" s="174"/>
    </row>
    <row r="24" spans="1:12" ht="12" customHeight="1">
      <c r="A24" s="196">
        <f>'Notes Payable Discount Schedule'!A24</f>
        <v>41883</v>
      </c>
      <c r="B24" s="196">
        <f>'Notes Payable Discount Schedule'!B24</f>
        <v>41912</v>
      </c>
      <c r="C24" s="169">
        <v>1</v>
      </c>
      <c r="D24" s="27">
        <f t="shared" si="0"/>
        <v>-1418170000</v>
      </c>
      <c r="E24" s="198">
        <v>1042157.0699999996</v>
      </c>
      <c r="F24" s="198">
        <v>-802078842.92999995</v>
      </c>
      <c r="G24" s="198">
        <v>-565614.35</v>
      </c>
      <c r="H24" s="198">
        <v>-658766.12832741591</v>
      </c>
      <c r="I24" s="198">
        <v>-93151.780000000013</v>
      </c>
      <c r="J24" s="26">
        <v>-93151.780000000013</v>
      </c>
      <c r="K24" s="203">
        <v>-2814707.73</v>
      </c>
      <c r="L24" s="174"/>
    </row>
    <row r="25" spans="1:12" ht="12" customHeight="1">
      <c r="A25" s="196">
        <f>'Notes Payable Discount Schedule'!A25</f>
        <v>41913</v>
      </c>
      <c r="B25" s="196">
        <f>'Notes Payable Discount Schedule'!B25</f>
        <v>41943</v>
      </c>
      <c r="C25" s="169">
        <v>1</v>
      </c>
      <c r="D25" s="27">
        <f t="shared" si="0"/>
        <v>-1418170000</v>
      </c>
      <c r="E25" s="198">
        <v>949005.28999999969</v>
      </c>
      <c r="F25" s="198">
        <v>-764692994.71000004</v>
      </c>
      <c r="G25" s="198">
        <v>-549373.44999999995</v>
      </c>
      <c r="H25" s="198">
        <v>-638429.03561757249</v>
      </c>
      <c r="I25" s="198">
        <v>-89055.6</v>
      </c>
      <c r="J25" s="26">
        <v>-89055.6</v>
      </c>
      <c r="K25" s="203">
        <v>-2903763.33</v>
      </c>
      <c r="L25" s="174"/>
    </row>
    <row r="26" spans="1:12">
      <c r="A26" s="196">
        <f>'Notes Payable Discount Schedule'!A26</f>
        <v>41944</v>
      </c>
      <c r="B26" s="196">
        <f>'Notes Payable Discount Schedule'!B26</f>
        <v>41973</v>
      </c>
      <c r="C26" s="169">
        <v>1</v>
      </c>
      <c r="D26" s="27">
        <f t="shared" si="0"/>
        <v>-1418170000</v>
      </c>
      <c r="E26" s="198">
        <v>859949.68999999971</v>
      </c>
      <c r="F26" s="198">
        <v>-728093550.31000006</v>
      </c>
      <c r="G26" s="198">
        <v>-533475.1</v>
      </c>
      <c r="H26" s="198">
        <v>-611898.30899156362</v>
      </c>
      <c r="I26" s="198">
        <v>-78423.22</v>
      </c>
      <c r="J26" s="26">
        <v>-78423.22</v>
      </c>
      <c r="K26" s="203">
        <v>-2982186.5500000003</v>
      </c>
      <c r="L26" s="174"/>
    </row>
    <row r="27" spans="1:12">
      <c r="A27" s="196">
        <f>'Notes Payable Discount Schedule'!A27</f>
        <v>41974</v>
      </c>
      <c r="B27" s="196">
        <f>'Notes Payable Discount Schedule'!B27</f>
        <v>42004</v>
      </c>
      <c r="C27" s="169">
        <v>1</v>
      </c>
      <c r="D27" s="27">
        <f t="shared" si="0"/>
        <v>-1418170000</v>
      </c>
      <c r="E27" s="198">
        <v>781526.46999999974</v>
      </c>
      <c r="F27" s="198">
        <v>-692320473.52999997</v>
      </c>
      <c r="G27" s="198">
        <v>-517939.44999999995</v>
      </c>
      <c r="H27" s="198">
        <v>-591052.14058405533</v>
      </c>
      <c r="I27" s="198">
        <v>-73112.700000000012</v>
      </c>
      <c r="J27" s="26">
        <v>-73112.700000000012</v>
      </c>
      <c r="K27" s="203">
        <v>-3055299.2500000005</v>
      </c>
      <c r="L27" s="174"/>
    </row>
    <row r="28" spans="1:12">
      <c r="A28" s="196">
        <f>'Notes Payable Discount Schedule'!A28</f>
        <v>42005</v>
      </c>
      <c r="B28" s="196">
        <f>'Notes Payable Discount Schedule'!B28</f>
        <v>42035</v>
      </c>
      <c r="C28" s="169">
        <v>1</v>
      </c>
      <c r="D28" s="27">
        <f t="shared" si="0"/>
        <v>-1418170000</v>
      </c>
      <c r="E28" s="198">
        <v>708413.76999999979</v>
      </c>
      <c r="F28" s="198">
        <v>-657332586.23000002</v>
      </c>
      <c r="G28" s="198">
        <v>-502746.34999999992</v>
      </c>
      <c r="H28" s="198">
        <v>-568148.55503830081</v>
      </c>
      <c r="I28" s="198">
        <v>-65402.22</v>
      </c>
      <c r="J28" s="26">
        <v>-65402.22</v>
      </c>
      <c r="K28" s="203">
        <v>-3120701.4700000007</v>
      </c>
      <c r="L28" s="174"/>
    </row>
    <row r="29" spans="1:12">
      <c r="A29" s="196">
        <f>'Notes Payable Discount Schedule'!A29</f>
        <v>42036</v>
      </c>
      <c r="B29" s="196">
        <f>'Notes Payable Discount Schedule'!B29</f>
        <v>42063</v>
      </c>
      <c r="C29" s="169">
        <v>1</v>
      </c>
      <c r="D29" s="27">
        <f t="shared" si="0"/>
        <v>-1418170000</v>
      </c>
      <c r="E29" s="198">
        <v>643011.54999999981</v>
      </c>
      <c r="F29" s="198">
        <v>-623127488.45000005</v>
      </c>
      <c r="G29" s="198">
        <v>-487895.79999999993</v>
      </c>
      <c r="H29" s="198">
        <v>-544705.67624641501</v>
      </c>
      <c r="I29" s="198">
        <v>-56809.89</v>
      </c>
      <c r="J29" s="26">
        <v>-56809.89</v>
      </c>
      <c r="K29" s="203">
        <v>-3177511.3600000008</v>
      </c>
      <c r="L29" s="174"/>
    </row>
    <row r="30" spans="1:12">
      <c r="A30" s="196">
        <f>'Notes Payable Discount Schedule'!A30</f>
        <v>42064</v>
      </c>
      <c r="B30" s="196">
        <f>'Notes Payable Discount Schedule'!B30</f>
        <v>42094</v>
      </c>
      <c r="C30" s="169">
        <v>1</v>
      </c>
      <c r="D30" s="27">
        <f t="shared" si="0"/>
        <v>-1418170000</v>
      </c>
      <c r="E30" s="198">
        <v>586201.66</v>
      </c>
      <c r="F30" s="198">
        <v>-589750798.33999991</v>
      </c>
      <c r="G30" s="198">
        <v>-468919.15</v>
      </c>
      <c r="H30" s="198">
        <v>-521497.87562356982</v>
      </c>
      <c r="I30" s="198">
        <v>-52578.729999999996</v>
      </c>
      <c r="J30" s="26">
        <v>-52578.729999999996</v>
      </c>
      <c r="K30" s="203">
        <v>-3230090.0900000008</v>
      </c>
      <c r="L30" s="174"/>
    </row>
    <row r="31" spans="1:12">
      <c r="A31" s="196">
        <f>'Notes Payable Discount Schedule'!A31</f>
        <v>42095</v>
      </c>
      <c r="B31" s="196">
        <f>'Notes Payable Discount Schedule'!B31</f>
        <v>42124</v>
      </c>
      <c r="C31" s="169">
        <v>1</v>
      </c>
      <c r="D31" s="27">
        <f t="shared" si="0"/>
        <v>-1418170000</v>
      </c>
      <c r="E31" s="198">
        <v>533622.93000000005</v>
      </c>
      <c r="F31" s="198">
        <v>-558136877.07000005</v>
      </c>
      <c r="G31" s="198">
        <v>-446752.6</v>
      </c>
      <c r="H31" s="198">
        <v>-496267.37469854567</v>
      </c>
      <c r="I31" s="198">
        <v>-49514.78</v>
      </c>
      <c r="J31" s="26">
        <v>-49514.78</v>
      </c>
      <c r="K31" s="203">
        <v>-3279604.8700000006</v>
      </c>
      <c r="L31" s="174"/>
    </row>
    <row r="32" spans="1:12">
      <c r="A32" s="196">
        <f>'Notes Payable Discount Schedule'!A32</f>
        <v>42125</v>
      </c>
      <c r="B32" s="196">
        <f>'Notes Payable Discount Schedule'!B32</f>
        <v>42155</v>
      </c>
      <c r="C32" s="169">
        <v>1</v>
      </c>
      <c r="D32" s="27">
        <f t="shared" si="0"/>
        <v>-1418170000</v>
      </c>
      <c r="E32" s="198">
        <v>484108.15</v>
      </c>
      <c r="F32" s="198">
        <v>-527263891.85000002</v>
      </c>
      <c r="G32" s="198">
        <v>-425106.85</v>
      </c>
      <c r="H32" s="198">
        <v>-471628.27955780143</v>
      </c>
      <c r="I32" s="198">
        <v>-46521.43</v>
      </c>
      <c r="J32" s="26">
        <v>-46521.43</v>
      </c>
      <c r="K32" s="203">
        <v>-3326126.3000000007</v>
      </c>
      <c r="L32" s="174"/>
    </row>
    <row r="33" spans="1:12">
      <c r="A33" s="196">
        <f>'Notes Payable Discount Schedule'!A33</f>
        <v>42156</v>
      </c>
      <c r="B33" s="196">
        <f>'Notes Payable Discount Schedule'!B33</f>
        <v>42185</v>
      </c>
      <c r="C33" s="169">
        <v>1</v>
      </c>
      <c r="D33" s="27">
        <f t="shared" si="0"/>
        <v>-1418170000</v>
      </c>
      <c r="E33" s="198">
        <v>437586.72000000003</v>
      </c>
      <c r="F33" s="198">
        <v>-497131913.27999997</v>
      </c>
      <c r="G33" s="198">
        <v>-403981.9</v>
      </c>
      <c r="H33" s="198">
        <v>-447580.64655659115</v>
      </c>
      <c r="I33" s="198">
        <v>-43598.75</v>
      </c>
      <c r="J33" s="26">
        <v>-43598.75</v>
      </c>
      <c r="K33" s="203">
        <v>-3369725.0500000007</v>
      </c>
      <c r="L33" s="174"/>
    </row>
    <row r="34" spans="1:12">
      <c r="A34" s="196">
        <f>'Notes Payable Discount Schedule'!A34</f>
        <v>42186</v>
      </c>
      <c r="B34" s="196">
        <f>'Notes Payable Discount Schedule'!B34</f>
        <v>42216</v>
      </c>
      <c r="C34" s="169">
        <v>1</v>
      </c>
      <c r="D34" s="27">
        <f t="shared" si="0"/>
        <v>-1418170000</v>
      </c>
      <c r="E34" s="198">
        <v>393987.97000000003</v>
      </c>
      <c r="F34" s="198">
        <v>-467741012.03000003</v>
      </c>
      <c r="G34" s="198">
        <v>-383377.75</v>
      </c>
      <c r="H34" s="198">
        <v>-424124.53210961743</v>
      </c>
      <c r="I34" s="198">
        <v>-40746.78</v>
      </c>
      <c r="J34" s="26">
        <v>-40746.78</v>
      </c>
      <c r="K34" s="203">
        <v>-3410471.8300000005</v>
      </c>
      <c r="L34" s="174"/>
    </row>
    <row r="35" spans="1:12">
      <c r="A35" s="196">
        <f>'Notes Payable Discount Schedule'!A35</f>
        <v>42217</v>
      </c>
      <c r="B35" s="196">
        <f>'Notes Payable Discount Schedule'!B35</f>
        <v>42247</v>
      </c>
      <c r="C35" s="169">
        <v>1</v>
      </c>
      <c r="D35" s="27">
        <f t="shared" si="0"/>
        <v>-1418170000</v>
      </c>
      <c r="E35" s="198">
        <v>353241.19000000006</v>
      </c>
      <c r="F35" s="198">
        <v>-439091258.81</v>
      </c>
      <c r="G35" s="198">
        <v>-363294.4</v>
      </c>
      <c r="H35" s="198">
        <v>-401259.99265635794</v>
      </c>
      <c r="I35" s="198">
        <v>-37965.589999999997</v>
      </c>
      <c r="J35" s="26">
        <v>-37965.589999999997</v>
      </c>
      <c r="K35" s="203">
        <v>-3448437.4200000004</v>
      </c>
      <c r="L35" s="174"/>
    </row>
    <row r="36" spans="1:12">
      <c r="A36" s="196">
        <f>'Notes Payable Discount Schedule'!A36</f>
        <v>42248</v>
      </c>
      <c r="B36" s="196">
        <f>'Notes Payable Discount Schedule'!B36</f>
        <v>42277</v>
      </c>
      <c r="C36" s="169">
        <v>1</v>
      </c>
      <c r="D36" s="27">
        <f t="shared" si="0"/>
        <v>-1418170000</v>
      </c>
      <c r="E36" s="198">
        <v>315275.60000000003</v>
      </c>
      <c r="F36" s="198">
        <v>-411136224.39999998</v>
      </c>
      <c r="G36" s="198">
        <v>-343699.29999999993</v>
      </c>
      <c r="H36" s="198">
        <v>-378949.96921769291</v>
      </c>
      <c r="I36" s="198">
        <v>-35250.67</v>
      </c>
      <c r="J36" s="26">
        <v>-35250.67</v>
      </c>
      <c r="K36" s="203">
        <v>-3483688.0900000003</v>
      </c>
      <c r="L36" s="174"/>
    </row>
    <row r="37" spans="1:12">
      <c r="A37" s="196">
        <f>'Notes Payable Discount Schedule'!A37</f>
        <v>42278</v>
      </c>
      <c r="B37" s="196">
        <f>'Notes Payable Discount Schedule'!B37</f>
        <v>42308</v>
      </c>
      <c r="C37" s="169">
        <v>1</v>
      </c>
      <c r="D37" s="27">
        <f t="shared" si="0"/>
        <v>-1418170000</v>
      </c>
      <c r="E37" s="198">
        <v>280024.93000000005</v>
      </c>
      <c r="F37" s="198">
        <v>-383968975.06999999</v>
      </c>
      <c r="G37" s="198">
        <v>-324657.54999999993</v>
      </c>
      <c r="H37" s="198">
        <v>-357268.7456559916</v>
      </c>
      <c r="I37" s="198">
        <v>-32611.200000000001</v>
      </c>
      <c r="J37" s="26">
        <v>-32611.200000000001</v>
      </c>
      <c r="K37" s="203">
        <v>-3516299.2900000005</v>
      </c>
      <c r="L37" s="174"/>
    </row>
    <row r="38" spans="1:12">
      <c r="A38" s="196">
        <f>'Notes Payable Discount Schedule'!A38</f>
        <v>42309</v>
      </c>
      <c r="B38" s="196">
        <f>'Notes Payable Discount Schedule'!B38</f>
        <v>42338</v>
      </c>
      <c r="C38" s="169">
        <v>1</v>
      </c>
      <c r="D38" s="27">
        <f t="shared" si="0"/>
        <v>-1418170000</v>
      </c>
      <c r="E38" s="198">
        <v>247413.73000000004</v>
      </c>
      <c r="F38" s="198">
        <v>-357543086.26999998</v>
      </c>
      <c r="G38" s="198">
        <v>-306136.59999999998</v>
      </c>
      <c r="H38" s="198">
        <v>-336179.26671606977</v>
      </c>
      <c r="I38" s="198">
        <v>-30042.66</v>
      </c>
      <c r="J38" s="26">
        <v>-30042.66</v>
      </c>
      <c r="K38" s="203">
        <v>-3546341.9500000007</v>
      </c>
      <c r="L38" s="165"/>
    </row>
    <row r="39" spans="1:12">
      <c r="A39" s="196">
        <f>'Notes Payable Discount Schedule'!A39</f>
        <v>42339</v>
      </c>
      <c r="B39" s="196">
        <f>'Notes Payable Discount Schedule'!B39</f>
        <v>42369</v>
      </c>
      <c r="C39" s="169">
        <v>1</v>
      </c>
      <c r="D39" s="27">
        <f t="shared" si="0"/>
        <v>-1418170000</v>
      </c>
      <c r="E39" s="198">
        <v>217371.07</v>
      </c>
      <c r="F39" s="198">
        <v>-331858628.93000001</v>
      </c>
      <c r="G39" s="198">
        <v>-288136.45</v>
      </c>
      <c r="H39" s="198">
        <v>-315681.58901658142</v>
      </c>
      <c r="I39" s="198">
        <v>-27545.14</v>
      </c>
      <c r="J39" s="26">
        <v>-27545.14</v>
      </c>
      <c r="K39" s="203">
        <v>-3573887.0900000008</v>
      </c>
    </row>
    <row r="40" spans="1:12">
      <c r="A40" s="196">
        <f>'Notes Payable Discount Schedule'!A40</f>
        <v>42370</v>
      </c>
      <c r="B40" s="196">
        <f>'Notes Payable Discount Schedule'!B40</f>
        <v>42400</v>
      </c>
      <c r="C40" s="169">
        <v>1</v>
      </c>
      <c r="D40" s="27">
        <f t="shared" si="0"/>
        <v>-1418170000</v>
      </c>
      <c r="E40" s="198">
        <v>189825.93000000002</v>
      </c>
      <c r="F40" s="198">
        <v>-306915674.06999999</v>
      </c>
      <c r="G40" s="198">
        <v>-270657.09999999998</v>
      </c>
      <c r="H40" s="198">
        <v>-295775.76925159327</v>
      </c>
      <c r="I40" s="198">
        <v>-25118.67</v>
      </c>
      <c r="J40" s="26">
        <v>-25118.67</v>
      </c>
      <c r="K40" s="203">
        <v>-3599005.7600000007</v>
      </c>
    </row>
    <row r="41" spans="1:12">
      <c r="A41" s="196">
        <f>'Notes Payable Discount Schedule'!A41</f>
        <v>42401</v>
      </c>
      <c r="B41" s="196">
        <f>'Notes Payable Discount Schedule'!B41</f>
        <v>42429</v>
      </c>
      <c r="C41" s="169">
        <v>1</v>
      </c>
      <c r="D41" s="27">
        <f t="shared" si="0"/>
        <v>-1418170000</v>
      </c>
      <c r="E41" s="198">
        <v>164707.26</v>
      </c>
      <c r="F41" s="198">
        <v>-282760792.74000001</v>
      </c>
      <c r="G41" s="198">
        <v>-253731.1</v>
      </c>
      <c r="H41" s="198">
        <v>-276498.97961716371</v>
      </c>
      <c r="I41" s="198">
        <v>-22767.879999999997</v>
      </c>
      <c r="J41" s="26">
        <v>-22767.879999999997</v>
      </c>
      <c r="K41" s="203">
        <v>-3621773.6400000006</v>
      </c>
    </row>
    <row r="42" spans="1:12">
      <c r="A42" s="196">
        <f>'Notes Payable Discount Schedule'!A42</f>
        <v>42430</v>
      </c>
      <c r="B42" s="196">
        <f>'Notes Payable Discount Schedule'!B42</f>
        <v>42460</v>
      </c>
      <c r="C42" s="169">
        <v>1</v>
      </c>
      <c r="D42" s="27">
        <f t="shared" si="0"/>
        <v>-1418170000</v>
      </c>
      <c r="E42" s="198">
        <v>141939.38000000003</v>
      </c>
      <c r="F42" s="198">
        <v>-259347560.62</v>
      </c>
      <c r="G42" s="198">
        <v>-237325.9</v>
      </c>
      <c r="H42" s="198">
        <v>-257814.16503811424</v>
      </c>
      <c r="I42" s="198">
        <v>-20488.269999999997</v>
      </c>
      <c r="J42" s="26">
        <v>-20488.269999999997</v>
      </c>
      <c r="K42" s="203">
        <v>-3642261.9100000006</v>
      </c>
    </row>
    <row r="43" spans="1:12">
      <c r="A43" s="196">
        <f>'Notes Payable Discount Schedule'!A43</f>
        <v>42461</v>
      </c>
      <c r="B43" s="196">
        <f>'Notes Payable Discount Schedule'!B43</f>
        <v>42490</v>
      </c>
      <c r="C43" s="169">
        <v>1</v>
      </c>
      <c r="D43" s="27">
        <f t="shared" si="0"/>
        <v>-1418170000</v>
      </c>
      <c r="E43" s="198">
        <v>121451.11000000003</v>
      </c>
      <c r="F43" s="198">
        <v>-238164048.88999999</v>
      </c>
      <c r="G43" s="198">
        <v>-222483.1</v>
      </c>
      <c r="H43" s="198">
        <v>-240909.07775171939</v>
      </c>
      <c r="I43" s="198">
        <v>-18425.980000000003</v>
      </c>
      <c r="J43" s="26">
        <v>-18425.980000000003</v>
      </c>
      <c r="K43" s="203">
        <v>-3660687.8900000006</v>
      </c>
    </row>
    <row r="44" spans="1:12">
      <c r="A44" s="196">
        <f>'Notes Payable Discount Schedule'!A44</f>
        <v>42491</v>
      </c>
      <c r="B44" s="196">
        <f>'Notes Payable Discount Schedule'!B44</f>
        <v>42521</v>
      </c>
      <c r="C44" s="169">
        <v>1</v>
      </c>
      <c r="D44" s="27">
        <f t="shared" si="0"/>
        <v>-1418170000</v>
      </c>
      <c r="E44" s="198">
        <v>103025.13000000003</v>
      </c>
      <c r="F44" s="198">
        <v>-217629474.87</v>
      </c>
      <c r="G44" s="198">
        <v>-208096</v>
      </c>
      <c r="H44" s="198">
        <v>-224521.964843811</v>
      </c>
      <c r="I44" s="198">
        <v>-16425.96</v>
      </c>
      <c r="J44" s="26">
        <v>-16425.96</v>
      </c>
      <c r="K44" s="203">
        <v>-3677113.8500000006</v>
      </c>
    </row>
    <row r="45" spans="1:12">
      <c r="A45" s="196">
        <f>'Notes Payable Discount Schedule'!A45</f>
        <v>42522</v>
      </c>
      <c r="B45" s="196">
        <f>'Notes Payable Discount Schedule'!B45</f>
        <v>42551</v>
      </c>
      <c r="C45" s="169">
        <v>1</v>
      </c>
      <c r="D45" s="27">
        <f t="shared" si="0"/>
        <v>-1418170000</v>
      </c>
      <c r="E45" s="198">
        <v>86599.170000000027</v>
      </c>
      <c r="F45" s="198">
        <v>-197743900.82999998</v>
      </c>
      <c r="G45" s="198">
        <v>-194164.59999999998</v>
      </c>
      <c r="H45" s="198">
        <v>-208652.87602078335</v>
      </c>
      <c r="I45" s="198">
        <v>-14488.27</v>
      </c>
      <c r="J45" s="26">
        <v>-14488.27</v>
      </c>
      <c r="K45" s="203">
        <v>-3691602.1200000006</v>
      </c>
    </row>
    <row r="46" spans="1:12">
      <c r="A46" s="196">
        <f>'Notes Payable Discount Schedule'!A46</f>
        <v>42552</v>
      </c>
      <c r="B46" s="196">
        <f>'Notes Payable Discount Schedule'!B46</f>
        <v>42582</v>
      </c>
      <c r="C46" s="169">
        <v>1</v>
      </c>
      <c r="D46" s="27">
        <f t="shared" si="0"/>
        <v>-1418170000</v>
      </c>
      <c r="E46" s="198">
        <v>72110.900000000023</v>
      </c>
      <c r="F46" s="198">
        <v>-178600389.10000002</v>
      </c>
      <c r="G46" s="198">
        <v>-180754</v>
      </c>
      <c r="H46" s="198">
        <v>-193376.09200374319</v>
      </c>
      <c r="I46" s="198">
        <v>-12622.09</v>
      </c>
      <c r="J46" s="26">
        <v>-12622.09</v>
      </c>
      <c r="K46" s="203">
        <v>-3704224.2100000004</v>
      </c>
    </row>
    <row r="47" spans="1:12">
      <c r="A47" s="196">
        <f>'Notes Payable Discount Schedule'!A47</f>
        <v>42583</v>
      </c>
      <c r="B47" s="196">
        <f>'Notes Payable Discount Schedule'!B47</f>
        <v>42613</v>
      </c>
      <c r="C47" s="169">
        <v>1</v>
      </c>
      <c r="D47" s="27">
        <f t="shared" si="0"/>
        <v>-1418170000</v>
      </c>
      <c r="E47" s="198">
        <v>59488.810000000027</v>
      </c>
      <c r="F47" s="198">
        <v>-160152511.19</v>
      </c>
      <c r="G47" s="198">
        <v>-167831.65</v>
      </c>
      <c r="H47" s="198">
        <v>-178654.55439266778</v>
      </c>
      <c r="I47" s="198">
        <v>-10822.9</v>
      </c>
      <c r="J47" s="26">
        <v>-10822.9</v>
      </c>
      <c r="K47" s="203">
        <v>-3715047.1100000003</v>
      </c>
    </row>
    <row r="48" spans="1:12">
      <c r="A48" s="196">
        <f>'Notes Payable Discount Schedule'!A48</f>
        <v>42614</v>
      </c>
      <c r="B48" s="196">
        <f>'Notes Payable Discount Schedule'!B48</f>
        <v>42643</v>
      </c>
      <c r="C48" s="169">
        <v>1</v>
      </c>
      <c r="D48" s="27">
        <f t="shared" si="0"/>
        <v>-1418170000</v>
      </c>
      <c r="E48" s="198">
        <v>48665.910000000025</v>
      </c>
      <c r="F48" s="198">
        <v>-142400334.09</v>
      </c>
      <c r="G48" s="198">
        <v>-155397.54999999999</v>
      </c>
      <c r="H48" s="198">
        <v>-164488.31666137237</v>
      </c>
      <c r="I48" s="198">
        <v>-9090.77</v>
      </c>
      <c r="J48" s="26">
        <v>-9090.77</v>
      </c>
      <c r="K48" s="203">
        <v>-3724137.8800000004</v>
      </c>
    </row>
    <row r="49" spans="1:12">
      <c r="A49" s="196">
        <f>'Notes Payable Discount Schedule'!A49</f>
        <v>42644</v>
      </c>
      <c r="B49" s="196">
        <f>'Notes Payable Discount Schedule'!B49</f>
        <v>42674</v>
      </c>
      <c r="C49" s="169">
        <v>1</v>
      </c>
      <c r="D49" s="27">
        <f t="shared" si="0"/>
        <v>-1418170000</v>
      </c>
      <c r="E49" s="198">
        <v>39575.139999999927</v>
      </c>
      <c r="F49" s="198">
        <v>-125340147.86</v>
      </c>
      <c r="G49" s="198">
        <v>-136872.864275</v>
      </c>
      <c r="H49" s="198">
        <v>-144869.709229878</v>
      </c>
      <c r="I49" s="198">
        <v>-7996.84</v>
      </c>
      <c r="J49" s="26">
        <v>-7996.84</v>
      </c>
      <c r="K49" s="203">
        <v>-3732134.72</v>
      </c>
    </row>
    <row r="50" spans="1:12">
      <c r="A50" s="196">
        <f>'Notes Payable Discount Schedule'!A50</f>
        <v>42675</v>
      </c>
      <c r="B50" s="196">
        <f>'Notes Payable Discount Schedule'!B50</f>
        <v>42704</v>
      </c>
      <c r="C50" s="169">
        <v>1</v>
      </c>
      <c r="D50" s="27">
        <f t="shared" si="0"/>
        <v>-1418170000</v>
      </c>
      <c r="E50" s="198">
        <v>31578.299999999927</v>
      </c>
      <c r="F50" s="198">
        <v>-108984377.7</v>
      </c>
      <c r="G50" s="198">
        <v>-119009.08529999999</v>
      </c>
      <c r="H50" s="198">
        <v>-125965.50568644113</v>
      </c>
      <c r="I50" s="198">
        <v>-6956.42</v>
      </c>
      <c r="J50" s="26">
        <v>-6956.42</v>
      </c>
      <c r="K50" s="203">
        <v>-3739091.14</v>
      </c>
    </row>
    <row r="51" spans="1:12">
      <c r="A51" s="196">
        <f>'Notes Payable Discount Schedule'!A51</f>
        <v>42705</v>
      </c>
      <c r="B51" s="196">
        <f>'Notes Payable Discount Schedule'!B51</f>
        <v>42735</v>
      </c>
      <c r="C51" s="169">
        <v>1</v>
      </c>
      <c r="D51" s="27">
        <f t="shared" si="0"/>
        <v>-1418170000</v>
      </c>
      <c r="E51" s="198">
        <v>24621.879999999925</v>
      </c>
      <c r="F51" s="198">
        <v>-93338417.120000005</v>
      </c>
      <c r="G51" s="198">
        <v>-101921.31757500002</v>
      </c>
      <c r="H51" s="198">
        <v>-107881.70892581766</v>
      </c>
      <c r="I51" s="198">
        <v>-5960.39</v>
      </c>
      <c r="J51" s="26">
        <v>-5960.39</v>
      </c>
      <c r="K51" s="203">
        <v>-3745051.5300000003</v>
      </c>
    </row>
    <row r="52" spans="1:12">
      <c r="A52" s="196">
        <f>'Notes Payable Discount Schedule'!A52</f>
        <v>42736</v>
      </c>
      <c r="B52" s="196">
        <f>'Notes Payable Discount Schedule'!B52</f>
        <v>42766</v>
      </c>
      <c r="C52" s="169">
        <v>1</v>
      </c>
      <c r="D52" s="27">
        <f t="shared" si="0"/>
        <v>-1418170000</v>
      </c>
      <c r="E52" s="198">
        <v>18661.489999999925</v>
      </c>
      <c r="F52" s="198">
        <v>-78416527.510000005</v>
      </c>
      <c r="G52" s="198">
        <v>-85625.081325000006</v>
      </c>
      <c r="H52" s="198">
        <v>-90634.802440789397</v>
      </c>
      <c r="I52" s="198">
        <v>-5009.72</v>
      </c>
      <c r="J52" s="26">
        <v>-5009.72</v>
      </c>
      <c r="K52" s="203">
        <v>-3750061.2500000005</v>
      </c>
    </row>
    <row r="53" spans="1:12">
      <c r="A53" s="196">
        <f>'Notes Payable Discount Schedule'!A53</f>
        <v>42767</v>
      </c>
      <c r="B53" s="196">
        <f>'Notes Payable Discount Schedule'!B53</f>
        <v>42794</v>
      </c>
      <c r="C53" s="169">
        <v>1</v>
      </c>
      <c r="D53" s="27">
        <f t="shared" si="0"/>
        <v>-1418170000</v>
      </c>
      <c r="E53" s="198">
        <v>13651.769999999924</v>
      </c>
      <c r="F53" s="198">
        <v>-64204537.229999997</v>
      </c>
      <c r="G53" s="198">
        <v>-70104.856325000001</v>
      </c>
      <c r="H53" s="198">
        <v>-74208.406472746094</v>
      </c>
      <c r="I53" s="198">
        <v>-4103.55</v>
      </c>
      <c r="J53" s="26">
        <v>-4103.55</v>
      </c>
      <c r="K53" s="203">
        <v>-3754164.8000000003</v>
      </c>
    </row>
    <row r="54" spans="1:12">
      <c r="A54" s="196">
        <f>'Notes Payable Discount Schedule'!A54</f>
        <v>42795</v>
      </c>
      <c r="B54" s="196">
        <f>'Notes Payable Discount Schedule'!B54</f>
        <v>42825</v>
      </c>
      <c r="C54" s="169">
        <v>1</v>
      </c>
      <c r="D54" s="27">
        <f t="shared" si="0"/>
        <v>-1418170000</v>
      </c>
      <c r="E54" s="198">
        <v>9548.2199999999248</v>
      </c>
      <c r="F54" s="198">
        <v>-51086349.780000001</v>
      </c>
      <c r="G54" s="198">
        <v>-55779.688650000004</v>
      </c>
      <c r="H54" s="198">
        <v>-59046.24148449958</v>
      </c>
      <c r="I54" s="198">
        <v>-3266.55</v>
      </c>
      <c r="J54" s="26">
        <v>-3266.55</v>
      </c>
      <c r="K54" s="203">
        <v>-3757431.35</v>
      </c>
    </row>
    <row r="55" spans="1:12">
      <c r="A55" s="196">
        <f>'Notes Payable Discount Schedule'!A55</f>
        <v>42826</v>
      </c>
      <c r="B55" s="196">
        <f>'Notes Payable Discount Schedule'!B55</f>
        <v>42855</v>
      </c>
      <c r="C55" s="169">
        <v>1</v>
      </c>
      <c r="D55" s="27">
        <f t="shared" si="0"/>
        <v>-1418170000</v>
      </c>
      <c r="E55" s="198">
        <v>6281.6699999999246</v>
      </c>
      <c r="F55" s="198">
        <v>-39886620.329999998</v>
      </c>
      <c r="G55" s="198">
        <v>-43549.751349999999</v>
      </c>
      <c r="H55" s="198">
        <v>-46101.454226971582</v>
      </c>
      <c r="I55" s="198">
        <v>-2551.6999999999998</v>
      </c>
      <c r="J55" s="26">
        <v>-2551.6999999999998</v>
      </c>
      <c r="K55" s="203">
        <v>-3759983.0500000003</v>
      </c>
    </row>
    <row r="56" spans="1:12">
      <c r="A56" s="196">
        <f>'Notes Payable Discount Schedule'!A56</f>
        <v>42856</v>
      </c>
      <c r="B56" s="196">
        <f>'Notes Payable Discount Schedule'!B56</f>
        <v>42886</v>
      </c>
      <c r="C56" s="169">
        <v>1</v>
      </c>
      <c r="D56" s="27">
        <f t="shared" si="0"/>
        <v>-1418170000</v>
      </c>
      <c r="E56" s="198">
        <v>3729.9699999999248</v>
      </c>
      <c r="F56" s="198">
        <v>-29226422.030000001</v>
      </c>
      <c r="G56" s="198">
        <v>-31909.582599999998</v>
      </c>
      <c r="H56" s="198">
        <v>-33780.263814951286</v>
      </c>
      <c r="I56" s="198">
        <v>-1870.68</v>
      </c>
      <c r="J56" s="26">
        <v>-1870.68</v>
      </c>
      <c r="K56" s="203">
        <v>-3761853.7300000004</v>
      </c>
      <c r="L56" s="165"/>
    </row>
    <row r="57" spans="1:12">
      <c r="A57" s="196">
        <f>'Notes Payable Discount Schedule'!A57</f>
        <v>42887</v>
      </c>
      <c r="B57" s="196">
        <f>'Notes Payable Discount Schedule'!B57</f>
        <v>42916</v>
      </c>
      <c r="C57" s="169">
        <v>1</v>
      </c>
      <c r="D57" s="27">
        <f t="shared" si="0"/>
        <v>-1418170000</v>
      </c>
      <c r="E57" s="198">
        <v>1859.2899999999247</v>
      </c>
      <c r="F57" s="198">
        <v>-19091571.710000001</v>
      </c>
      <c r="G57" s="198">
        <v>-20843.662175000001</v>
      </c>
      <c r="H57" s="198">
        <v>-22066.277163310384</v>
      </c>
      <c r="I57" s="198">
        <v>-1222.6099999999999</v>
      </c>
      <c r="J57" s="26">
        <v>-1222.6099999999999</v>
      </c>
      <c r="K57" s="203">
        <v>-3763076.3400000003</v>
      </c>
    </row>
    <row r="58" spans="1:12">
      <c r="A58" s="196">
        <f>'Notes Payable Discount Schedule'!A58</f>
        <v>42917</v>
      </c>
      <c r="B58" s="196">
        <f>'Notes Payable Discount Schedule'!B58</f>
        <v>42947</v>
      </c>
      <c r="C58" s="169">
        <v>1</v>
      </c>
      <c r="D58" s="27">
        <f t="shared" si="0"/>
        <v>-1418170000</v>
      </c>
      <c r="E58" s="198">
        <v>636.6799999999248</v>
      </c>
      <c r="F58" s="198">
        <v>-9496319.3200000003</v>
      </c>
      <c r="G58" s="198">
        <v>-10367.5103</v>
      </c>
      <c r="H58" s="198">
        <v>-10975.964542335692</v>
      </c>
      <c r="I58" s="198">
        <v>-608.45000000000005</v>
      </c>
      <c r="J58" s="26">
        <v>-608.45000000000005</v>
      </c>
      <c r="K58" s="203">
        <v>-3763684.7900000005</v>
      </c>
    </row>
    <row r="59" spans="1:12">
      <c r="A59" s="196">
        <f>'Notes Payable Discount Schedule'!A59</f>
        <v>42948</v>
      </c>
      <c r="B59" s="196">
        <f>'Notes Payable Discount Schedule'!B59</f>
        <v>42978</v>
      </c>
      <c r="C59" s="169">
        <v>1</v>
      </c>
      <c r="D59" s="27">
        <f t="shared" si="0"/>
        <v>-1418170000</v>
      </c>
      <c r="E59" s="198">
        <v>28.229999999924758</v>
      </c>
      <c r="F59" s="198">
        <v>-440698.77000000008</v>
      </c>
      <c r="G59" s="198">
        <v>-481.12697500000002</v>
      </c>
      <c r="H59" s="198">
        <v>-509.36514562896497</v>
      </c>
      <c r="I59" s="198">
        <v>-28.229999999999997</v>
      </c>
      <c r="J59" s="26">
        <v>-28.229999999999997</v>
      </c>
      <c r="K59" s="203">
        <v>-3763713.0200000005</v>
      </c>
    </row>
    <row r="60" spans="1:12">
      <c r="A60" s="196">
        <f>'Notes Payable Discount Schedule'!A60</f>
        <v>42979</v>
      </c>
      <c r="B60" s="196">
        <f>'Notes Payable Discount Schedule'!B60</f>
        <v>43008</v>
      </c>
      <c r="C60" s="169">
        <v>1</v>
      </c>
      <c r="D60" s="27">
        <f t="shared" si="0"/>
        <v>-1418170000</v>
      </c>
      <c r="E60" s="198">
        <v>0</v>
      </c>
      <c r="F60" s="198">
        <v>0</v>
      </c>
      <c r="G60" s="198">
        <v>0</v>
      </c>
      <c r="H60" s="198">
        <v>0</v>
      </c>
      <c r="I60" s="198">
        <v>0</v>
      </c>
      <c r="J60" s="26">
        <v>0</v>
      </c>
      <c r="K60" s="203">
        <v>-3763713.0200000005</v>
      </c>
    </row>
    <row r="61" spans="1:12">
      <c r="A61" s="196">
        <f>'Notes Payable Discount Schedule'!A61</f>
        <v>43009</v>
      </c>
      <c r="B61" s="196">
        <f>'Notes Payable Discount Schedule'!B61</f>
        <v>43039</v>
      </c>
      <c r="C61" s="169">
        <v>1</v>
      </c>
      <c r="D61" s="27">
        <f t="shared" si="0"/>
        <v>-1418170000</v>
      </c>
      <c r="E61" s="198">
        <v>0</v>
      </c>
      <c r="F61" s="198">
        <v>0</v>
      </c>
      <c r="G61" s="198">
        <v>0</v>
      </c>
      <c r="H61" s="198">
        <v>0</v>
      </c>
      <c r="I61" s="198">
        <v>0</v>
      </c>
      <c r="J61" s="26">
        <v>0</v>
      </c>
      <c r="K61" s="203">
        <v>-3763713.0200000005</v>
      </c>
    </row>
  </sheetData>
  <mergeCells count="1">
    <mergeCell ref="A8:B8"/>
  </mergeCells>
  <phoneticPr fontId="6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0000"/>
  </sheetPr>
  <dimension ref="A1:L68"/>
  <sheetViews>
    <sheetView workbookViewId="0">
      <selection activeCell="H11" sqref="H11"/>
    </sheetView>
  </sheetViews>
  <sheetFormatPr defaultColWidth="8.85546875" defaultRowHeight="12.75"/>
  <cols>
    <col min="1" max="1" width="8.85546875" style="164" customWidth="1"/>
    <col min="2" max="2" width="12.5703125" style="164" customWidth="1"/>
    <col min="3" max="3" width="13" style="162" customWidth="1"/>
    <col min="4" max="4" width="17.5703125" style="165" bestFit="1" customWidth="1"/>
    <col min="5" max="5" width="16.7109375" style="165" customWidth="1"/>
    <col min="6" max="6" width="18.42578125" style="164" customWidth="1"/>
    <col min="7" max="7" width="16.42578125" style="165" customWidth="1"/>
    <col min="8" max="8" width="16.28515625" style="164" customWidth="1"/>
    <col min="9" max="9" width="16" style="164" customWidth="1"/>
    <col min="10" max="10" width="17.28515625" style="164" customWidth="1"/>
    <col min="11" max="11" width="14.7109375" style="164" customWidth="1"/>
    <col min="12" max="12" width="13.140625" style="164" bestFit="1" customWidth="1"/>
    <col min="13" max="16384" width="8.85546875" style="164"/>
  </cols>
  <sheetData>
    <row r="1" spans="1:11">
      <c r="A1" s="17" t="s">
        <v>239</v>
      </c>
      <c r="B1" s="179"/>
      <c r="C1" s="180"/>
      <c r="D1" s="181"/>
      <c r="E1" s="181"/>
      <c r="F1" s="182"/>
      <c r="G1" s="183"/>
      <c r="H1" s="182"/>
      <c r="J1" s="18" t="s">
        <v>158</v>
      </c>
    </row>
    <row r="2" spans="1:11" ht="13.5" thickBot="1">
      <c r="A2" s="17" t="s">
        <v>159</v>
      </c>
      <c r="B2" s="179"/>
      <c r="C2" s="180"/>
      <c r="D2" s="181"/>
      <c r="E2" s="184"/>
      <c r="F2" s="182"/>
      <c r="G2" s="183"/>
      <c r="H2" s="182"/>
      <c r="J2" s="18" t="s">
        <v>160</v>
      </c>
    </row>
    <row r="3" spans="1:11">
      <c r="A3" s="185" t="s">
        <v>161</v>
      </c>
      <c r="B3" s="186"/>
      <c r="C3" s="186"/>
      <c r="D3" s="19">
        <v>-1072170000</v>
      </c>
      <c r="E3" s="181"/>
      <c r="F3" s="185" t="s">
        <v>179</v>
      </c>
      <c r="G3" s="187"/>
      <c r="H3" s="188"/>
      <c r="J3" s="18" t="s">
        <v>162</v>
      </c>
    </row>
    <row r="4" spans="1:11" ht="13.5" thickBot="1">
      <c r="A4" s="189" t="s">
        <v>163</v>
      </c>
      <c r="B4" s="179"/>
      <c r="C4" s="179"/>
      <c r="D4" s="20">
        <v>-1072035101.04</v>
      </c>
      <c r="E4" s="181"/>
      <c r="F4" s="190" t="s">
        <v>180</v>
      </c>
      <c r="G4" s="191"/>
      <c r="H4" s="192"/>
      <c r="J4" s="21" t="s">
        <v>164</v>
      </c>
    </row>
    <row r="5" spans="1:11" ht="13.5" thickBot="1">
      <c r="A5" s="190" t="s">
        <v>165</v>
      </c>
      <c r="B5" s="193"/>
      <c r="C5" s="193"/>
      <c r="D5" s="194">
        <v>134989.96</v>
      </c>
      <c r="E5" s="181"/>
      <c r="F5" s="182"/>
      <c r="G5" s="183"/>
      <c r="H5" s="195"/>
      <c r="J5" s="18" t="s">
        <v>166</v>
      </c>
    </row>
    <row r="6" spans="1:11">
      <c r="B6" s="166"/>
      <c r="C6" s="161"/>
      <c r="D6" s="163"/>
      <c r="E6" s="163"/>
      <c r="H6" s="167"/>
    </row>
    <row r="7" spans="1:11">
      <c r="B7" s="166"/>
      <c r="C7" s="161"/>
      <c r="D7" s="163"/>
      <c r="E7" s="163"/>
    </row>
    <row r="8" spans="1:11">
      <c r="A8" s="306" t="s">
        <v>167</v>
      </c>
      <c r="B8" s="307"/>
      <c r="C8" s="161"/>
      <c r="D8" s="163"/>
      <c r="E8" s="163"/>
    </row>
    <row r="9" spans="1:11" s="168" customFormat="1" ht="51">
      <c r="A9" s="22" t="s">
        <v>168</v>
      </c>
      <c r="B9" s="22" t="s">
        <v>169</v>
      </c>
      <c r="C9" s="23" t="s">
        <v>170</v>
      </c>
      <c r="D9" s="24" t="s">
        <v>171</v>
      </c>
      <c r="E9" s="22" t="s">
        <v>172</v>
      </c>
      <c r="F9" s="24" t="s">
        <v>173</v>
      </c>
      <c r="G9" s="25" t="s">
        <v>174</v>
      </c>
      <c r="H9" s="25" t="s">
        <v>175</v>
      </c>
      <c r="I9" s="25" t="s">
        <v>181</v>
      </c>
      <c r="J9" s="25" t="s">
        <v>182</v>
      </c>
      <c r="K9" s="25" t="s">
        <v>183</v>
      </c>
    </row>
    <row r="10" spans="1:11" s="172" customFormat="1">
      <c r="A10" s="196">
        <v>41485</v>
      </c>
      <c r="B10" s="196">
        <v>41486</v>
      </c>
      <c r="C10" s="169">
        <v>1</v>
      </c>
      <c r="D10" s="170">
        <f>+$D$3*C10</f>
        <v>-1072170000</v>
      </c>
      <c r="E10" s="199">
        <v>134898.95699998736</v>
      </c>
      <c r="F10" s="27">
        <v>-1040609084.61</v>
      </c>
      <c r="G10" s="199">
        <v>-45480.149999999994</v>
      </c>
      <c r="H10" s="199">
        <v>-45784.405598991601</v>
      </c>
      <c r="I10" s="199">
        <v>-304.26</v>
      </c>
      <c r="J10" s="201">
        <v>-304.26</v>
      </c>
      <c r="K10" s="202">
        <v>-304.26</v>
      </c>
    </row>
    <row r="11" spans="1:11" s="172" customFormat="1">
      <c r="A11" s="197">
        <v>41487</v>
      </c>
      <c r="B11" s="197">
        <f>EOMONTH(A11,0)</f>
        <v>41517</v>
      </c>
      <c r="C11" s="169">
        <v>1</v>
      </c>
      <c r="D11" s="27">
        <f t="shared" ref="D11:D61" si="0">+$D$3*C11</f>
        <v>-1072170000</v>
      </c>
      <c r="E11" s="198">
        <v>134594.69699998735</v>
      </c>
      <c r="F11" s="27">
        <v>-1040613268.53</v>
      </c>
      <c r="G11" s="198">
        <v>-682202.25</v>
      </c>
      <c r="H11" s="198">
        <v>-686766.31515174452</v>
      </c>
      <c r="I11" s="198">
        <v>-4564.0599999999995</v>
      </c>
      <c r="J11" s="26">
        <v>-4564.0599999999995</v>
      </c>
      <c r="K11" s="200">
        <v>-4868.32</v>
      </c>
    </row>
    <row r="12" spans="1:11" s="172" customFormat="1">
      <c r="A12" s="197">
        <f>EDATE(A11,1)</f>
        <v>41518</v>
      </c>
      <c r="B12" s="197">
        <f t="shared" ref="B12:B61" si="1">EOMONTH(A12,0)</f>
        <v>41547</v>
      </c>
      <c r="C12" s="169">
        <v>1</v>
      </c>
      <c r="D12" s="27">
        <f t="shared" si="0"/>
        <v>-1072170000</v>
      </c>
      <c r="E12" s="198">
        <v>130030.63699998737</v>
      </c>
      <c r="F12" s="27">
        <v>-1040621115.08</v>
      </c>
      <c r="G12" s="198">
        <v>-682202.25</v>
      </c>
      <c r="H12" s="198">
        <v>-686769.78275596979</v>
      </c>
      <c r="I12" s="198">
        <v>-4567.5400000000009</v>
      </c>
      <c r="J12" s="26">
        <v>-4567.5400000000009</v>
      </c>
      <c r="K12" s="200">
        <v>-9435.86</v>
      </c>
    </row>
    <row r="13" spans="1:11" s="168" customFormat="1">
      <c r="A13" s="197">
        <f t="shared" ref="A13:A61" si="2">EDATE(A12,1)</f>
        <v>41548</v>
      </c>
      <c r="B13" s="197">
        <f t="shared" si="1"/>
        <v>41578</v>
      </c>
      <c r="C13" s="169">
        <v>1</v>
      </c>
      <c r="D13" s="27">
        <f t="shared" si="0"/>
        <v>-1072170000</v>
      </c>
      <c r="E13" s="198">
        <v>125463.09699998736</v>
      </c>
      <c r="F13" s="27">
        <v>-1040628964.84</v>
      </c>
      <c r="G13" s="198">
        <v>-682202.25</v>
      </c>
      <c r="H13" s="198">
        <v>-686773.25311340706</v>
      </c>
      <c r="I13" s="198">
        <v>-4571</v>
      </c>
      <c r="J13" s="26">
        <v>-4571</v>
      </c>
      <c r="K13" s="200">
        <v>-14006.86</v>
      </c>
    </row>
    <row r="14" spans="1:11" s="162" customFormat="1">
      <c r="A14" s="197">
        <f t="shared" si="2"/>
        <v>41579</v>
      </c>
      <c r="B14" s="197">
        <f t="shared" si="1"/>
        <v>41608</v>
      </c>
      <c r="C14" s="169">
        <v>1</v>
      </c>
      <c r="D14" s="27">
        <f t="shared" si="0"/>
        <v>-1072170000</v>
      </c>
      <c r="E14" s="198">
        <v>120892.09699998738</v>
      </c>
      <c r="F14" s="27">
        <v>-1040636817.8199999</v>
      </c>
      <c r="G14" s="198">
        <v>-682202.25</v>
      </c>
      <c r="H14" s="198">
        <v>-686776.7262126389</v>
      </c>
      <c r="I14" s="198">
        <v>-4574.4799999999996</v>
      </c>
      <c r="J14" s="26">
        <v>-4574.4799999999996</v>
      </c>
      <c r="K14" s="200">
        <v>-18581.34</v>
      </c>
    </row>
    <row r="15" spans="1:11" s="161" customFormat="1">
      <c r="A15" s="197">
        <f t="shared" si="2"/>
        <v>41609</v>
      </c>
      <c r="B15" s="197">
        <f t="shared" si="1"/>
        <v>41639</v>
      </c>
      <c r="C15" s="169">
        <v>1</v>
      </c>
      <c r="D15" s="27">
        <f t="shared" si="0"/>
        <v>-1072170000</v>
      </c>
      <c r="E15" s="198">
        <v>116317.61699998738</v>
      </c>
      <c r="F15" s="27">
        <v>-1040644674</v>
      </c>
      <c r="G15" s="198">
        <v>-682202.25</v>
      </c>
      <c r="H15" s="198">
        <v>-686780.2020650825</v>
      </c>
      <c r="I15" s="198">
        <v>-4577.95</v>
      </c>
      <c r="J15" s="26">
        <v>-4577.95</v>
      </c>
      <c r="K15" s="200">
        <v>-23159.29</v>
      </c>
    </row>
    <row r="16" spans="1:11" s="162" customFormat="1">
      <c r="A16" s="197">
        <f t="shared" si="2"/>
        <v>41640</v>
      </c>
      <c r="B16" s="197">
        <f t="shared" si="1"/>
        <v>41670</v>
      </c>
      <c r="C16" s="169">
        <v>1</v>
      </c>
      <c r="D16" s="27">
        <f t="shared" si="0"/>
        <v>-1072170000</v>
      </c>
      <c r="E16" s="198">
        <v>111739.66699998736</v>
      </c>
      <c r="F16" s="27">
        <v>-1040652533.4</v>
      </c>
      <c r="G16" s="198">
        <v>-682202.25</v>
      </c>
      <c r="H16" s="198">
        <v>-686783.68066640117</v>
      </c>
      <c r="I16" s="198">
        <v>-4581.4399999999996</v>
      </c>
      <c r="J16" s="26">
        <v>-4581.4399999999996</v>
      </c>
      <c r="K16" s="200">
        <v>-27740.73</v>
      </c>
    </row>
    <row r="17" spans="1:11">
      <c r="A17" s="197">
        <f t="shared" si="2"/>
        <v>41671</v>
      </c>
      <c r="B17" s="197">
        <f t="shared" si="1"/>
        <v>41698</v>
      </c>
      <c r="C17" s="169">
        <v>1</v>
      </c>
      <c r="D17" s="27">
        <f t="shared" si="0"/>
        <v>-1072170000</v>
      </c>
      <c r="E17" s="198">
        <v>107158.22699998735</v>
      </c>
      <c r="F17" s="27">
        <v>-1040660396.03</v>
      </c>
      <c r="G17" s="198">
        <v>-682202.25</v>
      </c>
      <c r="H17" s="198">
        <v>-686787.16202801222</v>
      </c>
      <c r="I17" s="198">
        <v>-4584.92</v>
      </c>
      <c r="J17" s="26">
        <v>-4584.92</v>
      </c>
      <c r="K17" s="200">
        <v>-32325.65</v>
      </c>
    </row>
    <row r="18" spans="1:11">
      <c r="A18" s="197">
        <f t="shared" si="2"/>
        <v>41699</v>
      </c>
      <c r="B18" s="197">
        <f t="shared" si="1"/>
        <v>41729</v>
      </c>
      <c r="C18" s="169">
        <v>1</v>
      </c>
      <c r="D18" s="27">
        <f t="shared" si="0"/>
        <v>-1072170000</v>
      </c>
      <c r="E18" s="198">
        <v>102573.30699998737</v>
      </c>
      <c r="F18" s="27">
        <v>-1040668261.89</v>
      </c>
      <c r="G18" s="198">
        <v>-670253.29999999993</v>
      </c>
      <c r="H18" s="198">
        <v>-674831.48904185544</v>
      </c>
      <c r="I18" s="198">
        <v>-4578.21</v>
      </c>
      <c r="J18" s="26">
        <v>-4578.21</v>
      </c>
      <c r="K18" s="200">
        <v>-36903.86</v>
      </c>
    </row>
    <row r="19" spans="1:11">
      <c r="A19" s="197">
        <f t="shared" si="2"/>
        <v>41730</v>
      </c>
      <c r="B19" s="197">
        <f t="shared" si="1"/>
        <v>41759</v>
      </c>
      <c r="C19" s="169">
        <v>1</v>
      </c>
      <c r="D19" s="27">
        <f t="shared" si="0"/>
        <v>-1072170000</v>
      </c>
      <c r="E19" s="198">
        <v>97995.096999987378</v>
      </c>
      <c r="F19" s="27">
        <v>-1040675800.3199999</v>
      </c>
      <c r="G19" s="198">
        <v>-651957.1</v>
      </c>
      <c r="H19" s="198">
        <v>-656523.14241434832</v>
      </c>
      <c r="I19" s="198">
        <v>-4566.05</v>
      </c>
      <c r="J19" s="26">
        <v>-4566.05</v>
      </c>
      <c r="K19" s="200">
        <v>-41469.910000000003</v>
      </c>
    </row>
    <row r="20" spans="1:11">
      <c r="A20" s="197">
        <f t="shared" si="2"/>
        <v>41760</v>
      </c>
      <c r="B20" s="197">
        <f t="shared" si="1"/>
        <v>41790</v>
      </c>
      <c r="C20" s="169">
        <v>1</v>
      </c>
      <c r="D20" s="27">
        <f t="shared" si="0"/>
        <v>-1072170000</v>
      </c>
      <c r="E20" s="198">
        <v>93429.046999987375</v>
      </c>
      <c r="F20" s="27">
        <v>-1040683009.03</v>
      </c>
      <c r="G20" s="198">
        <v>-634003.44999999995</v>
      </c>
      <c r="H20" s="198">
        <v>-638557.63437196694</v>
      </c>
      <c r="I20" s="198">
        <v>-4554.1899999999996</v>
      </c>
      <c r="J20" s="26">
        <v>-4554.1899999999996</v>
      </c>
      <c r="K20" s="200">
        <v>-46024.100000000006</v>
      </c>
    </row>
    <row r="21" spans="1:11">
      <c r="A21" s="197">
        <f t="shared" si="2"/>
        <v>41791</v>
      </c>
      <c r="B21" s="197">
        <f t="shared" si="1"/>
        <v>41820</v>
      </c>
      <c r="C21" s="169">
        <v>1</v>
      </c>
      <c r="D21" s="27">
        <f t="shared" si="0"/>
        <v>-1072170000</v>
      </c>
      <c r="E21" s="198">
        <v>88874.856999987358</v>
      </c>
      <c r="F21" s="27">
        <v>-1040689894.1</v>
      </c>
      <c r="G21" s="198">
        <v>-616392.35</v>
      </c>
      <c r="H21" s="198">
        <v>-620934.96505419887</v>
      </c>
      <c r="I21" s="198">
        <v>-4542.63</v>
      </c>
      <c r="J21" s="26">
        <v>-4542.63</v>
      </c>
      <c r="K21" s="200">
        <v>-50566.73</v>
      </c>
    </row>
    <row r="22" spans="1:11">
      <c r="A22" s="197">
        <f t="shared" si="2"/>
        <v>41821</v>
      </c>
      <c r="B22" s="197">
        <f t="shared" si="1"/>
        <v>41851</v>
      </c>
      <c r="C22" s="169">
        <v>1</v>
      </c>
      <c r="D22" s="27">
        <f t="shared" si="0"/>
        <v>-1072170000</v>
      </c>
      <c r="E22" s="198">
        <v>84332.226999987368</v>
      </c>
      <c r="F22" s="27">
        <v>-1040696461.97</v>
      </c>
      <c r="G22" s="198">
        <v>-599123.79999999993</v>
      </c>
      <c r="H22" s="198">
        <v>-603655.13458726555</v>
      </c>
      <c r="I22" s="198">
        <v>-4531.3500000000004</v>
      </c>
      <c r="J22" s="26">
        <v>-4531.3500000000004</v>
      </c>
      <c r="K22" s="200">
        <v>-55098.080000000002</v>
      </c>
    </row>
    <row r="23" spans="1:11">
      <c r="A23" s="197">
        <f t="shared" si="2"/>
        <v>41852</v>
      </c>
      <c r="B23" s="197">
        <f t="shared" si="1"/>
        <v>41882</v>
      </c>
      <c r="C23" s="169">
        <v>1</v>
      </c>
      <c r="D23" s="27">
        <f t="shared" si="0"/>
        <v>-1072170000</v>
      </c>
      <c r="E23" s="198">
        <v>79800.876999987362</v>
      </c>
      <c r="F23" s="27">
        <v>-1040702718.35</v>
      </c>
      <c r="G23" s="198">
        <v>-582197.79999999993</v>
      </c>
      <c r="H23" s="198">
        <v>-586718.14309649356</v>
      </c>
      <c r="I23" s="198">
        <v>-4520.3500000000004</v>
      </c>
      <c r="J23" s="26">
        <v>-4520.3500000000004</v>
      </c>
      <c r="K23" s="200">
        <v>-59618.43</v>
      </c>
    </row>
    <row r="24" spans="1:11" ht="12" customHeight="1">
      <c r="A24" s="197">
        <f t="shared" si="2"/>
        <v>41883</v>
      </c>
      <c r="B24" s="197">
        <f t="shared" si="1"/>
        <v>41912</v>
      </c>
      <c r="C24" s="169">
        <v>1</v>
      </c>
      <c r="D24" s="27">
        <f t="shared" si="0"/>
        <v>-1072170000</v>
      </c>
      <c r="E24" s="198">
        <v>75280.526999987371</v>
      </c>
      <c r="F24" s="27">
        <v>-1040708669.6899999</v>
      </c>
      <c r="G24" s="198">
        <v>-565614.35</v>
      </c>
      <c r="H24" s="198">
        <v>-570123.9907033199</v>
      </c>
      <c r="I24" s="198">
        <v>-4509.6499999999996</v>
      </c>
      <c r="J24" s="26">
        <v>-4509.6499999999996</v>
      </c>
      <c r="K24" s="200">
        <v>-64128.08</v>
      </c>
    </row>
    <row r="25" spans="1:11" ht="12" customHeight="1">
      <c r="A25" s="197">
        <f t="shared" si="2"/>
        <v>41913</v>
      </c>
      <c r="B25" s="197">
        <f t="shared" si="1"/>
        <v>41943</v>
      </c>
      <c r="C25" s="169">
        <v>1</v>
      </c>
      <c r="D25" s="27">
        <f t="shared" si="0"/>
        <v>-1072170000</v>
      </c>
      <c r="E25" s="198">
        <v>70770.876999987377</v>
      </c>
      <c r="F25" s="27">
        <v>-1040714322.4299999</v>
      </c>
      <c r="G25" s="198">
        <v>-549373.44999999995</v>
      </c>
      <c r="H25" s="198">
        <v>-553872.67754059914</v>
      </c>
      <c r="I25" s="198">
        <v>-4499.24</v>
      </c>
      <c r="J25" s="26">
        <v>-4499.24</v>
      </c>
      <c r="K25" s="200">
        <v>-68627.320000000007</v>
      </c>
    </row>
    <row r="26" spans="1:11">
      <c r="A26" s="197">
        <f t="shared" si="2"/>
        <v>41944</v>
      </c>
      <c r="B26" s="197">
        <f t="shared" si="1"/>
        <v>41973</v>
      </c>
      <c r="C26" s="169">
        <v>1</v>
      </c>
      <c r="D26" s="27">
        <f t="shared" si="0"/>
        <v>-1072170000</v>
      </c>
      <c r="E26" s="198">
        <v>66271.636999987357</v>
      </c>
      <c r="F26" s="174">
        <v>-1040719682.65</v>
      </c>
      <c r="G26" s="198">
        <v>-533475.1</v>
      </c>
      <c r="H26" s="198">
        <v>-537964.20373410499</v>
      </c>
      <c r="I26" s="198">
        <v>-4489.1200000000008</v>
      </c>
      <c r="J26" s="26">
        <v>-4489.1200000000008</v>
      </c>
      <c r="K26" s="200">
        <v>-73116.44</v>
      </c>
    </row>
    <row r="27" spans="1:11">
      <c r="A27" s="197">
        <f t="shared" si="2"/>
        <v>41974</v>
      </c>
      <c r="B27" s="197">
        <f t="shared" si="1"/>
        <v>42004</v>
      </c>
      <c r="C27" s="169">
        <v>1</v>
      </c>
      <c r="D27" s="27">
        <f t="shared" si="0"/>
        <v>-1072170000</v>
      </c>
      <c r="E27" s="198">
        <v>61782.516999987369</v>
      </c>
      <c r="F27" s="174">
        <v>-1040724756.4299999</v>
      </c>
      <c r="G27" s="198">
        <v>-517939.44999999995</v>
      </c>
      <c r="H27" s="198">
        <v>-522418.736622261</v>
      </c>
      <c r="I27" s="198">
        <v>-4479.29</v>
      </c>
      <c r="J27" s="26">
        <v>-4479.29</v>
      </c>
      <c r="K27" s="200">
        <v>-77595.73</v>
      </c>
    </row>
    <row r="28" spans="1:11">
      <c r="A28" s="197">
        <f t="shared" si="2"/>
        <v>42005</v>
      </c>
      <c r="B28" s="197">
        <f t="shared" si="1"/>
        <v>42035</v>
      </c>
      <c r="C28" s="169">
        <v>1</v>
      </c>
      <c r="D28" s="27">
        <f t="shared" si="0"/>
        <v>-1072170000</v>
      </c>
      <c r="E28" s="198">
        <v>57303.226999987368</v>
      </c>
      <c r="F28" s="174">
        <v>-1040729550.22</v>
      </c>
      <c r="G28" s="198">
        <v>-502746.34999999992</v>
      </c>
      <c r="H28" s="198">
        <v>-507216.1091209352</v>
      </c>
      <c r="I28" s="198">
        <v>-4469.7700000000004</v>
      </c>
      <c r="J28" s="26">
        <v>-4469.7700000000004</v>
      </c>
      <c r="K28" s="200">
        <v>-82065.5</v>
      </c>
    </row>
    <row r="29" spans="1:11">
      <c r="A29" s="197">
        <f t="shared" si="2"/>
        <v>42036</v>
      </c>
      <c r="B29" s="197">
        <f t="shared" si="1"/>
        <v>42063</v>
      </c>
      <c r="C29" s="169">
        <v>1</v>
      </c>
      <c r="D29" s="27">
        <f t="shared" si="0"/>
        <v>-1072170000</v>
      </c>
      <c r="E29" s="198">
        <v>52833.456999987364</v>
      </c>
      <c r="F29" s="174">
        <v>-1040734070.49</v>
      </c>
      <c r="G29" s="198">
        <v>-487895.79999999993</v>
      </c>
      <c r="H29" s="198">
        <v>-492356.32136183215</v>
      </c>
      <c r="I29" s="198">
        <v>-4460.53</v>
      </c>
      <c r="J29" s="26">
        <v>-4460.53</v>
      </c>
      <c r="K29" s="200">
        <v>-86526.03</v>
      </c>
    </row>
    <row r="30" spans="1:11">
      <c r="A30" s="197">
        <f t="shared" si="2"/>
        <v>42064</v>
      </c>
      <c r="B30" s="197">
        <f t="shared" si="1"/>
        <v>42094</v>
      </c>
      <c r="C30" s="169">
        <v>1</v>
      </c>
      <c r="D30" s="27">
        <f t="shared" si="0"/>
        <v>-1072170000</v>
      </c>
      <c r="E30" s="198">
        <v>48372.926999987365</v>
      </c>
      <c r="F30" s="174">
        <v>-1040738324.9399999</v>
      </c>
      <c r="G30" s="198">
        <v>-468919.15</v>
      </c>
      <c r="H30" s="198">
        <v>-473241.70392240066</v>
      </c>
      <c r="I30" s="198">
        <v>-4322.5599999999995</v>
      </c>
      <c r="J30" s="26">
        <v>-4322.5599999999995</v>
      </c>
      <c r="K30" s="200">
        <v>-90848.59</v>
      </c>
    </row>
    <row r="31" spans="1:11">
      <c r="A31" s="197">
        <f t="shared" si="2"/>
        <v>42095</v>
      </c>
      <c r="B31" s="197">
        <f t="shared" si="1"/>
        <v>42124</v>
      </c>
      <c r="C31" s="169">
        <v>1</v>
      </c>
      <c r="D31" s="27">
        <f t="shared" si="0"/>
        <v>-1072170000</v>
      </c>
      <c r="E31" s="198">
        <v>44050.366999987367</v>
      </c>
      <c r="F31" s="174">
        <v>-1040742356.1899999</v>
      </c>
      <c r="G31" s="198">
        <v>-446752.6</v>
      </c>
      <c r="H31" s="198">
        <v>-450824.0356935329</v>
      </c>
      <c r="I31" s="198">
        <v>-4071.43</v>
      </c>
      <c r="J31" s="26">
        <v>-4071.43</v>
      </c>
      <c r="K31" s="200">
        <v>-94920.01999999999</v>
      </c>
    </row>
    <row r="32" spans="1:11">
      <c r="A32" s="197">
        <f t="shared" si="2"/>
        <v>42125</v>
      </c>
      <c r="B32" s="197">
        <f t="shared" si="1"/>
        <v>42155</v>
      </c>
      <c r="C32" s="169">
        <v>1</v>
      </c>
      <c r="D32" s="27">
        <f t="shared" si="0"/>
        <v>-1072170000</v>
      </c>
      <c r="E32" s="198">
        <v>39978.936999987374</v>
      </c>
      <c r="F32" s="174">
        <v>-1040746169.42</v>
      </c>
      <c r="G32" s="198">
        <v>-425106.85</v>
      </c>
      <c r="H32" s="198">
        <v>-428932.96865527169</v>
      </c>
      <c r="I32" s="198">
        <v>-3826.1200000000003</v>
      </c>
      <c r="J32" s="26">
        <v>-3826.1200000000003</v>
      </c>
      <c r="K32" s="200">
        <v>-98746.139999999985</v>
      </c>
    </row>
    <row r="33" spans="1:12">
      <c r="A33" s="197">
        <f t="shared" si="2"/>
        <v>42156</v>
      </c>
      <c r="B33" s="197">
        <f t="shared" si="1"/>
        <v>42185</v>
      </c>
      <c r="C33" s="169">
        <v>1</v>
      </c>
      <c r="D33" s="27">
        <f t="shared" si="0"/>
        <v>-1072170000</v>
      </c>
      <c r="E33" s="198">
        <v>36152.816999987372</v>
      </c>
      <c r="F33" s="174">
        <v>-1040749770.13</v>
      </c>
      <c r="G33" s="198">
        <v>-403981.9</v>
      </c>
      <c r="H33" s="198">
        <v>-407568.5069322756</v>
      </c>
      <c r="I33" s="198">
        <v>-3586.6</v>
      </c>
      <c r="J33" s="26">
        <v>-3586.6</v>
      </c>
      <c r="K33" s="200">
        <v>-102332.73999999999</v>
      </c>
    </row>
    <row r="34" spans="1:12">
      <c r="A34" s="197">
        <f t="shared" si="2"/>
        <v>42186</v>
      </c>
      <c r="B34" s="197">
        <f t="shared" si="1"/>
        <v>42216</v>
      </c>
      <c r="C34" s="169">
        <v>1</v>
      </c>
      <c r="D34" s="27">
        <f t="shared" si="0"/>
        <v>-1072170000</v>
      </c>
      <c r="E34" s="198">
        <v>32566.216999987373</v>
      </c>
      <c r="F34" s="174">
        <v>-1040753165.5699999</v>
      </c>
      <c r="G34" s="198">
        <v>-383377.75</v>
      </c>
      <c r="H34" s="198">
        <v>-386730.65462018235</v>
      </c>
      <c r="I34" s="198">
        <v>-3352.8999999999996</v>
      </c>
      <c r="J34" s="26">
        <v>-3352.8999999999996</v>
      </c>
      <c r="K34" s="200">
        <v>-105685.63999999998</v>
      </c>
    </row>
    <row r="35" spans="1:12">
      <c r="A35" s="197">
        <f t="shared" si="2"/>
        <v>42217</v>
      </c>
      <c r="B35" s="197">
        <f t="shared" si="1"/>
        <v>42247</v>
      </c>
      <c r="C35" s="169">
        <v>1</v>
      </c>
      <c r="D35" s="27">
        <f t="shared" si="0"/>
        <v>-1072170000</v>
      </c>
      <c r="E35" s="198">
        <v>29213.316999987372</v>
      </c>
      <c r="F35" s="174">
        <v>-1040756370.33</v>
      </c>
      <c r="G35" s="198">
        <v>-363294.4</v>
      </c>
      <c r="H35" s="198">
        <v>-366419.41584365047</v>
      </c>
      <c r="I35" s="198">
        <v>-3125.0099999999998</v>
      </c>
      <c r="J35" s="26">
        <v>-3125.0099999999998</v>
      </c>
      <c r="K35" s="200">
        <v>-108810.64999999998</v>
      </c>
    </row>
    <row r="36" spans="1:12">
      <c r="A36" s="197">
        <f t="shared" si="2"/>
        <v>42248</v>
      </c>
      <c r="B36" s="197">
        <f t="shared" si="1"/>
        <v>42277</v>
      </c>
      <c r="C36" s="169">
        <v>1</v>
      </c>
      <c r="D36" s="27">
        <f t="shared" si="0"/>
        <v>-1072170000</v>
      </c>
      <c r="E36" s="198">
        <v>26088.30699998737</v>
      </c>
      <c r="F36" s="174">
        <v>-1040759389.33</v>
      </c>
      <c r="G36" s="198">
        <v>-343699.29999999993</v>
      </c>
      <c r="H36" s="198">
        <v>-346601.87104858295</v>
      </c>
      <c r="I36" s="198">
        <v>-2902.57</v>
      </c>
      <c r="J36" s="26">
        <v>-2902.57</v>
      </c>
      <c r="K36" s="200">
        <v>-111713.21999999999</v>
      </c>
    </row>
    <row r="37" spans="1:12">
      <c r="A37" s="197">
        <f t="shared" si="2"/>
        <v>42278</v>
      </c>
      <c r="B37" s="197">
        <f t="shared" si="1"/>
        <v>42308</v>
      </c>
      <c r="C37" s="169">
        <v>1</v>
      </c>
      <c r="D37" s="27">
        <f t="shared" si="0"/>
        <v>-1072170000</v>
      </c>
      <c r="E37" s="198">
        <v>23185.73699998737</v>
      </c>
      <c r="F37" s="174">
        <v>-1040762227.1899999</v>
      </c>
      <c r="G37" s="198">
        <v>-324657.54999999993</v>
      </c>
      <c r="H37" s="198">
        <v>-327343.87142934639</v>
      </c>
      <c r="I37" s="198">
        <v>-2686.32</v>
      </c>
      <c r="J37" s="26">
        <v>-2686.32</v>
      </c>
      <c r="K37" s="200">
        <v>-114399.54</v>
      </c>
    </row>
    <row r="38" spans="1:12">
      <c r="A38" s="197">
        <f t="shared" si="2"/>
        <v>42309</v>
      </c>
      <c r="B38" s="197">
        <f t="shared" si="1"/>
        <v>42338</v>
      </c>
      <c r="C38" s="169">
        <v>1</v>
      </c>
      <c r="D38" s="27">
        <f t="shared" si="0"/>
        <v>-1072170000</v>
      </c>
      <c r="E38" s="198">
        <v>20499.41699998737</v>
      </c>
      <c r="F38" s="174">
        <v>-1040764888.25</v>
      </c>
      <c r="G38" s="198">
        <v>-306136.59999999998</v>
      </c>
      <c r="H38" s="198">
        <v>-308612.49770089728</v>
      </c>
      <c r="I38" s="198">
        <v>-2475.91</v>
      </c>
      <c r="J38" s="26">
        <v>-2475.91</v>
      </c>
      <c r="K38" s="200">
        <v>-116875.45</v>
      </c>
      <c r="L38" s="177">
        <v>2.9776856536045671E-9</v>
      </c>
    </row>
    <row r="39" spans="1:12">
      <c r="A39" s="197">
        <f t="shared" si="2"/>
        <v>42339</v>
      </c>
      <c r="B39" s="197">
        <f t="shared" si="1"/>
        <v>42369</v>
      </c>
      <c r="C39" s="169">
        <v>1</v>
      </c>
      <c r="D39" s="27">
        <f t="shared" si="0"/>
        <v>-1072170000</v>
      </c>
      <c r="E39" s="198">
        <v>18023.50699998737</v>
      </c>
      <c r="F39" s="174">
        <v>-1040767377.4299999</v>
      </c>
      <c r="G39" s="198">
        <v>-288136.45</v>
      </c>
      <c r="H39" s="198">
        <v>-290407.7539981649</v>
      </c>
      <c r="I39" s="198">
        <v>-2271.3000000000002</v>
      </c>
      <c r="J39" s="26">
        <v>-2271.3000000000002</v>
      </c>
      <c r="K39" s="200">
        <v>-119146.75</v>
      </c>
      <c r="L39" s="177"/>
    </row>
    <row r="40" spans="1:12">
      <c r="A40" s="197">
        <f t="shared" si="2"/>
        <v>42370</v>
      </c>
      <c r="B40" s="197">
        <f t="shared" si="1"/>
        <v>42400</v>
      </c>
      <c r="C40" s="169">
        <v>1</v>
      </c>
      <c r="D40" s="27">
        <f t="shared" si="0"/>
        <v>-1072170000</v>
      </c>
      <c r="E40" s="198">
        <v>15752.206999987371</v>
      </c>
      <c r="F40" s="174">
        <v>-1040769699.63</v>
      </c>
      <c r="G40" s="198">
        <v>-270657.09999999998</v>
      </c>
      <c r="H40" s="198">
        <v>-272729.64442775748</v>
      </c>
      <c r="I40" s="198">
        <v>-2072.5500000000002</v>
      </c>
      <c r="J40" s="26">
        <v>-2072.5500000000002</v>
      </c>
      <c r="K40" s="200">
        <v>-121219.3</v>
      </c>
      <c r="L40" s="177"/>
    </row>
    <row r="41" spans="1:12">
      <c r="A41" s="197">
        <f t="shared" si="2"/>
        <v>42401</v>
      </c>
      <c r="B41" s="197">
        <f t="shared" si="1"/>
        <v>42429</v>
      </c>
      <c r="C41" s="169">
        <v>1</v>
      </c>
      <c r="D41" s="27">
        <f t="shared" si="0"/>
        <v>-1072170000</v>
      </c>
      <c r="E41" s="198">
        <v>13679.656999987372</v>
      </c>
      <c r="F41" s="174">
        <v>-1040771859.1899999</v>
      </c>
      <c r="G41" s="198">
        <v>-253731.1</v>
      </c>
      <c r="H41" s="198">
        <v>-255611.09681044053</v>
      </c>
      <c r="I41" s="198">
        <v>-1880</v>
      </c>
      <c r="J41" s="26">
        <v>-1880</v>
      </c>
      <c r="K41" s="200">
        <v>-123099.3</v>
      </c>
      <c r="L41" s="177"/>
    </row>
    <row r="42" spans="1:12">
      <c r="A42" s="197">
        <f t="shared" si="2"/>
        <v>42430</v>
      </c>
      <c r="B42" s="197">
        <f t="shared" si="1"/>
        <v>42460</v>
      </c>
      <c r="C42" s="169">
        <v>1</v>
      </c>
      <c r="D42" s="27">
        <f t="shared" si="0"/>
        <v>-1072170000</v>
      </c>
      <c r="E42" s="198">
        <v>11799.656999987372</v>
      </c>
      <c r="F42" s="174">
        <v>-1040773868.09</v>
      </c>
      <c r="G42" s="198">
        <v>-237325.9</v>
      </c>
      <c r="H42" s="198">
        <v>-239019.19186436106</v>
      </c>
      <c r="I42" s="198">
        <v>-1693.3</v>
      </c>
      <c r="J42" s="26">
        <v>-1693.3</v>
      </c>
      <c r="K42" s="200">
        <v>-124792.6</v>
      </c>
      <c r="L42" s="177"/>
    </row>
    <row r="43" spans="1:12">
      <c r="A43" s="197">
        <f t="shared" si="2"/>
        <v>42461</v>
      </c>
      <c r="B43" s="197">
        <f t="shared" si="1"/>
        <v>42490</v>
      </c>
      <c r="C43" s="169">
        <v>1</v>
      </c>
      <c r="D43" s="27">
        <f t="shared" si="0"/>
        <v>-1072170000</v>
      </c>
      <c r="E43" s="198">
        <v>10106.356999987373</v>
      </c>
      <c r="F43" s="174">
        <v>-1040775732.72</v>
      </c>
      <c r="G43" s="198">
        <v>-222483.1</v>
      </c>
      <c r="H43" s="198">
        <v>-224007.49110455852</v>
      </c>
      <c r="I43" s="198">
        <v>-1524.3899999999999</v>
      </c>
      <c r="J43" s="26">
        <v>-1524.3899999999999</v>
      </c>
      <c r="K43" s="200">
        <v>-126316.99</v>
      </c>
      <c r="L43" s="177"/>
    </row>
    <row r="44" spans="1:12">
      <c r="A44" s="197">
        <f t="shared" si="2"/>
        <v>42491</v>
      </c>
      <c r="B44" s="197">
        <f t="shared" si="1"/>
        <v>42521</v>
      </c>
      <c r="C44" s="169">
        <v>1</v>
      </c>
      <c r="D44" s="27">
        <f t="shared" si="0"/>
        <v>-1072170000</v>
      </c>
      <c r="E44" s="198">
        <v>8581.9669999873731</v>
      </c>
      <c r="F44" s="174">
        <v>-1040777457.14</v>
      </c>
      <c r="G44" s="198">
        <v>-208096</v>
      </c>
      <c r="H44" s="198">
        <v>-209456.60241839004</v>
      </c>
      <c r="I44" s="198">
        <v>-1360.6</v>
      </c>
      <c r="J44" s="26">
        <v>-1360.6</v>
      </c>
      <c r="K44" s="200">
        <v>-127677.59000000001</v>
      </c>
      <c r="L44" s="177"/>
    </row>
    <row r="45" spans="1:12">
      <c r="A45" s="197">
        <f t="shared" si="2"/>
        <v>42522</v>
      </c>
      <c r="B45" s="197">
        <f t="shared" si="1"/>
        <v>42551</v>
      </c>
      <c r="C45" s="169">
        <v>1</v>
      </c>
      <c r="D45" s="27">
        <f t="shared" si="0"/>
        <v>-1072170000</v>
      </c>
      <c r="E45" s="198">
        <v>7221.3669999873728</v>
      </c>
      <c r="F45" s="174">
        <v>-1040779045.6999999</v>
      </c>
      <c r="G45" s="198">
        <v>-194164.59999999998</v>
      </c>
      <c r="H45" s="198">
        <v>-195366.52943488915</v>
      </c>
      <c r="I45" s="198">
        <v>-1201.9299999999998</v>
      </c>
      <c r="J45" s="26">
        <v>-1201.9299999999998</v>
      </c>
      <c r="K45" s="200">
        <v>-128879.52</v>
      </c>
      <c r="L45" s="177"/>
    </row>
    <row r="46" spans="1:12">
      <c r="A46" s="197">
        <f t="shared" si="2"/>
        <v>42552</v>
      </c>
      <c r="B46" s="197">
        <f t="shared" si="1"/>
        <v>42582</v>
      </c>
      <c r="C46" s="169">
        <v>1</v>
      </c>
      <c r="D46" s="27">
        <f t="shared" si="0"/>
        <v>-1072170000</v>
      </c>
      <c r="E46" s="198">
        <v>6019.4369999873734</v>
      </c>
      <c r="F46" s="174">
        <v>-1040780502.4499999</v>
      </c>
      <c r="G46" s="198">
        <v>-180754</v>
      </c>
      <c r="H46" s="198">
        <v>-181803.12311477071</v>
      </c>
      <c r="I46" s="198">
        <v>-1049.1300000000001</v>
      </c>
      <c r="J46" s="26">
        <v>-1049.1300000000001</v>
      </c>
      <c r="K46" s="200">
        <v>-129928.65000000001</v>
      </c>
      <c r="L46" s="177"/>
    </row>
    <row r="47" spans="1:12">
      <c r="A47" s="197">
        <f t="shared" si="2"/>
        <v>42583</v>
      </c>
      <c r="B47" s="197">
        <f t="shared" si="1"/>
        <v>42613</v>
      </c>
      <c r="C47" s="169">
        <v>1</v>
      </c>
      <c r="D47" s="27">
        <f t="shared" si="0"/>
        <v>-1072170000</v>
      </c>
      <c r="E47" s="198">
        <v>4970.3069999873733</v>
      </c>
      <c r="F47" s="174">
        <v>-1040781832.1999999</v>
      </c>
      <c r="G47" s="198">
        <v>-167831.65</v>
      </c>
      <c r="H47" s="198">
        <v>-168733.46394641971</v>
      </c>
      <c r="I47" s="198">
        <v>-901.82</v>
      </c>
      <c r="J47" s="26">
        <v>-901.82</v>
      </c>
      <c r="K47" s="200">
        <v>-130830.47000000002</v>
      </c>
      <c r="L47" s="177"/>
    </row>
    <row r="48" spans="1:12">
      <c r="A48" s="197">
        <f t="shared" si="2"/>
        <v>42614</v>
      </c>
      <c r="B48" s="197">
        <f t="shared" si="1"/>
        <v>42643</v>
      </c>
      <c r="C48" s="169">
        <v>1</v>
      </c>
      <c r="D48" s="27">
        <f t="shared" si="0"/>
        <v>-1072170000</v>
      </c>
      <c r="E48" s="198">
        <v>4068.4869999873736</v>
      </c>
      <c r="F48" s="174">
        <v>-1040783042.51</v>
      </c>
      <c r="G48" s="198">
        <v>-155397.54999999999</v>
      </c>
      <c r="H48" s="198">
        <v>-156157.55581695301</v>
      </c>
      <c r="I48" s="198">
        <v>-760.01</v>
      </c>
      <c r="J48" s="26">
        <v>-760.01</v>
      </c>
      <c r="K48" s="200">
        <v>-131590.48000000001</v>
      </c>
    </row>
    <row r="49" spans="1:11">
      <c r="A49" s="197">
        <f t="shared" si="2"/>
        <v>42644</v>
      </c>
      <c r="B49" s="197">
        <f t="shared" si="1"/>
        <v>42674</v>
      </c>
      <c r="C49" s="169">
        <v>1</v>
      </c>
      <c r="D49" s="27">
        <f t="shared" si="0"/>
        <v>-1072170000</v>
      </c>
      <c r="E49" s="198">
        <v>3308.4769999873661</v>
      </c>
      <c r="F49" s="174">
        <v>-1040784137.37</v>
      </c>
      <c r="G49" s="198">
        <v>-136872.864275</v>
      </c>
      <c r="H49" s="198">
        <v>-137541.44205393916</v>
      </c>
      <c r="I49" s="198">
        <v>-668.58</v>
      </c>
      <c r="J49" s="26">
        <v>-668.58</v>
      </c>
      <c r="K49" s="200">
        <v>-132259.06</v>
      </c>
    </row>
    <row r="50" spans="1:11">
      <c r="A50" s="197">
        <f t="shared" si="2"/>
        <v>42675</v>
      </c>
      <c r="B50" s="197">
        <f t="shared" si="1"/>
        <v>42704</v>
      </c>
      <c r="C50" s="169">
        <v>1</v>
      </c>
      <c r="D50" s="27">
        <f t="shared" si="0"/>
        <v>-1072170000</v>
      </c>
      <c r="E50" s="198">
        <v>2639.8969999873661</v>
      </c>
      <c r="F50" s="174">
        <v>-1040785120.79</v>
      </c>
      <c r="G50" s="198">
        <v>-119009.08529999999</v>
      </c>
      <c r="H50" s="198">
        <v>-119590.66429625757</v>
      </c>
      <c r="I50" s="198">
        <v>-581.58000000000004</v>
      </c>
      <c r="J50" s="26">
        <v>-581.58000000000004</v>
      </c>
      <c r="K50" s="200">
        <v>-132840.63999999998</v>
      </c>
    </row>
    <row r="51" spans="1:11">
      <c r="A51" s="197">
        <f t="shared" si="2"/>
        <v>42705</v>
      </c>
      <c r="B51" s="197">
        <f t="shared" si="1"/>
        <v>42735</v>
      </c>
      <c r="C51" s="169">
        <v>1</v>
      </c>
      <c r="D51" s="27">
        <f t="shared" si="0"/>
        <v>-1072170000</v>
      </c>
      <c r="E51" s="198">
        <v>2058.3169999873662</v>
      </c>
      <c r="F51" s="174">
        <v>-1040785997.03</v>
      </c>
      <c r="G51" s="198">
        <v>-101921.31757500002</v>
      </c>
      <c r="H51" s="198">
        <v>-102419.61347805274</v>
      </c>
      <c r="I51" s="198">
        <v>-498.3</v>
      </c>
      <c r="J51" s="26">
        <v>-498.3</v>
      </c>
      <c r="K51" s="200">
        <v>-133338.93999999997</v>
      </c>
    </row>
    <row r="52" spans="1:11">
      <c r="A52" s="197">
        <f t="shared" si="2"/>
        <v>42736</v>
      </c>
      <c r="B52" s="197">
        <f t="shared" si="1"/>
        <v>42766</v>
      </c>
      <c r="C52" s="169">
        <v>1</v>
      </c>
      <c r="D52" s="27">
        <f t="shared" si="0"/>
        <v>-1072170000</v>
      </c>
      <c r="E52" s="198">
        <v>1560.0169999873663</v>
      </c>
      <c r="F52" s="174">
        <v>-1040786770.11</v>
      </c>
      <c r="G52" s="198">
        <v>-85625.081325000006</v>
      </c>
      <c r="H52" s="198">
        <v>-86043.890127887236</v>
      </c>
      <c r="I52" s="198">
        <v>-418.81</v>
      </c>
      <c r="J52" s="26">
        <v>-418.81</v>
      </c>
      <c r="K52" s="200">
        <v>-133757.74999999997</v>
      </c>
    </row>
    <row r="53" spans="1:11">
      <c r="A53" s="197">
        <f t="shared" si="2"/>
        <v>42767</v>
      </c>
      <c r="B53" s="197">
        <f t="shared" si="1"/>
        <v>42794</v>
      </c>
      <c r="C53" s="169">
        <v>1</v>
      </c>
      <c r="D53" s="27">
        <f t="shared" si="0"/>
        <v>-1072170000</v>
      </c>
      <c r="E53" s="198">
        <v>1141.2069999873663</v>
      </c>
      <c r="F53" s="174">
        <v>-1040787444.16</v>
      </c>
      <c r="G53" s="198">
        <v>-70104.856325000001</v>
      </c>
      <c r="H53" s="198">
        <v>-70447.901955879031</v>
      </c>
      <c r="I53" s="198">
        <v>-343.05</v>
      </c>
      <c r="J53" s="26">
        <v>-343.05</v>
      </c>
      <c r="K53" s="200">
        <v>-134100.79999999996</v>
      </c>
    </row>
    <row r="54" spans="1:11">
      <c r="A54" s="197">
        <f t="shared" si="2"/>
        <v>42795</v>
      </c>
      <c r="B54" s="197">
        <f t="shared" si="1"/>
        <v>42825</v>
      </c>
      <c r="C54" s="169">
        <v>1</v>
      </c>
      <c r="D54" s="27">
        <f t="shared" si="0"/>
        <v>-1072170000</v>
      </c>
      <c r="E54" s="198">
        <v>798.15699998736636</v>
      </c>
      <c r="F54" s="174">
        <v>-1040788023.47</v>
      </c>
      <c r="G54" s="198">
        <v>-55779.688650000004</v>
      </c>
      <c r="H54" s="198">
        <v>-56052.757139637353</v>
      </c>
      <c r="I54" s="198">
        <v>-273.07</v>
      </c>
      <c r="J54" s="26">
        <v>-273.07</v>
      </c>
      <c r="K54" s="200">
        <v>-134373.86999999997</v>
      </c>
    </row>
    <row r="55" spans="1:11">
      <c r="A55" s="197">
        <f t="shared" si="2"/>
        <v>42826</v>
      </c>
      <c r="B55" s="197">
        <f t="shared" si="1"/>
        <v>42855</v>
      </c>
      <c r="C55" s="169">
        <v>1</v>
      </c>
      <c r="D55" s="27">
        <f t="shared" si="0"/>
        <v>-1072170000</v>
      </c>
      <c r="E55" s="198">
        <v>525.08699998736643</v>
      </c>
      <c r="F55" s="174">
        <v>-1040788519.65</v>
      </c>
      <c r="G55" s="198">
        <v>-43549.751349999999</v>
      </c>
      <c r="H55" s="198">
        <v>-43763.055981846883</v>
      </c>
      <c r="I55" s="198">
        <v>-213.3</v>
      </c>
      <c r="J55" s="26">
        <v>-213.3</v>
      </c>
      <c r="K55" s="200">
        <v>-134587.16999999995</v>
      </c>
    </row>
    <row r="56" spans="1:11">
      <c r="A56" s="197">
        <f t="shared" si="2"/>
        <v>42856</v>
      </c>
      <c r="B56" s="197">
        <f t="shared" si="1"/>
        <v>42886</v>
      </c>
      <c r="C56" s="169">
        <v>1</v>
      </c>
      <c r="D56" s="27">
        <f t="shared" si="0"/>
        <v>-1072170000</v>
      </c>
      <c r="E56" s="198">
        <v>311.78699998736641</v>
      </c>
      <c r="F56" s="174">
        <v>-1040788938.22</v>
      </c>
      <c r="G56" s="198">
        <v>-31909.582599999998</v>
      </c>
      <c r="H56" s="198">
        <v>-32065.954264186785</v>
      </c>
      <c r="I56" s="198">
        <v>-156.37</v>
      </c>
      <c r="J56" s="26">
        <v>-156.37</v>
      </c>
      <c r="K56" s="200">
        <v>-134743.53999999995</v>
      </c>
    </row>
    <row r="57" spans="1:11">
      <c r="A57" s="197">
        <f t="shared" si="2"/>
        <v>42887</v>
      </c>
      <c r="B57" s="197">
        <f t="shared" si="1"/>
        <v>42916</v>
      </c>
      <c r="C57" s="169">
        <v>1</v>
      </c>
      <c r="D57" s="27">
        <f t="shared" si="0"/>
        <v>-1072170000</v>
      </c>
      <c r="E57" s="198">
        <v>155.41699998736641</v>
      </c>
      <c r="F57" s="174">
        <v>-1040789282.38</v>
      </c>
      <c r="G57" s="198">
        <v>-20843.662175000001</v>
      </c>
      <c r="H57" s="198">
        <v>-20945.858654598331</v>
      </c>
      <c r="I57" s="198">
        <v>-102.2</v>
      </c>
      <c r="J57" s="26">
        <v>-102.2</v>
      </c>
      <c r="K57" s="200">
        <v>-134845.73999999996</v>
      </c>
    </row>
    <row r="58" spans="1:11">
      <c r="A58" s="197">
        <f t="shared" si="2"/>
        <v>42917</v>
      </c>
      <c r="B58" s="197">
        <f t="shared" si="1"/>
        <v>42947</v>
      </c>
      <c r="C58" s="169">
        <v>1</v>
      </c>
      <c r="D58" s="27">
        <f t="shared" si="0"/>
        <v>-1072170000</v>
      </c>
      <c r="E58" s="198">
        <v>53.216999987366407</v>
      </c>
      <c r="F58" s="174">
        <v>-1040789555.35</v>
      </c>
      <c r="G58" s="198">
        <v>-10367.5103</v>
      </c>
      <c r="H58" s="198">
        <v>-10418.368628497246</v>
      </c>
      <c r="I58" s="198">
        <v>-50.86</v>
      </c>
      <c r="J58" s="26">
        <v>-50.86</v>
      </c>
      <c r="K58" s="200">
        <v>-134896.59999999995</v>
      </c>
    </row>
    <row r="59" spans="1:11">
      <c r="A59" s="197">
        <f t="shared" si="2"/>
        <v>42948</v>
      </c>
      <c r="B59" s="197">
        <f t="shared" si="1"/>
        <v>42978</v>
      </c>
      <c r="C59" s="169">
        <v>1</v>
      </c>
      <c r="D59" s="27">
        <f t="shared" si="0"/>
        <v>-1072170000</v>
      </c>
      <c r="E59" s="198">
        <v>2.3569999873664074</v>
      </c>
      <c r="F59" s="174">
        <v>-1040789760.34</v>
      </c>
      <c r="G59" s="198">
        <v>-481.12697500000002</v>
      </c>
      <c r="H59" s="198">
        <v>-483.48729047287475</v>
      </c>
      <c r="I59" s="198">
        <v>-2.36</v>
      </c>
      <c r="J59" s="26">
        <v>-2.36</v>
      </c>
      <c r="K59" s="200">
        <v>-134898.95999999993</v>
      </c>
    </row>
    <row r="60" spans="1:11">
      <c r="A60" s="197">
        <f t="shared" si="2"/>
        <v>42979</v>
      </c>
      <c r="B60" s="197">
        <f t="shared" si="1"/>
        <v>43008</v>
      </c>
      <c r="C60" s="169">
        <v>1</v>
      </c>
      <c r="D60" s="27">
        <f t="shared" si="0"/>
        <v>-1072170000</v>
      </c>
      <c r="E60" s="198">
        <v>0</v>
      </c>
      <c r="F60" s="174">
        <v>-1040789900.5699999</v>
      </c>
      <c r="G60" s="198">
        <v>0</v>
      </c>
      <c r="H60" s="198">
        <v>0</v>
      </c>
      <c r="I60" s="198">
        <v>0</v>
      </c>
      <c r="J60" s="26">
        <v>0</v>
      </c>
      <c r="K60" s="200">
        <v>-134898.95999999993</v>
      </c>
    </row>
    <row r="61" spans="1:11">
      <c r="A61" s="197">
        <f t="shared" si="2"/>
        <v>43009</v>
      </c>
      <c r="B61" s="197">
        <f t="shared" si="1"/>
        <v>43039</v>
      </c>
      <c r="C61" s="169">
        <v>1</v>
      </c>
      <c r="D61" s="27">
        <f t="shared" si="0"/>
        <v>-1072170000</v>
      </c>
      <c r="E61" s="198">
        <v>0</v>
      </c>
      <c r="F61" s="174">
        <v>-1040789979.38</v>
      </c>
      <c r="G61" s="198">
        <v>0</v>
      </c>
      <c r="H61" s="198">
        <v>0</v>
      </c>
      <c r="I61" s="198">
        <v>0</v>
      </c>
      <c r="J61" s="26">
        <v>0</v>
      </c>
      <c r="K61" s="200">
        <v>-134898.95999999993</v>
      </c>
    </row>
    <row r="63" spans="1:11">
      <c r="I63" s="174">
        <f>SUM(I10:I62)</f>
        <v>-134898.95999999993</v>
      </c>
    </row>
    <row r="64" spans="1:11">
      <c r="A64" s="175"/>
      <c r="B64" s="175"/>
      <c r="C64" s="169"/>
      <c r="D64" s="28"/>
      <c r="E64" s="28"/>
      <c r="F64" s="28"/>
      <c r="G64" s="28"/>
      <c r="H64" s="28"/>
      <c r="I64" s="28"/>
      <c r="J64" s="26"/>
      <c r="K64" s="176"/>
    </row>
    <row r="65" spans="1:11">
      <c r="A65" s="175"/>
      <c r="B65" s="175"/>
      <c r="C65" s="169"/>
      <c r="D65" s="28"/>
      <c r="E65" s="28"/>
      <c r="F65" s="28"/>
      <c r="G65" s="28"/>
      <c r="H65" s="28"/>
      <c r="I65" s="28"/>
      <c r="J65" s="26"/>
      <c r="K65" s="176"/>
    </row>
    <row r="66" spans="1:11">
      <c r="A66" s="175"/>
      <c r="B66" s="175"/>
      <c r="C66" s="169"/>
      <c r="D66" s="28"/>
      <c r="E66" s="28"/>
      <c r="F66" s="28"/>
      <c r="G66" s="28"/>
      <c r="H66" s="28"/>
      <c r="I66" s="28"/>
      <c r="J66" s="26"/>
      <c r="K66" s="176"/>
    </row>
    <row r="67" spans="1:11">
      <c r="A67" s="175"/>
      <c r="B67" s="175"/>
      <c r="C67" s="169"/>
      <c r="D67" s="28"/>
      <c r="E67" s="28"/>
      <c r="F67" s="28"/>
      <c r="G67" s="28"/>
      <c r="H67" s="28"/>
      <c r="I67" s="28"/>
      <c r="J67" s="26"/>
      <c r="K67" s="176"/>
    </row>
    <row r="68" spans="1:11">
      <c r="I68" s="165"/>
    </row>
  </sheetData>
  <mergeCells count="1">
    <mergeCell ref="A8:B8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"/>
  <sheetViews>
    <sheetView workbookViewId="0"/>
  </sheetViews>
  <sheetFormatPr defaultColWidth="9.140625" defaultRowHeight="12.75"/>
  <cols>
    <col min="1" max="16384" width="9.140625" style="89"/>
  </cols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Jun19</vt:lpstr>
      <vt:lpstr>May19</vt:lpstr>
      <vt:lpstr>Service Fee &amp; Interest Income</vt:lpstr>
      <vt:lpstr>Interest Accrual</vt:lpstr>
      <vt:lpstr>Master Recon</vt:lpstr>
      <vt:lpstr>Cap Fees Amort Schedule</vt:lpstr>
      <vt:lpstr>Notes Payable Discount Schedule</vt:lpstr>
      <vt:lpstr>Sheet1</vt:lpstr>
    </vt:vector>
  </TitlesOfParts>
  <Company>Lewtan Technologies,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Fullum</dc:creator>
  <cp:lastModifiedBy>Sanchez(2), Daniel</cp:lastModifiedBy>
  <cp:lastPrinted>2019-06-10T14:09:34Z</cp:lastPrinted>
  <dcterms:created xsi:type="dcterms:W3CDTF">2010-01-06T21:28:36Z</dcterms:created>
  <dcterms:modified xsi:type="dcterms:W3CDTF">2019-07-19T14:43:13Z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AdHocReviewCycleID">
    <vt:i4>225125710</vt:i4>
  </property>
  <property fmtid="{D5CDD505-2E9C-101B-9397-08002B2CF9AE}" pid="4" name="_NewReviewCycle">
    <vt:lpwstr/>
  </property>
  <property fmtid="{D5CDD505-2E9C-101B-9397-08002B2CF9AE}" pid="5" name="_EmailSubject">
    <vt:lpwstr>Template for deal Nissan Auto Receivables 17-C</vt:lpwstr>
  </property>
  <property fmtid="{D5CDD505-2E9C-101B-9397-08002B2CF9AE}" pid="6" name="_AuthorEmail">
    <vt:lpwstr>Erin.Harland@nissan-usa.com</vt:lpwstr>
  </property>
  <property fmtid="{D5CDD505-2E9C-101B-9397-08002B2CF9AE}" pid="7" name="_AuthorEmailDisplayName">
    <vt:lpwstr>Harland, Erin</vt:lpwstr>
  </property>
  <property fmtid="{D5CDD505-2E9C-101B-9397-08002B2CF9AE}" pid="8" name="_ReviewingToolsShownOnce">
    <vt:lpwstr/>
  </property>
  <property fmtid="{D5CDD505-2E9C-101B-9397-08002B2CF9AE}" pid="9" name="SV_HIDDEN_GRID_QUERY_LIST_4F35BF76-6C0D-4D9B-82B2-816C12CF3733">
    <vt:lpwstr>empty_477D106A-C0D6-4607-AEBD-E2C9D60EA279</vt:lpwstr>
  </property>
</Properties>
</file>