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TREASURY\EXCEL\NALT 19-A\ABS\Salesforce\"/>
    </mc:Choice>
  </mc:AlternateContent>
  <bookViews>
    <workbookView xWindow="0" yWindow="0" windowWidth="28800" windowHeight="12000"/>
  </bookViews>
  <sheets>
    <sheet name="Dec19" sheetId="9" r:id="rId1"/>
    <sheet name="Nov19" sheetId="8" r:id="rId2"/>
    <sheet name="Oct19" sheetId="7" r:id="rId3"/>
    <sheet name="Sep19" sheetId="6" r:id="rId4"/>
    <sheet name="Aug19" sheetId="5" r:id="rId5"/>
    <sheet name="Jul19" sheetId="4" r:id="rId6"/>
    <sheet name="Jun19" sheetId="3" r:id="rId7"/>
    <sheet name="May19" sheetId="2" r:id="rId8"/>
    <sheet name="Apr19" sheetId="1" r:id="rId9"/>
  </sheets>
  <externalReferences>
    <externalReference r:id="rId10"/>
    <externalReference r:id="rId11"/>
    <externalReference r:id="rId12"/>
  </externalReferences>
  <definedNames>
    <definedName name="AllocationPercentage" localSheetId="4">#REF!</definedName>
    <definedName name="AllocationPercentage" localSheetId="0">#REF!</definedName>
    <definedName name="AllocationPercentage" localSheetId="5">#REF!</definedName>
    <definedName name="AllocationPercentage" localSheetId="6">#REF!</definedName>
    <definedName name="AllocationPercentage" localSheetId="7">#REF!</definedName>
    <definedName name="AllocationPercentage" localSheetId="1">#REF!</definedName>
    <definedName name="AllocationPercentage" localSheetId="2">#REF!</definedName>
    <definedName name="AllocationPercentage">#REF!</definedName>
    <definedName name="depositorpercentage" localSheetId="4">#REF!</definedName>
    <definedName name="depositorpercentage" localSheetId="0">#REF!</definedName>
    <definedName name="depositorpercentage" localSheetId="5">#REF!</definedName>
    <definedName name="depositorpercentage" localSheetId="6">#REF!</definedName>
    <definedName name="depositorpercentage" localSheetId="7">#REF!</definedName>
    <definedName name="depositorpercentage" localSheetId="1">#REF!</definedName>
    <definedName name="depositorpercentage" localSheetId="2">#REF!</definedName>
    <definedName name="depositorpercentage">#REF!</definedName>
    <definedName name="Officer" localSheetId="4">#REF!</definedName>
    <definedName name="Officer" localSheetId="0">#REF!</definedName>
    <definedName name="Officer" localSheetId="5">#REF!</definedName>
    <definedName name="Officer" localSheetId="6">#REF!</definedName>
    <definedName name="Officer" localSheetId="1">#REF!</definedName>
    <definedName name="Officer" localSheetId="2">#REF!</definedName>
    <definedName name="Officer">#REF!</definedName>
    <definedName name="prinatRAP">#REF!</definedName>
    <definedName name="_xlnm.Print_Area" localSheetId="4">'Aug19'!$A$1:$I$275</definedName>
    <definedName name="_xlnm.Print_Area" localSheetId="0">'Dec19'!$A$1:$I$275</definedName>
    <definedName name="_xlnm.Print_Area" localSheetId="5">'Jul19'!$A$1:$I$275</definedName>
    <definedName name="_xlnm.Print_Area" localSheetId="6">'Jun19'!$A$1:$I$275</definedName>
    <definedName name="_xlnm.Print_Area" localSheetId="7">'May19'!$A$1:$I$275</definedName>
    <definedName name="_xlnm.Print_Area" localSheetId="1">'Nov19'!$A$1:$I$275</definedName>
    <definedName name="_xlnm.Print_Area" localSheetId="2">'Oct19'!$A$1:$I$275</definedName>
    <definedName name="_xlnm.Print_Area" localSheetId="3">'Sep19'!$A$1:$I$275</definedName>
    <definedName name="test" localSheetId="4">#REF!</definedName>
    <definedName name="test" localSheetId="0">#REF!</definedName>
    <definedName name="test" localSheetId="5">#REF!</definedName>
    <definedName name="test" localSheetId="6">#REF!</definedName>
    <definedName name="test" localSheetId="7">#REF!</definedName>
    <definedName name="test" localSheetId="1">#REF!</definedName>
    <definedName name="test" localSheetId="2">#REF!</definedName>
    <definedName name="test" localSheetId="3">#REF!</definedName>
    <definedName name="test">#REF!</definedName>
    <definedName name="Title" localSheetId="4">#REF!</definedName>
    <definedName name="Title" localSheetId="0">#REF!</definedName>
    <definedName name="Title" localSheetId="5">#REF!</definedName>
    <definedName name="Title" localSheetId="6">#REF!</definedName>
    <definedName name="Title" localSheetId="7">#REF!</definedName>
    <definedName name="Title" localSheetId="1">#REF!</definedName>
    <definedName name="Title" localSheetId="2">#REF!</definedName>
    <definedName name="Title" localSheetId="3">#REF!</definedName>
    <definedName name="Titl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6" l="1"/>
  <c r="C11" i="6"/>
  <c r="C10" i="6" s="1"/>
  <c r="D11" i="6"/>
  <c r="E11" i="6"/>
  <c r="F11" i="6" s="1"/>
  <c r="F12" i="6"/>
  <c r="F13" i="6"/>
  <c r="F14" i="6"/>
  <c r="F15" i="6"/>
  <c r="F16" i="6"/>
  <c r="F17" i="6"/>
  <c r="D21" i="6"/>
  <c r="E21" i="6"/>
  <c r="D22" i="6"/>
  <c r="E22" i="6"/>
  <c r="D23" i="6"/>
  <c r="E23" i="6"/>
  <c r="D24" i="6"/>
  <c r="E24" i="6"/>
  <c r="D25" i="6"/>
  <c r="E25" i="6"/>
  <c r="D26" i="6"/>
  <c r="E26" i="6"/>
  <c r="B27" i="6"/>
  <c r="C27" i="6"/>
  <c r="H34" i="6"/>
  <c r="H41" i="6"/>
  <c r="H52" i="6"/>
  <c r="E65" i="6"/>
  <c r="F65" i="6"/>
  <c r="G65" i="6"/>
  <c r="H65" i="6"/>
  <c r="D77" i="6"/>
  <c r="E77" i="6"/>
  <c r="G77" i="6"/>
  <c r="E10" i="6" s="1"/>
  <c r="G82" i="6"/>
  <c r="H89" i="6"/>
  <c r="H97" i="6"/>
  <c r="H98" i="6"/>
  <c r="H107" i="6"/>
  <c r="H115" i="6"/>
  <c r="H123" i="6"/>
  <c r="H131" i="6"/>
  <c r="H139" i="6"/>
  <c r="H152" i="6"/>
  <c r="H158" i="6"/>
  <c r="H162" i="6" s="1"/>
  <c r="H184" i="6"/>
  <c r="H187" i="6"/>
  <c r="H189" i="6" s="1"/>
  <c r="G201" i="6"/>
  <c r="G203" i="6" s="1"/>
  <c r="G215" i="6"/>
  <c r="H215" i="6"/>
  <c r="G218" i="6"/>
  <c r="H218" i="6"/>
  <c r="G226" i="6"/>
  <c r="G231" i="6"/>
  <c r="G208" i="6" l="1"/>
  <c r="F10" i="6"/>
  <c r="H171" i="6"/>
</calcChain>
</file>

<file path=xl/sharedStrings.xml><?xml version="1.0" encoding="utf-8"?>
<sst xmlns="http://schemas.openxmlformats.org/spreadsheetml/2006/main" count="2339" uniqueCount="234">
  <si>
    <t>Collection Period Start</t>
  </si>
  <si>
    <t>Distribution Date</t>
  </si>
  <si>
    <t>Collection Period End</t>
  </si>
  <si>
    <t>30/360 Days</t>
  </si>
  <si>
    <t>Beg. of Interest Period</t>
  </si>
  <si>
    <t>Actual/360 Days</t>
  </si>
  <si>
    <t>End of Interest Period</t>
  </si>
  <si>
    <t>SUMMARY</t>
  </si>
  <si>
    <t>Coupon Rate</t>
  </si>
  <si>
    <t>Initial Balance</t>
  </si>
  <si>
    <t>Beginning Balance</t>
  </si>
  <si>
    <t>Ending Balance</t>
  </si>
  <si>
    <t>Pool Factor</t>
  </si>
  <si>
    <t>Total Portfolio</t>
  </si>
  <si>
    <t>Total Securities</t>
  </si>
  <si>
    <t>Class A-1 Notes</t>
  </si>
  <si>
    <t>Class A-2a Notes</t>
  </si>
  <si>
    <t>Class A-2b Notes</t>
  </si>
  <si>
    <t>Class A-3 Notes</t>
  </si>
  <si>
    <t>Class A-4 Notes</t>
  </si>
  <si>
    <t>Certificates</t>
  </si>
  <si>
    <t>Principal Payment Due</t>
  </si>
  <si>
    <t>Interest Payment</t>
  </si>
  <si>
    <t>Principal per $1000 Face Amount</t>
  </si>
  <si>
    <t>Interest per $1000 Face Amount</t>
  </si>
  <si>
    <t>I. COLLECTIONS</t>
  </si>
  <si>
    <t>Lease Payments: ( Lease SUBI)</t>
  </si>
  <si>
    <t>Monthly Principal</t>
  </si>
  <si>
    <t>Monthly Interest</t>
  </si>
  <si>
    <t>Total Monthly Payments</t>
  </si>
  <si>
    <t>Interest Rate Cap Payments</t>
  </si>
  <si>
    <t>Advances:</t>
  </si>
  <si>
    <t>Aggregate Monthly Payment Advances</t>
  </si>
  <si>
    <t>Aggregate Sales Proceeds Advance</t>
  </si>
  <si>
    <t>Total Advances</t>
  </si>
  <si>
    <t>Vehicle Disposition Proceeds:</t>
  </si>
  <si>
    <t>Repurchase Payments</t>
  </si>
  <si>
    <t>Recoveries</t>
  </si>
  <si>
    <t>Net Liquidation Proceeds (includes Reallocation Payments and Net Auction Proceeds)</t>
  </si>
  <si>
    <t>Excess Wear and Tear and Excess Mileage</t>
  </si>
  <si>
    <t>Remaining Payoffs</t>
  </si>
  <si>
    <t>Net Insurance Proceeds</t>
  </si>
  <si>
    <t>Residual Value Surplus</t>
  </si>
  <si>
    <t>Total Collections</t>
  </si>
  <si>
    <t>Reallocation Payments and</t>
  </si>
  <si>
    <r>
      <t xml:space="preserve">Vehicle Disposition Activity for the current month - Terminated and Sold (included in </t>
    </r>
    <r>
      <rPr>
        <i/>
        <sz val="11"/>
        <rFont val="Times New Roman"/>
        <family val="1"/>
      </rPr>
      <t>Vehicle Disposition Proceeds</t>
    </r>
    <r>
      <rPr>
        <sz val="11"/>
        <rFont val="Times New Roman"/>
        <family val="1"/>
      </rPr>
      <t>)</t>
    </r>
  </si>
  <si>
    <t>Net Auction Proceeds</t>
  </si>
  <si>
    <t>Net Insurance Sales</t>
  </si>
  <si>
    <t>Lease Payoffs</t>
  </si>
  <si>
    <t>Count</t>
  </si>
  <si>
    <t>Early Termination</t>
  </si>
  <si>
    <t xml:space="preserve"> </t>
  </si>
  <si>
    <t>Involuntary Repossession</t>
  </si>
  <si>
    <t>Voluntary Repossession</t>
  </si>
  <si>
    <t>Full Termination</t>
  </si>
  <si>
    <t>Bankruptcty</t>
  </si>
  <si>
    <t>Insurance Payoff</t>
  </si>
  <si>
    <t>Customer Payoff</t>
  </si>
  <si>
    <t>Grounding Dealer Payoff</t>
  </si>
  <si>
    <t>Dealer Purchase</t>
  </si>
  <si>
    <t>Total</t>
  </si>
  <si>
    <t>II. COLLATERAL POOL BALANCE DATA</t>
  </si>
  <si>
    <t>Number</t>
  </si>
  <si>
    <t>Book Amount</t>
  </si>
  <si>
    <t>Discount Rate</t>
  </si>
  <si>
    <t>Securitization Value</t>
  </si>
  <si>
    <t>Pool  Balance - Beginning of Period</t>
  </si>
  <si>
    <t>Total Depreciation Received</t>
  </si>
  <si>
    <t>Principal Amount of Gross Losses</t>
  </si>
  <si>
    <t>Repurchase / Reallocation</t>
  </si>
  <si>
    <t>Early Terminations</t>
  </si>
  <si>
    <t>Scheduled Terminations</t>
  </si>
  <si>
    <t>Pool  Balance - End of Period</t>
  </si>
  <si>
    <t>Remaining Pool Balance</t>
  </si>
  <si>
    <t>Lease Payment</t>
  </si>
  <si>
    <t>Residual Value</t>
  </si>
  <si>
    <t>III. DISTRIBUTIONS</t>
  </si>
  <si>
    <t>Reserve Amounts Available for Distribution</t>
  </si>
  <si>
    <t>Total Available for Distribution</t>
  </si>
  <si>
    <t>1. Amounts due Indenture Trustee as Compensation or Indemnity</t>
  </si>
  <si>
    <t>2. Reimbursement of Payment Advance</t>
  </si>
  <si>
    <t xml:space="preserve">   3. Reimbursement of Sales Proceeds Advance</t>
  </si>
  <si>
    <t>4. Servicing Fee:</t>
  </si>
  <si>
    <t>Servicing Fee Due</t>
  </si>
  <si>
    <t>Servicing Fee Paid</t>
  </si>
  <si>
    <t>Servicing Fee Shortfall</t>
  </si>
  <si>
    <t>Total Trustee, Advances and Servicing Fee Paid</t>
  </si>
  <si>
    <t>5. Interest:</t>
  </si>
  <si>
    <t>Class A-1 Notes Monthly Interest</t>
  </si>
  <si>
    <t>Class A-1 Notes Interest Carryover Shortfall</t>
  </si>
  <si>
    <t>Class A-1 Notes Interest on Interest Carryover Shortfall</t>
  </si>
  <si>
    <t>Class A-1 Notes Monthly Available Interest Distribution Amount</t>
  </si>
  <si>
    <t>Class A-1 Notes Monthly Interest Paid</t>
  </si>
  <si>
    <t>Chg in Class A-1 Notes Int. Carryover Shortfall</t>
  </si>
  <si>
    <t>Class A-2a Notes Monthly Interest</t>
  </si>
  <si>
    <t>Class A-2a Notes Interest Carryover Shortfall</t>
  </si>
  <si>
    <t>Class A-2a Notes Interest on Interest Carryover Shortfall</t>
  </si>
  <si>
    <t>Class A-2a Notes Monthly Available Interest Distribution Amount</t>
  </si>
  <si>
    <t>Class A-2a Notes Monthly Interest Paid</t>
  </si>
  <si>
    <t>Chg in Class A-2a Notes Int. Carryover Shortfall</t>
  </si>
  <si>
    <t>Class A-2b Notes Monthly Interest</t>
  </si>
  <si>
    <t>Class A-2b Notes Interest Carryover Shortfall</t>
  </si>
  <si>
    <t>Class A-2b Notes Interest on Interest Carryover Shortfall</t>
  </si>
  <si>
    <t>Class A-2b Notes Monthly Available Interest Distribution Amount</t>
  </si>
  <si>
    <t>Class A-2b Notes Monthly Interest Paid</t>
  </si>
  <si>
    <t>Chg in Class A-2b Notes Int. Carryover Shortfall</t>
  </si>
  <si>
    <t>Class A-3 Notes Monthly Interest</t>
  </si>
  <si>
    <t>Class A-3 Notes Interest Carryover Shortfall</t>
  </si>
  <si>
    <t>Class A-3 Notes Interest on Interest Carryover Shortfall</t>
  </si>
  <si>
    <t>Class A-3 Notes Monthly Available Interest Distribution Amount</t>
  </si>
  <si>
    <t>Class A-3 Notes Monthly Interest Paid</t>
  </si>
  <si>
    <t>Chg in Class A-3 Notes Int. Carryover Shortfall</t>
  </si>
  <si>
    <t>Class A-4 Monthly Interest</t>
  </si>
  <si>
    <t>Class A-4 Notes Interest Carryover Shortfall</t>
  </si>
  <si>
    <t>Class A-4 Notes Interest on Interest Carryover Shortfall</t>
  </si>
  <si>
    <t>Class A-4 Notes Monthly Available Interest Distribution Amount</t>
  </si>
  <si>
    <t>Class A-4 Notes Monthly Interest Paid</t>
  </si>
  <si>
    <t>Chg in Class A-4 Notes Int. Carryover Shortfall</t>
  </si>
  <si>
    <t>Certificate Monthly Interest</t>
  </si>
  <si>
    <t>Certificate Interest Carryover Shortfall</t>
  </si>
  <si>
    <t>Certificate Interest on Interest Carryover Shortfall</t>
  </si>
  <si>
    <t>Certificate Monthly Available Interest Distribution Amount</t>
  </si>
  <si>
    <t>Certificate Monthly Interest Paid</t>
  </si>
  <si>
    <t>Chg in Certificate Int. Carryover Shortfall</t>
  </si>
  <si>
    <t>Total Note and Certificate Monthly Interest</t>
  </si>
  <si>
    <t>Total Note and Certificate Monthly Interest Due</t>
  </si>
  <si>
    <t>Total Note and Certificate Monthly Interest Paid</t>
  </si>
  <si>
    <t>Total Note and Certificate Interest Carryover Shortfall</t>
  </si>
  <si>
    <t>Chg in Total Note and Certificate Int. Carryover Shortfall</t>
  </si>
  <si>
    <t>Total Available for Principal Distribution</t>
  </si>
  <si>
    <t>6.  Total Monthly Principal Paid on the Notes</t>
  </si>
  <si>
    <t xml:space="preserve"> Total Monthly Principal Paid on the Class A Notes</t>
  </si>
  <si>
    <t>Total Class A Noteholders' Principal Carryover Shortfall</t>
  </si>
  <si>
    <t>Total Class A Noteholders' Principal Distributable Amount</t>
  </si>
  <si>
    <t>Chg in Total Class A Noteholders' Principal Carryover Shortfall</t>
  </si>
  <si>
    <t>7. Total Monthly Principal Paid on the Certificates</t>
  </si>
  <si>
    <t>Total Certificateholders' Principal Carryover Shortfall</t>
  </si>
  <si>
    <t>Total Certificateholders' Principal Distributable Amount</t>
  </si>
  <si>
    <t>Chg in Total Certificateholders' Principal Carryover Shortfall</t>
  </si>
  <si>
    <t>Remaining Available Collections</t>
  </si>
  <si>
    <t>IV. RESERVE ACCOUNT</t>
  </si>
  <si>
    <t>Initial Reserve Account Amount</t>
  </si>
  <si>
    <t>Required Reserve Account Amount</t>
  </si>
  <si>
    <t>Beginning Reserve Account Balance</t>
  </si>
  <si>
    <t>Additional Cash Infusion</t>
  </si>
  <si>
    <t>Reinvestment Income for the Period</t>
  </si>
  <si>
    <t>Reserve Fund Available for Distribution</t>
  </si>
  <si>
    <t>Reserve Fund Draw Amount</t>
  </si>
  <si>
    <t>Deposit of Remaining Available Collections</t>
  </si>
  <si>
    <t>Gross Reserve Account Balance</t>
  </si>
  <si>
    <t>Remaining Available Collections Released to Seller</t>
  </si>
  <si>
    <t>Total Ending Reserve Account Balance</t>
  </si>
  <si>
    <t>V. POOL STATISTICS</t>
  </si>
  <si>
    <t>Weighted Average Remaining Maturity</t>
  </si>
  <si>
    <r>
      <t>Monthly Prepayment Speed</t>
    </r>
    <r>
      <rPr>
        <vertAlign val="superscript"/>
        <sz val="11"/>
        <rFont val="Times New Roman"/>
        <family val="1"/>
      </rPr>
      <t xml:space="preserve"> </t>
    </r>
  </si>
  <si>
    <r>
      <t>Lifetime Prepayment Speed</t>
    </r>
    <r>
      <rPr>
        <vertAlign val="superscript"/>
        <sz val="11"/>
        <rFont val="Times New Roman"/>
        <family val="1"/>
      </rPr>
      <t xml:space="preserve"> </t>
    </r>
  </si>
  <si>
    <t>$</t>
  </si>
  <si>
    <t>units</t>
  </si>
  <si>
    <t>Recoveries of Defaulted and Casualty Receivables</t>
  </si>
  <si>
    <t>Securitization Value of Defaulted Receivables and Casualty Receivables</t>
  </si>
  <si>
    <t>Aggregate Defaulted and Casualty Gain (Loss)</t>
  </si>
  <si>
    <t>Pool Balance at Beginning of Collection Period</t>
  </si>
  <si>
    <t>Net Loss Ratio</t>
  </si>
  <si>
    <t xml:space="preserve">  Current Collection Period</t>
  </si>
  <si>
    <t xml:space="preserve">  Preceding Collection Period</t>
  </si>
  <si>
    <t xml:space="preserve">  Second Preceding Collection Period</t>
  </si>
  <si>
    <t xml:space="preserve">  Third Preceding Collection Period</t>
  </si>
  <si>
    <t xml:space="preserve">  Cumulative Net Losses for all Periods</t>
  </si>
  <si>
    <t>Delinquent Receivables:</t>
  </si>
  <si>
    <t>% of BOP Pool Balance</t>
  </si>
  <si>
    <t>Amount</t>
  </si>
  <si>
    <t>31-60 Days Delinquent</t>
  </si>
  <si>
    <t>61-90 Days Delinquent</t>
  </si>
  <si>
    <t>91-120 Days Delinquent</t>
  </si>
  <si>
    <t>More than 120 Days</t>
  </si>
  <si>
    <t>Total Delinquent Receivables:</t>
  </si>
  <si>
    <t xml:space="preserve">61+ Days Delinquencies as Percentage of Receivables </t>
  </si>
  <si>
    <t>60 Day Delinquent Receivables</t>
  </si>
  <si>
    <t>Delinquency Percentage</t>
  </si>
  <si>
    <t>Delinquency Trigger</t>
  </si>
  <si>
    <t>Does the Delinquency Percentage exceed the Delinquency Trigger?</t>
  </si>
  <si>
    <t>Aggregate Sales Performance of Auctioned Vehicles</t>
  </si>
  <si>
    <t xml:space="preserve">  Sales Proceeds</t>
  </si>
  <si>
    <t xml:space="preserve">  Securitization Value</t>
  </si>
  <si>
    <t>Aggregate Residual Value Surplus (Loss)</t>
  </si>
  <si>
    <t>Cumulative Sales Performance of Auctioned Vehicles</t>
  </si>
  <si>
    <t xml:space="preserve">  Cumulative Sales Proceeds</t>
  </si>
  <si>
    <t xml:space="preserve">  Cumulative Securitization Value</t>
  </si>
  <si>
    <t>Cumulative Residual Value Surplus (Loss)</t>
  </si>
  <si>
    <t>VI. RECONCILIATION OF ADVANCES</t>
  </si>
  <si>
    <t>Beginning Balance of Residual Advance</t>
  </si>
  <si>
    <t>Reimbursement of Outstanding Advance</t>
  </si>
  <si>
    <t>Additional Advances for current period</t>
  </si>
  <si>
    <t>Ending Balance of Residual Advance</t>
  </si>
  <si>
    <t>Beginning Balance of Payment Advance</t>
  </si>
  <si>
    <t>Reimbursement of Outstanding Payment Advance</t>
  </si>
  <si>
    <t>Additional Payment Advances for current period</t>
  </si>
  <si>
    <t>Ending Balance of Payment Advance</t>
  </si>
  <si>
    <t>VII. STATEMENTS TO NOTEHOLDERS</t>
  </si>
  <si>
    <t>1. Has there been any material change in practices with respect to charge-</t>
  </si>
  <si>
    <t>offs, collection and management of delinquent Leases, and the effect</t>
  </si>
  <si>
    <t xml:space="preserve">of any grace period, re-aging, re-structuring, partial payments or </t>
  </si>
  <si>
    <t>other practices on delinquency and loss experience?</t>
  </si>
  <si>
    <t xml:space="preserve">2. Have there been any material modifications, extensions or waivers to </t>
  </si>
  <si>
    <t>Lease terms, fees, penalties or payments during the Collection Period?</t>
  </si>
  <si>
    <t xml:space="preserve">3. Have there been any material breaches of representations, warranties </t>
  </si>
  <si>
    <t>or covenants contained in the Leases?</t>
  </si>
  <si>
    <t xml:space="preserve">4. Has there been any new issuance of notes or other securities backed by the </t>
  </si>
  <si>
    <t>SUBI Assets?</t>
  </si>
  <si>
    <t>5. Has there been any material additions, removals or substitutions of</t>
  </si>
  <si>
    <t>SUBI Assets, or repurchases of SUBI Assets?</t>
  </si>
  <si>
    <t xml:space="preserve">6. Has there been any material change in the underwriting, origination or acquisition </t>
  </si>
  <si>
    <t>of Leases?</t>
  </si>
  <si>
    <t>VIII. CREDIT RISK RETENTION                                                 </t>
  </si>
  <si>
    <t>                                                                                     </t>
  </si>
  <si>
    <t>On the Closing Date, Nissan Auto Leasing LLC II, the depositor, an affiliate of Nissan Motor Acceptance Corporation ("NMAC"), the sponsor, retained a sufficient portion of the Certificates to</t>
  </si>
  <si>
    <t>satisfy the obligations of NMAC under the requirements of (a) the SEC's credit risk retention rules 17 C.F.R. Part 246 ("Regulation RR") and (b) the EU Retention Rules (as defined in the</t>
  </si>
  <si>
    <t>preliminary prospectus for the Notes dates April 4, 2019 (the "Preliminary Prospectus")). The portion of Certificates being retained to satisfy the requirements of Regulation RR and the</t>
  </si>
  <si>
    <t>EU Retention Rules is referred to herein as the "Retained Interest."</t>
  </si>
  <si>
    <t>NMAC determined that the combined fair value of the Notes and Certificates was $1,518,428,291.35 as of the Closing Date, and that the fair value of the entire portion of the Certificates as of the</t>
  </si>
  <si>
    <t xml:space="preserve">Closing Date was $268,428,291.35, which is approximately 17.68% of the fair value of the Notes and the Certificates. The depositor retained all of the Certificates as of the Closing Date. The </t>
  </si>
  <si>
    <t xml:space="preserve">depositor is retaining a sufficient portion of the Certificates necessary to satisfy the requirements of Regulation RR, which will be greater than or equal to the 5.00% of the fair value of the </t>
  </si>
  <si>
    <t>Notes and Certificates required to comply with Regulation RR.</t>
  </si>
  <si>
    <t>Although the actual interest rates on the Notes in some cases were not within the ranges of assumed interest rates, these differences and any other differences between the inputs and assumptions</t>
  </si>
  <si>
    <t>prior to sale of the Notes and at the closing of such sale, do not represent the aggregate material changes in the method or inputs and assumptions used by NMAC to calculate the fair value of the</t>
  </si>
  <si>
    <t>Notes and Certificates as of the Closing Date from the methods or inputs and assumptions used by NMAC to calculate the fair value prior to such sale as disclosed in the Preliminary Prospectus.</t>
  </si>
  <si>
    <t>NMAC, as "originator" for the purposes of the EU Retention Rules, currently retains a material economic interest that is not less than 5% of the nominal value of the securitized exposures, in</t>
  </si>
  <si>
    <t>the form of retention of the first loss tranche in accordance with the text of option (d) of each Article 405(1) of the CRR (as defined in the Preliminary Prospectus) and Article 254(2) of the</t>
  </si>
  <si>
    <t xml:space="preserve">Solvency II Regulation (as defined in the Preliminary Propsectus), in each case as in effect on the Closing Date, by holding all the membership interest in the depositor, which in turn holds the </t>
  </si>
  <si>
    <t>Certificates representing at least 5% of the aggregate nominal value of the leases and related leased vehicles.</t>
  </si>
  <si>
    <t>NMAC has not sold, hedged or otherwise mitigated its credit risk under or associated with the Retained Interest (and has not permitted the depositor or any of its other affiliates to sell, hedge or</t>
  </si>
  <si>
    <t>or otherwise mitigate its credit risk under or associated with the Retained Interest) except to the extent permitted in accordance with the EU Retention Rules or Regulation RR.</t>
  </si>
  <si>
    <t>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</si>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</sst>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General_)"/>
    <numFmt numFmtId="165" formatCode="0.000%"/>
    <numFmt numFmtId="166" formatCode="#,##0.0000000_);\(#,##0.0000000\)"/>
    <numFmt numFmtId="167" formatCode="0.000000%"/>
    <numFmt numFmtId="168" formatCode="_(* #,##0_);_(* \(#,##0\);_(* &quot;-&quot;??_);_(@_)"/>
    <numFmt numFmtId="169" formatCode="0.00000%"/>
    <numFmt numFmtId="170" formatCode="0.0000%"/>
  </numFmts>
  <fonts count="19" x14ac:knownFonts="1">
    <font>
      <sz val="11"/>
      <color theme="1"/>
      <name val="Calibri"/>
      <family val="2"/>
      <scheme val="minor"/>
    </font>
    <font>
      <sz val="11"/>
      <color indexed="17"/>
      <name val="Times New Roman"/>
      <family val="1"/>
    </font>
    <font>
      <b/>
      <sz val="11"/>
      <color indexed="17"/>
      <name val="Times New Roman"/>
      <family val="1"/>
    </font>
    <font>
      <sz val="11"/>
      <name val="Times New Roman"/>
      <family val="1"/>
    </font>
    <font>
      <sz val="11"/>
      <color rgb="FF0000FF"/>
      <name val="Times New Roman"/>
      <family val="1"/>
    </font>
    <font>
      <u/>
      <sz val="11"/>
      <name val="Times New Roman"/>
      <family val="1"/>
    </font>
    <font>
      <sz val="10"/>
      <name val="Arial"/>
      <family val="2"/>
    </font>
    <font>
      <sz val="11"/>
      <color rgb="FF006600"/>
      <name val="Times New Roman"/>
      <family val="1"/>
    </font>
    <font>
      <sz val="11"/>
      <color rgb="FFFF0000"/>
      <name val="Times New Roman"/>
      <family val="1"/>
    </font>
    <font>
      <i/>
      <sz val="11"/>
      <name val="Times New Roman"/>
      <family val="1"/>
    </font>
    <font>
      <sz val="11"/>
      <color indexed="8"/>
      <name val="Calibri"/>
      <family val="2"/>
    </font>
    <font>
      <sz val="11"/>
      <color indexed="12"/>
      <name val="Times New Roman"/>
      <family val="1"/>
    </font>
    <font>
      <sz val="10"/>
      <name val="Times New Roman"/>
      <family val="1"/>
    </font>
    <font>
      <u/>
      <sz val="10"/>
      <name val="Times New Roman"/>
      <family val="1"/>
    </font>
    <font>
      <b/>
      <sz val="11"/>
      <name val="Times New Roman"/>
      <family val="1"/>
    </font>
    <font>
      <sz val="11"/>
      <color theme="1"/>
      <name val="Times New Roman"/>
      <family val="1"/>
    </font>
    <font>
      <vertAlign val="superscript"/>
      <sz val="11"/>
      <name val="Times New Roman"/>
      <family val="1"/>
    </font>
    <font>
      <sz val="10"/>
      <color indexed="17"/>
      <name val="Times New Roman"/>
      <family val="1"/>
    </font>
    <font>
      <sz val="12"/>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cellStyleXfs>
  <cellXfs count="138">
    <xf numFmtId="0" fontId="0" fillId="0" borderId="0" xfId="0"/>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Fill="1"/>
    <xf numFmtId="6" fontId="2" fillId="0" borderId="0" xfId="0" quotePrefix="1" applyNumberFormat="1" applyFont="1" applyFill="1" applyAlignment="1" applyProtection="1">
      <alignment horizontal="left"/>
      <protection locked="0"/>
    </xf>
    <xf numFmtId="164" fontId="3" fillId="0" borderId="0" xfId="0" applyNumberFormat="1" applyFont="1" applyFill="1" applyBorder="1" applyAlignment="1" applyProtection="1">
      <alignment horizontal="left"/>
      <protection locked="0"/>
    </xf>
    <xf numFmtId="15" fontId="4" fillId="0" borderId="0" xfId="0" applyNumberFormat="1" applyFont="1" applyFill="1" applyBorder="1" applyAlignment="1">
      <alignment horizontal="left"/>
    </xf>
    <xf numFmtId="0" fontId="3" fillId="0" borderId="0" xfId="0" applyFont="1" applyFill="1" applyBorder="1" applyAlignment="1"/>
    <xf numFmtId="15"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1" fillId="0" borderId="0" xfId="0" applyFont="1" applyFill="1" applyBorder="1" applyAlignment="1"/>
    <xf numFmtId="0" fontId="1" fillId="0" borderId="0" xfId="0" applyFont="1" applyFill="1" applyBorder="1" applyAlignment="1">
      <alignment horizontal="left"/>
    </xf>
    <xf numFmtId="15" fontId="1" fillId="0" borderId="0" xfId="0" applyNumberFormat="1" applyFont="1" applyFill="1" applyBorder="1" applyAlignment="1">
      <alignment horizontal="left"/>
    </xf>
    <xf numFmtId="2" fontId="1" fillId="0" borderId="0" xfId="0" applyNumberFormat="1" applyFont="1" applyFill="1" applyBorder="1" applyAlignment="1"/>
    <xf numFmtId="0" fontId="3" fillId="0" borderId="0" xfId="0" applyFont="1" applyFill="1" applyAlignment="1"/>
    <xf numFmtId="0" fontId="5" fillId="0" borderId="0" xfId="0" applyFont="1" applyFill="1" applyBorder="1" applyAlignment="1">
      <alignment horizontal="center"/>
    </xf>
    <xf numFmtId="165" fontId="3" fillId="0" borderId="0" xfId="0" applyNumberFormat="1" applyFont="1" applyFill="1" applyBorder="1" applyAlignment="1"/>
    <xf numFmtId="39" fontId="3" fillId="0" borderId="0" xfId="3" applyNumberFormat="1" applyFont="1" applyFill="1" applyBorder="1" applyAlignment="1"/>
    <xf numFmtId="39" fontId="7" fillId="0" borderId="0" xfId="3" applyNumberFormat="1" applyFont="1" applyFill="1" applyBorder="1" applyAlignment="1"/>
    <xf numFmtId="166" fontId="3" fillId="0" borderId="0" xfId="3" applyNumberFormat="1" applyFont="1" applyFill="1" applyBorder="1" applyAlignment="1">
      <alignment horizontal="center"/>
    </xf>
    <xf numFmtId="39" fontId="1" fillId="0" borderId="0" xfId="0" applyNumberFormat="1" applyFont="1" applyFill="1" applyAlignment="1"/>
    <xf numFmtId="0" fontId="8" fillId="0" borderId="0" xfId="0" applyFont="1" applyFill="1"/>
    <xf numFmtId="0" fontId="3" fillId="0" borderId="0" xfId="0" applyFont="1" applyFill="1" applyBorder="1" applyAlignment="1">
      <alignment horizontal="left" indent="1"/>
    </xf>
    <xf numFmtId="167" fontId="3" fillId="0" borderId="0" xfId="0" applyNumberFormat="1" applyFont="1" applyFill="1" applyBorder="1" applyAlignment="1"/>
    <xf numFmtId="167" fontId="4" fillId="0" borderId="0" xfId="0" applyNumberFormat="1" applyFont="1" applyFill="1" applyBorder="1" applyAlignment="1"/>
    <xf numFmtId="165" fontId="1" fillId="0" borderId="0" xfId="0" applyNumberFormat="1" applyFont="1" applyFill="1" applyBorder="1" applyAlignment="1"/>
    <xf numFmtId="39" fontId="1" fillId="0" borderId="0" xfId="3" applyNumberFormat="1" applyFont="1" applyFill="1" applyBorder="1" applyAlignment="1"/>
    <xf numFmtId="0" fontId="3" fillId="0" borderId="1" xfId="0" applyFont="1" applyFill="1" applyBorder="1" applyAlignment="1">
      <alignment horizontal="center" wrapText="1"/>
    </xf>
    <xf numFmtId="0" fontId="1" fillId="0" borderId="0" xfId="3" applyNumberFormat="1" applyFont="1" applyFill="1" applyBorder="1" applyAlignment="1">
      <alignment horizontal="right"/>
    </xf>
    <xf numFmtId="39" fontId="1" fillId="0" borderId="0" xfId="3" applyNumberFormat="1" applyFont="1" applyFill="1" applyBorder="1" applyAlignment="1">
      <alignment horizontal="right"/>
    </xf>
    <xf numFmtId="39" fontId="1" fillId="0" borderId="0" xfId="3" applyNumberFormat="1" applyFont="1" applyFill="1" applyAlignment="1"/>
    <xf numFmtId="0" fontId="1" fillId="0" borderId="0" xfId="0" applyFont="1" applyFill="1" applyAlignment="1">
      <alignment horizontal="right"/>
    </xf>
    <xf numFmtId="0" fontId="9" fillId="0" borderId="0" xfId="0" applyFont="1" applyFill="1" applyAlignment="1">
      <alignment horizontal="left" indent="1"/>
    </xf>
    <xf numFmtId="0" fontId="3" fillId="0" borderId="0" xfId="0" applyFont="1" applyFill="1" applyAlignment="1">
      <alignment horizontal="left" indent="2"/>
    </xf>
    <xf numFmtId="39" fontId="7" fillId="0" borderId="0" xfId="3" applyNumberFormat="1" applyFont="1" applyFill="1" applyAlignment="1">
      <alignment horizontal="right"/>
    </xf>
    <xf numFmtId="39" fontId="1" fillId="0" borderId="0" xfId="1" applyNumberFormat="1" applyFont="1" applyFill="1" applyAlignment="1">
      <alignment horizontal="right"/>
    </xf>
    <xf numFmtId="39" fontId="1" fillId="0" borderId="0" xfId="0" applyNumberFormat="1" applyFont="1" applyFill="1"/>
    <xf numFmtId="39" fontId="7" fillId="0" borderId="1" xfId="3" applyNumberFormat="1" applyFont="1" applyFill="1" applyBorder="1" applyAlignment="1">
      <alignment horizontal="right"/>
    </xf>
    <xf numFmtId="39" fontId="1" fillId="0" borderId="1" xfId="1" applyNumberFormat="1" applyFont="1" applyFill="1" applyBorder="1" applyAlignment="1">
      <alignment horizontal="right"/>
    </xf>
    <xf numFmtId="39" fontId="3" fillId="0" borderId="0" xfId="3" applyNumberFormat="1" applyFont="1" applyFill="1" applyAlignment="1">
      <alignment horizontal="right"/>
    </xf>
    <xf numFmtId="39" fontId="3" fillId="0" borderId="0" xfId="1" applyNumberFormat="1" applyFont="1" applyFill="1" applyAlignment="1">
      <alignment horizontal="right"/>
    </xf>
    <xf numFmtId="39" fontId="1" fillId="0" borderId="0" xfId="3" applyNumberFormat="1" applyFont="1" applyFill="1" applyAlignment="1">
      <alignment horizontal="right"/>
    </xf>
    <xf numFmtId="39" fontId="11" fillId="0" borderId="0" xfId="1" applyNumberFormat="1" applyFont="1" applyFill="1" applyAlignment="1">
      <alignment horizontal="right"/>
    </xf>
    <xf numFmtId="43" fontId="1" fillId="0" borderId="0" xfId="3" applyFont="1" applyFill="1" applyBorder="1" applyAlignment="1"/>
    <xf numFmtId="39" fontId="4" fillId="0" borderId="0" xfId="3" applyNumberFormat="1" applyFont="1" applyFill="1" applyAlignment="1">
      <alignment horizontal="right"/>
    </xf>
    <xf numFmtId="0" fontId="3" fillId="0" borderId="0" xfId="0" applyFont="1" applyFill="1" applyAlignment="1">
      <alignment horizontal="left" indent="1"/>
    </xf>
    <xf numFmtId="43" fontId="1" fillId="0" borderId="0" xfId="0" applyNumberFormat="1" applyFont="1" applyFill="1" applyAlignment="1"/>
    <xf numFmtId="0" fontId="0" fillId="0" borderId="0" xfId="0" applyFill="1"/>
    <xf numFmtId="39" fontId="7" fillId="0" borderId="1" xfId="0" applyNumberFormat="1" applyFont="1" applyFill="1" applyBorder="1" applyAlignment="1">
      <alignment horizontal="right"/>
    </xf>
    <xf numFmtId="39" fontId="1" fillId="0" borderId="1" xfId="0" applyNumberFormat="1" applyFont="1" applyFill="1" applyBorder="1" applyAlignment="1">
      <alignment horizontal="right"/>
    </xf>
    <xf numFmtId="39" fontId="3" fillId="0" borderId="0" xfId="0" applyNumberFormat="1" applyFont="1" applyFill="1" applyAlignment="1">
      <alignment horizontal="right"/>
    </xf>
    <xf numFmtId="39" fontId="1" fillId="0" borderId="0" xfId="0" applyNumberFormat="1" applyFont="1" applyFill="1" applyAlignment="1">
      <alignment horizontal="right"/>
    </xf>
    <xf numFmtId="0" fontId="12" fillId="0" borderId="0" xfId="0" applyFont="1" applyFill="1" applyAlignment="1">
      <alignment horizontal="center"/>
    </xf>
    <xf numFmtId="0" fontId="13" fillId="0" borderId="0" xfId="0" applyFont="1" applyFill="1" applyAlignment="1">
      <alignment horizontal="center"/>
    </xf>
    <xf numFmtId="39" fontId="13" fillId="0" borderId="0" xfId="0" applyNumberFormat="1" applyFont="1" applyFill="1" applyAlignment="1">
      <alignment horizontal="center"/>
    </xf>
    <xf numFmtId="43" fontId="4" fillId="0" borderId="0" xfId="3" applyFont="1" applyFill="1" applyAlignment="1"/>
    <xf numFmtId="43" fontId="4" fillId="0" borderId="0" xfId="3" applyFont="1" applyFill="1"/>
    <xf numFmtId="168" fontId="4" fillId="0" borderId="0" xfId="3" applyNumberFormat="1" applyFont="1" applyFill="1" applyAlignment="1">
      <alignment horizontal="right"/>
    </xf>
    <xf numFmtId="43" fontId="1" fillId="0" borderId="0" xfId="0" applyNumberFormat="1" applyFont="1" applyFill="1"/>
    <xf numFmtId="43" fontId="4" fillId="0" borderId="0" xfId="3" applyFont="1" applyFill="1" applyAlignment="1">
      <alignment horizontal="right"/>
    </xf>
    <xf numFmtId="43" fontId="4" fillId="0" borderId="1" xfId="3" applyFont="1" applyFill="1" applyBorder="1" applyAlignment="1"/>
    <xf numFmtId="43" fontId="3" fillId="0" borderId="0" xfId="3" applyFont="1" applyFill="1" applyAlignment="1"/>
    <xf numFmtId="43" fontId="3" fillId="0" borderId="2" xfId="3" applyFont="1" applyFill="1" applyBorder="1" applyAlignment="1"/>
    <xf numFmtId="168" fontId="3" fillId="0" borderId="2" xfId="3" applyNumberFormat="1" applyFont="1" applyFill="1" applyBorder="1" applyAlignment="1">
      <alignment horizontal="left" indent="1"/>
    </xf>
    <xf numFmtId="39" fontId="1" fillId="0" borderId="0" xfId="0" applyNumberFormat="1" applyFont="1" applyFill="1" applyAlignment="1">
      <alignment horizontal="center"/>
    </xf>
    <xf numFmtId="43" fontId="5" fillId="0" borderId="0" xfId="3" applyFont="1" applyFill="1" applyAlignment="1">
      <alignment horizontal="right"/>
    </xf>
    <xf numFmtId="0" fontId="5" fillId="0" borderId="0" xfId="0" applyFont="1" applyFill="1" applyAlignment="1">
      <alignment horizontal="right"/>
    </xf>
    <xf numFmtId="0" fontId="5" fillId="0" borderId="0" xfId="0" applyFont="1" applyFill="1" applyAlignment="1">
      <alignment horizontal="center" wrapText="1"/>
    </xf>
    <xf numFmtId="168" fontId="7" fillId="0" borderId="0" xfId="3" applyNumberFormat="1" applyFont="1" applyFill="1"/>
    <xf numFmtId="43" fontId="7" fillId="0" borderId="0" xfId="3" applyFont="1" applyFill="1" applyAlignment="1"/>
    <xf numFmtId="169" fontId="7" fillId="0" borderId="0" xfId="4" applyNumberFormat="1" applyFont="1" applyFill="1" applyAlignment="1"/>
    <xf numFmtId="168" fontId="7" fillId="0" borderId="0" xfId="3" applyNumberFormat="1" applyFont="1" applyFill="1" applyAlignment="1">
      <alignment horizontal="center"/>
    </xf>
    <xf numFmtId="39" fontId="7" fillId="0" borderId="0" xfId="0" applyNumberFormat="1" applyFont="1" applyFill="1" applyAlignment="1">
      <alignment horizontal="right"/>
    </xf>
    <xf numFmtId="0" fontId="7" fillId="0" borderId="0" xfId="0" applyFont="1" applyFill="1" applyAlignment="1"/>
    <xf numFmtId="37" fontId="7" fillId="0" borderId="0" xfId="3" applyNumberFormat="1" applyFont="1" applyFill="1" applyAlignment="1"/>
    <xf numFmtId="39" fontId="7" fillId="0" borderId="0" xfId="0" applyNumberFormat="1" applyFont="1" applyFill="1" applyAlignment="1"/>
    <xf numFmtId="168" fontId="1" fillId="0" borderId="0" xfId="0" applyNumberFormat="1" applyFont="1" applyFill="1" applyAlignment="1"/>
    <xf numFmtId="168" fontId="3" fillId="0" borderId="2" xfId="3" applyNumberFormat="1" applyFont="1" applyFill="1" applyBorder="1" applyAlignment="1">
      <alignment horizontal="center"/>
    </xf>
    <xf numFmtId="39" fontId="3" fillId="0" borderId="2" xfId="3" applyNumberFormat="1" applyFont="1" applyFill="1" applyBorder="1" applyAlignment="1">
      <alignment horizontal="right"/>
    </xf>
    <xf numFmtId="169" fontId="3" fillId="0" borderId="0" xfId="0" applyNumberFormat="1" applyFont="1" applyFill="1" applyAlignment="1"/>
    <xf numFmtId="6" fontId="14" fillId="0" borderId="0" xfId="0" quotePrefix="1" applyNumberFormat="1" applyFont="1" applyFill="1" applyAlignment="1" applyProtection="1">
      <alignment horizontal="left"/>
      <protection locked="0"/>
    </xf>
    <xf numFmtId="0" fontId="8" fillId="0" borderId="0" xfId="0" applyFont="1" applyFill="1" applyAlignment="1">
      <alignment horizontal="center"/>
    </xf>
    <xf numFmtId="6" fontId="3" fillId="0" borderId="0" xfId="0" applyNumberFormat="1" applyFont="1" applyFill="1" applyAlignment="1" applyProtection="1">
      <alignment horizontal="left" indent="1"/>
      <protection locked="0"/>
    </xf>
    <xf numFmtId="6" fontId="3" fillId="0" borderId="0" xfId="0" applyNumberFormat="1" applyFont="1" applyFill="1" applyAlignment="1" applyProtection="1">
      <alignment horizontal="left" indent="2"/>
      <protection locked="0"/>
    </xf>
    <xf numFmtId="6" fontId="3" fillId="0" borderId="0" xfId="0" applyNumberFormat="1" applyFont="1" applyFill="1" applyAlignment="1" applyProtection="1">
      <alignment horizontal="left" indent="3"/>
      <protection locked="0"/>
    </xf>
    <xf numFmtId="43" fontId="3" fillId="0" borderId="0" xfId="0" applyNumberFormat="1" applyFont="1" applyFill="1" applyAlignment="1"/>
    <xf numFmtId="6" fontId="14" fillId="0" borderId="0" xfId="0" applyNumberFormat="1" applyFont="1" applyFill="1" applyAlignment="1" applyProtection="1">
      <alignment horizontal="left"/>
      <protection locked="0"/>
    </xf>
    <xf numFmtId="43" fontId="1" fillId="0" borderId="0" xfId="0" applyNumberFormat="1" applyFont="1" applyFill="1" applyAlignment="1">
      <alignment horizontal="center"/>
    </xf>
    <xf numFmtId="39" fontId="3" fillId="0" borderId="0" xfId="3" applyNumberFormat="1" applyFont="1" applyFill="1" applyAlignment="1"/>
    <xf numFmtId="39" fontId="4" fillId="0" borderId="1" xfId="3" applyNumberFormat="1" applyFont="1" applyFill="1" applyBorder="1" applyAlignment="1"/>
    <xf numFmtId="39" fontId="4" fillId="0" borderId="0" xfId="3" applyNumberFormat="1" applyFont="1" applyFill="1" applyAlignment="1"/>
    <xf numFmtId="39" fontId="7" fillId="0" borderId="0" xfId="3" applyNumberFormat="1" applyFont="1" applyFill="1" applyAlignment="1"/>
    <xf numFmtId="39" fontId="3" fillId="0" borderId="1" xfId="0" applyNumberFormat="1" applyFont="1" applyFill="1" applyBorder="1" applyAlignment="1"/>
    <xf numFmtId="39" fontId="3" fillId="0" borderId="0" xfId="0" applyNumberFormat="1" applyFont="1" applyFill="1" applyAlignment="1"/>
    <xf numFmtId="0" fontId="5" fillId="0" borderId="0" xfId="0" applyFont="1" applyFill="1" applyAlignment="1">
      <alignment horizontal="left" indent="2"/>
    </xf>
    <xf numFmtId="0" fontId="3" fillId="0" borderId="0" xfId="0" applyFont="1" applyFill="1" applyAlignment="1">
      <alignment horizontal="left" indent="3"/>
    </xf>
    <xf numFmtId="39" fontId="3" fillId="0" borderId="0" xfId="0" applyNumberFormat="1" applyFont="1" applyFill="1" applyBorder="1" applyAlignment="1"/>
    <xf numFmtId="43" fontId="3" fillId="0" borderId="0" xfId="3" applyNumberFormat="1" applyFont="1" applyFill="1" applyAlignment="1"/>
    <xf numFmtId="0" fontId="5" fillId="0" borderId="0" xfId="0" applyFont="1" applyFill="1" applyAlignment="1">
      <alignment horizontal="left" indent="1"/>
    </xf>
    <xf numFmtId="43" fontId="15" fillId="0" borderId="0" xfId="1" applyFont="1" applyFill="1"/>
    <xf numFmtId="39" fontId="4" fillId="0" borderId="0" xfId="0" applyNumberFormat="1" applyFont="1" applyFill="1" applyAlignment="1"/>
    <xf numFmtId="9" fontId="4" fillId="0" borderId="0" xfId="0" applyNumberFormat="1" applyFont="1" applyFill="1" applyAlignment="1"/>
    <xf numFmtId="9" fontId="1" fillId="0" borderId="0" xfId="2" applyFont="1" applyFill="1"/>
    <xf numFmtId="165" fontId="1" fillId="0" borderId="0" xfId="4" applyNumberFormat="1" applyFont="1" applyFill="1" applyAlignment="1"/>
    <xf numFmtId="0" fontId="5" fillId="0" borderId="0" xfId="0" applyFont="1" applyFill="1" applyAlignment="1">
      <alignment horizontal="center"/>
    </xf>
    <xf numFmtId="37" fontId="1" fillId="0" borderId="0" xfId="0" applyNumberFormat="1" applyFont="1" applyFill="1" applyAlignment="1"/>
    <xf numFmtId="170" fontId="3" fillId="0" borderId="0" xfId="4" applyNumberFormat="1" applyFont="1" applyFill="1" applyAlignment="1"/>
    <xf numFmtId="170" fontId="7" fillId="0" borderId="0" xfId="4" applyNumberFormat="1" applyFont="1" applyFill="1" applyAlignment="1"/>
    <xf numFmtId="0" fontId="3" fillId="0" borderId="0" xfId="0" applyFont="1" applyAlignment="1"/>
    <xf numFmtId="43" fontId="5" fillId="0" borderId="0" xfId="3" applyFont="1" applyFill="1" applyAlignment="1">
      <alignment horizontal="center"/>
    </xf>
    <xf numFmtId="10" fontId="3" fillId="0" borderId="0" xfId="2" applyNumberFormat="1" applyFont="1" applyFill="1"/>
    <xf numFmtId="37" fontId="4" fillId="0" borderId="0" xfId="0" applyNumberFormat="1" applyFont="1" applyFill="1"/>
    <xf numFmtId="39" fontId="4" fillId="0" borderId="0" xfId="0" applyNumberFormat="1" applyFont="1" applyFill="1" applyBorder="1" applyAlignment="1"/>
    <xf numFmtId="37" fontId="4" fillId="0" borderId="0" xfId="0" applyNumberFormat="1" applyFont="1" applyFill="1" applyBorder="1"/>
    <xf numFmtId="39" fontId="4" fillId="0" borderId="1" xfId="0" applyNumberFormat="1" applyFont="1" applyFill="1" applyBorder="1" applyAlignment="1"/>
    <xf numFmtId="37" fontId="4" fillId="0" borderId="1" xfId="0" applyNumberFormat="1" applyFont="1" applyFill="1" applyBorder="1"/>
    <xf numFmtId="37" fontId="3" fillId="0" borderId="0" xfId="0" applyNumberFormat="1" applyFont="1" applyFill="1"/>
    <xf numFmtId="0" fontId="3" fillId="0" borderId="0" xfId="0" applyFont="1" applyFill="1"/>
    <xf numFmtId="43" fontId="5" fillId="0" borderId="0" xfId="3" applyFont="1" applyAlignment="1">
      <alignment horizontal="center"/>
    </xf>
    <xf numFmtId="10" fontId="1" fillId="0" borderId="0" xfId="4" applyNumberFormat="1" applyFont="1" applyFill="1" applyAlignment="1"/>
    <xf numFmtId="10" fontId="1" fillId="0" borderId="0" xfId="0" applyNumberFormat="1" applyFont="1" applyFill="1" applyAlignment="1"/>
    <xf numFmtId="10" fontId="3" fillId="0" borderId="0" xfId="4" applyNumberFormat="1" applyFont="1" applyFill="1" applyAlignment="1"/>
    <xf numFmtId="0" fontId="3" fillId="0" borderId="0" xfId="5" applyFont="1" applyAlignment="1">
      <alignment horizontal="left" indent="1"/>
    </xf>
    <xf numFmtId="43" fontId="4" fillId="0" borderId="0" xfId="1" applyFont="1" applyFill="1" applyAlignment="1"/>
    <xf numFmtId="10" fontId="3" fillId="0" borderId="0" xfId="4" applyNumberFormat="1" applyFont="1" applyFill="1" applyAlignment="1">
      <alignment horizontal="right"/>
    </xf>
    <xf numFmtId="37" fontId="4" fillId="0" borderId="0" xfId="0" applyNumberFormat="1" applyFont="1" applyFill="1" applyAlignment="1"/>
    <xf numFmtId="43" fontId="1" fillId="0" borderId="0" xfId="3" applyFont="1" applyFill="1" applyAlignment="1"/>
    <xf numFmtId="37" fontId="7" fillId="0" borderId="0" xfId="0" applyNumberFormat="1" applyFont="1" applyFill="1" applyAlignment="1"/>
    <xf numFmtId="39" fontId="3" fillId="0" borderId="3" xfId="0" applyNumberFormat="1" applyFont="1" applyFill="1" applyBorder="1" applyAlignment="1"/>
    <xf numFmtId="43" fontId="1" fillId="0" borderId="0" xfId="3" applyFont="1" applyFill="1"/>
    <xf numFmtId="0" fontId="1" fillId="0" borderId="0" xfId="0" applyFont="1" applyFill="1" applyBorder="1"/>
    <xf numFmtId="43" fontId="1" fillId="0" borderId="0" xfId="3" applyFont="1" applyFill="1" applyBorder="1"/>
    <xf numFmtId="39" fontId="1" fillId="0" borderId="0" xfId="0" applyNumberFormat="1" applyFont="1" applyFill="1" applyBorder="1"/>
    <xf numFmtId="39" fontId="1" fillId="0" borderId="0" xfId="0" applyNumberFormat="1" applyFont="1" applyFill="1" applyBorder="1" applyAlignment="1"/>
    <xf numFmtId="0" fontId="17" fillId="0" borderId="0" xfId="0" applyFont="1" applyFill="1"/>
    <xf numFmtId="0" fontId="3" fillId="0" borderId="0" xfId="0" applyFont="1" applyFill="1" applyAlignment="1">
      <alignment horizontal="right"/>
    </xf>
    <xf numFmtId="0" fontId="18" fillId="0" borderId="0" xfId="0" applyFont="1" applyAlignment="1">
      <alignment vertical="center"/>
    </xf>
  </cellXfs>
  <cellStyles count="6">
    <cellStyle name="Comma" xfId="1" builtinId="3"/>
    <cellStyle name="Comma 2" xfId="3"/>
    <cellStyle name="Normal" xfId="0" builtinId="0"/>
    <cellStyle name="Normal_Report_1" xfId="5"/>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EASURY/EXCEL/NALT%2019-A/ABS/NALT%2019-A%20Oct'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EASURY/EXCEL/NALT%2019-A/ABS/NALT%2019-A%20Nov'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EASURY/EXCEL/NALT%2019-A/ABS/NALT%2019-A%20Dec'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tabSelected="1" zoomScale="75" zoomScaleNormal="75" workbookViewId="0">
      <selection activeCell="C19" sqref="C19"/>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43800</v>
      </c>
      <c r="D3" s="8" t="s">
        <v>1</v>
      </c>
      <c r="E3" s="9">
        <v>43845</v>
      </c>
      <c r="F3" s="1"/>
      <c r="G3" s="1"/>
    </row>
    <row r="4" spans="1:31" x14ac:dyDescent="0.3">
      <c r="A4" s="6" t="s">
        <v>2</v>
      </c>
      <c r="B4" s="1"/>
      <c r="C4" s="7">
        <v>43830</v>
      </c>
      <c r="D4" s="8" t="s">
        <v>3</v>
      </c>
      <c r="E4" s="10">
        <v>30</v>
      </c>
      <c r="F4" s="1"/>
      <c r="G4" s="1"/>
    </row>
    <row r="5" spans="1:31" x14ac:dyDescent="0.3">
      <c r="A5" s="6" t="s">
        <v>4</v>
      </c>
      <c r="B5" s="1"/>
      <c r="C5" s="7">
        <v>43815</v>
      </c>
      <c r="D5" s="8" t="s">
        <v>5</v>
      </c>
      <c r="E5" s="10">
        <v>30</v>
      </c>
      <c r="F5" s="11"/>
      <c r="G5" s="1"/>
    </row>
    <row r="6" spans="1:31" x14ac:dyDescent="0.3">
      <c r="A6" s="6" t="s">
        <v>6</v>
      </c>
      <c r="B6" s="1"/>
      <c r="C6" s="7">
        <v>43845</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1285703150.4000001</v>
      </c>
      <c r="E10" s="18">
        <v>1255206096.3299999</v>
      </c>
      <c r="F10" s="20">
        <v>0.83345494208556814</v>
      </c>
      <c r="G10" s="21"/>
      <c r="H10" s="22"/>
    </row>
    <row r="11" spans="1:31" x14ac:dyDescent="0.3">
      <c r="A11" s="8" t="s">
        <v>14</v>
      </c>
      <c r="B11" s="8"/>
      <c r="C11" s="18">
        <v>1506027540.24</v>
      </c>
      <c r="D11" s="19">
        <v>1285703150.4000001</v>
      </c>
      <c r="E11" s="18">
        <v>1255206096.3299999</v>
      </c>
      <c r="F11" s="20">
        <v>0.83345494208556814</v>
      </c>
      <c r="G11" s="1"/>
    </row>
    <row r="12" spans="1:31" x14ac:dyDescent="0.3">
      <c r="A12" s="23" t="s">
        <v>15</v>
      </c>
      <c r="B12" s="24">
        <v>2.59881E-2</v>
      </c>
      <c r="C12" s="18">
        <v>175000000</v>
      </c>
      <c r="D12" s="19">
        <v>0</v>
      </c>
      <c r="E12" s="18">
        <v>0</v>
      </c>
      <c r="F12" s="20">
        <v>0</v>
      </c>
      <c r="G12" s="21"/>
    </row>
    <row r="13" spans="1:31" x14ac:dyDescent="0.3">
      <c r="A13" s="23" t="s">
        <v>16</v>
      </c>
      <c r="B13" s="24">
        <v>2.7099999999999999E-2</v>
      </c>
      <c r="C13" s="18">
        <v>530000000</v>
      </c>
      <c r="D13" s="19">
        <v>484675610.16000003</v>
      </c>
      <c r="E13" s="18">
        <v>454178556.09000003</v>
      </c>
      <c r="F13" s="20">
        <v>0.85694067186792455</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0</v>
      </c>
      <c r="C21" s="18">
        <v>0</v>
      </c>
      <c r="D21" s="20">
        <v>0</v>
      </c>
      <c r="E21" s="20">
        <v>0</v>
      </c>
      <c r="F21" s="27"/>
      <c r="G21" s="1"/>
    </row>
    <row r="22" spans="1:10" x14ac:dyDescent="0.3">
      <c r="A22" s="23" t="s">
        <v>16</v>
      </c>
      <c r="B22" s="18">
        <v>30497054.070000105</v>
      </c>
      <c r="C22" s="18">
        <v>1094559.0900000001</v>
      </c>
      <c r="D22" s="20">
        <v>57.541611452830388</v>
      </c>
      <c r="E22" s="20">
        <v>2.0652058301886793</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30497054.070000105</v>
      </c>
      <c r="C27" s="18">
        <v>2349859.09</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18469521.379999999</v>
      </c>
      <c r="I32" s="36"/>
      <c r="J32" s="37"/>
    </row>
    <row r="33" spans="1:10" x14ac:dyDescent="0.3">
      <c r="A33" s="34" t="s">
        <v>28</v>
      </c>
      <c r="B33" s="1"/>
      <c r="C33" s="1"/>
      <c r="D33" s="1"/>
      <c r="E33" s="1"/>
      <c r="F33" s="1"/>
      <c r="H33" s="38">
        <v>8402065.5399999991</v>
      </c>
      <c r="I33" s="39"/>
      <c r="J33" s="37"/>
    </row>
    <row r="34" spans="1:10" x14ac:dyDescent="0.3">
      <c r="A34" s="15" t="s">
        <v>29</v>
      </c>
      <c r="B34" s="1"/>
      <c r="C34" s="1"/>
      <c r="D34" s="1"/>
      <c r="E34" s="32"/>
      <c r="F34" s="21"/>
      <c r="H34" s="40">
        <v>26871586.919999998</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630688.56999999995</v>
      </c>
      <c r="I39" s="43"/>
      <c r="J39" s="37"/>
    </row>
    <row r="40" spans="1:10" x14ac:dyDescent="0.3">
      <c r="A40" s="34" t="s">
        <v>33</v>
      </c>
      <c r="B40" s="1"/>
      <c r="C40" s="1"/>
      <c r="D40" s="1"/>
      <c r="E40" s="1"/>
      <c r="F40" s="21"/>
      <c r="H40" s="38">
        <v>4483409.53</v>
      </c>
      <c r="I40" s="39"/>
      <c r="J40" s="37"/>
    </row>
    <row r="41" spans="1:10" x14ac:dyDescent="0.3">
      <c r="A41" s="46" t="s">
        <v>34</v>
      </c>
      <c r="B41" s="1"/>
      <c r="C41" s="1"/>
      <c r="D41" s="1"/>
      <c r="E41" s="1"/>
      <c r="F41" s="47"/>
      <c r="H41" s="40">
        <v>5114098.1000000006</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9629094.629999999</v>
      </c>
      <c r="I47" s="36"/>
      <c r="J47" s="37"/>
    </row>
    <row r="48" spans="1:10" x14ac:dyDescent="0.3">
      <c r="A48" s="46" t="s">
        <v>39</v>
      </c>
      <c r="B48" s="1"/>
      <c r="C48" s="1"/>
      <c r="D48" s="1"/>
      <c r="E48" s="1"/>
      <c r="F48" s="1"/>
      <c r="H48" s="35">
        <v>54695.55</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1322474.8600000001</v>
      </c>
      <c r="I50" s="36"/>
      <c r="J50" s="37"/>
    </row>
    <row r="51" spans="1:10" x14ac:dyDescent="0.3">
      <c r="A51" s="46" t="s">
        <v>42</v>
      </c>
      <c r="B51" s="1"/>
      <c r="C51" s="1"/>
      <c r="D51" s="1"/>
      <c r="E51" s="1"/>
      <c r="F51" s="1"/>
      <c r="H51" s="49">
        <v>195526.45</v>
      </c>
      <c r="I51" s="50"/>
      <c r="J51" s="37"/>
    </row>
    <row r="52" spans="1:10" x14ac:dyDescent="0.3">
      <c r="A52" s="15" t="s">
        <v>43</v>
      </c>
      <c r="B52" s="1"/>
      <c r="C52" s="1"/>
      <c r="D52" s="1"/>
      <c r="E52" s="1"/>
      <c r="F52" s="21"/>
      <c r="H52" s="51">
        <v>43187476.509999998</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3460117.8</v>
      </c>
      <c r="F56" s="56"/>
      <c r="G56" s="57"/>
      <c r="H56" s="58">
        <v>207</v>
      </c>
      <c r="I56" s="59"/>
    </row>
    <row r="57" spans="1:10" x14ac:dyDescent="0.3">
      <c r="A57" s="46" t="s">
        <v>52</v>
      </c>
      <c r="E57" s="56">
        <v>252666</v>
      </c>
      <c r="F57" s="56"/>
      <c r="G57" s="57"/>
      <c r="H57" s="58">
        <v>20</v>
      </c>
      <c r="I57" s="59"/>
    </row>
    <row r="58" spans="1:10" x14ac:dyDescent="0.3">
      <c r="A58" s="46" t="s">
        <v>53</v>
      </c>
      <c r="B58" s="1"/>
      <c r="C58" s="1"/>
      <c r="D58" s="1"/>
      <c r="E58" s="56">
        <v>320771</v>
      </c>
      <c r="F58" s="57"/>
      <c r="G58" s="57"/>
      <c r="H58" s="58">
        <v>20</v>
      </c>
    </row>
    <row r="59" spans="1:10" x14ac:dyDescent="0.3">
      <c r="A59" s="46" t="s">
        <v>54</v>
      </c>
      <c r="B59" s="1"/>
      <c r="C59" s="1"/>
      <c r="D59" s="1"/>
      <c r="E59" s="56">
        <v>0</v>
      </c>
      <c r="F59" s="57"/>
      <c r="G59" s="57"/>
      <c r="H59" s="58">
        <v>0</v>
      </c>
    </row>
    <row r="60" spans="1:10" x14ac:dyDescent="0.3">
      <c r="A60" s="46" t="s">
        <v>55</v>
      </c>
      <c r="B60" s="1"/>
      <c r="C60" s="1"/>
      <c r="D60" s="1"/>
      <c r="E60" s="56">
        <v>59874</v>
      </c>
      <c r="F60" s="57"/>
      <c r="G60" s="57"/>
      <c r="H60" s="58">
        <v>4</v>
      </c>
    </row>
    <row r="61" spans="1:10" x14ac:dyDescent="0.3">
      <c r="A61" s="46" t="s">
        <v>56</v>
      </c>
      <c r="B61" s="1"/>
      <c r="C61" s="1"/>
      <c r="D61" s="1"/>
      <c r="E61" s="56"/>
      <c r="F61" s="56">
        <v>1297690.32</v>
      </c>
      <c r="G61" s="57"/>
      <c r="H61" s="58">
        <v>74</v>
      </c>
    </row>
    <row r="62" spans="1:10" x14ac:dyDescent="0.3">
      <c r="A62" s="46" t="s">
        <v>57</v>
      </c>
      <c r="B62" s="1"/>
      <c r="C62" s="1"/>
      <c r="D62" s="1"/>
      <c r="E62" s="56"/>
      <c r="F62" s="56"/>
      <c r="G62" s="57">
        <v>0</v>
      </c>
      <c r="H62" s="58">
        <v>0</v>
      </c>
    </row>
    <row r="63" spans="1:10" x14ac:dyDescent="0.3">
      <c r="A63" s="46" t="s">
        <v>58</v>
      </c>
      <c r="B63" s="1"/>
      <c r="C63" s="1"/>
      <c r="D63" s="1"/>
      <c r="E63" s="56"/>
      <c r="F63" s="60"/>
      <c r="G63" s="57">
        <v>3633639.44</v>
      </c>
      <c r="H63" s="58">
        <v>167</v>
      </c>
    </row>
    <row r="64" spans="1:10" x14ac:dyDescent="0.3">
      <c r="A64" s="46" t="s">
        <v>59</v>
      </c>
      <c r="B64" s="1"/>
      <c r="C64" s="1"/>
      <c r="D64" s="1"/>
      <c r="E64" s="61"/>
      <c r="F64" s="61"/>
      <c r="G64" s="57">
        <v>1201975.1399999999</v>
      </c>
      <c r="H64" s="58">
        <v>47</v>
      </c>
    </row>
    <row r="65" spans="1:10" x14ac:dyDescent="0.3">
      <c r="A65" s="34" t="s">
        <v>60</v>
      </c>
      <c r="B65" s="1"/>
      <c r="C65" s="1"/>
      <c r="D65" s="1"/>
      <c r="E65" s="62">
        <v>4093428.8</v>
      </c>
      <c r="F65" s="62">
        <v>1297690.32</v>
      </c>
      <c r="G65" s="63">
        <v>4835614.58</v>
      </c>
      <c r="H65" s="64">
        <v>539</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70640</v>
      </c>
      <c r="E71" s="70">
        <v>1624298688.03</v>
      </c>
      <c r="F71" s="71">
        <v>7.0000000000000007E-2</v>
      </c>
      <c r="G71" s="70">
        <v>1285703150.4000001</v>
      </c>
      <c r="H71" s="42"/>
      <c r="I71" s="59"/>
    </row>
    <row r="72" spans="1:10" x14ac:dyDescent="0.3">
      <c r="A72" s="46" t="s">
        <v>67</v>
      </c>
      <c r="B72" s="1"/>
      <c r="C72" s="1"/>
      <c r="D72" s="72"/>
      <c r="E72" s="73">
        <v>-23182832.27</v>
      </c>
      <c r="F72" s="74"/>
      <c r="G72" s="35">
        <v>-18665259.640000105</v>
      </c>
      <c r="H72" s="42"/>
      <c r="I72" s="59"/>
    </row>
    <row r="73" spans="1:10" x14ac:dyDescent="0.3">
      <c r="A73" s="46" t="s">
        <v>68</v>
      </c>
      <c r="B73" s="1"/>
      <c r="C73" s="1"/>
      <c r="D73" s="75">
        <v>-114</v>
      </c>
      <c r="E73" s="73">
        <v>-2345607.84</v>
      </c>
      <c r="F73" s="74"/>
      <c r="G73" s="35">
        <v>-1894989.98</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-341</v>
      </c>
      <c r="E75" s="73">
        <v>-6758481.6399999997</v>
      </c>
      <c r="F75" s="74"/>
      <c r="G75" s="35">
        <v>-5327396.18</v>
      </c>
      <c r="H75" s="42"/>
      <c r="I75" s="59"/>
    </row>
    <row r="76" spans="1:10" x14ac:dyDescent="0.3">
      <c r="A76" s="46" t="s">
        <v>71</v>
      </c>
      <c r="B76" s="1"/>
      <c r="C76" s="1"/>
      <c r="D76" s="75">
        <v>-255</v>
      </c>
      <c r="E76" s="73">
        <v>-5708615.71</v>
      </c>
      <c r="F76" s="76"/>
      <c r="G76" s="35">
        <v>-4609408.2699999996</v>
      </c>
      <c r="H76" s="42"/>
      <c r="I76" s="59"/>
      <c r="J76" s="59"/>
    </row>
    <row r="77" spans="1:10" x14ac:dyDescent="0.3">
      <c r="A77" s="46" t="s">
        <v>72</v>
      </c>
      <c r="B77" s="1"/>
      <c r="C77" s="77"/>
      <c r="D77" s="78">
        <v>69930</v>
      </c>
      <c r="E77" s="79">
        <v>1586303150.5699999</v>
      </c>
      <c r="F77" s="80"/>
      <c r="G77" s="79">
        <v>1255206096.3299999</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387932944.06999999</v>
      </c>
      <c r="H80" s="52"/>
      <c r="I80" s="59"/>
    </row>
    <row r="81" spans="1:10" x14ac:dyDescent="0.3">
      <c r="A81" s="84" t="s">
        <v>75</v>
      </c>
      <c r="B81" s="1"/>
      <c r="C81" s="47"/>
      <c r="D81" s="1"/>
      <c r="E81" s="1"/>
      <c r="F81" s="1"/>
      <c r="G81" s="61">
        <v>867273152.25999999</v>
      </c>
      <c r="H81" s="52"/>
      <c r="I81" s="59"/>
    </row>
    <row r="82" spans="1:10" x14ac:dyDescent="0.3">
      <c r="A82" s="85" t="s">
        <v>60</v>
      </c>
      <c r="B82" s="1"/>
      <c r="C82" s="47"/>
      <c r="D82" s="1"/>
      <c r="E82" s="1"/>
      <c r="F82" s="1"/>
      <c r="G82" s="86">
        <v>1255206096.3299999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43187476.509999998</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43187476.509999998</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808404.06</v>
      </c>
      <c r="J92" s="37"/>
    </row>
    <row r="93" spans="1:10" x14ac:dyDescent="0.3">
      <c r="A93" s="15" t="s">
        <v>81</v>
      </c>
      <c r="B93" s="1"/>
      <c r="C93" s="1"/>
      <c r="D93" s="1"/>
      <c r="E93" s="1"/>
      <c r="F93" s="1"/>
      <c r="G93" s="1"/>
      <c r="H93" s="92">
        <v>1884205.67</v>
      </c>
      <c r="J93" s="37"/>
    </row>
    <row r="94" spans="1:10" x14ac:dyDescent="0.3">
      <c r="A94" s="46" t="s">
        <v>82</v>
      </c>
      <c r="B94" s="1"/>
      <c r="C94" s="1"/>
      <c r="D94" s="1"/>
      <c r="E94" s="1"/>
      <c r="F94" s="1"/>
      <c r="G94" s="1"/>
      <c r="H94" s="15"/>
    </row>
    <row r="95" spans="1:10" x14ac:dyDescent="0.3">
      <c r="A95" s="34" t="s">
        <v>83</v>
      </c>
      <c r="B95" s="1"/>
      <c r="C95" s="1"/>
      <c r="D95" s="1"/>
      <c r="E95" s="1"/>
      <c r="F95" s="1"/>
      <c r="G95" s="1"/>
      <c r="H95" s="89">
        <v>1071419.29</v>
      </c>
      <c r="J95" s="37"/>
    </row>
    <row r="96" spans="1:10" x14ac:dyDescent="0.3">
      <c r="A96" s="34" t="s">
        <v>84</v>
      </c>
      <c r="B96" s="1"/>
      <c r="C96" s="1"/>
      <c r="D96" s="1"/>
      <c r="E96" s="1"/>
      <c r="F96" s="1"/>
      <c r="G96" s="1"/>
      <c r="H96" s="89">
        <v>1071419.29</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3764029.02</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0</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0</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1094559.0900000001</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1094559.0900000001</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2349859.09</v>
      </c>
      <c r="J150" s="37"/>
    </row>
    <row r="151" spans="1:10" x14ac:dyDescent="0.3">
      <c r="A151" s="96" t="s">
        <v>126</v>
      </c>
      <c r="B151" s="1"/>
      <c r="C151" s="1"/>
      <c r="D151" s="1"/>
      <c r="E151" s="1"/>
      <c r="F151" s="1"/>
      <c r="G151" s="1"/>
      <c r="H151" s="94">
        <v>2349859.09</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37073588.400000006</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30497054.070000105</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30497054.070000105</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6576534.3300000001</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6576534.3300000057</v>
      </c>
      <c r="J186" s="37"/>
    </row>
    <row r="187" spans="1:10" x14ac:dyDescent="0.3">
      <c r="A187" s="46" t="s">
        <v>149</v>
      </c>
      <c r="B187" s="1"/>
      <c r="C187" s="2"/>
      <c r="D187" s="3"/>
      <c r="E187" s="1"/>
      <c r="F187" s="21"/>
      <c r="G187" s="1"/>
      <c r="H187" s="94">
        <v>14106672.030000005</v>
      </c>
      <c r="J187" s="37"/>
    </row>
    <row r="188" spans="1:10" x14ac:dyDescent="0.3">
      <c r="A188" s="46" t="s">
        <v>150</v>
      </c>
      <c r="B188" s="1"/>
      <c r="C188" s="2"/>
      <c r="D188" s="3"/>
      <c r="E188" s="1"/>
      <c r="F188" s="21"/>
      <c r="G188" s="1"/>
      <c r="H188" s="94">
        <v>6576534.3299999973</v>
      </c>
      <c r="J188" s="37"/>
    </row>
    <row r="189" spans="1:10" x14ac:dyDescent="0.3">
      <c r="A189" s="46" t="s">
        <v>151</v>
      </c>
      <c r="B189" s="1"/>
      <c r="C189" s="2"/>
      <c r="D189" s="3"/>
      <c r="E189" s="1"/>
      <c r="F189" s="21"/>
      <c r="G189" s="1"/>
      <c r="H189" s="94">
        <v>7530137.7000000076</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16.14</v>
      </c>
      <c r="J193" s="48"/>
    </row>
    <row r="194" spans="1:10" ht="16.5" x14ac:dyDescent="0.35">
      <c r="A194" s="15" t="s">
        <v>154</v>
      </c>
      <c r="B194" s="1"/>
      <c r="C194" s="2"/>
      <c r="D194" s="3"/>
      <c r="E194" s="1"/>
      <c r="F194" s="1"/>
      <c r="H194" s="102">
        <v>0.69231304624021139</v>
      </c>
      <c r="I194" s="103"/>
      <c r="J194" s="48"/>
    </row>
    <row r="195" spans="1:10" ht="16.5" x14ac:dyDescent="0.35">
      <c r="A195" s="15" t="s">
        <v>155</v>
      </c>
      <c r="B195" s="1"/>
      <c r="C195" s="2"/>
      <c r="D195" s="3"/>
      <c r="E195" s="1"/>
      <c r="F195" s="1"/>
      <c r="H195" s="102">
        <v>0.59681777054688945</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2023447.39</v>
      </c>
      <c r="H198" s="1"/>
    </row>
    <row r="199" spans="1:10" x14ac:dyDescent="0.3">
      <c r="A199" s="46" t="s">
        <v>159</v>
      </c>
      <c r="B199" s="1"/>
      <c r="C199" s="2"/>
      <c r="D199" s="3"/>
      <c r="E199" s="21"/>
      <c r="F199" s="1"/>
      <c r="G199" s="94">
        <v>1894989.98</v>
      </c>
      <c r="H199" s="106">
        <v>114</v>
      </c>
    </row>
    <row r="200" spans="1:10" x14ac:dyDescent="0.3">
      <c r="A200" s="46" t="s">
        <v>160</v>
      </c>
      <c r="B200" s="1"/>
      <c r="C200" s="2"/>
      <c r="D200" s="3"/>
      <c r="E200" s="21"/>
      <c r="F200" s="1"/>
      <c r="G200" s="94">
        <v>128457.40999999992</v>
      </c>
      <c r="H200" s="1"/>
    </row>
    <row r="201" spans="1:10" x14ac:dyDescent="0.3">
      <c r="A201" s="46" t="s">
        <v>161</v>
      </c>
      <c r="B201" s="1"/>
      <c r="C201" s="2"/>
      <c r="D201" s="3"/>
      <c r="E201" s="21"/>
      <c r="F201" s="1"/>
      <c r="G201" s="94">
        <v>1285703150.4000001</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9.991218420833381E-5</v>
      </c>
      <c r="H203" s="1"/>
    </row>
    <row r="204" spans="1:10" x14ac:dyDescent="0.3">
      <c r="A204" s="46" t="s">
        <v>164</v>
      </c>
      <c r="B204" s="1"/>
      <c r="C204" s="2"/>
      <c r="D204" s="3"/>
      <c r="E204" s="21"/>
      <c r="F204" s="1"/>
      <c r="G204" s="108">
        <v>-1.5133199999999999E-5</v>
      </c>
      <c r="H204" s="1"/>
    </row>
    <row r="205" spans="1:10" x14ac:dyDescent="0.3">
      <c r="A205" s="46" t="s">
        <v>165</v>
      </c>
      <c r="B205" s="1"/>
      <c r="C205" s="2"/>
      <c r="D205" s="3"/>
      <c r="E205" s="21"/>
      <c r="F205" s="1"/>
      <c r="G205" s="108">
        <v>-2.8673199999999999E-4</v>
      </c>
      <c r="H205" s="1"/>
    </row>
    <row r="206" spans="1:10" x14ac:dyDescent="0.3">
      <c r="A206" s="46" t="s">
        <v>166</v>
      </c>
      <c r="B206" s="1"/>
      <c r="C206" s="2"/>
      <c r="D206" s="3"/>
      <c r="E206" s="21"/>
      <c r="F206" s="1"/>
      <c r="G206" s="108">
        <v>-1.216248E-4</v>
      </c>
      <c r="H206" s="1"/>
    </row>
    <row r="207" spans="1:10" x14ac:dyDescent="0.3">
      <c r="A207" s="46"/>
      <c r="B207" s="1"/>
      <c r="C207" s="2"/>
      <c r="D207" s="3"/>
      <c r="E207" s="21"/>
      <c r="F207" s="1"/>
      <c r="G207" s="107"/>
      <c r="H207" s="1"/>
    </row>
    <row r="208" spans="1:10" x14ac:dyDescent="0.3">
      <c r="A208" s="15" t="s">
        <v>167</v>
      </c>
      <c r="B208" s="1"/>
      <c r="C208" s="2"/>
      <c r="D208" s="3"/>
      <c r="E208" s="21"/>
      <c r="F208" s="1"/>
      <c r="G208" s="107">
        <v>4.5697570702480376E-4</v>
      </c>
      <c r="H208" s="76">
        <v>688218.00000000012</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5.4847554723701942E-3</v>
      </c>
      <c r="G211" s="101">
        <v>7051767.3899999997</v>
      </c>
      <c r="H211" s="112">
        <v>376</v>
      </c>
    </row>
    <row r="212" spans="1:8" x14ac:dyDescent="0.3">
      <c r="A212" s="34" t="s">
        <v>172</v>
      </c>
      <c r="B212" s="1"/>
      <c r="C212" s="2"/>
      <c r="D212" s="3"/>
      <c r="E212" s="1"/>
      <c r="F212" s="111">
        <v>1.0510518696166989E-3</v>
      </c>
      <c r="G212" s="101">
        <v>1351340.7</v>
      </c>
      <c r="H212" s="112">
        <v>74</v>
      </c>
    </row>
    <row r="213" spans="1:8" x14ac:dyDescent="0.3">
      <c r="A213" s="34" t="s">
        <v>173</v>
      </c>
      <c r="B213" s="1"/>
      <c r="C213" s="2"/>
      <c r="D213" s="3"/>
      <c r="E213" s="1"/>
      <c r="F213" s="111">
        <v>7.7540461006869125E-4</v>
      </c>
      <c r="G213" s="113">
        <v>996940.15</v>
      </c>
      <c r="H213" s="114">
        <v>50</v>
      </c>
    </row>
    <row r="214" spans="1:8" x14ac:dyDescent="0.3">
      <c r="A214" s="34" t="s">
        <v>174</v>
      </c>
      <c r="B214" s="1"/>
      <c r="C214" s="2"/>
      <c r="D214" s="3"/>
      <c r="E214" s="1"/>
      <c r="F214" s="111">
        <v>1.041349474475084E-4</v>
      </c>
      <c r="G214" s="115">
        <v>133886.63</v>
      </c>
      <c r="H214" s="116">
        <v>7</v>
      </c>
    </row>
    <row r="215" spans="1:8" x14ac:dyDescent="0.3">
      <c r="A215" s="46" t="s">
        <v>175</v>
      </c>
      <c r="B215" s="1"/>
      <c r="C215" s="2"/>
      <c r="D215" s="3"/>
      <c r="E215" s="1"/>
      <c r="F215" s="111">
        <v>7.3112119520555852E-3</v>
      </c>
      <c r="G215" s="98">
        <v>9533934.870000001</v>
      </c>
      <c r="H215" s="117">
        <v>507</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1.9305914271328987E-3</v>
      </c>
      <c r="H218" s="121">
        <v>1.8544733861834656E-3</v>
      </c>
    </row>
    <row r="219" spans="1:8" x14ac:dyDescent="0.3">
      <c r="A219" s="46" t="s">
        <v>164</v>
      </c>
      <c r="B219" s="1"/>
      <c r="C219" s="2"/>
      <c r="D219" s="3"/>
      <c r="E219" s="1"/>
      <c r="F219" s="1"/>
      <c r="G219" s="120">
        <v>1.5881222E-3</v>
      </c>
      <c r="H219" s="120">
        <v>1.5155342000000001E-3</v>
      </c>
    </row>
    <row r="220" spans="1:8" x14ac:dyDescent="0.3">
      <c r="A220" s="46" t="s">
        <v>165</v>
      </c>
      <c r="B220" s="1"/>
      <c r="C220" s="2"/>
      <c r="D220" s="3"/>
      <c r="E220" s="1"/>
      <c r="F220" s="1"/>
      <c r="G220" s="120">
        <v>1.3756125E-3</v>
      </c>
      <c r="H220" s="120">
        <v>1.4040258E-3</v>
      </c>
    </row>
    <row r="221" spans="1:8" x14ac:dyDescent="0.3">
      <c r="A221" s="46" t="s">
        <v>166</v>
      </c>
      <c r="B221" s="1"/>
      <c r="C221" s="2"/>
      <c r="D221" s="3"/>
      <c r="E221" s="1"/>
      <c r="F221" s="1"/>
      <c r="G221" s="120">
        <v>1.5689174999999999E-3</v>
      </c>
      <c r="H221" s="120">
        <v>1.5588142E-3</v>
      </c>
    </row>
    <row r="222" spans="1:8" x14ac:dyDescent="0.3">
      <c r="A222" s="46"/>
      <c r="B222" s="1"/>
      <c r="C222" s="2"/>
      <c r="D222" s="3"/>
      <c r="E222" s="1"/>
      <c r="F222" s="1"/>
      <c r="G222" s="122"/>
      <c r="H222" s="120"/>
    </row>
    <row r="223" spans="1:8" x14ac:dyDescent="0.3">
      <c r="A223" s="123" t="s">
        <v>177</v>
      </c>
      <c r="B223" s="1"/>
      <c r="C223" s="2"/>
      <c r="D223" s="3"/>
      <c r="E223" s="1"/>
      <c r="F223" s="1"/>
      <c r="G223" s="124">
        <v>3015845.53</v>
      </c>
      <c r="H223" s="120"/>
    </row>
    <row r="224" spans="1:8" x14ac:dyDescent="0.3">
      <c r="A224" s="123" t="s">
        <v>178</v>
      </c>
      <c r="B224" s="1"/>
      <c r="C224" s="2"/>
      <c r="D224" s="3"/>
      <c r="E224" s="1"/>
      <c r="F224" s="1"/>
      <c r="G224" s="122">
        <v>2.3456779498920327E-3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3460117.8</v>
      </c>
      <c r="H229" s="126">
        <v>207</v>
      </c>
    </row>
    <row r="230" spans="1:10" x14ac:dyDescent="0.3">
      <c r="A230" s="15" t="s">
        <v>183</v>
      </c>
      <c r="B230" s="1"/>
      <c r="C230" s="2"/>
      <c r="D230" s="3"/>
      <c r="E230" s="21"/>
      <c r="F230" s="1"/>
      <c r="G230" s="115">
        <v>3476673.02</v>
      </c>
      <c r="H230" s="126">
        <v>207</v>
      </c>
    </row>
    <row r="231" spans="1:10" x14ac:dyDescent="0.3">
      <c r="A231" s="15" t="s">
        <v>184</v>
      </c>
      <c r="B231" s="1"/>
      <c r="C231" s="2"/>
      <c r="D231" s="3"/>
      <c r="E231" s="21"/>
      <c r="F231" s="1"/>
      <c r="G231" s="94">
        <v>-16555.220000000205</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17741150.120000001</v>
      </c>
      <c r="H234" s="128">
        <v>1063</v>
      </c>
      <c r="I234" s="37" t="s">
        <v>51</v>
      </c>
    </row>
    <row r="235" spans="1:10" x14ac:dyDescent="0.3">
      <c r="A235" s="15" t="s">
        <v>187</v>
      </c>
      <c r="B235" s="1"/>
      <c r="C235" s="2"/>
      <c r="D235" s="3"/>
      <c r="E235" s="21"/>
      <c r="F235" s="21"/>
      <c r="G235" s="76">
        <v>18474399.77</v>
      </c>
      <c r="H235" s="69">
        <v>1063</v>
      </c>
      <c r="I235" s="37" t="s">
        <v>51</v>
      </c>
    </row>
    <row r="236" spans="1:10" ht="14.5" thickBot="1" x14ac:dyDescent="0.35">
      <c r="A236" s="15" t="s">
        <v>188</v>
      </c>
      <c r="B236" s="1"/>
      <c r="C236" s="2"/>
      <c r="D236" s="3"/>
      <c r="E236" s="21"/>
      <c r="F236" s="1"/>
      <c r="G236" s="129">
        <v>-733249.64999999851</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3220721.37</v>
      </c>
      <c r="I240" s="130"/>
      <c r="J240" s="59"/>
    </row>
    <row r="241" spans="1:10" x14ac:dyDescent="0.3">
      <c r="A241" s="15" t="s">
        <v>191</v>
      </c>
      <c r="B241" s="1"/>
      <c r="C241" s="2"/>
      <c r="D241" s="3"/>
      <c r="E241" s="1"/>
      <c r="F241" s="1"/>
      <c r="G241" s="1"/>
      <c r="H241" s="94">
        <v>1884205.67</v>
      </c>
      <c r="I241" s="37"/>
      <c r="J241" s="59"/>
    </row>
    <row r="242" spans="1:10" x14ac:dyDescent="0.3">
      <c r="A242" s="15" t="s">
        <v>192</v>
      </c>
      <c r="B242" s="1"/>
      <c r="C242" s="2"/>
      <c r="D242" s="3"/>
      <c r="E242" s="1"/>
      <c r="F242" s="1"/>
      <c r="G242" s="1"/>
      <c r="H242" s="93">
        <v>4483409.53</v>
      </c>
      <c r="J242" s="59"/>
    </row>
    <row r="243" spans="1:10" ht="14.5" thickBot="1" x14ac:dyDescent="0.35">
      <c r="A243" s="15" t="s">
        <v>193</v>
      </c>
      <c r="B243" s="1"/>
      <c r="C243" s="2"/>
      <c r="D243" s="3"/>
      <c r="E243" s="1"/>
      <c r="F243" s="1"/>
      <c r="G243" s="1"/>
      <c r="H243" s="129">
        <v>5819925.2300000004</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2218121.84</v>
      </c>
      <c r="I245" s="132"/>
      <c r="J245" s="59"/>
    </row>
    <row r="246" spans="1:10" x14ac:dyDescent="0.3">
      <c r="A246" s="15" t="s">
        <v>195</v>
      </c>
      <c r="B246" s="1"/>
      <c r="C246" s="2"/>
      <c r="D246" s="3"/>
      <c r="E246" s="1"/>
      <c r="F246" s="1"/>
      <c r="G246" s="1"/>
      <c r="H246" s="94">
        <v>808404.06</v>
      </c>
      <c r="I246" s="133"/>
      <c r="J246" s="59"/>
    </row>
    <row r="247" spans="1:10" x14ac:dyDescent="0.3">
      <c r="A247" s="15" t="s">
        <v>196</v>
      </c>
      <c r="B247" s="1"/>
      <c r="C247" s="2"/>
      <c r="D247" s="3"/>
      <c r="E247" s="1"/>
      <c r="F247" s="1"/>
      <c r="G247" s="1"/>
      <c r="H247" s="94">
        <v>630688.56999999995</v>
      </c>
      <c r="I247" s="132"/>
      <c r="J247" s="59"/>
    </row>
    <row r="248" spans="1:10" ht="14.5" thickBot="1" x14ac:dyDescent="0.35">
      <c r="A248" s="15" t="s">
        <v>197</v>
      </c>
      <c r="B248" s="1"/>
      <c r="C248" s="2"/>
      <c r="D248" s="3"/>
      <c r="E248" s="1"/>
      <c r="F248" s="1"/>
      <c r="G248" s="1"/>
      <c r="H248" s="129">
        <v>2040406.3499999996</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A18" sqref="A18"/>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43770</v>
      </c>
      <c r="D3" s="8" t="s">
        <v>1</v>
      </c>
      <c r="E3" s="9">
        <v>43815</v>
      </c>
      <c r="F3" s="1"/>
      <c r="G3" s="1"/>
    </row>
    <row r="4" spans="1:31" x14ac:dyDescent="0.3">
      <c r="A4" s="6" t="s">
        <v>2</v>
      </c>
      <c r="B4" s="1"/>
      <c r="C4" s="7">
        <v>43799</v>
      </c>
      <c r="D4" s="8" t="s">
        <v>3</v>
      </c>
      <c r="E4" s="10">
        <v>30</v>
      </c>
      <c r="F4" s="1"/>
      <c r="G4" s="1"/>
    </row>
    <row r="5" spans="1:31" x14ac:dyDescent="0.3">
      <c r="A5" s="6" t="s">
        <v>4</v>
      </c>
      <c r="B5" s="1"/>
      <c r="C5" s="7">
        <v>43784</v>
      </c>
      <c r="D5" s="8" t="s">
        <v>5</v>
      </c>
      <c r="E5" s="10">
        <v>31</v>
      </c>
      <c r="F5" s="11"/>
      <c r="G5" s="1"/>
    </row>
    <row r="6" spans="1:31" x14ac:dyDescent="0.3">
      <c r="A6" s="6" t="s">
        <v>6</v>
      </c>
      <c r="B6" s="1"/>
      <c r="C6" s="7">
        <v>43815</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1315226729.3099999</v>
      </c>
      <c r="E10" s="18">
        <v>1285703150.4000001</v>
      </c>
      <c r="F10" s="20">
        <v>0.8537049396819868</v>
      </c>
      <c r="G10" s="21"/>
      <c r="H10" s="22"/>
    </row>
    <row r="11" spans="1:31" x14ac:dyDescent="0.3">
      <c r="A11" s="8" t="s">
        <v>14</v>
      </c>
      <c r="B11" s="8"/>
      <c r="C11" s="18">
        <v>1506027540.24</v>
      </c>
      <c r="D11" s="19">
        <v>1315226729.3099999</v>
      </c>
      <c r="E11" s="18">
        <v>1285703150.4000001</v>
      </c>
      <c r="F11" s="20">
        <v>0.8537049396819868</v>
      </c>
      <c r="G11" s="1"/>
    </row>
    <row r="12" spans="1:31" x14ac:dyDescent="0.3">
      <c r="A12" s="23" t="s">
        <v>15</v>
      </c>
      <c r="B12" s="24">
        <v>2.59881E-2</v>
      </c>
      <c r="C12" s="18">
        <v>175000000</v>
      </c>
      <c r="D12" s="19">
        <v>0</v>
      </c>
      <c r="E12" s="18">
        <v>0</v>
      </c>
      <c r="F12" s="20">
        <v>0</v>
      </c>
      <c r="G12" s="21"/>
    </row>
    <row r="13" spans="1:31" x14ac:dyDescent="0.3">
      <c r="A13" s="23" t="s">
        <v>16</v>
      </c>
      <c r="B13" s="24">
        <v>2.7099999999999999E-2</v>
      </c>
      <c r="C13" s="18">
        <v>530000000</v>
      </c>
      <c r="D13" s="19">
        <v>514199189.06999999</v>
      </c>
      <c r="E13" s="18">
        <v>484675610.15999997</v>
      </c>
      <c r="F13" s="20">
        <v>0.91448228332075465</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0</v>
      </c>
      <c r="C21" s="18">
        <v>0</v>
      </c>
      <c r="D21" s="20">
        <v>0</v>
      </c>
      <c r="E21" s="20">
        <v>0</v>
      </c>
      <c r="F21" s="27"/>
      <c r="G21" s="1"/>
    </row>
    <row r="22" spans="1:10" x14ac:dyDescent="0.3">
      <c r="A22" s="23" t="s">
        <v>16</v>
      </c>
      <c r="B22" s="18">
        <v>29523578.90999981</v>
      </c>
      <c r="C22" s="18">
        <v>1161233.17</v>
      </c>
      <c r="D22" s="20">
        <v>55.70486586792417</v>
      </c>
      <c r="E22" s="20">
        <v>2.1910059811320752</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29523578.90999981</v>
      </c>
      <c r="C27" s="18">
        <v>2416533.17</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17380232.739999998</v>
      </c>
      <c r="I32" s="36"/>
      <c r="J32" s="37"/>
    </row>
    <row r="33" spans="1:10" x14ac:dyDescent="0.3">
      <c r="A33" s="34" t="s">
        <v>28</v>
      </c>
      <c r="B33" s="1"/>
      <c r="C33" s="1"/>
      <c r="D33" s="1"/>
      <c r="E33" s="1"/>
      <c r="F33" s="1"/>
      <c r="H33" s="38">
        <v>8179773.0099999998</v>
      </c>
      <c r="I33" s="39"/>
      <c r="J33" s="37"/>
    </row>
    <row r="34" spans="1:10" x14ac:dyDescent="0.3">
      <c r="A34" s="15" t="s">
        <v>29</v>
      </c>
      <c r="B34" s="1"/>
      <c r="C34" s="1"/>
      <c r="D34" s="1"/>
      <c r="E34" s="32"/>
      <c r="F34" s="21"/>
      <c r="H34" s="40">
        <v>25560005.75</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905134.69</v>
      </c>
      <c r="I39" s="43"/>
      <c r="J39" s="37"/>
    </row>
    <row r="40" spans="1:10" x14ac:dyDescent="0.3">
      <c r="A40" s="34" t="s">
        <v>33</v>
      </c>
      <c r="B40" s="1"/>
      <c r="C40" s="1"/>
      <c r="D40" s="1"/>
      <c r="E40" s="1"/>
      <c r="F40" s="21"/>
      <c r="H40" s="38">
        <v>2222299.71</v>
      </c>
      <c r="I40" s="39"/>
      <c r="J40" s="37"/>
    </row>
    <row r="41" spans="1:10" x14ac:dyDescent="0.3">
      <c r="A41" s="46" t="s">
        <v>34</v>
      </c>
      <c r="B41" s="1"/>
      <c r="C41" s="1"/>
      <c r="D41" s="1"/>
      <c r="E41" s="1"/>
      <c r="F41" s="47"/>
      <c r="H41" s="40">
        <v>3127434.4</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10091018.039999999</v>
      </c>
      <c r="I47" s="36"/>
      <c r="J47" s="37"/>
    </row>
    <row r="48" spans="1:10" x14ac:dyDescent="0.3">
      <c r="A48" s="46" t="s">
        <v>39</v>
      </c>
      <c r="B48" s="1"/>
      <c r="C48" s="1"/>
      <c r="D48" s="1"/>
      <c r="E48" s="1"/>
      <c r="F48" s="1"/>
      <c r="H48" s="35">
        <v>32006.07</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1703580.96</v>
      </c>
      <c r="I50" s="36"/>
      <c r="J50" s="37"/>
    </row>
    <row r="51" spans="1:10" x14ac:dyDescent="0.3">
      <c r="A51" s="46" t="s">
        <v>42</v>
      </c>
      <c r="B51" s="1"/>
      <c r="C51" s="1"/>
      <c r="D51" s="1"/>
      <c r="E51" s="1"/>
      <c r="F51" s="1"/>
      <c r="H51" s="49">
        <v>137510.25</v>
      </c>
      <c r="I51" s="50"/>
      <c r="J51" s="37"/>
    </row>
    <row r="52" spans="1:10" x14ac:dyDescent="0.3">
      <c r="A52" s="15" t="s">
        <v>43</v>
      </c>
      <c r="B52" s="1"/>
      <c r="C52" s="1"/>
      <c r="D52" s="1"/>
      <c r="E52" s="1"/>
      <c r="F52" s="21"/>
      <c r="H52" s="51">
        <v>40651555.469999999</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3373625</v>
      </c>
      <c r="F56" s="56"/>
      <c r="G56" s="57"/>
      <c r="H56" s="58">
        <v>210</v>
      </c>
      <c r="I56" s="59"/>
    </row>
    <row r="57" spans="1:10" x14ac:dyDescent="0.3">
      <c r="A57" s="46" t="s">
        <v>52</v>
      </c>
      <c r="E57" s="56">
        <v>274856</v>
      </c>
      <c r="F57" s="56"/>
      <c r="G57" s="57"/>
      <c r="H57" s="58">
        <v>16</v>
      </c>
      <c r="I57" s="59"/>
    </row>
    <row r="58" spans="1:10" x14ac:dyDescent="0.3">
      <c r="A58" s="46" t="s">
        <v>53</v>
      </c>
      <c r="B58" s="1"/>
      <c r="C58" s="1"/>
      <c r="D58" s="1"/>
      <c r="E58" s="56">
        <v>569837</v>
      </c>
      <c r="F58" s="57"/>
      <c r="G58" s="57"/>
      <c r="H58" s="58">
        <v>34</v>
      </c>
    </row>
    <row r="59" spans="1:10" x14ac:dyDescent="0.3">
      <c r="A59" s="46" t="s">
        <v>54</v>
      </c>
      <c r="B59" s="1"/>
      <c r="C59" s="1"/>
      <c r="D59" s="1"/>
      <c r="E59" s="56">
        <v>0</v>
      </c>
      <c r="F59" s="57"/>
      <c r="G59" s="57"/>
      <c r="H59" s="58">
        <v>0</v>
      </c>
    </row>
    <row r="60" spans="1:10" x14ac:dyDescent="0.3">
      <c r="A60" s="46" t="s">
        <v>55</v>
      </c>
      <c r="B60" s="1"/>
      <c r="C60" s="1"/>
      <c r="D60" s="1"/>
      <c r="E60" s="56">
        <v>15005</v>
      </c>
      <c r="F60" s="57"/>
      <c r="G60" s="57"/>
      <c r="H60" s="58">
        <v>2</v>
      </c>
    </row>
    <row r="61" spans="1:10" x14ac:dyDescent="0.3">
      <c r="A61" s="46" t="s">
        <v>56</v>
      </c>
      <c r="B61" s="1"/>
      <c r="C61" s="1"/>
      <c r="D61" s="1"/>
      <c r="E61" s="56"/>
      <c r="F61" s="56">
        <v>1662282.57</v>
      </c>
      <c r="G61" s="57"/>
      <c r="H61" s="58">
        <v>84</v>
      </c>
    </row>
    <row r="62" spans="1:10" x14ac:dyDescent="0.3">
      <c r="A62" s="46" t="s">
        <v>57</v>
      </c>
      <c r="B62" s="1"/>
      <c r="C62" s="1"/>
      <c r="D62" s="1"/>
      <c r="E62" s="56"/>
      <c r="F62" s="56"/>
      <c r="G62" s="57">
        <v>74543.039999999994</v>
      </c>
      <c r="H62" s="58">
        <v>3</v>
      </c>
    </row>
    <row r="63" spans="1:10" x14ac:dyDescent="0.3">
      <c r="A63" s="46" t="s">
        <v>58</v>
      </c>
      <c r="B63" s="1"/>
      <c r="C63" s="1"/>
      <c r="D63" s="1"/>
      <c r="E63" s="56"/>
      <c r="F63" s="60"/>
      <c r="G63" s="57">
        <v>3985198.57</v>
      </c>
      <c r="H63" s="58">
        <v>188</v>
      </c>
    </row>
    <row r="64" spans="1:10" x14ac:dyDescent="0.3">
      <c r="A64" s="46" t="s">
        <v>59</v>
      </c>
      <c r="B64" s="1"/>
      <c r="C64" s="1"/>
      <c r="D64" s="1"/>
      <c r="E64" s="61"/>
      <c r="F64" s="61"/>
      <c r="G64" s="57">
        <v>1229363.0900000001</v>
      </c>
      <c r="H64" s="58">
        <v>50</v>
      </c>
    </row>
    <row r="65" spans="1:10" x14ac:dyDescent="0.3">
      <c r="A65" s="34" t="s">
        <v>60</v>
      </c>
      <c r="B65" s="1"/>
      <c r="C65" s="1"/>
      <c r="D65" s="1"/>
      <c r="E65" s="62">
        <v>4233323</v>
      </c>
      <c r="F65" s="62">
        <v>1662282.57</v>
      </c>
      <c r="G65" s="63">
        <v>5289104.7</v>
      </c>
      <c r="H65" s="64">
        <v>587</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71262</v>
      </c>
      <c r="E71" s="70">
        <v>1661144570.51</v>
      </c>
      <c r="F71" s="71">
        <v>7.0000000000000007E-2</v>
      </c>
      <c r="G71" s="70">
        <v>1315226729.3099999</v>
      </c>
      <c r="H71" s="42"/>
      <c r="I71" s="59"/>
    </row>
    <row r="72" spans="1:10" x14ac:dyDescent="0.3">
      <c r="A72" s="46" t="s">
        <v>67</v>
      </c>
      <c r="B72" s="1"/>
      <c r="C72" s="1"/>
      <c r="D72" s="72"/>
      <c r="E72" s="73">
        <v>-23406419.710000001</v>
      </c>
      <c r="F72" s="74"/>
      <c r="G72" s="35">
        <v>-18743260.449999809</v>
      </c>
      <c r="H72" s="42"/>
      <c r="I72" s="59"/>
    </row>
    <row r="73" spans="1:10" x14ac:dyDescent="0.3">
      <c r="A73" s="46" t="s">
        <v>68</v>
      </c>
      <c r="B73" s="1"/>
      <c r="C73" s="1"/>
      <c r="D73" s="75">
        <v>-150</v>
      </c>
      <c r="E73" s="73">
        <v>-3246297.93</v>
      </c>
      <c r="F73" s="74"/>
      <c r="G73" s="35">
        <v>-2623198.5699999998</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-197</v>
      </c>
      <c r="E75" s="73">
        <v>-4275696.34</v>
      </c>
      <c r="F75" s="74"/>
      <c r="G75" s="35">
        <v>-3352889.7</v>
      </c>
      <c r="H75" s="42"/>
      <c r="I75" s="59"/>
    </row>
    <row r="76" spans="1:10" x14ac:dyDescent="0.3">
      <c r="A76" s="46" t="s">
        <v>71</v>
      </c>
      <c r="B76" s="1"/>
      <c r="C76" s="1"/>
      <c r="D76" s="75">
        <v>-275</v>
      </c>
      <c r="E76" s="73">
        <v>-5917468.5</v>
      </c>
      <c r="F76" s="76"/>
      <c r="G76" s="35">
        <v>-4804230.1900000004</v>
      </c>
      <c r="H76" s="42"/>
      <c r="I76" s="59"/>
      <c r="J76" s="59"/>
    </row>
    <row r="77" spans="1:10" x14ac:dyDescent="0.3">
      <c r="A77" s="46" t="s">
        <v>72</v>
      </c>
      <c r="B77" s="1"/>
      <c r="C77" s="77"/>
      <c r="D77" s="78">
        <v>70640</v>
      </c>
      <c r="E77" s="79">
        <v>1624298688.03</v>
      </c>
      <c r="F77" s="80"/>
      <c r="G77" s="79">
        <v>1285703150.4000001</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414702428.12</v>
      </c>
      <c r="H80" s="52"/>
      <c r="I80" s="59"/>
    </row>
    <row r="81" spans="1:10" x14ac:dyDescent="0.3">
      <c r="A81" s="84" t="s">
        <v>75</v>
      </c>
      <c r="B81" s="1"/>
      <c r="C81" s="47"/>
      <c r="D81" s="1"/>
      <c r="E81" s="1"/>
      <c r="F81" s="1"/>
      <c r="G81" s="61">
        <v>871000722.27999997</v>
      </c>
      <c r="H81" s="52"/>
      <c r="I81" s="59"/>
    </row>
    <row r="82" spans="1:10" x14ac:dyDescent="0.3">
      <c r="A82" s="85" t="s">
        <v>60</v>
      </c>
      <c r="B82" s="1"/>
      <c r="C82" s="47"/>
      <c r="D82" s="1"/>
      <c r="E82" s="1"/>
      <c r="F82" s="1"/>
      <c r="G82" s="86">
        <v>1285703150.4000001</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40651555.470000006</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40651555.470000006</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555162.05000000005</v>
      </c>
      <c r="J92" s="37"/>
    </row>
    <row r="93" spans="1:10" x14ac:dyDescent="0.3">
      <c r="A93" s="15" t="s">
        <v>81</v>
      </c>
      <c r="B93" s="1"/>
      <c r="C93" s="1"/>
      <c r="D93" s="1"/>
      <c r="E93" s="1"/>
      <c r="F93" s="1"/>
      <c r="G93" s="1"/>
      <c r="H93" s="92">
        <v>1718708.71</v>
      </c>
      <c r="J93" s="37"/>
    </row>
    <row r="94" spans="1:10" x14ac:dyDescent="0.3">
      <c r="A94" s="46" t="s">
        <v>82</v>
      </c>
      <c r="B94" s="1"/>
      <c r="C94" s="1"/>
      <c r="D94" s="1"/>
      <c r="E94" s="1"/>
      <c r="F94" s="1"/>
      <c r="G94" s="1"/>
      <c r="H94" s="15"/>
    </row>
    <row r="95" spans="1:10" x14ac:dyDescent="0.3">
      <c r="A95" s="34" t="s">
        <v>83</v>
      </c>
      <c r="B95" s="1"/>
      <c r="C95" s="1"/>
      <c r="D95" s="1"/>
      <c r="E95" s="1"/>
      <c r="F95" s="1"/>
      <c r="G95" s="1"/>
      <c r="H95" s="89">
        <v>1096022.27</v>
      </c>
      <c r="J95" s="37"/>
    </row>
    <row r="96" spans="1:10" x14ac:dyDescent="0.3">
      <c r="A96" s="34" t="s">
        <v>84</v>
      </c>
      <c r="B96" s="1"/>
      <c r="C96" s="1"/>
      <c r="D96" s="1"/>
      <c r="E96" s="1"/>
      <c r="F96" s="1"/>
      <c r="G96" s="1"/>
      <c r="H96" s="89">
        <v>1096022.27</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3369893.03</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0</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0</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1161233.17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1161233.17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2416533.17</v>
      </c>
      <c r="J150" s="37"/>
    </row>
    <row r="151" spans="1:10" x14ac:dyDescent="0.3">
      <c r="A151" s="96" t="s">
        <v>126</v>
      </c>
      <c r="B151" s="1"/>
      <c r="C151" s="1"/>
      <c r="D151" s="1"/>
      <c r="E151" s="1"/>
      <c r="F151" s="1"/>
      <c r="G151" s="1"/>
      <c r="H151" s="94">
        <v>2416533.17</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34865129.270000003</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29523578.90999981</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29523578.90999981</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5341550.3600000003</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5341550.3600000031</v>
      </c>
      <c r="J186" s="37"/>
    </row>
    <row r="187" spans="1:10" x14ac:dyDescent="0.3">
      <c r="A187" s="46" t="s">
        <v>149</v>
      </c>
      <c r="B187" s="1"/>
      <c r="C187" s="2"/>
      <c r="D187" s="3"/>
      <c r="E187" s="1"/>
      <c r="F187" s="21"/>
      <c r="G187" s="1"/>
      <c r="H187" s="94">
        <v>12871688.060000002</v>
      </c>
      <c r="J187" s="37"/>
    </row>
    <row r="188" spans="1:10" x14ac:dyDescent="0.3">
      <c r="A188" s="46" t="s">
        <v>150</v>
      </c>
      <c r="B188" s="1"/>
      <c r="C188" s="2"/>
      <c r="D188" s="3"/>
      <c r="E188" s="1"/>
      <c r="F188" s="21"/>
      <c r="G188" s="1"/>
      <c r="H188" s="94">
        <v>5341550.3600000059</v>
      </c>
      <c r="J188" s="37"/>
    </row>
    <row r="189" spans="1:10" x14ac:dyDescent="0.3">
      <c r="A189" s="46" t="s">
        <v>151</v>
      </c>
      <c r="B189" s="1"/>
      <c r="C189" s="2"/>
      <c r="D189" s="3"/>
      <c r="E189" s="1"/>
      <c r="F189" s="21"/>
      <c r="G189" s="1"/>
      <c r="H189" s="94">
        <v>7530137.6999999965</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17.079999999999998</v>
      </c>
      <c r="J193" s="48"/>
    </row>
    <row r="194" spans="1:10" ht="16.5" x14ac:dyDescent="0.35">
      <c r="A194" s="15" t="s">
        <v>154</v>
      </c>
      <c r="B194" s="1"/>
      <c r="C194" s="2"/>
      <c r="D194" s="3"/>
      <c r="E194" s="1"/>
      <c r="F194" s="1"/>
      <c r="H194" s="102">
        <v>0.65526367771757188</v>
      </c>
      <c r="I194" s="103"/>
      <c r="J194" s="48"/>
    </row>
    <row r="195" spans="1:10" ht="16.5" x14ac:dyDescent="0.35">
      <c r="A195" s="15" t="s">
        <v>155</v>
      </c>
      <c r="B195" s="1"/>
      <c r="C195" s="2"/>
      <c r="D195" s="3"/>
      <c r="E195" s="1"/>
      <c r="F195" s="1"/>
      <c r="H195" s="102">
        <v>0.58488086108522419</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2603295</v>
      </c>
      <c r="H198" s="1"/>
    </row>
    <row r="199" spans="1:10" x14ac:dyDescent="0.3">
      <c r="A199" s="46" t="s">
        <v>159</v>
      </c>
      <c r="B199" s="1"/>
      <c r="C199" s="2"/>
      <c r="D199" s="3"/>
      <c r="E199" s="21"/>
      <c r="F199" s="1"/>
      <c r="G199" s="94">
        <v>2623198.5699999998</v>
      </c>
      <c r="H199" s="106">
        <v>150</v>
      </c>
    </row>
    <row r="200" spans="1:10" x14ac:dyDescent="0.3">
      <c r="A200" s="46" t="s">
        <v>160</v>
      </c>
      <c r="B200" s="1"/>
      <c r="C200" s="2"/>
      <c r="D200" s="3"/>
      <c r="E200" s="21"/>
      <c r="F200" s="1"/>
      <c r="G200" s="94">
        <v>-19903.569999999832</v>
      </c>
      <c r="H200" s="1"/>
    </row>
    <row r="201" spans="1:10" x14ac:dyDescent="0.3">
      <c r="A201" s="46" t="s">
        <v>161</v>
      </c>
      <c r="B201" s="1"/>
      <c r="C201" s="2"/>
      <c r="D201" s="3"/>
      <c r="E201" s="21"/>
      <c r="F201" s="1"/>
      <c r="G201" s="94">
        <v>1315226729.3099999</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-1.5133185447380416E-5</v>
      </c>
      <c r="H203" s="1"/>
    </row>
    <row r="204" spans="1:10" x14ac:dyDescent="0.3">
      <c r="A204" s="46" t="s">
        <v>164</v>
      </c>
      <c r="B204" s="1"/>
      <c r="C204" s="2"/>
      <c r="D204" s="3"/>
      <c r="E204" s="21"/>
      <c r="F204" s="1"/>
      <c r="G204" s="108">
        <v>-2.8673199999999999E-4</v>
      </c>
      <c r="H204" s="1"/>
    </row>
    <row r="205" spans="1:10" x14ac:dyDescent="0.3">
      <c r="A205" s="46" t="s">
        <v>165</v>
      </c>
      <c r="B205" s="1"/>
      <c r="C205" s="2"/>
      <c r="D205" s="3"/>
      <c r="E205" s="21"/>
      <c r="F205" s="1"/>
      <c r="G205" s="108">
        <v>-1.216248E-4</v>
      </c>
      <c r="H205" s="1"/>
    </row>
    <row r="206" spans="1:10" x14ac:dyDescent="0.3">
      <c r="A206" s="46" t="s">
        <v>166</v>
      </c>
      <c r="B206" s="1"/>
      <c r="C206" s="2"/>
      <c r="D206" s="3"/>
      <c r="E206" s="21"/>
      <c r="F206" s="1"/>
      <c r="G206" s="108">
        <v>-7.3528099999999998E-5</v>
      </c>
      <c r="H206" s="1"/>
    </row>
    <row r="207" spans="1:10" x14ac:dyDescent="0.3">
      <c r="A207" s="46"/>
      <c r="B207" s="1"/>
      <c r="C207" s="2"/>
      <c r="D207" s="3"/>
      <c r="E207" s="21"/>
      <c r="F207" s="1"/>
      <c r="G207" s="107"/>
      <c r="H207" s="1"/>
    </row>
    <row r="208" spans="1:10" x14ac:dyDescent="0.3">
      <c r="A208" s="15" t="s">
        <v>167</v>
      </c>
      <c r="B208" s="1"/>
      <c r="C208" s="2"/>
      <c r="D208" s="3"/>
      <c r="E208" s="21"/>
      <c r="F208" s="1"/>
      <c r="G208" s="107">
        <v>5.422712322178748E-4</v>
      </c>
      <c r="H208" s="76">
        <v>816675.4099999998</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5.0448168761601459E-3</v>
      </c>
      <c r="G211" s="101">
        <v>6635078</v>
      </c>
      <c r="H211" s="112">
        <v>354</v>
      </c>
    </row>
    <row r="212" spans="1:8" x14ac:dyDescent="0.3">
      <c r="A212" s="34" t="s">
        <v>172</v>
      </c>
      <c r="B212" s="1"/>
      <c r="C212" s="2"/>
      <c r="D212" s="3"/>
      <c r="E212" s="1"/>
      <c r="F212" s="111">
        <v>1.1906318546472487E-3</v>
      </c>
      <c r="G212" s="101">
        <v>1565950.84</v>
      </c>
      <c r="H212" s="112">
        <v>79</v>
      </c>
    </row>
    <row r="213" spans="1:8" x14ac:dyDescent="0.3">
      <c r="A213" s="34" t="s">
        <v>173</v>
      </c>
      <c r="B213" s="1"/>
      <c r="C213" s="2"/>
      <c r="D213" s="3"/>
      <c r="E213" s="1"/>
      <c r="F213" s="111">
        <v>3.1801819464194784E-4</v>
      </c>
      <c r="G213" s="113">
        <v>418266.03</v>
      </c>
      <c r="H213" s="114">
        <v>22</v>
      </c>
    </row>
    <row r="214" spans="1:8" x14ac:dyDescent="0.3">
      <c r="A214" s="34" t="s">
        <v>174</v>
      </c>
      <c r="B214" s="1"/>
      <c r="C214" s="2"/>
      <c r="D214" s="3"/>
      <c r="E214" s="1"/>
      <c r="F214" s="111">
        <v>7.94721607086223E-5</v>
      </c>
      <c r="G214" s="115">
        <v>104523.91</v>
      </c>
      <c r="H214" s="116">
        <v>7</v>
      </c>
    </row>
    <row r="215" spans="1:8" x14ac:dyDescent="0.3">
      <c r="A215" s="46" t="s">
        <v>175</v>
      </c>
      <c r="B215" s="1"/>
      <c r="C215" s="2"/>
      <c r="D215" s="3"/>
      <c r="E215" s="1"/>
      <c r="F215" s="111">
        <v>6.5534669254493421E-3</v>
      </c>
      <c r="G215" s="98">
        <v>8723818.7799999993</v>
      </c>
      <c r="H215" s="117">
        <v>462</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1.5881222099978188E-3</v>
      </c>
      <c r="H218" s="121">
        <v>1.5155342258145997E-3</v>
      </c>
    </row>
    <row r="219" spans="1:8" x14ac:dyDescent="0.3">
      <c r="A219" s="46" t="s">
        <v>164</v>
      </c>
      <c r="B219" s="1"/>
      <c r="C219" s="2"/>
      <c r="D219" s="3"/>
      <c r="E219" s="1"/>
      <c r="F219" s="1"/>
      <c r="G219" s="120">
        <v>1.3756125E-3</v>
      </c>
      <c r="H219" s="120">
        <v>1.4040258E-3</v>
      </c>
    </row>
    <row r="220" spans="1:8" x14ac:dyDescent="0.3">
      <c r="A220" s="46" t="s">
        <v>165</v>
      </c>
      <c r="B220" s="1"/>
      <c r="C220" s="2"/>
      <c r="D220" s="3"/>
      <c r="E220" s="1"/>
      <c r="F220" s="1"/>
      <c r="G220" s="120">
        <v>1.5689174999999999E-3</v>
      </c>
      <c r="H220" s="120">
        <v>1.5588142E-3</v>
      </c>
    </row>
    <row r="221" spans="1:8" x14ac:dyDescent="0.3">
      <c r="A221" s="46" t="s">
        <v>166</v>
      </c>
      <c r="B221" s="1"/>
      <c r="C221" s="2"/>
      <c r="D221" s="3"/>
      <c r="E221" s="1"/>
      <c r="F221" s="1"/>
      <c r="G221" s="120">
        <v>1.8827711999999999E-3</v>
      </c>
      <c r="H221" s="120">
        <v>1.8091857000000001E-3</v>
      </c>
    </row>
    <row r="222" spans="1:8" x14ac:dyDescent="0.3">
      <c r="A222" s="46"/>
      <c r="B222" s="1"/>
      <c r="C222" s="2"/>
      <c r="D222" s="3"/>
      <c r="E222" s="1"/>
      <c r="F222" s="1"/>
      <c r="G222" s="122"/>
      <c r="H222" s="120"/>
    </row>
    <row r="223" spans="1:8" x14ac:dyDescent="0.3">
      <c r="A223" s="123" t="s">
        <v>177</v>
      </c>
      <c r="B223" s="1"/>
      <c r="C223" s="2"/>
      <c r="D223" s="3"/>
      <c r="E223" s="1"/>
      <c r="F223" s="1"/>
      <c r="G223" s="124">
        <v>2547057.85</v>
      </c>
      <c r="H223" s="120"/>
    </row>
    <row r="224" spans="1:8" x14ac:dyDescent="0.3">
      <c r="A224" s="123" t="s">
        <v>178</v>
      </c>
      <c r="B224" s="1"/>
      <c r="C224" s="2"/>
      <c r="D224" s="3"/>
      <c r="E224" s="1"/>
      <c r="F224" s="1"/>
      <c r="G224" s="122">
        <v>1.9365922188459847E-3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3373625</v>
      </c>
      <c r="H229" s="126">
        <v>210</v>
      </c>
    </row>
    <row r="230" spans="1:10" x14ac:dyDescent="0.3">
      <c r="A230" s="15" t="s">
        <v>183</v>
      </c>
      <c r="B230" s="1"/>
      <c r="C230" s="2"/>
      <c r="D230" s="3"/>
      <c r="E230" s="21"/>
      <c r="F230" s="1"/>
      <c r="G230" s="115">
        <v>3519546.43</v>
      </c>
      <c r="H230" s="126">
        <v>210</v>
      </c>
    </row>
    <row r="231" spans="1:10" x14ac:dyDescent="0.3">
      <c r="A231" s="15" t="s">
        <v>184</v>
      </c>
      <c r="B231" s="1"/>
      <c r="C231" s="2"/>
      <c r="D231" s="3"/>
      <c r="E231" s="21"/>
      <c r="F231" s="1"/>
      <c r="G231" s="94">
        <v>-145921.43000000017</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14281032.32</v>
      </c>
      <c r="H234" s="128">
        <v>856</v>
      </c>
      <c r="I234" s="37" t="s">
        <v>51</v>
      </c>
    </row>
    <row r="235" spans="1:10" x14ac:dyDescent="0.3">
      <c r="A235" s="15" t="s">
        <v>187</v>
      </c>
      <c r="B235" s="1"/>
      <c r="C235" s="2"/>
      <c r="D235" s="3"/>
      <c r="E235" s="21"/>
      <c r="F235" s="21"/>
      <c r="G235" s="76">
        <v>14997726.75</v>
      </c>
      <c r="H235" s="69">
        <v>856</v>
      </c>
      <c r="I235" s="37" t="s">
        <v>51</v>
      </c>
    </row>
    <row r="236" spans="1:10" ht="14.5" thickBot="1" x14ac:dyDescent="0.35">
      <c r="A236" s="15" t="s">
        <v>188</v>
      </c>
      <c r="B236" s="1"/>
      <c r="C236" s="2"/>
      <c r="D236" s="3"/>
      <c r="E236" s="21"/>
      <c r="F236" s="1"/>
      <c r="G236" s="129">
        <v>-716694.4299999997</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2717130.37</v>
      </c>
      <c r="I240" s="130"/>
      <c r="J240" s="59"/>
    </row>
    <row r="241" spans="1:10" x14ac:dyDescent="0.3">
      <c r="A241" s="15" t="s">
        <v>191</v>
      </c>
      <c r="B241" s="1"/>
      <c r="C241" s="2"/>
      <c r="D241" s="3"/>
      <c r="E241" s="1"/>
      <c r="F241" s="1"/>
      <c r="G241" s="1"/>
      <c r="H241" s="94">
        <v>1718708.71</v>
      </c>
      <c r="I241" s="37"/>
      <c r="J241" s="59"/>
    </row>
    <row r="242" spans="1:10" x14ac:dyDescent="0.3">
      <c r="A242" s="15" t="s">
        <v>192</v>
      </c>
      <c r="B242" s="1"/>
      <c r="C242" s="2"/>
      <c r="D242" s="3"/>
      <c r="E242" s="1"/>
      <c r="F242" s="1"/>
      <c r="G242" s="1"/>
      <c r="H242" s="93">
        <v>2222299.71</v>
      </c>
      <c r="J242" s="59"/>
    </row>
    <row r="243" spans="1:10" ht="14.5" thickBot="1" x14ac:dyDescent="0.35">
      <c r="A243" s="15" t="s">
        <v>193</v>
      </c>
      <c r="B243" s="1"/>
      <c r="C243" s="2"/>
      <c r="D243" s="3"/>
      <c r="E243" s="1"/>
      <c r="F243" s="1"/>
      <c r="G243" s="1"/>
      <c r="H243" s="129">
        <v>3220721.37</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1868149.2</v>
      </c>
      <c r="I245" s="132"/>
      <c r="J245" s="59"/>
    </row>
    <row r="246" spans="1:10" x14ac:dyDescent="0.3">
      <c r="A246" s="15" t="s">
        <v>195</v>
      </c>
      <c r="B246" s="1"/>
      <c r="C246" s="2"/>
      <c r="D246" s="3"/>
      <c r="E246" s="1"/>
      <c r="F246" s="1"/>
      <c r="G246" s="1"/>
      <c r="H246" s="94">
        <v>555162.05000000005</v>
      </c>
      <c r="I246" s="133"/>
      <c r="J246" s="59"/>
    </row>
    <row r="247" spans="1:10" x14ac:dyDescent="0.3">
      <c r="A247" s="15" t="s">
        <v>196</v>
      </c>
      <c r="B247" s="1"/>
      <c r="C247" s="2"/>
      <c r="D247" s="3"/>
      <c r="E247" s="1"/>
      <c r="F247" s="1"/>
      <c r="G247" s="1"/>
      <c r="H247" s="94">
        <v>905134.69</v>
      </c>
      <c r="I247" s="132"/>
      <c r="J247" s="59"/>
    </row>
    <row r="248" spans="1:10" ht="14.5" thickBot="1" x14ac:dyDescent="0.35">
      <c r="A248" s="15" t="s">
        <v>197</v>
      </c>
      <c r="B248" s="1"/>
      <c r="C248" s="2"/>
      <c r="D248" s="3"/>
      <c r="E248" s="1"/>
      <c r="F248" s="1"/>
      <c r="G248" s="1"/>
      <c r="H248" s="129">
        <v>2218121.84</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B12" sqref="B12"/>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43739</v>
      </c>
      <c r="D3" s="8" t="s">
        <v>1</v>
      </c>
      <c r="E3" s="9">
        <v>43784</v>
      </c>
      <c r="F3" s="1"/>
      <c r="G3" s="1"/>
    </row>
    <row r="4" spans="1:31" x14ac:dyDescent="0.3">
      <c r="A4" s="6" t="s">
        <v>2</v>
      </c>
      <c r="B4" s="1"/>
      <c r="C4" s="7">
        <v>43769</v>
      </c>
      <c r="D4" s="8" t="s">
        <v>3</v>
      </c>
      <c r="E4" s="10">
        <v>30</v>
      </c>
      <c r="F4" s="1"/>
      <c r="G4" s="1"/>
    </row>
    <row r="5" spans="1:31" x14ac:dyDescent="0.3">
      <c r="A5" s="6" t="s">
        <v>4</v>
      </c>
      <c r="B5" s="1"/>
      <c r="C5" s="7">
        <v>43753</v>
      </c>
      <c r="D5" s="8" t="s">
        <v>5</v>
      </c>
      <c r="E5" s="10">
        <v>31</v>
      </c>
      <c r="F5" s="11"/>
      <c r="G5" s="1"/>
    </row>
    <row r="6" spans="1:31" x14ac:dyDescent="0.3">
      <c r="A6" s="6" t="s">
        <v>6</v>
      </c>
      <c r="B6" s="1"/>
      <c r="C6" s="7">
        <v>43784</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1345850346.5599999</v>
      </c>
      <c r="E10" s="18">
        <v>1315226729.3099999</v>
      </c>
      <c r="F10" s="20">
        <v>0.87330855125026852</v>
      </c>
      <c r="G10" s="21"/>
      <c r="H10" s="22"/>
    </row>
    <row r="11" spans="1:31" x14ac:dyDescent="0.3">
      <c r="A11" s="8" t="s">
        <v>14</v>
      </c>
      <c r="B11" s="8"/>
      <c r="C11" s="18">
        <v>1506027540.24</v>
      </c>
      <c r="D11" s="19">
        <v>1345850346.5600002</v>
      </c>
      <c r="E11" s="18">
        <v>1315226729.3099999</v>
      </c>
      <c r="F11" s="20">
        <v>0.87330855125026852</v>
      </c>
      <c r="G11" s="1"/>
    </row>
    <row r="12" spans="1:31" x14ac:dyDescent="0.3">
      <c r="A12" s="23" t="s">
        <v>15</v>
      </c>
      <c r="B12" s="24">
        <v>2.59881E-2</v>
      </c>
      <c r="C12" s="18">
        <v>175000000</v>
      </c>
      <c r="D12" s="19">
        <v>14822806.32</v>
      </c>
      <c r="E12" s="18">
        <v>0</v>
      </c>
      <c r="F12" s="20">
        <v>0</v>
      </c>
      <c r="G12" s="21"/>
    </row>
    <row r="13" spans="1:31" x14ac:dyDescent="0.3">
      <c r="A13" s="23" t="s">
        <v>16</v>
      </c>
      <c r="B13" s="24">
        <v>2.7099999999999999E-2</v>
      </c>
      <c r="C13" s="18">
        <v>530000000</v>
      </c>
      <c r="D13" s="19">
        <v>530000000</v>
      </c>
      <c r="E13" s="18">
        <v>514199189.06999999</v>
      </c>
      <c r="F13" s="20">
        <v>0.97018714918867921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14822806.32</v>
      </c>
      <c r="C21" s="18">
        <v>33171.43</v>
      </c>
      <c r="D21" s="20">
        <v>84.701750400000009</v>
      </c>
      <c r="E21" s="20">
        <v>0.18955102857142858</v>
      </c>
      <c r="F21" s="27"/>
      <c r="G21" s="1"/>
    </row>
    <row r="22" spans="1:10" x14ac:dyDescent="0.3">
      <c r="A22" s="23" t="s">
        <v>16</v>
      </c>
      <c r="B22" s="18">
        <v>15800810.929999944</v>
      </c>
      <c r="C22" s="18">
        <v>1196916.67</v>
      </c>
      <c r="D22" s="20">
        <v>29.812850811320647</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30623617.249999944</v>
      </c>
      <c r="C27" s="18">
        <v>2485388.0999999996</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18259694.760000002</v>
      </c>
      <c r="I32" s="36"/>
      <c r="J32" s="37"/>
    </row>
    <row r="33" spans="1:10" x14ac:dyDescent="0.3">
      <c r="A33" s="34" t="s">
        <v>28</v>
      </c>
      <c r="B33" s="1"/>
      <c r="C33" s="1"/>
      <c r="D33" s="1"/>
      <c r="E33" s="1"/>
      <c r="F33" s="1"/>
      <c r="H33" s="38">
        <v>8500422.1999999993</v>
      </c>
      <c r="I33" s="39"/>
      <c r="J33" s="37"/>
    </row>
    <row r="34" spans="1:10" x14ac:dyDescent="0.3">
      <c r="A34" s="15" t="s">
        <v>29</v>
      </c>
      <c r="B34" s="1"/>
      <c r="C34" s="1"/>
      <c r="D34" s="1"/>
      <c r="E34" s="32"/>
      <c r="F34" s="21"/>
      <c r="H34" s="40">
        <v>26760116.960000001</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579716.81999999995</v>
      </c>
      <c r="I39" s="43"/>
      <c r="J39" s="37"/>
    </row>
    <row r="40" spans="1:10" x14ac:dyDescent="0.3">
      <c r="A40" s="34" t="s">
        <v>33</v>
      </c>
      <c r="B40" s="1"/>
      <c r="C40" s="1"/>
      <c r="D40" s="1"/>
      <c r="E40" s="1"/>
      <c r="F40" s="21"/>
      <c r="H40" s="38">
        <v>2113486.0499999998</v>
      </c>
      <c r="I40" s="39"/>
      <c r="J40" s="37"/>
    </row>
    <row r="41" spans="1:10" x14ac:dyDescent="0.3">
      <c r="A41" s="46" t="s">
        <v>34</v>
      </c>
      <c r="B41" s="1"/>
      <c r="C41" s="1"/>
      <c r="D41" s="1"/>
      <c r="E41" s="1"/>
      <c r="F41" s="47"/>
      <c r="H41" s="40">
        <v>2693202.8699999996</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10743309.689999999</v>
      </c>
      <c r="I47" s="36"/>
      <c r="J47" s="37"/>
    </row>
    <row r="48" spans="1:10" x14ac:dyDescent="0.3">
      <c r="A48" s="46" t="s">
        <v>39</v>
      </c>
      <c r="B48" s="1"/>
      <c r="C48" s="1"/>
      <c r="D48" s="1"/>
      <c r="E48" s="1"/>
      <c r="F48" s="1"/>
      <c r="H48" s="35">
        <v>20256.68</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1819699.78</v>
      </c>
      <c r="I50" s="36"/>
      <c r="J50" s="37"/>
    </row>
    <row r="51" spans="1:10" x14ac:dyDescent="0.3">
      <c r="A51" s="46" t="s">
        <v>42</v>
      </c>
      <c r="B51" s="1"/>
      <c r="C51" s="1"/>
      <c r="D51" s="1"/>
      <c r="E51" s="1"/>
      <c r="F51" s="1"/>
      <c r="H51" s="49">
        <v>98924.05</v>
      </c>
      <c r="I51" s="50"/>
      <c r="J51" s="37"/>
    </row>
    <row r="52" spans="1:10" x14ac:dyDescent="0.3">
      <c r="A52" s="15" t="s">
        <v>43</v>
      </c>
      <c r="B52" s="1"/>
      <c r="C52" s="1"/>
      <c r="D52" s="1"/>
      <c r="E52" s="1"/>
      <c r="F52" s="21"/>
      <c r="H52" s="51">
        <v>42135510.029999994</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2898330.47</v>
      </c>
      <c r="F56" s="56"/>
      <c r="G56" s="57"/>
      <c r="H56" s="58">
        <v>178</v>
      </c>
      <c r="I56" s="59"/>
    </row>
    <row r="57" spans="1:10" x14ac:dyDescent="0.3">
      <c r="A57" s="46" t="s">
        <v>52</v>
      </c>
      <c r="E57" s="56">
        <v>224169</v>
      </c>
      <c r="F57" s="56"/>
      <c r="G57" s="57"/>
      <c r="H57" s="58">
        <v>14</v>
      </c>
      <c r="I57" s="59"/>
    </row>
    <row r="58" spans="1:10" x14ac:dyDescent="0.3">
      <c r="A58" s="46" t="s">
        <v>53</v>
      </c>
      <c r="B58" s="1"/>
      <c r="C58" s="1"/>
      <c r="D58" s="1"/>
      <c r="E58" s="56">
        <v>564552</v>
      </c>
      <c r="F58" s="57"/>
      <c r="G58" s="57"/>
      <c r="H58" s="58">
        <v>31</v>
      </c>
    </row>
    <row r="59" spans="1:10" x14ac:dyDescent="0.3">
      <c r="A59" s="46" t="s">
        <v>54</v>
      </c>
      <c r="B59" s="1"/>
      <c r="C59" s="1"/>
      <c r="D59" s="1"/>
      <c r="E59" s="56">
        <v>0</v>
      </c>
      <c r="F59" s="57"/>
      <c r="G59" s="57"/>
      <c r="H59" s="58">
        <v>0</v>
      </c>
    </row>
    <row r="60" spans="1:10" x14ac:dyDescent="0.3">
      <c r="A60" s="46" t="s">
        <v>55</v>
      </c>
      <c r="B60" s="1"/>
      <c r="C60" s="1"/>
      <c r="D60" s="1"/>
      <c r="E60" s="56">
        <v>15280</v>
      </c>
      <c r="F60" s="57"/>
      <c r="G60" s="57"/>
      <c r="H60" s="58">
        <v>1</v>
      </c>
    </row>
    <row r="61" spans="1:10" x14ac:dyDescent="0.3">
      <c r="A61" s="46" t="s">
        <v>56</v>
      </c>
      <c r="B61" s="1"/>
      <c r="C61" s="1"/>
      <c r="D61" s="1"/>
      <c r="E61" s="56"/>
      <c r="F61" s="56">
        <v>1790998.04</v>
      </c>
      <c r="G61" s="57"/>
      <c r="H61" s="58">
        <v>100</v>
      </c>
    </row>
    <row r="62" spans="1:10" x14ac:dyDescent="0.3">
      <c r="A62" s="46" t="s">
        <v>57</v>
      </c>
      <c r="B62" s="1"/>
      <c r="C62" s="1"/>
      <c r="D62" s="1"/>
      <c r="E62" s="56"/>
      <c r="F62" s="56"/>
      <c r="G62" s="57">
        <v>0</v>
      </c>
      <c r="H62" s="58">
        <v>0</v>
      </c>
    </row>
    <row r="63" spans="1:10" x14ac:dyDescent="0.3">
      <c r="A63" s="46" t="s">
        <v>58</v>
      </c>
      <c r="B63" s="1"/>
      <c r="C63" s="1"/>
      <c r="D63" s="1"/>
      <c r="E63" s="56"/>
      <c r="F63" s="60"/>
      <c r="G63" s="57">
        <v>4901820.4800000004</v>
      </c>
      <c r="H63" s="58">
        <v>218</v>
      </c>
    </row>
    <row r="64" spans="1:10" x14ac:dyDescent="0.3">
      <c r="A64" s="46" t="s">
        <v>59</v>
      </c>
      <c r="B64" s="1"/>
      <c r="C64" s="1"/>
      <c r="D64" s="1"/>
      <c r="E64" s="61"/>
      <c r="F64" s="61"/>
      <c r="G64" s="57">
        <v>1650418.52</v>
      </c>
      <c r="H64" s="58">
        <v>72</v>
      </c>
    </row>
    <row r="65" spans="1:10" x14ac:dyDescent="0.3">
      <c r="A65" s="34" t="s">
        <v>60</v>
      </c>
      <c r="B65" s="1"/>
      <c r="C65" s="1"/>
      <c r="D65" s="1"/>
      <c r="E65" s="62">
        <v>3702331.47</v>
      </c>
      <c r="F65" s="62">
        <v>1790998.04</v>
      </c>
      <c r="G65" s="63">
        <v>6552239</v>
      </c>
      <c r="H65" s="64">
        <v>614</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71936</v>
      </c>
      <c r="E71" s="70">
        <v>1699473895.3699999</v>
      </c>
      <c r="F71" s="71">
        <v>7.0000000000000007E-2</v>
      </c>
      <c r="G71" s="70">
        <v>1345850346.5599999</v>
      </c>
      <c r="H71" s="42"/>
      <c r="I71" s="59"/>
    </row>
    <row r="72" spans="1:10" x14ac:dyDescent="0.3">
      <c r="A72" s="46" t="s">
        <v>67</v>
      </c>
      <c r="B72" s="1"/>
      <c r="C72" s="1"/>
      <c r="D72" s="72"/>
      <c r="E72" s="73">
        <v>-23651043.600000001</v>
      </c>
      <c r="F72" s="74"/>
      <c r="G72" s="35">
        <v>-18840578.559999943</v>
      </c>
      <c r="H72" s="42"/>
      <c r="I72" s="59"/>
    </row>
    <row r="73" spans="1:10" x14ac:dyDescent="0.3">
      <c r="A73" s="46" t="s">
        <v>68</v>
      </c>
      <c r="B73" s="1"/>
      <c r="C73" s="1"/>
      <c r="D73" s="75">
        <v>-177</v>
      </c>
      <c r="E73" s="73">
        <v>-3784581.99</v>
      </c>
      <c r="F73" s="74"/>
      <c r="G73" s="35">
        <v>-3051131.21</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-147</v>
      </c>
      <c r="E75" s="73">
        <v>-3241292.57</v>
      </c>
      <c r="F75" s="74"/>
      <c r="G75" s="35">
        <v>-2563814.4300000002</v>
      </c>
      <c r="H75" s="42"/>
      <c r="I75" s="59"/>
    </row>
    <row r="76" spans="1:10" x14ac:dyDescent="0.3">
      <c r="A76" s="46" t="s">
        <v>71</v>
      </c>
      <c r="B76" s="1"/>
      <c r="C76" s="1"/>
      <c r="D76" s="75">
        <v>-350</v>
      </c>
      <c r="E76" s="73">
        <v>-7652406.7000000002</v>
      </c>
      <c r="F76" s="76"/>
      <c r="G76" s="35">
        <v>-6168093.0499999998</v>
      </c>
      <c r="H76" s="42"/>
      <c r="I76" s="59"/>
      <c r="J76" s="59"/>
    </row>
    <row r="77" spans="1:10" x14ac:dyDescent="0.3">
      <c r="A77" s="46" t="s">
        <v>72</v>
      </c>
      <c r="B77" s="1"/>
      <c r="C77" s="77"/>
      <c r="D77" s="78">
        <v>71262</v>
      </c>
      <c r="E77" s="79">
        <v>1661144570.51</v>
      </c>
      <c r="F77" s="80"/>
      <c r="G77" s="79">
        <v>1315226729.3099999</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441797603.76999998</v>
      </c>
      <c r="H80" s="52"/>
      <c r="I80" s="59"/>
    </row>
    <row r="81" spans="1:10" x14ac:dyDescent="0.3">
      <c r="A81" s="84" t="s">
        <v>75</v>
      </c>
      <c r="B81" s="1"/>
      <c r="C81" s="47"/>
      <c r="D81" s="1"/>
      <c r="E81" s="1"/>
      <c r="F81" s="1"/>
      <c r="G81" s="61">
        <v>873429125.53999996</v>
      </c>
      <c r="H81" s="52"/>
      <c r="I81" s="59"/>
    </row>
    <row r="82" spans="1:10" x14ac:dyDescent="0.3">
      <c r="A82" s="85" t="s">
        <v>60</v>
      </c>
      <c r="B82" s="1"/>
      <c r="C82" s="47"/>
      <c r="D82" s="1"/>
      <c r="E82" s="1"/>
      <c r="F82" s="1"/>
      <c r="G82" s="86">
        <v>1315226729.3099999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42135510.030000001</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42135510.030000001</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706631.19</v>
      </c>
      <c r="J92" s="37"/>
    </row>
    <row r="93" spans="1:10" x14ac:dyDescent="0.3">
      <c r="A93" s="15" t="s">
        <v>81</v>
      </c>
      <c r="B93" s="1"/>
      <c r="C93" s="1"/>
      <c r="D93" s="1"/>
      <c r="E93" s="1"/>
      <c r="F93" s="1"/>
      <c r="G93" s="1"/>
      <c r="H93" s="92">
        <v>1474857.68</v>
      </c>
      <c r="J93" s="37"/>
    </row>
    <row r="94" spans="1:10" x14ac:dyDescent="0.3">
      <c r="A94" s="46" t="s">
        <v>82</v>
      </c>
      <c r="B94" s="1"/>
      <c r="C94" s="1"/>
      <c r="D94" s="1"/>
      <c r="E94" s="1"/>
      <c r="F94" s="1"/>
      <c r="G94" s="1"/>
      <c r="H94" s="15"/>
    </row>
    <row r="95" spans="1:10" x14ac:dyDescent="0.3">
      <c r="A95" s="34" t="s">
        <v>83</v>
      </c>
      <c r="B95" s="1"/>
      <c r="C95" s="1"/>
      <c r="D95" s="1"/>
      <c r="E95" s="1"/>
      <c r="F95" s="1"/>
      <c r="G95" s="1"/>
      <c r="H95" s="89">
        <v>1121541.96</v>
      </c>
      <c r="J95" s="37"/>
    </row>
    <row r="96" spans="1:10" x14ac:dyDescent="0.3">
      <c r="A96" s="34" t="s">
        <v>84</v>
      </c>
      <c r="B96" s="1"/>
      <c r="C96" s="1"/>
      <c r="D96" s="1"/>
      <c r="E96" s="1"/>
      <c r="F96" s="1"/>
      <c r="G96" s="1"/>
      <c r="H96" s="89">
        <v>1121541.96</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3303030.83</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33171.43</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33171.43</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2485388.0999999996</v>
      </c>
      <c r="J150" s="37"/>
    </row>
    <row r="151" spans="1:10" x14ac:dyDescent="0.3">
      <c r="A151" s="96" t="s">
        <v>126</v>
      </c>
      <c r="B151" s="1"/>
      <c r="C151" s="1"/>
      <c r="D151" s="1"/>
      <c r="E151" s="1"/>
      <c r="F151" s="1"/>
      <c r="G151" s="1"/>
      <c r="H151" s="94">
        <v>2485388.0999999996</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36347091.100000001</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30623617.249999944</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30623617.249999944</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5723473.8499999996</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5723473.8500000015</v>
      </c>
      <c r="J186" s="37"/>
    </row>
    <row r="187" spans="1:10" x14ac:dyDescent="0.3">
      <c r="A187" s="46" t="s">
        <v>149</v>
      </c>
      <c r="B187" s="1"/>
      <c r="C187" s="2"/>
      <c r="D187" s="3"/>
      <c r="E187" s="1"/>
      <c r="F187" s="21"/>
      <c r="G187" s="1"/>
      <c r="H187" s="94">
        <v>13253611.550000001</v>
      </c>
      <c r="J187" s="37"/>
    </row>
    <row r="188" spans="1:10" x14ac:dyDescent="0.3">
      <c r="A188" s="46" t="s">
        <v>150</v>
      </c>
      <c r="B188" s="1"/>
      <c r="C188" s="2"/>
      <c r="D188" s="3"/>
      <c r="E188" s="1"/>
      <c r="F188" s="21"/>
      <c r="G188" s="1"/>
      <c r="H188" s="94">
        <v>5723473.8500000006</v>
      </c>
      <c r="J188" s="37"/>
    </row>
    <row r="189" spans="1:10" x14ac:dyDescent="0.3">
      <c r="A189" s="46" t="s">
        <v>151</v>
      </c>
      <c r="B189" s="1"/>
      <c r="C189" s="2"/>
      <c r="D189" s="3"/>
      <c r="E189" s="1"/>
      <c r="F189" s="21"/>
      <c r="G189" s="1"/>
      <c r="H189" s="94">
        <v>7530137.7000000002</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18.05</v>
      </c>
      <c r="J193" s="48"/>
    </row>
    <row r="194" spans="1:10" ht="16.5" x14ac:dyDescent="0.35">
      <c r="A194" s="15" t="s">
        <v>154</v>
      </c>
      <c r="B194" s="1"/>
      <c r="C194" s="2"/>
      <c r="D194" s="3"/>
      <c r="E194" s="1"/>
      <c r="F194" s="1"/>
      <c r="H194" s="102">
        <v>0.7295552729136866</v>
      </c>
      <c r="I194" s="103"/>
      <c r="J194" s="48"/>
    </row>
    <row r="195" spans="1:10" ht="16.5" x14ac:dyDescent="0.35">
      <c r="A195" s="15" t="s">
        <v>155</v>
      </c>
      <c r="B195" s="1"/>
      <c r="C195" s="2"/>
      <c r="D195" s="3"/>
      <c r="E195" s="1"/>
      <c r="F195" s="1"/>
      <c r="H195" s="102">
        <v>0.57482617299488881</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2665232.91</v>
      </c>
      <c r="H198" s="1"/>
    </row>
    <row r="199" spans="1:10" x14ac:dyDescent="0.3">
      <c r="A199" s="46" t="s">
        <v>159</v>
      </c>
      <c r="B199" s="1"/>
      <c r="C199" s="2"/>
      <c r="D199" s="3"/>
      <c r="E199" s="21"/>
      <c r="F199" s="1"/>
      <c r="G199" s="94">
        <v>3051131.21</v>
      </c>
      <c r="H199" s="106">
        <v>177</v>
      </c>
    </row>
    <row r="200" spans="1:10" x14ac:dyDescent="0.3">
      <c r="A200" s="46" t="s">
        <v>160</v>
      </c>
      <c r="B200" s="1"/>
      <c r="C200" s="2"/>
      <c r="D200" s="3"/>
      <c r="E200" s="21"/>
      <c r="F200" s="1"/>
      <c r="G200" s="94">
        <v>-385898.29999999981</v>
      </c>
      <c r="H200" s="1"/>
    </row>
    <row r="201" spans="1:10" x14ac:dyDescent="0.3">
      <c r="A201" s="46" t="s">
        <v>161</v>
      </c>
      <c r="B201" s="1"/>
      <c r="C201" s="2"/>
      <c r="D201" s="3"/>
      <c r="E201" s="21"/>
      <c r="F201" s="1"/>
      <c r="G201" s="94">
        <v>1345850346.5599999</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-2.8673195425208884E-4</v>
      </c>
      <c r="H203" s="1"/>
    </row>
    <row r="204" spans="1:10" x14ac:dyDescent="0.3">
      <c r="A204" s="46" t="s">
        <v>164</v>
      </c>
      <c r="B204" s="1"/>
      <c r="C204" s="2"/>
      <c r="D204" s="3"/>
      <c r="E204" s="21"/>
      <c r="F204" s="1"/>
      <c r="G204" s="108">
        <v>-1.216248E-4</v>
      </c>
      <c r="H204" s="1"/>
    </row>
    <row r="205" spans="1:10" x14ac:dyDescent="0.3">
      <c r="A205" s="46" t="s">
        <v>165</v>
      </c>
      <c r="B205" s="1"/>
      <c r="C205" s="2"/>
      <c r="D205" s="3"/>
      <c r="E205" s="21"/>
      <c r="F205" s="1"/>
      <c r="G205" s="108">
        <v>-7.3528099999999998E-5</v>
      </c>
      <c r="H205" s="1"/>
    </row>
    <row r="206" spans="1:10" x14ac:dyDescent="0.3">
      <c r="A206" s="46" t="s">
        <v>166</v>
      </c>
      <c r="B206" s="1"/>
      <c r="C206" s="2"/>
      <c r="D206" s="3"/>
      <c r="E206" s="21"/>
      <c r="F206" s="1"/>
      <c r="G206" s="108">
        <v>-1.504466E-4</v>
      </c>
      <c r="H206" s="1"/>
    </row>
    <row r="207" spans="1:10" x14ac:dyDescent="0.3">
      <c r="A207" s="46"/>
      <c r="B207" s="1"/>
      <c r="C207" s="2"/>
      <c r="D207" s="3"/>
      <c r="E207" s="21"/>
      <c r="F207" s="1"/>
      <c r="G207" s="107"/>
      <c r="H207" s="1"/>
    </row>
    <row r="208" spans="1:10" x14ac:dyDescent="0.3">
      <c r="A208" s="15" t="s">
        <v>167</v>
      </c>
      <c r="B208" s="1"/>
      <c r="C208" s="2"/>
      <c r="D208" s="3"/>
      <c r="E208" s="21"/>
      <c r="F208" s="1"/>
      <c r="G208" s="107">
        <v>5.2905529195902126E-4</v>
      </c>
      <c r="H208" s="76">
        <v>796771.83999999985</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4.6658451112714773E-3</v>
      </c>
      <c r="G211" s="101">
        <v>6279529.2599999998</v>
      </c>
      <c r="H211" s="112">
        <v>323</v>
      </c>
    </row>
    <row r="212" spans="1:8" x14ac:dyDescent="0.3">
      <c r="A212" s="34" t="s">
        <v>172</v>
      </c>
      <c r="B212" s="1"/>
      <c r="C212" s="2"/>
      <c r="D212" s="3"/>
      <c r="E212" s="1"/>
      <c r="F212" s="111">
        <v>8.7808094935710979E-4</v>
      </c>
      <c r="G212" s="101">
        <v>1181765.55</v>
      </c>
      <c r="H212" s="112">
        <v>62</v>
      </c>
    </row>
    <row r="213" spans="1:8" x14ac:dyDescent="0.3">
      <c r="A213" s="34" t="s">
        <v>173</v>
      </c>
      <c r="B213" s="1"/>
      <c r="C213" s="2"/>
      <c r="D213" s="3"/>
      <c r="E213" s="1"/>
      <c r="F213" s="111">
        <v>4.6303440170211967E-4</v>
      </c>
      <c r="G213" s="113">
        <v>623175.01</v>
      </c>
      <c r="H213" s="114">
        <v>37</v>
      </c>
    </row>
    <row r="214" spans="1:8" x14ac:dyDescent="0.3">
      <c r="A214" s="34" t="s">
        <v>174</v>
      </c>
      <c r="B214" s="1"/>
      <c r="C214" s="2"/>
      <c r="D214" s="3"/>
      <c r="E214" s="1"/>
      <c r="F214" s="111">
        <v>3.4497119325837445E-5</v>
      </c>
      <c r="G214" s="115">
        <v>46427.96</v>
      </c>
      <c r="H214" s="116">
        <v>2</v>
      </c>
    </row>
    <row r="215" spans="1:8" x14ac:dyDescent="0.3">
      <c r="A215" s="46" t="s">
        <v>175</v>
      </c>
      <c r="B215" s="1"/>
      <c r="C215" s="2"/>
      <c r="D215" s="3"/>
      <c r="E215" s="1"/>
      <c r="F215" s="111">
        <v>6.0069604623307071E-3</v>
      </c>
      <c r="G215" s="98">
        <v>8130897.7799999993</v>
      </c>
      <c r="H215" s="117">
        <v>424</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1.3756124703850669E-3</v>
      </c>
      <c r="H218" s="121">
        <v>1.4040258007117438E-3</v>
      </c>
    </row>
    <row r="219" spans="1:8" x14ac:dyDescent="0.3">
      <c r="A219" s="46" t="s">
        <v>164</v>
      </c>
      <c r="B219" s="1"/>
      <c r="C219" s="2"/>
      <c r="D219" s="3"/>
      <c r="E219" s="1"/>
      <c r="F219" s="1"/>
      <c r="G219" s="120">
        <v>1.5689174999999999E-3</v>
      </c>
      <c r="H219" s="120">
        <v>1.5588142E-3</v>
      </c>
    </row>
    <row r="220" spans="1:8" x14ac:dyDescent="0.3">
      <c r="A220" s="46" t="s">
        <v>165</v>
      </c>
      <c r="B220" s="1"/>
      <c r="C220" s="2"/>
      <c r="D220" s="3"/>
      <c r="E220" s="1"/>
      <c r="F220" s="1"/>
      <c r="G220" s="120">
        <v>1.8827711999999999E-3</v>
      </c>
      <c r="H220" s="120">
        <v>1.8091857000000001E-3</v>
      </c>
    </row>
    <row r="221" spans="1:8" x14ac:dyDescent="0.3">
      <c r="A221" s="46" t="s">
        <v>166</v>
      </c>
      <c r="B221" s="1"/>
      <c r="C221" s="2"/>
      <c r="D221" s="3"/>
      <c r="E221" s="1"/>
      <c r="F221" s="1"/>
      <c r="G221" s="120">
        <v>1.1105614000000001E-3</v>
      </c>
      <c r="H221" s="120">
        <v>1.1166793999999999E-3</v>
      </c>
    </row>
    <row r="222" spans="1:8" x14ac:dyDescent="0.3">
      <c r="A222" s="46"/>
      <c r="B222" s="1"/>
      <c r="C222" s="2"/>
      <c r="D222" s="3"/>
      <c r="E222" s="1"/>
      <c r="F222" s="1"/>
      <c r="G222" s="122"/>
      <c r="H222" s="120"/>
    </row>
    <row r="223" spans="1:8" x14ac:dyDescent="0.3">
      <c r="A223" s="123" t="s">
        <v>177</v>
      </c>
      <c r="B223" s="1"/>
      <c r="C223" s="2"/>
      <c r="D223" s="3"/>
      <c r="E223" s="1"/>
      <c r="F223" s="1"/>
      <c r="G223" s="124">
        <v>2233077.25</v>
      </c>
      <c r="H223" s="120"/>
    </row>
    <row r="224" spans="1:8" x14ac:dyDescent="0.3">
      <c r="A224" s="123" t="s">
        <v>178</v>
      </c>
      <c r="B224" s="1"/>
      <c r="C224" s="2"/>
      <c r="D224" s="3"/>
      <c r="E224" s="1"/>
      <c r="F224" s="1"/>
      <c r="G224" s="122">
        <v>1.6592314708004173E-3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2898330.47</v>
      </c>
      <c r="H229" s="126">
        <v>178</v>
      </c>
    </row>
    <row r="230" spans="1:10" x14ac:dyDescent="0.3">
      <c r="A230" s="15" t="s">
        <v>183</v>
      </c>
      <c r="B230" s="1"/>
      <c r="C230" s="2"/>
      <c r="D230" s="3"/>
      <c r="E230" s="21"/>
      <c r="F230" s="1"/>
      <c r="G230" s="115">
        <v>3071575.87</v>
      </c>
      <c r="H230" s="126">
        <v>178</v>
      </c>
    </row>
    <row r="231" spans="1:10" x14ac:dyDescent="0.3">
      <c r="A231" s="15" t="s">
        <v>184</v>
      </c>
      <c r="B231" s="1"/>
      <c r="C231" s="2"/>
      <c r="D231" s="3"/>
      <c r="E231" s="21"/>
      <c r="F231" s="1"/>
      <c r="G231" s="94">
        <v>-173245.39999999991</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10907407.32</v>
      </c>
      <c r="H234" s="128">
        <v>646</v>
      </c>
      <c r="I234" s="37" t="s">
        <v>51</v>
      </c>
    </row>
    <row r="235" spans="1:10" x14ac:dyDescent="0.3">
      <c r="A235" s="15" t="s">
        <v>187</v>
      </c>
      <c r="B235" s="1"/>
      <c r="C235" s="2"/>
      <c r="D235" s="3"/>
      <c r="E235" s="21"/>
      <c r="F235" s="21"/>
      <c r="G235" s="76">
        <v>11478180.32</v>
      </c>
      <c r="H235" s="69">
        <v>646</v>
      </c>
      <c r="I235" s="37" t="s">
        <v>51</v>
      </c>
    </row>
    <row r="236" spans="1:10" ht="14.5" thickBot="1" x14ac:dyDescent="0.35">
      <c r="A236" s="15" t="s">
        <v>188</v>
      </c>
      <c r="B236" s="1"/>
      <c r="C236" s="2"/>
      <c r="D236" s="3"/>
      <c r="E236" s="21"/>
      <c r="F236" s="1"/>
      <c r="G236" s="129">
        <v>-570773</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2078502</v>
      </c>
      <c r="I240" s="130"/>
      <c r="J240" s="59"/>
    </row>
    <row r="241" spans="1:10" x14ac:dyDescent="0.3">
      <c r="A241" s="15" t="s">
        <v>191</v>
      </c>
      <c r="B241" s="1"/>
      <c r="C241" s="2"/>
      <c r="D241" s="3"/>
      <c r="E241" s="1"/>
      <c r="F241" s="1"/>
      <c r="G241" s="1"/>
      <c r="H241" s="94">
        <v>1474857.68</v>
      </c>
      <c r="I241" s="37"/>
      <c r="J241" s="59"/>
    </row>
    <row r="242" spans="1:10" x14ac:dyDescent="0.3">
      <c r="A242" s="15" t="s">
        <v>192</v>
      </c>
      <c r="B242" s="1"/>
      <c r="C242" s="2"/>
      <c r="D242" s="3"/>
      <c r="E242" s="1"/>
      <c r="F242" s="1"/>
      <c r="G242" s="1"/>
      <c r="H242" s="93">
        <v>2113486.0499999998</v>
      </c>
      <c r="J242" s="59"/>
    </row>
    <row r="243" spans="1:10" ht="14.5" thickBot="1" x14ac:dyDescent="0.35">
      <c r="A243" s="15" t="s">
        <v>193</v>
      </c>
      <c r="B243" s="1"/>
      <c r="C243" s="2"/>
      <c r="D243" s="3"/>
      <c r="E243" s="1"/>
      <c r="F243" s="1"/>
      <c r="G243" s="1"/>
      <c r="H243" s="129">
        <v>2717130.37</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1995063.57</v>
      </c>
      <c r="I245" s="132"/>
      <c r="J245" s="59"/>
    </row>
    <row r="246" spans="1:10" x14ac:dyDescent="0.3">
      <c r="A246" s="15" t="s">
        <v>195</v>
      </c>
      <c r="B246" s="1"/>
      <c r="C246" s="2"/>
      <c r="D246" s="3"/>
      <c r="E246" s="1"/>
      <c r="F246" s="1"/>
      <c r="G246" s="1"/>
      <c r="H246" s="94">
        <v>706631.19</v>
      </c>
      <c r="I246" s="133"/>
      <c r="J246" s="59"/>
    </row>
    <row r="247" spans="1:10" x14ac:dyDescent="0.3">
      <c r="A247" s="15" t="s">
        <v>196</v>
      </c>
      <c r="B247" s="1"/>
      <c r="C247" s="2"/>
      <c r="D247" s="3"/>
      <c r="E247" s="1"/>
      <c r="F247" s="1"/>
      <c r="G247" s="1"/>
      <c r="H247" s="94">
        <v>579716.81999999995</v>
      </c>
      <c r="I247" s="132"/>
      <c r="J247" s="59"/>
    </row>
    <row r="248" spans="1:10" ht="14.5" thickBot="1" x14ac:dyDescent="0.35">
      <c r="A248" s="15" t="s">
        <v>197</v>
      </c>
      <c r="B248" s="1"/>
      <c r="C248" s="2"/>
      <c r="D248" s="3"/>
      <c r="E248" s="1"/>
      <c r="F248" s="1"/>
      <c r="G248" s="1"/>
      <c r="H248" s="129">
        <v>1868149.2000000002</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D1" sqref="D1"/>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43709</v>
      </c>
      <c r="D3" s="8" t="s">
        <v>1</v>
      </c>
      <c r="E3" s="9">
        <v>43753</v>
      </c>
      <c r="F3" s="1"/>
      <c r="G3" s="1"/>
    </row>
    <row r="4" spans="1:31" x14ac:dyDescent="0.3">
      <c r="A4" s="6" t="s">
        <v>2</v>
      </c>
      <c r="B4" s="1"/>
      <c r="C4" s="7">
        <v>43738</v>
      </c>
      <c r="D4" s="8" t="s">
        <v>3</v>
      </c>
      <c r="E4" s="10">
        <v>30</v>
      </c>
      <c r="F4" s="1"/>
      <c r="G4" s="1"/>
    </row>
    <row r="5" spans="1:31" x14ac:dyDescent="0.3">
      <c r="A5" s="6" t="s">
        <v>4</v>
      </c>
      <c r="B5" s="1"/>
      <c r="C5" s="7">
        <v>43724</v>
      </c>
      <c r="D5" s="8" t="s">
        <v>5</v>
      </c>
      <c r="E5" s="10">
        <v>29</v>
      </c>
      <c r="F5" s="11"/>
      <c r="G5" s="1"/>
    </row>
    <row r="6" spans="1:31" x14ac:dyDescent="0.3">
      <c r="A6" s="6" t="s">
        <v>6</v>
      </c>
      <c r="B6" s="1"/>
      <c r="C6" s="7">
        <v>43753</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f>C11</f>
        <v>1506027540.24</v>
      </c>
      <c r="D10" s="19">
        <f>G71</f>
        <v>1375044422.8299999</v>
      </c>
      <c r="E10" s="18">
        <f>G77</f>
        <v>1345850346.5599999</v>
      </c>
      <c r="F10" s="20">
        <f>E10/C10</f>
        <v>0.89364258660603624</v>
      </c>
      <c r="G10" s="21"/>
      <c r="H10" s="22"/>
    </row>
    <row r="11" spans="1:31" x14ac:dyDescent="0.3">
      <c r="A11" s="8" t="s">
        <v>14</v>
      </c>
      <c r="B11" s="8"/>
      <c r="C11" s="18">
        <f>SUM(C12:C17)</f>
        <v>1506027540.24</v>
      </c>
      <c r="D11" s="19">
        <f>SUM(D12:D17)</f>
        <v>1375044422.8300002</v>
      </c>
      <c r="E11" s="18">
        <f>SUM(E12:E17)</f>
        <v>1345850346.5600002</v>
      </c>
      <c r="F11" s="20">
        <f>E11/C11</f>
        <v>0.89364258660603635</v>
      </c>
      <c r="G11" s="1"/>
    </row>
    <row r="12" spans="1:31" x14ac:dyDescent="0.3">
      <c r="A12" s="23" t="s">
        <v>15</v>
      </c>
      <c r="B12" s="24">
        <v>2.59881E-2</v>
      </c>
      <c r="C12" s="18">
        <v>175000000</v>
      </c>
      <c r="D12" s="19">
        <v>44016882.590000004</v>
      </c>
      <c r="E12" s="18">
        <v>14822806.320000004</v>
      </c>
      <c r="F12" s="20">
        <f>E12/C12</f>
        <v>8.4701750400000025E-2</v>
      </c>
      <c r="G12" s="21"/>
    </row>
    <row r="13" spans="1:31" x14ac:dyDescent="0.3">
      <c r="A13" s="23" t="s">
        <v>16</v>
      </c>
      <c r="B13" s="24">
        <v>2.7099999999999999E-2</v>
      </c>
      <c r="C13" s="18">
        <v>530000000</v>
      </c>
      <c r="D13" s="19">
        <v>530000000</v>
      </c>
      <c r="E13" s="18">
        <v>530000000</v>
      </c>
      <c r="F13" s="20">
        <f>E13/C13</f>
        <v>1</v>
      </c>
      <c r="G13" s="21"/>
    </row>
    <row r="14" spans="1:31" x14ac:dyDescent="0.3">
      <c r="A14" s="23" t="s">
        <v>17</v>
      </c>
      <c r="B14" s="25">
        <v>0</v>
      </c>
      <c r="C14" s="18">
        <v>0</v>
      </c>
      <c r="D14" s="19">
        <v>0</v>
      </c>
      <c r="E14" s="18">
        <v>0</v>
      </c>
      <c r="F14" s="20">
        <f>IF(C14=0,0,E14/C14)</f>
        <v>0</v>
      </c>
      <c r="G14" s="21"/>
    </row>
    <row r="15" spans="1:31" x14ac:dyDescent="0.3">
      <c r="A15" s="23" t="s">
        <v>18</v>
      </c>
      <c r="B15" s="24">
        <v>2.76E-2</v>
      </c>
      <c r="C15" s="18">
        <v>437000000</v>
      </c>
      <c r="D15" s="19">
        <v>437000000</v>
      </c>
      <c r="E15" s="18">
        <v>437000000</v>
      </c>
      <c r="F15" s="20">
        <f>E15/C15</f>
        <v>1</v>
      </c>
      <c r="G15" s="1"/>
    </row>
    <row r="16" spans="1:31" x14ac:dyDescent="0.3">
      <c r="A16" s="23" t="s">
        <v>19</v>
      </c>
      <c r="B16" s="24">
        <v>2.7799999999999998E-2</v>
      </c>
      <c r="C16" s="18">
        <v>108000000</v>
      </c>
      <c r="D16" s="19">
        <v>108000000</v>
      </c>
      <c r="E16" s="18">
        <v>108000000</v>
      </c>
      <c r="F16" s="20">
        <f>E16/C16</f>
        <v>1</v>
      </c>
      <c r="G16" s="1"/>
    </row>
    <row r="17" spans="1:10" x14ac:dyDescent="0.3">
      <c r="A17" s="23" t="s">
        <v>20</v>
      </c>
      <c r="B17" s="24">
        <v>0</v>
      </c>
      <c r="C17" s="18">
        <v>256027540.24000001</v>
      </c>
      <c r="D17" s="19">
        <v>256027540.24000001</v>
      </c>
      <c r="E17" s="18">
        <v>256027540.24000001</v>
      </c>
      <c r="F17" s="20">
        <f>E17/C17</f>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29194076.270000018</v>
      </c>
      <c r="C21" s="18">
        <v>92148.72</v>
      </c>
      <c r="D21" s="20">
        <f>B21/(C12/1000)</f>
        <v>166.82329297142869</v>
      </c>
      <c r="E21" s="20">
        <f>C21/(C12/1000)</f>
        <v>0.52656411428571426</v>
      </c>
      <c r="F21" s="27"/>
      <c r="G21" s="1"/>
    </row>
    <row r="22" spans="1:10" x14ac:dyDescent="0.3">
      <c r="A22" s="23" t="s">
        <v>16</v>
      </c>
      <c r="B22" s="18">
        <v>0</v>
      </c>
      <c r="C22" s="18">
        <v>1196916.67</v>
      </c>
      <c r="D22" s="20">
        <f>B22/(C13/1000)</f>
        <v>0</v>
      </c>
      <c r="E22" s="20">
        <f>C22/(C13/1000)</f>
        <v>2.2583333396226415</v>
      </c>
      <c r="F22" s="27"/>
      <c r="G22" s="1"/>
    </row>
    <row r="23" spans="1:10" x14ac:dyDescent="0.3">
      <c r="A23" s="23" t="s">
        <v>17</v>
      </c>
      <c r="B23" s="18">
        <v>0</v>
      </c>
      <c r="C23" s="18">
        <v>0</v>
      </c>
      <c r="D23" s="20">
        <f>IF(B23=0,0,B23/(C14/1000))</f>
        <v>0</v>
      </c>
      <c r="E23" s="20">
        <f>IF(B23=0,0,C23/(C14/1000))</f>
        <v>0</v>
      </c>
      <c r="F23" s="27"/>
      <c r="G23" s="1"/>
    </row>
    <row r="24" spans="1:10" x14ac:dyDescent="0.3">
      <c r="A24" s="23" t="s">
        <v>18</v>
      </c>
      <c r="B24" s="18">
        <v>0</v>
      </c>
      <c r="C24" s="18">
        <v>1005100</v>
      </c>
      <c r="D24" s="20">
        <f>B24/(C15/1000)</f>
        <v>0</v>
      </c>
      <c r="E24" s="20">
        <f>C24/(C15/1000)</f>
        <v>2.2999999999999998</v>
      </c>
      <c r="F24" s="27"/>
      <c r="G24" s="1"/>
    </row>
    <row r="25" spans="1:10" x14ac:dyDescent="0.3">
      <c r="A25" s="23" t="s">
        <v>19</v>
      </c>
      <c r="B25" s="18">
        <v>0</v>
      </c>
      <c r="C25" s="18">
        <v>250200</v>
      </c>
      <c r="D25" s="20">
        <f>B25/(C16/1000)</f>
        <v>0</v>
      </c>
      <c r="E25" s="20">
        <f>C25/(C16/1000)</f>
        <v>2.3166666666666669</v>
      </c>
      <c r="F25" s="27"/>
      <c r="G25" s="1"/>
    </row>
    <row r="26" spans="1:10" x14ac:dyDescent="0.3">
      <c r="A26" s="23" t="s">
        <v>20</v>
      </c>
      <c r="B26" s="18">
        <v>0</v>
      </c>
      <c r="C26" s="18">
        <v>0</v>
      </c>
      <c r="D26" s="20">
        <f>B26/(C17/1000)</f>
        <v>0</v>
      </c>
      <c r="E26" s="20">
        <f>C26/(C17/1000)</f>
        <v>0</v>
      </c>
      <c r="F26" s="27"/>
      <c r="G26" s="1"/>
    </row>
    <row r="27" spans="1:10" x14ac:dyDescent="0.3">
      <c r="A27" s="8" t="s">
        <v>14</v>
      </c>
      <c r="B27" s="18">
        <f>SUM(B21:B26)</f>
        <v>29194076.270000018</v>
      </c>
      <c r="C27" s="18">
        <f>SUM(C21:C26)</f>
        <v>2544365.3899999997</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18072993.829999998</v>
      </c>
      <c r="I32" s="36"/>
      <c r="J32" s="37"/>
    </row>
    <row r="33" spans="1:10" x14ac:dyDescent="0.3">
      <c r="A33" s="34" t="s">
        <v>28</v>
      </c>
      <c r="B33" s="1"/>
      <c r="C33" s="1"/>
      <c r="D33" s="1"/>
      <c r="E33" s="1"/>
      <c r="F33" s="1"/>
      <c r="H33" s="38">
        <v>8443028.1300000008</v>
      </c>
      <c r="I33" s="39"/>
      <c r="J33" s="37"/>
    </row>
    <row r="34" spans="1:10" x14ac:dyDescent="0.3">
      <c r="A34" s="15" t="s">
        <v>29</v>
      </c>
      <c r="B34" s="1"/>
      <c r="C34" s="1"/>
      <c r="D34" s="1"/>
      <c r="E34" s="32"/>
      <c r="F34" s="21"/>
      <c r="H34" s="40">
        <f>SUM(H32:H33)</f>
        <v>26516021.960000001</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687653.09</v>
      </c>
      <c r="I39" s="43"/>
      <c r="J39" s="37"/>
    </row>
    <row r="40" spans="1:10" x14ac:dyDescent="0.3">
      <c r="A40" s="34" t="s">
        <v>33</v>
      </c>
      <c r="B40" s="1"/>
      <c r="C40" s="1"/>
      <c r="D40" s="1"/>
      <c r="E40" s="1"/>
      <c r="F40" s="21"/>
      <c r="H40" s="38">
        <v>1560476.71</v>
      </c>
      <c r="I40" s="39"/>
      <c r="J40" s="37"/>
    </row>
    <row r="41" spans="1:10" x14ac:dyDescent="0.3">
      <c r="A41" s="46" t="s">
        <v>34</v>
      </c>
      <c r="B41" s="1"/>
      <c r="C41" s="1"/>
      <c r="D41" s="1"/>
      <c r="E41" s="1"/>
      <c r="F41" s="47"/>
      <c r="H41" s="40">
        <f>SUM(H39:H40)</f>
        <v>2248129.7999999998</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9241360.9800000004</v>
      </c>
      <c r="I47" s="36"/>
      <c r="J47" s="37"/>
    </row>
    <row r="48" spans="1:10" x14ac:dyDescent="0.3">
      <c r="A48" s="46" t="s">
        <v>39</v>
      </c>
      <c r="B48" s="1"/>
      <c r="C48" s="1"/>
      <c r="D48" s="1"/>
      <c r="E48" s="1"/>
      <c r="F48" s="1"/>
      <c r="H48" s="35">
        <v>21589</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1735879.75</v>
      </c>
      <c r="I50" s="36"/>
      <c r="J50" s="37"/>
    </row>
    <row r="51" spans="1:10" x14ac:dyDescent="0.3">
      <c r="A51" s="46" t="s">
        <v>42</v>
      </c>
      <c r="B51" s="1"/>
      <c r="C51" s="1"/>
      <c r="D51" s="1"/>
      <c r="E51" s="1"/>
      <c r="F51" s="1"/>
      <c r="H51" s="49">
        <v>92776.63</v>
      </c>
      <c r="I51" s="50"/>
      <c r="J51" s="37"/>
    </row>
    <row r="52" spans="1:10" x14ac:dyDescent="0.3">
      <c r="A52" s="15" t="s">
        <v>43</v>
      </c>
      <c r="B52" s="1"/>
      <c r="C52" s="1"/>
      <c r="D52" s="1"/>
      <c r="E52" s="1"/>
      <c r="F52" s="21"/>
      <c r="H52" s="51">
        <f>SUM(H45:H51)+H34+H36+H41</f>
        <v>39855758.119999997</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1806316.68</v>
      </c>
      <c r="F56" s="56"/>
      <c r="G56" s="57"/>
      <c r="H56" s="58">
        <v>105</v>
      </c>
      <c r="I56" s="59"/>
    </row>
    <row r="57" spans="1:10" x14ac:dyDescent="0.3">
      <c r="A57" s="46" t="s">
        <v>52</v>
      </c>
      <c r="E57" s="56">
        <v>233491</v>
      </c>
      <c r="F57" s="56"/>
      <c r="G57" s="57"/>
      <c r="H57" s="58">
        <v>15</v>
      </c>
      <c r="I57" s="59"/>
    </row>
    <row r="58" spans="1:10" x14ac:dyDescent="0.3">
      <c r="A58" s="46" t="s">
        <v>53</v>
      </c>
      <c r="B58" s="1"/>
      <c r="C58" s="1"/>
      <c r="D58" s="1"/>
      <c r="E58" s="56">
        <v>434399</v>
      </c>
      <c r="F58" s="57"/>
      <c r="G58" s="57"/>
      <c r="H58" s="58">
        <v>23</v>
      </c>
    </row>
    <row r="59" spans="1:10" x14ac:dyDescent="0.3">
      <c r="A59" s="46" t="s">
        <v>54</v>
      </c>
      <c r="B59" s="1"/>
      <c r="C59" s="1"/>
      <c r="D59" s="1"/>
      <c r="E59" s="56">
        <v>0</v>
      </c>
      <c r="F59" s="57"/>
      <c r="G59" s="57"/>
      <c r="H59" s="58">
        <v>0</v>
      </c>
    </row>
    <row r="60" spans="1:10" x14ac:dyDescent="0.3">
      <c r="A60" s="46" t="s">
        <v>55</v>
      </c>
      <c r="B60" s="1"/>
      <c r="C60" s="1"/>
      <c r="D60" s="1"/>
      <c r="E60" s="56">
        <v>11871</v>
      </c>
      <c r="F60" s="57"/>
      <c r="G60" s="57"/>
      <c r="H60" s="58">
        <v>1</v>
      </c>
    </row>
    <row r="61" spans="1:10" x14ac:dyDescent="0.3">
      <c r="A61" s="46" t="s">
        <v>56</v>
      </c>
      <c r="B61" s="1"/>
      <c r="C61" s="1"/>
      <c r="D61" s="1"/>
      <c r="E61" s="56"/>
      <c r="F61" s="56">
        <v>1702974.82</v>
      </c>
      <c r="G61" s="57"/>
      <c r="H61" s="58">
        <v>90</v>
      </c>
    </row>
    <row r="62" spans="1:10" x14ac:dyDescent="0.3">
      <c r="A62" s="46" t="s">
        <v>57</v>
      </c>
      <c r="B62" s="1"/>
      <c r="C62" s="1"/>
      <c r="D62" s="1"/>
      <c r="E62" s="56"/>
      <c r="F62" s="56"/>
      <c r="G62" s="57">
        <v>85854.92</v>
      </c>
      <c r="H62" s="58">
        <v>3</v>
      </c>
    </row>
    <row r="63" spans="1:10" x14ac:dyDescent="0.3">
      <c r="A63" s="46" t="s">
        <v>58</v>
      </c>
      <c r="B63" s="1"/>
      <c r="C63" s="1"/>
      <c r="D63" s="1"/>
      <c r="E63" s="56"/>
      <c r="F63" s="60"/>
      <c r="G63" s="57">
        <v>4538475.17</v>
      </c>
      <c r="H63" s="58">
        <v>190</v>
      </c>
    </row>
    <row r="64" spans="1:10" x14ac:dyDescent="0.3">
      <c r="A64" s="46" t="s">
        <v>59</v>
      </c>
      <c r="B64" s="1"/>
      <c r="C64" s="1"/>
      <c r="D64" s="1"/>
      <c r="E64" s="61"/>
      <c r="F64" s="61"/>
      <c r="G64" s="57">
        <v>1672980.84</v>
      </c>
      <c r="H64" s="58">
        <v>66</v>
      </c>
    </row>
    <row r="65" spans="1:10" x14ac:dyDescent="0.3">
      <c r="A65" s="34" t="s">
        <v>60</v>
      </c>
      <c r="B65" s="1"/>
      <c r="C65" s="1"/>
      <c r="D65" s="1"/>
      <c r="E65" s="62">
        <f>SUM(E56:E64)</f>
        <v>2486077.6799999997</v>
      </c>
      <c r="F65" s="62">
        <f>SUM(F56:F64)</f>
        <v>1702974.82</v>
      </c>
      <c r="G65" s="63">
        <f>SUM(G56:G64)</f>
        <v>6297310.9299999997</v>
      </c>
      <c r="H65" s="64">
        <f>SUM(H56:H64)</f>
        <v>493</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72491</v>
      </c>
      <c r="E71" s="70">
        <v>1736053586.8299999</v>
      </c>
      <c r="F71" s="71">
        <v>7.0000000000000007E-2</v>
      </c>
      <c r="G71" s="70">
        <v>1375044422.8299999</v>
      </c>
      <c r="H71" s="42"/>
      <c r="I71" s="59"/>
    </row>
    <row r="72" spans="1:10" x14ac:dyDescent="0.3">
      <c r="A72" s="46" t="s">
        <v>67</v>
      </c>
      <c r="B72" s="1"/>
      <c r="C72" s="1"/>
      <c r="D72" s="72"/>
      <c r="E72" s="73">
        <v>-23868960.460000001</v>
      </c>
      <c r="F72" s="74"/>
      <c r="G72" s="35">
        <v>-18914831.730000019</v>
      </c>
      <c r="H72" s="42"/>
      <c r="I72" s="59"/>
    </row>
    <row r="73" spans="1:10" x14ac:dyDescent="0.3">
      <c r="A73" s="46" t="s">
        <v>68</v>
      </c>
      <c r="B73" s="1"/>
      <c r="C73" s="1"/>
      <c r="D73" s="75">
        <v>-142</v>
      </c>
      <c r="E73" s="73">
        <v>-3227708.11</v>
      </c>
      <c r="F73" s="74"/>
      <c r="G73" s="35">
        <v>-2611510.7200000002</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-104</v>
      </c>
      <c r="E75" s="73">
        <v>-2177080.9</v>
      </c>
      <c r="F75" s="74"/>
      <c r="G75" s="35">
        <v>-1730658.04</v>
      </c>
      <c r="H75" s="42"/>
      <c r="I75" s="59"/>
    </row>
    <row r="76" spans="1:10" x14ac:dyDescent="0.3">
      <c r="A76" s="46" t="s">
        <v>71</v>
      </c>
      <c r="B76" s="1"/>
      <c r="C76" s="1"/>
      <c r="D76" s="75">
        <v>-309</v>
      </c>
      <c r="E76" s="73">
        <v>-7305941.9900000002</v>
      </c>
      <c r="F76" s="76"/>
      <c r="G76" s="35">
        <v>-5937075.7800000003</v>
      </c>
      <c r="H76" s="42"/>
      <c r="I76" s="59"/>
      <c r="J76" s="59"/>
    </row>
    <row r="77" spans="1:10" x14ac:dyDescent="0.3">
      <c r="A77" s="46" t="s">
        <v>72</v>
      </c>
      <c r="B77" s="1"/>
      <c r="C77" s="77"/>
      <c r="D77" s="78">
        <f>SUM(D71:D76)</f>
        <v>71936</v>
      </c>
      <c r="E77" s="79">
        <f>SUM(E71:E76)</f>
        <v>1699473895.3699999</v>
      </c>
      <c r="F77" s="80"/>
      <c r="G77" s="79">
        <f>SUM(G71:G76)</f>
        <v>1345850346.5599999</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469499154.68000001</v>
      </c>
      <c r="H80" s="52"/>
      <c r="I80" s="59"/>
    </row>
    <row r="81" spans="1:10" x14ac:dyDescent="0.3">
      <c r="A81" s="84" t="s">
        <v>75</v>
      </c>
      <c r="B81" s="1"/>
      <c r="C81" s="47"/>
      <c r="D81" s="1"/>
      <c r="E81" s="1"/>
      <c r="F81" s="1"/>
      <c r="G81" s="61">
        <v>876351191.88</v>
      </c>
      <c r="H81" s="52"/>
      <c r="I81" s="59"/>
    </row>
    <row r="82" spans="1:10" x14ac:dyDescent="0.3">
      <c r="A82" s="85" t="s">
        <v>60</v>
      </c>
      <c r="B82" s="1"/>
      <c r="C82" s="47"/>
      <c r="D82" s="1"/>
      <c r="E82" s="1"/>
      <c r="F82" s="1"/>
      <c r="G82" s="86">
        <f>SUM(G80:G81)</f>
        <v>1345850346.5599999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39855758.120000005</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f>H87+H88</f>
        <v>39855758.120000005</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640516.96</v>
      </c>
      <c r="J92" s="37"/>
    </row>
    <row r="93" spans="1:10" x14ac:dyDescent="0.3">
      <c r="A93" s="15" t="s">
        <v>81</v>
      </c>
      <c r="B93" s="1"/>
      <c r="C93" s="1"/>
      <c r="D93" s="1"/>
      <c r="E93" s="1"/>
      <c r="F93" s="1"/>
      <c r="G93" s="1"/>
      <c r="H93" s="92">
        <v>777867.18</v>
      </c>
      <c r="J93" s="37"/>
    </row>
    <row r="94" spans="1:10" x14ac:dyDescent="0.3">
      <c r="A94" s="46" t="s">
        <v>82</v>
      </c>
      <c r="B94" s="1"/>
      <c r="C94" s="1"/>
      <c r="D94" s="1"/>
      <c r="E94" s="1"/>
      <c r="F94" s="1"/>
      <c r="G94" s="1"/>
      <c r="H94" s="15"/>
    </row>
    <row r="95" spans="1:10" x14ac:dyDescent="0.3">
      <c r="A95" s="34" t="s">
        <v>83</v>
      </c>
      <c r="B95" s="1"/>
      <c r="C95" s="1"/>
      <c r="D95" s="1"/>
      <c r="E95" s="1"/>
      <c r="F95" s="1"/>
      <c r="G95" s="1"/>
      <c r="H95" s="89">
        <v>1145870.3500000001</v>
      </c>
      <c r="J95" s="37"/>
    </row>
    <row r="96" spans="1:10" x14ac:dyDescent="0.3">
      <c r="A96" s="34" t="s">
        <v>84</v>
      </c>
      <c r="B96" s="1"/>
      <c r="C96" s="1"/>
      <c r="D96" s="1"/>
      <c r="E96" s="1"/>
      <c r="F96" s="1"/>
      <c r="G96" s="1"/>
      <c r="H96" s="89">
        <v>1145870.3500000001</v>
      </c>
      <c r="J96" s="37"/>
    </row>
    <row r="97" spans="1:10" x14ac:dyDescent="0.3">
      <c r="A97" s="34" t="s">
        <v>85</v>
      </c>
      <c r="B97" s="1"/>
      <c r="C97" s="1"/>
      <c r="D97" s="1"/>
      <c r="E97" s="1"/>
      <c r="F97" s="1"/>
      <c r="G97" s="1"/>
      <c r="H97" s="93">
        <f>IF(H96&lt;H95,H95-H96,0)</f>
        <v>0</v>
      </c>
      <c r="J97" s="37"/>
    </row>
    <row r="98" spans="1:10" x14ac:dyDescent="0.3">
      <c r="A98" s="34" t="s">
        <v>86</v>
      </c>
      <c r="B98" s="1"/>
      <c r="C98" s="1"/>
      <c r="D98" s="1"/>
      <c r="E98" s="1"/>
      <c r="F98" s="1"/>
      <c r="G98" s="1"/>
      <c r="H98" s="94">
        <f>H91+H92+H93+H96</f>
        <v>2564254.4900000002</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92148.72</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92148.72</v>
      </c>
      <c r="J106" s="37"/>
    </row>
    <row r="107" spans="1:10" x14ac:dyDescent="0.3">
      <c r="A107" s="96" t="s">
        <v>93</v>
      </c>
      <c r="B107" s="1"/>
      <c r="C107" s="1"/>
      <c r="D107" s="1"/>
      <c r="E107" s="1"/>
      <c r="F107" s="1"/>
      <c r="G107" s="1"/>
      <c r="H107" s="97">
        <f>IF(H106&lt;H104,H104-H106,0)</f>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f>IF(H114&lt;H112,H112-H114,0)</f>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f>IF(H122&lt;H120,H120-H122,0)</f>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f>IF(H130&lt;H128,H128-H130,0)</f>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f>IF(H138&lt;H136,H136-H138,0)</f>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2544365.3899999997</v>
      </c>
      <c r="J150" s="37"/>
    </row>
    <row r="151" spans="1:10" x14ac:dyDescent="0.3">
      <c r="A151" s="96" t="s">
        <v>126</v>
      </c>
      <c r="B151" s="1"/>
      <c r="C151" s="1"/>
      <c r="D151" s="1"/>
      <c r="E151" s="1"/>
      <c r="F151" s="1"/>
      <c r="G151" s="1"/>
      <c r="H151" s="94">
        <v>2544365.3899999997</v>
      </c>
      <c r="J151" s="37"/>
    </row>
    <row r="152" spans="1:10" x14ac:dyDescent="0.3">
      <c r="A152" s="96" t="s">
        <v>127</v>
      </c>
      <c r="B152" s="1"/>
      <c r="C152" s="1"/>
      <c r="D152" s="1"/>
      <c r="E152" s="1"/>
      <c r="F152" s="1"/>
      <c r="G152" s="1"/>
      <c r="H152" s="94">
        <f>IF(H150-H151&gt;0,H150-H151,0)</f>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34747138.240000002</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f>IF(H155&gt;H161,H161,IF(ABS(H155-H161)&lt;0.005,H161,"Funds Paid vs. Owed Discrepancy"))</f>
        <v>29194076.270000018</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29194076.270000018</v>
      </c>
      <c r="I161" s="37"/>
      <c r="J161" s="37"/>
    </row>
    <row r="162" spans="1:10" x14ac:dyDescent="0.3">
      <c r="A162" s="34" t="s">
        <v>134</v>
      </c>
      <c r="B162" s="1"/>
      <c r="C162" s="1"/>
      <c r="D162" s="1"/>
      <c r="E162" s="1"/>
      <c r="F162" s="1"/>
      <c r="G162" s="1"/>
      <c r="H162" s="94">
        <f>IF(H161-H158&gt;0,H161-H158,0)</f>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f>ROUND(H155-H158-H165,2)</f>
        <v>5553061.9699999997</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7530137.6999999899</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f>H181+H183+H182</f>
        <v>7530137.6999999899</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5553061.9700000025</v>
      </c>
      <c r="J186" s="37"/>
    </row>
    <row r="187" spans="1:10" x14ac:dyDescent="0.3">
      <c r="A187" s="46" t="s">
        <v>149</v>
      </c>
      <c r="B187" s="1"/>
      <c r="C187" s="2"/>
      <c r="D187" s="3"/>
      <c r="E187" s="1"/>
      <c r="F187" s="21"/>
      <c r="G187" s="1"/>
      <c r="H187" s="94">
        <f>H184-H185+H186</f>
        <v>13083199.669999992</v>
      </c>
      <c r="J187" s="37"/>
    </row>
    <row r="188" spans="1:10" x14ac:dyDescent="0.3">
      <c r="A188" s="46" t="s">
        <v>150</v>
      </c>
      <c r="B188" s="1"/>
      <c r="C188" s="2"/>
      <c r="D188" s="3"/>
      <c r="E188" s="1"/>
      <c r="F188" s="21"/>
      <c r="G188" s="1"/>
      <c r="H188" s="94">
        <v>5553061.9699999942</v>
      </c>
      <c r="J188" s="37"/>
    </row>
    <row r="189" spans="1:10" x14ac:dyDescent="0.3">
      <c r="A189" s="46" t="s">
        <v>151</v>
      </c>
      <c r="B189" s="1"/>
      <c r="C189" s="2"/>
      <c r="D189" s="3"/>
      <c r="E189" s="1"/>
      <c r="F189" s="21"/>
      <c r="G189" s="1"/>
      <c r="H189" s="94">
        <f>H187-H188</f>
        <v>7530137.6999999983</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19.010000000000002</v>
      </c>
      <c r="J193" s="48"/>
    </row>
    <row r="194" spans="1:10" ht="16.5" x14ac:dyDescent="0.35">
      <c r="A194" s="15" t="s">
        <v>154</v>
      </c>
      <c r="B194" s="1"/>
      <c r="C194" s="2"/>
      <c r="D194" s="3"/>
      <c r="E194" s="1"/>
      <c r="F194" s="1"/>
      <c r="H194" s="102">
        <v>0.6659838307072794</v>
      </c>
      <c r="I194" s="103"/>
      <c r="J194" s="48"/>
    </row>
    <row r="195" spans="1:10" ht="16.5" x14ac:dyDescent="0.35">
      <c r="A195" s="15" t="s">
        <v>155</v>
      </c>
      <c r="B195" s="1"/>
      <c r="C195" s="2"/>
      <c r="D195" s="3"/>
      <c r="E195" s="1"/>
      <c r="F195" s="1"/>
      <c r="H195" s="102">
        <v>0.54903798967508921</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2444271.2000000002</v>
      </c>
      <c r="H198" s="1"/>
    </row>
    <row r="199" spans="1:10" x14ac:dyDescent="0.3">
      <c r="A199" s="46" t="s">
        <v>159</v>
      </c>
      <c r="B199" s="1"/>
      <c r="C199" s="2"/>
      <c r="D199" s="3"/>
      <c r="E199" s="21"/>
      <c r="F199" s="1"/>
      <c r="G199" s="94">
        <v>2611510.7200000002</v>
      </c>
      <c r="H199" s="106">
        <v>142</v>
      </c>
    </row>
    <row r="200" spans="1:10" x14ac:dyDescent="0.3">
      <c r="A200" s="46" t="s">
        <v>160</v>
      </c>
      <c r="B200" s="1"/>
      <c r="C200" s="2"/>
      <c r="D200" s="3"/>
      <c r="E200" s="21"/>
      <c r="F200" s="1"/>
      <c r="G200" s="94">
        <v>-167239.52000000002</v>
      </c>
      <c r="H200" s="1"/>
    </row>
    <row r="201" spans="1:10" x14ac:dyDescent="0.3">
      <c r="A201" s="46" t="s">
        <v>161</v>
      </c>
      <c r="B201" s="1"/>
      <c r="C201" s="2"/>
      <c r="D201" s="3"/>
      <c r="E201" s="21"/>
      <c r="F201" s="1"/>
      <c r="G201" s="94">
        <f>G71</f>
        <v>1375044422.8299999</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f>G200/G201</f>
        <v>-1.2162481242300653E-4</v>
      </c>
      <c r="H203" s="1"/>
    </row>
    <row r="204" spans="1:10" x14ac:dyDescent="0.3">
      <c r="A204" s="46" t="s">
        <v>164</v>
      </c>
      <c r="B204" s="1"/>
      <c r="C204" s="2"/>
      <c r="D204" s="3"/>
      <c r="E204" s="21"/>
      <c r="F204" s="1"/>
      <c r="G204" s="108">
        <v>-7.3528099999999998E-5</v>
      </c>
      <c r="H204" s="1"/>
    </row>
    <row r="205" spans="1:10" x14ac:dyDescent="0.3">
      <c r="A205" s="46" t="s">
        <v>165</v>
      </c>
      <c r="B205" s="1"/>
      <c r="C205" s="2"/>
      <c r="D205" s="3"/>
      <c r="E205" s="21"/>
      <c r="F205" s="1"/>
      <c r="G205" s="108">
        <v>-1.504466E-4</v>
      </c>
      <c r="H205" s="1"/>
    </row>
    <row r="206" spans="1:10" x14ac:dyDescent="0.3">
      <c r="A206" s="46" t="s">
        <v>166</v>
      </c>
      <c r="B206" s="1"/>
      <c r="C206" s="2"/>
      <c r="D206" s="3"/>
      <c r="E206" s="21"/>
      <c r="F206" s="1"/>
      <c r="G206" s="108">
        <v>9.3541299999999998E-5</v>
      </c>
      <c r="H206" s="1"/>
    </row>
    <row r="207" spans="1:10" x14ac:dyDescent="0.3">
      <c r="A207" s="46"/>
      <c r="B207" s="1"/>
      <c r="C207" s="2"/>
      <c r="D207" s="3"/>
      <c r="E207" s="21"/>
      <c r="F207" s="1"/>
      <c r="G207" s="107"/>
      <c r="H207" s="1"/>
    </row>
    <row r="208" spans="1:10" x14ac:dyDescent="0.3">
      <c r="A208" s="15" t="s">
        <v>167</v>
      </c>
      <c r="B208" s="1"/>
      <c r="C208" s="2"/>
      <c r="D208" s="3"/>
      <c r="E208" s="21"/>
      <c r="F208" s="1"/>
      <c r="G208" s="107">
        <f>H208/C10</f>
        <v>2.7281940669858095E-4</v>
      </c>
      <c r="H208" s="76">
        <v>410873.54000000004</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4.6015006678676992E-3</v>
      </c>
      <c r="G211" s="101">
        <v>6327267.8300000001</v>
      </c>
      <c r="H211" s="112">
        <v>324</v>
      </c>
    </row>
    <row r="212" spans="1:8" x14ac:dyDescent="0.3">
      <c r="A212" s="34" t="s">
        <v>172</v>
      </c>
      <c r="B212" s="1"/>
      <c r="C212" s="2"/>
      <c r="D212" s="3"/>
      <c r="E212" s="1"/>
      <c r="F212" s="111">
        <v>9.1060296613762752E-4</v>
      </c>
      <c r="G212" s="101">
        <v>1252119.53</v>
      </c>
      <c r="H212" s="112">
        <v>68</v>
      </c>
    </row>
    <row r="213" spans="1:8" x14ac:dyDescent="0.3">
      <c r="A213" s="34" t="s">
        <v>173</v>
      </c>
      <c r="B213" s="1"/>
      <c r="C213" s="2"/>
      <c r="D213" s="3"/>
      <c r="E213" s="1"/>
      <c r="F213" s="111">
        <v>5.8986636106685066E-4</v>
      </c>
      <c r="G213" s="113">
        <v>811092.45</v>
      </c>
      <c r="H213" s="114">
        <v>40</v>
      </c>
    </row>
    <row r="214" spans="1:8" x14ac:dyDescent="0.3">
      <c r="A214" s="34" t="s">
        <v>174</v>
      </c>
      <c r="B214" s="1"/>
      <c r="C214" s="2"/>
      <c r="D214" s="3"/>
      <c r="E214" s="1"/>
      <c r="F214" s="111">
        <v>6.844816679179841E-5</v>
      </c>
      <c r="G214" s="115">
        <v>94119.27</v>
      </c>
      <c r="H214" s="116">
        <v>5</v>
      </c>
    </row>
    <row r="215" spans="1:8" x14ac:dyDescent="0.3">
      <c r="A215" s="46" t="s">
        <v>175</v>
      </c>
      <c r="B215" s="1"/>
      <c r="C215" s="2"/>
      <c r="D215" s="3"/>
      <c r="E215" s="1"/>
      <c r="F215" s="111">
        <v>6.1019699950721779E-3</v>
      </c>
      <c r="G215" s="98">
        <f>SUM(G211:G214)</f>
        <v>8484599.0800000001</v>
      </c>
      <c r="H215" s="117">
        <f>SUM(H211:H214)</f>
        <v>437</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f>SUM(G212:G214)/G71</f>
        <v>1.5689174939962766E-3</v>
      </c>
      <c r="H218" s="121">
        <f>SUM(H212:H214)/D71</f>
        <v>1.5588141976245328E-3</v>
      </c>
    </row>
    <row r="219" spans="1:8" x14ac:dyDescent="0.3">
      <c r="A219" s="46" t="s">
        <v>164</v>
      </c>
      <c r="B219" s="1"/>
      <c r="C219" s="2"/>
      <c r="D219" s="3"/>
      <c r="E219" s="1"/>
      <c r="F219" s="1"/>
      <c r="G219" s="120">
        <v>1.8827711999999999E-3</v>
      </c>
      <c r="H219" s="120">
        <v>1.8091857000000001E-3</v>
      </c>
    </row>
    <row r="220" spans="1:8" x14ac:dyDescent="0.3">
      <c r="A220" s="46" t="s">
        <v>165</v>
      </c>
      <c r="B220" s="1"/>
      <c r="C220" s="2"/>
      <c r="D220" s="3"/>
      <c r="E220" s="1"/>
      <c r="F220" s="1"/>
      <c r="G220" s="120">
        <v>1.1105614000000001E-3</v>
      </c>
      <c r="H220" s="120">
        <v>1.1166793999999999E-3</v>
      </c>
    </row>
    <row r="221" spans="1:8" x14ac:dyDescent="0.3">
      <c r="A221" s="46" t="s">
        <v>166</v>
      </c>
      <c r="B221" s="1"/>
      <c r="C221" s="2"/>
      <c r="D221" s="3"/>
      <c r="E221" s="1"/>
      <c r="F221" s="1"/>
      <c r="G221" s="120">
        <v>9.394138E-4</v>
      </c>
      <c r="H221" s="120">
        <v>9.2147159999999997E-4</v>
      </c>
    </row>
    <row r="222" spans="1:8" x14ac:dyDescent="0.3">
      <c r="A222" s="46"/>
      <c r="B222" s="1"/>
      <c r="C222" s="2"/>
      <c r="D222" s="3"/>
      <c r="E222" s="1"/>
      <c r="F222" s="1"/>
      <c r="G222" s="122"/>
      <c r="H222" s="120"/>
    </row>
    <row r="223" spans="1:8" x14ac:dyDescent="0.3">
      <c r="A223" s="123" t="s">
        <v>177</v>
      </c>
      <c r="B223" s="1"/>
      <c r="C223" s="2"/>
      <c r="D223" s="3"/>
      <c r="E223" s="1"/>
      <c r="F223" s="1"/>
      <c r="G223" s="124">
        <v>2670896.7999999998</v>
      </c>
      <c r="H223" s="120"/>
    </row>
    <row r="224" spans="1:8" x14ac:dyDescent="0.3">
      <c r="A224" s="123" t="s">
        <v>178</v>
      </c>
      <c r="B224" s="1"/>
      <c r="C224" s="2"/>
      <c r="D224" s="3"/>
      <c r="E224" s="1"/>
      <c r="F224" s="1"/>
      <c r="G224" s="122">
        <v>1.9424076456402669E-3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tr">
        <f>IF(G224&lt;G225, "No", "Yes")</f>
        <v>No</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1806316.68</v>
      </c>
      <c r="H229" s="126">
        <v>105</v>
      </c>
    </row>
    <row r="230" spans="1:10" x14ac:dyDescent="0.3">
      <c r="A230" s="15" t="s">
        <v>183</v>
      </c>
      <c r="B230" s="1"/>
      <c r="C230" s="2"/>
      <c r="D230" s="3"/>
      <c r="E230" s="21"/>
      <c r="F230" s="1"/>
      <c r="G230" s="115">
        <v>1821375.51</v>
      </c>
      <c r="H230" s="126">
        <v>105</v>
      </c>
    </row>
    <row r="231" spans="1:10" x14ac:dyDescent="0.3">
      <c r="A231" s="15" t="s">
        <v>184</v>
      </c>
      <c r="B231" s="1"/>
      <c r="C231" s="2"/>
      <c r="D231" s="3"/>
      <c r="E231" s="21"/>
      <c r="F231" s="1"/>
      <c r="G231" s="94">
        <f>G229-G230</f>
        <v>-15058.830000000075</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8009076.8499999996</v>
      </c>
      <c r="H234" s="128">
        <v>468</v>
      </c>
      <c r="I234" s="37" t="s">
        <v>51</v>
      </c>
    </row>
    <row r="235" spans="1:10" x14ac:dyDescent="0.3">
      <c r="A235" s="15" t="s">
        <v>187</v>
      </c>
      <c r="B235" s="1"/>
      <c r="C235" s="2"/>
      <c r="D235" s="3"/>
      <c r="E235" s="21"/>
      <c r="F235" s="21"/>
      <c r="G235" s="76">
        <v>8406604.4500000011</v>
      </c>
      <c r="H235" s="69">
        <v>468</v>
      </c>
      <c r="I235" s="37" t="s">
        <v>51</v>
      </c>
    </row>
    <row r="236" spans="1:10" ht="14.5" thickBot="1" x14ac:dyDescent="0.35">
      <c r="A236" s="15" t="s">
        <v>188</v>
      </c>
      <c r="B236" s="1"/>
      <c r="C236" s="2"/>
      <c r="D236" s="3"/>
      <c r="E236" s="21"/>
      <c r="F236" s="1"/>
      <c r="G236" s="129">
        <v>-397527.60000000149</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1295892.47</v>
      </c>
      <c r="I240" s="130"/>
      <c r="J240" s="59"/>
    </row>
    <row r="241" spans="1:10" x14ac:dyDescent="0.3">
      <c r="A241" s="15" t="s">
        <v>191</v>
      </c>
      <c r="B241" s="1"/>
      <c r="C241" s="2"/>
      <c r="D241" s="3"/>
      <c r="E241" s="1"/>
      <c r="F241" s="1"/>
      <c r="G241" s="1"/>
      <c r="H241" s="94">
        <v>777867.18</v>
      </c>
      <c r="I241" s="37"/>
      <c r="J241" s="59"/>
    </row>
    <row r="242" spans="1:10" x14ac:dyDescent="0.3">
      <c r="A242" s="15" t="s">
        <v>192</v>
      </c>
      <c r="B242" s="1"/>
      <c r="C242" s="2"/>
      <c r="D242" s="3"/>
      <c r="E242" s="1"/>
      <c r="F242" s="1"/>
      <c r="G242" s="1"/>
      <c r="H242" s="93">
        <v>1560476.71</v>
      </c>
      <c r="J242" s="59"/>
    </row>
    <row r="243" spans="1:10" ht="14.5" thickBot="1" x14ac:dyDescent="0.35">
      <c r="A243" s="15" t="s">
        <v>193</v>
      </c>
      <c r="B243" s="1"/>
      <c r="C243" s="2"/>
      <c r="D243" s="3"/>
      <c r="E243" s="1"/>
      <c r="F243" s="1"/>
      <c r="G243" s="1"/>
      <c r="H243" s="129">
        <v>2078502</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1947927.44</v>
      </c>
      <c r="I245" s="132"/>
      <c r="J245" s="59"/>
    </row>
    <row r="246" spans="1:10" x14ac:dyDescent="0.3">
      <c r="A246" s="15" t="s">
        <v>195</v>
      </c>
      <c r="B246" s="1"/>
      <c r="C246" s="2"/>
      <c r="D246" s="3"/>
      <c r="E246" s="1"/>
      <c r="F246" s="1"/>
      <c r="G246" s="1"/>
      <c r="H246" s="94">
        <v>640516.96</v>
      </c>
      <c r="I246" s="133"/>
      <c r="J246" s="59"/>
    </row>
    <row r="247" spans="1:10" x14ac:dyDescent="0.3">
      <c r="A247" s="15" t="s">
        <v>196</v>
      </c>
      <c r="B247" s="1"/>
      <c r="C247" s="2"/>
      <c r="D247" s="3"/>
      <c r="E247" s="1"/>
      <c r="F247" s="1"/>
      <c r="G247" s="1"/>
      <c r="H247" s="94">
        <v>687653.09</v>
      </c>
      <c r="I247" s="132"/>
      <c r="J247" s="59"/>
    </row>
    <row r="248" spans="1:10" ht="14.5" thickBot="1" x14ac:dyDescent="0.35">
      <c r="A248" s="15" t="s">
        <v>197</v>
      </c>
      <c r="B248" s="1"/>
      <c r="C248" s="2"/>
      <c r="D248" s="3"/>
      <c r="E248" s="1"/>
      <c r="F248" s="1"/>
      <c r="G248" s="1"/>
      <c r="H248" s="129">
        <v>1995063.5699999998</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D14" sqref="D14"/>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43678</v>
      </c>
      <c r="D3" s="8" t="s">
        <v>1</v>
      </c>
      <c r="E3" s="9">
        <v>43724</v>
      </c>
      <c r="F3" s="1"/>
      <c r="G3" s="1"/>
    </row>
    <row r="4" spans="1:31" x14ac:dyDescent="0.3">
      <c r="A4" s="6" t="s">
        <v>2</v>
      </c>
      <c r="B4" s="1"/>
      <c r="C4" s="7">
        <v>43708</v>
      </c>
      <c r="D4" s="8" t="s">
        <v>3</v>
      </c>
      <c r="E4" s="10">
        <v>30</v>
      </c>
      <c r="F4" s="1"/>
      <c r="G4" s="1"/>
    </row>
    <row r="5" spans="1:31" x14ac:dyDescent="0.3">
      <c r="A5" s="6" t="s">
        <v>4</v>
      </c>
      <c r="B5" s="1"/>
      <c r="C5" s="7">
        <v>43692</v>
      </c>
      <c r="D5" s="8" t="s">
        <v>5</v>
      </c>
      <c r="E5" s="10">
        <v>32</v>
      </c>
      <c r="F5" s="11"/>
      <c r="G5" s="1"/>
    </row>
    <row r="6" spans="1:31" x14ac:dyDescent="0.3">
      <c r="A6" s="6" t="s">
        <v>6</v>
      </c>
      <c r="B6" s="1"/>
      <c r="C6" s="7">
        <v>43724</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1402790823.4100001</v>
      </c>
      <c r="E10" s="18">
        <v>1375044422.8299999</v>
      </c>
      <c r="F10" s="20">
        <v>0.91302740892166778</v>
      </c>
      <c r="G10" s="21"/>
      <c r="H10" s="22"/>
    </row>
    <row r="11" spans="1:31" x14ac:dyDescent="0.3">
      <c r="A11" s="8" t="s">
        <v>14</v>
      </c>
      <c r="B11" s="8"/>
      <c r="C11" s="18">
        <v>1506027540.24</v>
      </c>
      <c r="D11" s="19">
        <v>1402790823.4100001</v>
      </c>
      <c r="E11" s="18">
        <v>1375044422.8300002</v>
      </c>
      <c r="F11" s="20">
        <v>0.91302740892166789</v>
      </c>
      <c r="G11" s="1"/>
    </row>
    <row r="12" spans="1:31" x14ac:dyDescent="0.3">
      <c r="A12" s="23" t="s">
        <v>15</v>
      </c>
      <c r="B12" s="24">
        <v>2.59881E-2</v>
      </c>
      <c r="C12" s="18">
        <v>175000000</v>
      </c>
      <c r="D12" s="19">
        <v>71763283.170000002</v>
      </c>
      <c r="E12" s="18">
        <v>44016882.590000004</v>
      </c>
      <c r="F12" s="20">
        <v>0.25152504337142861</v>
      </c>
      <c r="G12" s="21"/>
    </row>
    <row r="13" spans="1:31" x14ac:dyDescent="0.3">
      <c r="A13" s="23" t="s">
        <v>16</v>
      </c>
      <c r="B13" s="24">
        <v>2.7099999999999999E-2</v>
      </c>
      <c r="C13" s="18">
        <v>530000000</v>
      </c>
      <c r="D13" s="19">
        <v>530000000</v>
      </c>
      <c r="E13" s="18">
        <v>530000000</v>
      </c>
      <c r="F13" s="20">
        <v>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27746400.579999998</v>
      </c>
      <c r="C21" s="18">
        <v>165777.01</v>
      </c>
      <c r="D21" s="20">
        <v>158.55086045714285</v>
      </c>
      <c r="E21" s="20">
        <v>0.94729720000000006</v>
      </c>
      <c r="F21" s="27"/>
      <c r="G21" s="1"/>
    </row>
    <row r="22" spans="1:10" x14ac:dyDescent="0.3">
      <c r="A22" s="23" t="s">
        <v>16</v>
      </c>
      <c r="B22" s="18">
        <v>0</v>
      </c>
      <c r="C22" s="18">
        <v>1196916.67</v>
      </c>
      <c r="D22" s="20">
        <v>0</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27746400.579999998</v>
      </c>
      <c r="C27" s="18">
        <v>2617993.6799999997</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18602873.41</v>
      </c>
      <c r="I32" s="36"/>
      <c r="J32" s="37"/>
    </row>
    <row r="33" spans="1:10" x14ac:dyDescent="0.3">
      <c r="A33" s="34" t="s">
        <v>28</v>
      </c>
      <c r="B33" s="1"/>
      <c r="C33" s="1"/>
      <c r="D33" s="1"/>
      <c r="E33" s="1"/>
      <c r="F33" s="1"/>
      <c r="H33" s="38">
        <v>8563857.3499999996</v>
      </c>
      <c r="I33" s="39"/>
      <c r="J33" s="37"/>
    </row>
    <row r="34" spans="1:10" x14ac:dyDescent="0.3">
      <c r="A34" s="15" t="s">
        <v>29</v>
      </c>
      <c r="B34" s="1"/>
      <c r="C34" s="1"/>
      <c r="D34" s="1"/>
      <c r="E34" s="32"/>
      <c r="F34" s="21"/>
      <c r="H34" s="40">
        <v>27166730.759999998</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721109.62</v>
      </c>
      <c r="I39" s="43"/>
      <c r="J39" s="37"/>
    </row>
    <row r="40" spans="1:10" x14ac:dyDescent="0.3">
      <c r="A40" s="34" t="s">
        <v>33</v>
      </c>
      <c r="B40" s="1"/>
      <c r="C40" s="1"/>
      <c r="D40" s="1"/>
      <c r="E40" s="1"/>
      <c r="F40" s="21"/>
      <c r="H40" s="38">
        <v>807704.14</v>
      </c>
      <c r="I40" s="39"/>
      <c r="J40" s="37"/>
    </row>
    <row r="41" spans="1:10" x14ac:dyDescent="0.3">
      <c r="A41" s="46" t="s">
        <v>34</v>
      </c>
      <c r="B41" s="1"/>
      <c r="C41" s="1"/>
      <c r="D41" s="1"/>
      <c r="E41" s="1"/>
      <c r="F41" s="47"/>
      <c r="H41" s="40">
        <v>1528813.76</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8878747.9699999988</v>
      </c>
      <c r="I47" s="36"/>
      <c r="J47" s="37"/>
    </row>
    <row r="48" spans="1:10" x14ac:dyDescent="0.3">
      <c r="A48" s="46" t="s">
        <v>39</v>
      </c>
      <c r="B48" s="1"/>
      <c r="C48" s="1"/>
      <c r="D48" s="1"/>
      <c r="E48" s="1"/>
      <c r="F48" s="1"/>
      <c r="H48" s="35">
        <v>10219.790000000001</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1621447.69</v>
      </c>
      <c r="I50" s="36"/>
      <c r="J50" s="37"/>
    </row>
    <row r="51" spans="1:10" x14ac:dyDescent="0.3">
      <c r="A51" s="46" t="s">
        <v>42</v>
      </c>
      <c r="B51" s="1"/>
      <c r="C51" s="1"/>
      <c r="D51" s="1"/>
      <c r="E51" s="1"/>
      <c r="F51" s="1"/>
      <c r="H51" s="49">
        <v>90865.91</v>
      </c>
      <c r="I51" s="50"/>
      <c r="J51" s="37"/>
    </row>
    <row r="52" spans="1:10" x14ac:dyDescent="0.3">
      <c r="A52" s="15" t="s">
        <v>43</v>
      </c>
      <c r="B52" s="1"/>
      <c r="C52" s="1"/>
      <c r="D52" s="1"/>
      <c r="E52" s="1"/>
      <c r="F52" s="21"/>
      <c r="H52" s="51">
        <v>39296825.879999995</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2025522</v>
      </c>
      <c r="F56" s="56"/>
      <c r="G56" s="57"/>
      <c r="H56" s="58">
        <v>119</v>
      </c>
      <c r="I56" s="59"/>
    </row>
    <row r="57" spans="1:10" x14ac:dyDescent="0.3">
      <c r="A57" s="46" t="s">
        <v>52</v>
      </c>
      <c r="E57" s="56">
        <v>132382</v>
      </c>
      <c r="F57" s="56"/>
      <c r="G57" s="57"/>
      <c r="H57" s="58">
        <v>9</v>
      </c>
      <c r="I57" s="59"/>
    </row>
    <row r="58" spans="1:10" x14ac:dyDescent="0.3">
      <c r="A58" s="46" t="s">
        <v>53</v>
      </c>
      <c r="B58" s="1"/>
      <c r="C58" s="1"/>
      <c r="D58" s="1"/>
      <c r="E58" s="56">
        <v>460927</v>
      </c>
      <c r="F58" s="57"/>
      <c r="G58" s="57"/>
      <c r="H58" s="58">
        <v>28</v>
      </c>
    </row>
    <row r="59" spans="1:10" x14ac:dyDescent="0.3">
      <c r="A59" s="46" t="s">
        <v>54</v>
      </c>
      <c r="B59" s="1"/>
      <c r="C59" s="1"/>
      <c r="D59" s="1"/>
      <c r="E59" s="56">
        <v>0</v>
      </c>
      <c r="F59" s="57"/>
      <c r="G59" s="57"/>
      <c r="H59" s="58">
        <v>0</v>
      </c>
    </row>
    <row r="60" spans="1:10" x14ac:dyDescent="0.3">
      <c r="A60" s="46" t="s">
        <v>55</v>
      </c>
      <c r="B60" s="1"/>
      <c r="C60" s="1"/>
      <c r="D60" s="1"/>
      <c r="E60" s="56">
        <v>19414</v>
      </c>
      <c r="F60" s="57"/>
      <c r="G60" s="57"/>
      <c r="H60" s="58">
        <v>1</v>
      </c>
    </row>
    <row r="61" spans="1:10" x14ac:dyDescent="0.3">
      <c r="A61" s="46" t="s">
        <v>56</v>
      </c>
      <c r="B61" s="1"/>
      <c r="C61" s="1"/>
      <c r="D61" s="1"/>
      <c r="E61" s="56"/>
      <c r="F61" s="56">
        <v>1587530.31</v>
      </c>
      <c r="G61" s="57"/>
      <c r="H61" s="58">
        <v>85</v>
      </c>
    </row>
    <row r="62" spans="1:10" x14ac:dyDescent="0.3">
      <c r="A62" s="46" t="s">
        <v>57</v>
      </c>
      <c r="B62" s="1"/>
      <c r="C62" s="1"/>
      <c r="D62" s="1"/>
      <c r="E62" s="56"/>
      <c r="F62" s="56"/>
      <c r="G62" s="57">
        <v>31278.42</v>
      </c>
      <c r="H62" s="58">
        <v>1</v>
      </c>
    </row>
    <row r="63" spans="1:10" x14ac:dyDescent="0.3">
      <c r="A63" s="46" t="s">
        <v>58</v>
      </c>
      <c r="B63" s="1"/>
      <c r="C63" s="1"/>
      <c r="D63" s="1"/>
      <c r="E63" s="56"/>
      <c r="F63" s="60"/>
      <c r="G63" s="57">
        <v>4313814.95</v>
      </c>
      <c r="H63" s="58">
        <v>187</v>
      </c>
    </row>
    <row r="64" spans="1:10" x14ac:dyDescent="0.3">
      <c r="A64" s="46" t="s">
        <v>59</v>
      </c>
      <c r="B64" s="1"/>
      <c r="C64" s="1"/>
      <c r="D64" s="1"/>
      <c r="E64" s="61"/>
      <c r="F64" s="61"/>
      <c r="G64" s="57">
        <v>1547952.86</v>
      </c>
      <c r="H64" s="58">
        <v>57</v>
      </c>
    </row>
    <row r="65" spans="1:10" x14ac:dyDescent="0.3">
      <c r="A65" s="34" t="s">
        <v>60</v>
      </c>
      <c r="B65" s="1"/>
      <c r="C65" s="1"/>
      <c r="D65" s="1"/>
      <c r="E65" s="62">
        <v>2638245</v>
      </c>
      <c r="F65" s="62">
        <v>1587530.31</v>
      </c>
      <c r="G65" s="63">
        <v>5893046.2300000004</v>
      </c>
      <c r="H65" s="64">
        <v>487</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72961</v>
      </c>
      <c r="E71" s="70">
        <v>1770973652.1600001</v>
      </c>
      <c r="F71" s="71">
        <v>7.0000000000000007E-2</v>
      </c>
      <c r="G71" s="70">
        <v>1402790823.4100001</v>
      </c>
      <c r="H71" s="42"/>
      <c r="I71" s="59"/>
    </row>
    <row r="72" spans="1:10" x14ac:dyDescent="0.3">
      <c r="A72" s="46" t="s">
        <v>67</v>
      </c>
      <c r="B72" s="1"/>
      <c r="C72" s="1"/>
      <c r="D72" s="72"/>
      <c r="E72" s="73">
        <v>-24057339.329999998</v>
      </c>
      <c r="F72" s="74"/>
      <c r="G72" s="35">
        <v>-18962952.5</v>
      </c>
      <c r="H72" s="42"/>
      <c r="I72" s="59"/>
    </row>
    <row r="73" spans="1:10" x14ac:dyDescent="0.3">
      <c r="A73" s="46" t="s">
        <v>68</v>
      </c>
      <c r="B73" s="1"/>
      <c r="C73" s="1"/>
      <c r="D73" s="75">
        <v>-128</v>
      </c>
      <c r="E73" s="73">
        <v>-2866063.49</v>
      </c>
      <c r="F73" s="74"/>
      <c r="G73" s="35">
        <v>-2350062.6800000002</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-65</v>
      </c>
      <c r="E75" s="73">
        <v>-1426520.06</v>
      </c>
      <c r="F75" s="74"/>
      <c r="G75" s="35">
        <v>-1143613.47</v>
      </c>
      <c r="H75" s="42"/>
      <c r="I75" s="59"/>
    </row>
    <row r="76" spans="1:10" x14ac:dyDescent="0.3">
      <c r="A76" s="46" t="s">
        <v>71</v>
      </c>
      <c r="B76" s="1"/>
      <c r="C76" s="1"/>
      <c r="D76" s="75">
        <v>-277</v>
      </c>
      <c r="E76" s="73">
        <v>-6570142.4500000002</v>
      </c>
      <c r="F76" s="76"/>
      <c r="G76" s="35">
        <v>-5289771.93</v>
      </c>
      <c r="H76" s="42"/>
      <c r="I76" s="59"/>
      <c r="J76" s="59"/>
    </row>
    <row r="77" spans="1:10" x14ac:dyDescent="0.3">
      <c r="A77" s="46" t="s">
        <v>72</v>
      </c>
      <c r="B77" s="1"/>
      <c r="C77" s="77"/>
      <c r="D77" s="78">
        <v>72491</v>
      </c>
      <c r="E77" s="79">
        <v>1736053586.8300002</v>
      </c>
      <c r="F77" s="80"/>
      <c r="G77" s="79">
        <v>1375044422.8299999</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497082579.48000002</v>
      </c>
      <c r="H80" s="52"/>
      <c r="I80" s="59"/>
    </row>
    <row r="81" spans="1:10" x14ac:dyDescent="0.3">
      <c r="A81" s="84" t="s">
        <v>75</v>
      </c>
      <c r="B81" s="1"/>
      <c r="C81" s="47"/>
      <c r="D81" s="1"/>
      <c r="E81" s="1"/>
      <c r="F81" s="1"/>
      <c r="G81" s="61">
        <v>877961843.35000002</v>
      </c>
      <c r="H81" s="52"/>
      <c r="I81" s="59"/>
    </row>
    <row r="82" spans="1:10" x14ac:dyDescent="0.3">
      <c r="A82" s="85" t="s">
        <v>60</v>
      </c>
      <c r="B82" s="1"/>
      <c r="C82" s="47"/>
      <c r="D82" s="1"/>
      <c r="E82" s="1"/>
      <c r="F82" s="1"/>
      <c r="G82" s="86">
        <v>1375044422.8299999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39296825.879999995</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39296825.879999995</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597029.94999999995</v>
      </c>
      <c r="J92" s="37"/>
    </row>
    <row r="93" spans="1:10" x14ac:dyDescent="0.3">
      <c r="A93" s="15" t="s">
        <v>81</v>
      </c>
      <c r="B93" s="1"/>
      <c r="C93" s="1"/>
      <c r="D93" s="1"/>
      <c r="E93" s="1"/>
      <c r="F93" s="1"/>
      <c r="G93" s="1"/>
      <c r="H93" s="92">
        <v>1074148.8799999999</v>
      </c>
      <c r="J93" s="37"/>
    </row>
    <row r="94" spans="1:10" x14ac:dyDescent="0.3">
      <c r="A94" s="46" t="s">
        <v>82</v>
      </c>
      <c r="B94" s="1"/>
      <c r="C94" s="1"/>
      <c r="D94" s="1"/>
      <c r="E94" s="1"/>
      <c r="F94" s="1"/>
      <c r="G94" s="1"/>
      <c r="H94" s="15"/>
    </row>
    <row r="95" spans="1:10" x14ac:dyDescent="0.3">
      <c r="A95" s="34" t="s">
        <v>83</v>
      </c>
      <c r="B95" s="1"/>
      <c r="C95" s="1"/>
      <c r="D95" s="1"/>
      <c r="E95" s="1"/>
      <c r="F95" s="1"/>
      <c r="G95" s="1"/>
      <c r="H95" s="89">
        <v>1168992.3500000001</v>
      </c>
      <c r="J95" s="37"/>
    </row>
    <row r="96" spans="1:10" x14ac:dyDescent="0.3">
      <c r="A96" s="34" t="s">
        <v>84</v>
      </c>
      <c r="B96" s="1"/>
      <c r="C96" s="1"/>
      <c r="D96" s="1"/>
      <c r="E96" s="1"/>
      <c r="F96" s="1"/>
      <c r="G96" s="1"/>
      <c r="H96" s="89">
        <v>1168992.3500000001</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2840171.1799999997</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165777.01</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165777.01</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2617993.6799999997</v>
      </c>
      <c r="J150" s="37"/>
    </row>
    <row r="151" spans="1:10" x14ac:dyDescent="0.3">
      <c r="A151" s="96" t="s">
        <v>126</v>
      </c>
      <c r="B151" s="1"/>
      <c r="C151" s="1"/>
      <c r="D151" s="1"/>
      <c r="E151" s="1"/>
      <c r="F151" s="1"/>
      <c r="G151" s="1"/>
      <c r="H151" s="94">
        <v>2617993.6799999997</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33838661.019999996</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27746400.579999998</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27746400.579999998</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6092260.4400000004</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7530137.7000000104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7530137.7000000104</v>
      </c>
      <c r="J184" s="37"/>
    </row>
    <row r="185" spans="1:10" x14ac:dyDescent="0.3">
      <c r="A185" s="46" t="s">
        <v>147</v>
      </c>
      <c r="B185" s="1"/>
      <c r="C185" s="2"/>
      <c r="D185" s="3"/>
      <c r="E185" s="1"/>
      <c r="F185" s="1"/>
      <c r="G185" s="1"/>
      <c r="H185" s="91">
        <v>7.4505805969238281E-9</v>
      </c>
      <c r="J185" s="37"/>
    </row>
    <row r="186" spans="1:10" x14ac:dyDescent="0.3">
      <c r="A186" s="46" t="s">
        <v>148</v>
      </c>
      <c r="B186" s="1"/>
      <c r="C186" s="2"/>
      <c r="D186" s="3"/>
      <c r="E186" s="1"/>
      <c r="F186" s="21"/>
      <c r="G186" s="1"/>
      <c r="H186" s="89">
        <v>6092260.4399999976</v>
      </c>
      <c r="J186" s="37"/>
    </row>
    <row r="187" spans="1:10" x14ac:dyDescent="0.3">
      <c r="A187" s="46" t="s">
        <v>149</v>
      </c>
      <c r="B187" s="1"/>
      <c r="C187" s="2"/>
      <c r="D187" s="3"/>
      <c r="E187" s="1"/>
      <c r="F187" s="21"/>
      <c r="G187" s="1"/>
      <c r="H187" s="94">
        <v>13622398.140000001</v>
      </c>
      <c r="J187" s="37"/>
    </row>
    <row r="188" spans="1:10" x14ac:dyDescent="0.3">
      <c r="A188" s="46" t="s">
        <v>150</v>
      </c>
      <c r="B188" s="1"/>
      <c r="C188" s="2"/>
      <c r="D188" s="3"/>
      <c r="E188" s="1"/>
      <c r="F188" s="21"/>
      <c r="G188" s="1"/>
      <c r="H188" s="94">
        <v>6092260.4400000079</v>
      </c>
      <c r="J188" s="37"/>
    </row>
    <row r="189" spans="1:10" x14ac:dyDescent="0.3">
      <c r="A189" s="46" t="s">
        <v>151</v>
      </c>
      <c r="B189" s="1"/>
      <c r="C189" s="2"/>
      <c r="D189" s="3"/>
      <c r="E189" s="1"/>
      <c r="F189" s="21"/>
      <c r="G189" s="1"/>
      <c r="H189" s="94">
        <v>7530137.6999999927</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19.98</v>
      </c>
      <c r="J193" s="48"/>
    </row>
    <row r="194" spans="1:10" ht="16.5" x14ac:dyDescent="0.35">
      <c r="A194" s="15" t="s">
        <v>154</v>
      </c>
      <c r="B194" s="1"/>
      <c r="C194" s="2"/>
      <c r="D194" s="3"/>
      <c r="E194" s="1"/>
      <c r="F194" s="1"/>
      <c r="H194" s="102">
        <v>0.59586638100917499</v>
      </c>
      <c r="I194" s="103"/>
      <c r="J194" s="48"/>
    </row>
    <row r="195" spans="1:10" ht="16.5" x14ac:dyDescent="0.35">
      <c r="A195" s="15" t="s">
        <v>155</v>
      </c>
      <c r="B195" s="1"/>
      <c r="C195" s="2"/>
      <c r="D195" s="3"/>
      <c r="E195" s="1"/>
      <c r="F195" s="1"/>
      <c r="H195" s="102">
        <v>0.52564882146865111</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2246918.12</v>
      </c>
      <c r="H198" s="1"/>
    </row>
    <row r="199" spans="1:10" x14ac:dyDescent="0.3">
      <c r="A199" s="46" t="s">
        <v>159</v>
      </c>
      <c r="B199" s="1"/>
      <c r="C199" s="2"/>
      <c r="D199" s="3"/>
      <c r="E199" s="21"/>
      <c r="F199" s="1"/>
      <c r="G199" s="94">
        <v>2350062.6800000002</v>
      </c>
      <c r="H199" s="106">
        <v>128</v>
      </c>
    </row>
    <row r="200" spans="1:10" x14ac:dyDescent="0.3">
      <c r="A200" s="46" t="s">
        <v>160</v>
      </c>
      <c r="B200" s="1"/>
      <c r="C200" s="2"/>
      <c r="D200" s="3"/>
      <c r="E200" s="21"/>
      <c r="F200" s="1"/>
      <c r="G200" s="94">
        <v>-103144.56000000006</v>
      </c>
      <c r="H200" s="1"/>
    </row>
    <row r="201" spans="1:10" x14ac:dyDescent="0.3">
      <c r="A201" s="46" t="s">
        <v>161</v>
      </c>
      <c r="B201" s="1"/>
      <c r="C201" s="2"/>
      <c r="D201" s="3"/>
      <c r="E201" s="21"/>
      <c r="F201" s="1"/>
      <c r="G201" s="94">
        <v>1402790823.4100001</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-7.3528111446629789E-5</v>
      </c>
      <c r="H203" s="1"/>
    </row>
    <row r="204" spans="1:10" x14ac:dyDescent="0.3">
      <c r="A204" s="46" t="s">
        <v>164</v>
      </c>
      <c r="B204" s="1"/>
      <c r="C204" s="2"/>
      <c r="D204" s="3"/>
      <c r="E204" s="21"/>
      <c r="F204" s="1"/>
      <c r="G204" s="108">
        <v>-1.504466E-4</v>
      </c>
      <c r="H204" s="1"/>
    </row>
    <row r="205" spans="1:10" x14ac:dyDescent="0.3">
      <c r="A205" s="46" t="s">
        <v>165</v>
      </c>
      <c r="B205" s="1"/>
      <c r="C205" s="2"/>
      <c r="D205" s="3"/>
      <c r="E205" s="21"/>
      <c r="F205" s="1"/>
      <c r="G205" s="108">
        <v>9.3541299999999998E-5</v>
      </c>
      <c r="H205" s="1"/>
    </row>
    <row r="206" spans="1:10" x14ac:dyDescent="0.3">
      <c r="A206" s="46" t="s">
        <v>166</v>
      </c>
      <c r="B206" s="1"/>
      <c r="C206" s="2"/>
      <c r="D206" s="3"/>
      <c r="E206" s="21"/>
      <c r="F206" s="1"/>
      <c r="G206" s="108">
        <v>-1.49326E-5</v>
      </c>
      <c r="H206" s="1"/>
    </row>
    <row r="207" spans="1:10" x14ac:dyDescent="0.3">
      <c r="A207" s="46"/>
      <c r="B207" s="1"/>
      <c r="C207" s="2"/>
      <c r="D207" s="3"/>
      <c r="E207" s="21"/>
      <c r="F207" s="1"/>
      <c r="G207" s="107"/>
      <c r="H207" s="1"/>
    </row>
    <row r="208" spans="1:10" x14ac:dyDescent="0.3">
      <c r="A208" s="15" t="s">
        <v>167</v>
      </c>
      <c r="B208" s="1"/>
      <c r="C208" s="2"/>
      <c r="D208" s="3"/>
      <c r="E208" s="21"/>
      <c r="F208" s="1"/>
      <c r="G208" s="107">
        <v>1.6177261935141943E-4</v>
      </c>
      <c r="H208" s="76">
        <v>243634.02000000005</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4.1708515997968933E-3</v>
      </c>
      <c r="G211" s="101">
        <v>5850832.3499999996</v>
      </c>
      <c r="H211" s="112">
        <v>295</v>
      </c>
    </row>
    <row r="212" spans="1:8" x14ac:dyDescent="0.3">
      <c r="A212" s="34" t="s">
        <v>172</v>
      </c>
      <c r="B212" s="1"/>
      <c r="C212" s="2"/>
      <c r="D212" s="3"/>
      <c r="E212" s="1"/>
      <c r="F212" s="111">
        <v>1.5476138592941723E-3</v>
      </c>
      <c r="G212" s="101">
        <v>2170978.52</v>
      </c>
      <c r="H212" s="112">
        <v>109</v>
      </c>
    </row>
    <row r="213" spans="1:8" x14ac:dyDescent="0.3">
      <c r="A213" s="34" t="s">
        <v>173</v>
      </c>
      <c r="B213" s="1"/>
      <c r="C213" s="2"/>
      <c r="D213" s="3"/>
      <c r="E213" s="1"/>
      <c r="F213" s="111">
        <v>2.9652073784519368E-4</v>
      </c>
      <c r="G213" s="113">
        <v>415956.57</v>
      </c>
      <c r="H213" s="114">
        <v>21</v>
      </c>
    </row>
    <row r="214" spans="1:8" x14ac:dyDescent="0.3">
      <c r="A214" s="34" t="s">
        <v>174</v>
      </c>
      <c r="B214" s="1"/>
      <c r="C214" s="2"/>
      <c r="D214" s="3"/>
      <c r="E214" s="1"/>
      <c r="F214" s="111">
        <v>3.8636587219931508E-5</v>
      </c>
      <c r="G214" s="115">
        <v>54199.05</v>
      </c>
      <c r="H214" s="116">
        <v>2</v>
      </c>
    </row>
    <row r="215" spans="1:8" x14ac:dyDescent="0.3">
      <c r="A215" s="46" t="s">
        <v>175</v>
      </c>
      <c r="B215" s="1"/>
      <c r="C215" s="2"/>
      <c r="D215" s="3"/>
      <c r="E215" s="1"/>
      <c r="F215" s="111">
        <v>6.0149861969362589E-3</v>
      </c>
      <c r="G215" s="98">
        <v>8491966.4900000002</v>
      </c>
      <c r="H215" s="117">
        <v>427</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1.8827711843592972E-3</v>
      </c>
      <c r="H218" s="121">
        <v>1.809185729362262E-3</v>
      </c>
    </row>
    <row r="219" spans="1:8" x14ac:dyDescent="0.3">
      <c r="A219" s="46" t="s">
        <v>164</v>
      </c>
      <c r="B219" s="1"/>
      <c r="C219" s="2"/>
      <c r="D219" s="3"/>
      <c r="E219" s="1"/>
      <c r="F219" s="1"/>
      <c r="G219" s="120">
        <v>1.1105614000000001E-3</v>
      </c>
      <c r="H219" s="120">
        <v>1.1166793999999999E-3</v>
      </c>
    </row>
    <row r="220" spans="1:8" x14ac:dyDescent="0.3">
      <c r="A220" s="46" t="s">
        <v>165</v>
      </c>
      <c r="B220" s="1"/>
      <c r="C220" s="2"/>
      <c r="D220" s="3"/>
      <c r="E220" s="1"/>
      <c r="F220" s="1"/>
      <c r="G220" s="120">
        <v>9.394138E-4</v>
      </c>
      <c r="H220" s="120">
        <v>9.2147159999999997E-4</v>
      </c>
    </row>
    <row r="221" spans="1:8" x14ac:dyDescent="0.3">
      <c r="A221" s="46" t="s">
        <v>166</v>
      </c>
      <c r="B221" s="1"/>
      <c r="C221" s="2"/>
      <c r="D221" s="3"/>
      <c r="E221" s="1"/>
      <c r="F221" s="1"/>
      <c r="G221" s="120">
        <v>5.0550080000000004E-4</v>
      </c>
      <c r="H221" s="120">
        <v>5.3951260000000001E-4</v>
      </c>
    </row>
    <row r="222" spans="1:8" x14ac:dyDescent="0.3">
      <c r="A222" s="46"/>
      <c r="B222" s="1"/>
      <c r="C222" s="2"/>
      <c r="D222" s="3"/>
      <c r="E222" s="1"/>
      <c r="F222" s="1"/>
      <c r="G222" s="122"/>
      <c r="H222" s="120"/>
    </row>
    <row r="223" spans="1:8" x14ac:dyDescent="0.3">
      <c r="A223" s="123" t="s">
        <v>177</v>
      </c>
      <c r="B223" s="1"/>
      <c r="C223" s="2"/>
      <c r="D223" s="3"/>
      <c r="E223" s="1"/>
      <c r="F223" s="1"/>
      <c r="G223" s="124">
        <v>2805194.43</v>
      </c>
      <c r="H223" s="120"/>
    </row>
    <row r="224" spans="1:8" x14ac:dyDescent="0.3">
      <c r="A224" s="123" t="s">
        <v>178</v>
      </c>
      <c r="B224" s="1"/>
      <c r="C224" s="2"/>
      <c r="D224" s="3"/>
      <c r="E224" s="1"/>
      <c r="F224" s="1"/>
      <c r="G224" s="122">
        <v>1.9997239668141978E-3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2025522</v>
      </c>
      <c r="H229" s="126">
        <v>119</v>
      </c>
    </row>
    <row r="230" spans="1:10" x14ac:dyDescent="0.3">
      <c r="A230" s="15" t="s">
        <v>183</v>
      </c>
      <c r="B230" s="1"/>
      <c r="C230" s="2"/>
      <c r="D230" s="3"/>
      <c r="E230" s="21"/>
      <c r="F230" s="1"/>
      <c r="G230" s="115">
        <v>2109771.4900000002</v>
      </c>
      <c r="H230" s="126">
        <v>119</v>
      </c>
    </row>
    <row r="231" spans="1:10" x14ac:dyDescent="0.3">
      <c r="A231" s="15" t="s">
        <v>184</v>
      </c>
      <c r="B231" s="1"/>
      <c r="C231" s="2"/>
      <c r="D231" s="3"/>
      <c r="E231" s="21"/>
      <c r="F231" s="1"/>
      <c r="G231" s="94">
        <v>-84249.490000000224</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6202760.1699999999</v>
      </c>
      <c r="H234" s="128">
        <v>363</v>
      </c>
      <c r="I234" s="37" t="s">
        <v>51</v>
      </c>
    </row>
    <row r="235" spans="1:10" x14ac:dyDescent="0.3">
      <c r="A235" s="15" t="s">
        <v>187</v>
      </c>
      <c r="B235" s="1"/>
      <c r="C235" s="2"/>
      <c r="D235" s="3"/>
      <c r="E235" s="21"/>
      <c r="F235" s="21"/>
      <c r="G235" s="76">
        <v>6585228.9400000004</v>
      </c>
      <c r="H235" s="69">
        <v>363</v>
      </c>
      <c r="I235" s="37" t="s">
        <v>51</v>
      </c>
    </row>
    <row r="236" spans="1:10" ht="14.5" thickBot="1" x14ac:dyDescent="0.35">
      <c r="A236" s="15" t="s">
        <v>188</v>
      </c>
      <c r="B236" s="1"/>
      <c r="C236" s="2"/>
      <c r="D236" s="3"/>
      <c r="E236" s="21"/>
      <c r="F236" s="1"/>
      <c r="G236" s="129">
        <v>-382468.77000000048</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1562337.21</v>
      </c>
      <c r="I240" s="130"/>
      <c r="J240" s="59"/>
    </row>
    <row r="241" spans="1:10" x14ac:dyDescent="0.3">
      <c r="A241" s="15" t="s">
        <v>191</v>
      </c>
      <c r="B241" s="1"/>
      <c r="C241" s="2"/>
      <c r="D241" s="3"/>
      <c r="E241" s="1"/>
      <c r="F241" s="1"/>
      <c r="G241" s="1"/>
      <c r="H241" s="94">
        <v>1074148.8799999999</v>
      </c>
      <c r="I241" s="37"/>
      <c r="J241" s="59"/>
    </row>
    <row r="242" spans="1:10" x14ac:dyDescent="0.3">
      <c r="A242" s="15" t="s">
        <v>192</v>
      </c>
      <c r="B242" s="1"/>
      <c r="C242" s="2"/>
      <c r="D242" s="3"/>
      <c r="E242" s="1"/>
      <c r="F242" s="1"/>
      <c r="G242" s="1"/>
      <c r="H242" s="93">
        <v>807704.14</v>
      </c>
      <c r="J242" s="59"/>
    </row>
    <row r="243" spans="1:10" ht="14.5" thickBot="1" x14ac:dyDescent="0.35">
      <c r="A243" s="15" t="s">
        <v>193</v>
      </c>
      <c r="B243" s="1"/>
      <c r="C243" s="2"/>
      <c r="D243" s="3"/>
      <c r="E243" s="1"/>
      <c r="F243" s="1"/>
      <c r="G243" s="1"/>
      <c r="H243" s="129">
        <v>1295892.4700000002</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1823847.77</v>
      </c>
      <c r="I245" s="132"/>
      <c r="J245" s="59"/>
    </row>
    <row r="246" spans="1:10" x14ac:dyDescent="0.3">
      <c r="A246" s="15" t="s">
        <v>195</v>
      </c>
      <c r="B246" s="1"/>
      <c r="C246" s="2"/>
      <c r="D246" s="3"/>
      <c r="E246" s="1"/>
      <c r="F246" s="1"/>
      <c r="G246" s="1"/>
      <c r="H246" s="94">
        <v>597029.94999999995</v>
      </c>
      <c r="I246" s="133"/>
      <c r="J246" s="59"/>
    </row>
    <row r="247" spans="1:10" x14ac:dyDescent="0.3">
      <c r="A247" s="15" t="s">
        <v>196</v>
      </c>
      <c r="B247" s="1"/>
      <c r="C247" s="2"/>
      <c r="D247" s="3"/>
      <c r="E247" s="1"/>
      <c r="F247" s="1"/>
      <c r="G247" s="1"/>
      <c r="H247" s="94">
        <v>721109.62</v>
      </c>
      <c r="I247" s="132"/>
      <c r="J247" s="59"/>
    </row>
    <row r="248" spans="1:10" ht="14.5" thickBot="1" x14ac:dyDescent="0.35">
      <c r="A248" s="15" t="s">
        <v>197</v>
      </c>
      <c r="B248" s="1"/>
      <c r="C248" s="2"/>
      <c r="D248" s="3"/>
      <c r="E248" s="1"/>
      <c r="F248" s="1"/>
      <c r="G248" s="1"/>
      <c r="H248" s="129">
        <v>1947927.44</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F33" sqref="F33"/>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43647</v>
      </c>
      <c r="D3" s="8" t="s">
        <v>1</v>
      </c>
      <c r="E3" s="9">
        <v>43692</v>
      </c>
      <c r="F3" s="1"/>
      <c r="G3" s="1"/>
    </row>
    <row r="4" spans="1:31" x14ac:dyDescent="0.3">
      <c r="A4" s="6" t="s">
        <v>2</v>
      </c>
      <c r="B4" s="1"/>
      <c r="C4" s="7">
        <v>43677</v>
      </c>
      <c r="D4" s="8" t="s">
        <v>3</v>
      </c>
      <c r="E4" s="10">
        <v>30</v>
      </c>
      <c r="F4" s="1"/>
      <c r="G4" s="1"/>
    </row>
    <row r="5" spans="1:31" x14ac:dyDescent="0.3">
      <c r="A5" s="6" t="s">
        <v>4</v>
      </c>
      <c r="B5" s="1"/>
      <c r="C5" s="7">
        <v>43661</v>
      </c>
      <c r="D5" s="8" t="s">
        <v>5</v>
      </c>
      <c r="E5" s="10">
        <v>31</v>
      </c>
      <c r="F5" s="11"/>
      <c r="G5" s="1"/>
    </row>
    <row r="6" spans="1:31" x14ac:dyDescent="0.3">
      <c r="A6" s="6" t="s">
        <v>6</v>
      </c>
      <c r="B6" s="1"/>
      <c r="C6" s="7">
        <v>43692</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1430664917.6199999</v>
      </c>
      <c r="E10" s="18">
        <v>1402790823.4100001</v>
      </c>
      <c r="F10" s="20">
        <v>0.93145097677725852</v>
      </c>
      <c r="G10" s="21"/>
      <c r="H10" s="22"/>
    </row>
    <row r="11" spans="1:31" x14ac:dyDescent="0.3">
      <c r="A11" s="8" t="s">
        <v>14</v>
      </c>
      <c r="B11" s="8"/>
      <c r="C11" s="18">
        <v>1506027540.24</v>
      </c>
      <c r="D11" s="19">
        <v>1430664917.6200001</v>
      </c>
      <c r="E11" s="18">
        <v>1402790823.4100001</v>
      </c>
      <c r="F11" s="20">
        <v>0.93145097677725852</v>
      </c>
      <c r="G11" s="1"/>
    </row>
    <row r="12" spans="1:31" x14ac:dyDescent="0.3">
      <c r="A12" s="23" t="s">
        <v>15</v>
      </c>
      <c r="B12" s="24">
        <v>2.59881E-2</v>
      </c>
      <c r="C12" s="18">
        <v>175000000</v>
      </c>
      <c r="D12" s="19">
        <v>99637377.379999995</v>
      </c>
      <c r="E12" s="18">
        <v>71763283.169999987</v>
      </c>
      <c r="F12" s="20">
        <v>0.41007590382857134</v>
      </c>
      <c r="G12" s="21"/>
    </row>
    <row r="13" spans="1:31" x14ac:dyDescent="0.3">
      <c r="A13" s="23" t="s">
        <v>16</v>
      </c>
      <c r="B13" s="24">
        <v>2.7099999999999999E-2</v>
      </c>
      <c r="C13" s="18">
        <v>530000000</v>
      </c>
      <c r="D13" s="19">
        <v>530000000</v>
      </c>
      <c r="E13" s="18">
        <v>530000000</v>
      </c>
      <c r="F13" s="20">
        <v>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27874094.209999897</v>
      </c>
      <c r="C21" s="18">
        <v>222974.92</v>
      </c>
      <c r="D21" s="20">
        <v>159.28053834285654</v>
      </c>
      <c r="E21" s="20">
        <v>1.2741424000000001</v>
      </c>
      <c r="F21" s="27"/>
      <c r="G21" s="1"/>
    </row>
    <row r="22" spans="1:10" x14ac:dyDescent="0.3">
      <c r="A22" s="23" t="s">
        <v>16</v>
      </c>
      <c r="B22" s="18">
        <v>0</v>
      </c>
      <c r="C22" s="18">
        <v>1196916.67</v>
      </c>
      <c r="D22" s="20">
        <v>0</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27874094.209999897</v>
      </c>
      <c r="C27" s="18">
        <v>2675191.59</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19485148.100000001</v>
      </c>
      <c r="I32" s="36"/>
      <c r="J32" s="37"/>
    </row>
    <row r="33" spans="1:10" x14ac:dyDescent="0.3">
      <c r="A33" s="34" t="s">
        <v>28</v>
      </c>
      <c r="B33" s="1"/>
      <c r="C33" s="1"/>
      <c r="D33" s="1"/>
      <c r="E33" s="1"/>
      <c r="F33" s="1"/>
      <c r="H33" s="38">
        <v>8791132.7799999993</v>
      </c>
      <c r="I33" s="39"/>
      <c r="J33" s="37"/>
    </row>
    <row r="34" spans="1:10" x14ac:dyDescent="0.3">
      <c r="A34" s="15" t="s">
        <v>29</v>
      </c>
      <c r="B34" s="1"/>
      <c r="C34" s="1"/>
      <c r="D34" s="1"/>
      <c r="E34" s="32"/>
      <c r="F34" s="21"/>
      <c r="H34" s="40">
        <v>28276280.880000003</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560219.85</v>
      </c>
      <c r="I39" s="43"/>
      <c r="J39" s="37"/>
    </row>
    <row r="40" spans="1:10" x14ac:dyDescent="0.3">
      <c r="A40" s="34" t="s">
        <v>33</v>
      </c>
      <c r="B40" s="1"/>
      <c r="C40" s="1"/>
      <c r="D40" s="1"/>
      <c r="E40" s="1"/>
      <c r="F40" s="21"/>
      <c r="H40" s="38">
        <v>1137148.74</v>
      </c>
      <c r="I40" s="39"/>
      <c r="J40" s="37"/>
    </row>
    <row r="41" spans="1:10" x14ac:dyDescent="0.3">
      <c r="A41" s="46" t="s">
        <v>34</v>
      </c>
      <c r="B41" s="1"/>
      <c r="C41" s="1"/>
      <c r="D41" s="1"/>
      <c r="E41" s="1"/>
      <c r="F41" s="47"/>
      <c r="H41" s="40">
        <v>1697368.5899999999</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7471538.8499999996</v>
      </c>
      <c r="I47" s="36"/>
      <c r="J47" s="37"/>
    </row>
    <row r="48" spans="1:10" x14ac:dyDescent="0.3">
      <c r="A48" s="46" t="s">
        <v>39</v>
      </c>
      <c r="B48" s="1"/>
      <c r="C48" s="1"/>
      <c r="D48" s="1"/>
      <c r="E48" s="1"/>
      <c r="F48" s="1"/>
      <c r="H48" s="35">
        <v>15133.76</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2067413.22</v>
      </c>
      <c r="I50" s="36"/>
      <c r="J50" s="37"/>
    </row>
    <row r="51" spans="1:10" x14ac:dyDescent="0.3">
      <c r="A51" s="46" t="s">
        <v>42</v>
      </c>
      <c r="B51" s="1"/>
      <c r="C51" s="1"/>
      <c r="D51" s="1"/>
      <c r="E51" s="1"/>
      <c r="F51" s="1"/>
      <c r="H51" s="49">
        <v>33713.15</v>
      </c>
      <c r="I51" s="50"/>
      <c r="J51" s="37"/>
    </row>
    <row r="52" spans="1:10" x14ac:dyDescent="0.3">
      <c r="A52" s="15" t="s">
        <v>43</v>
      </c>
      <c r="B52" s="1"/>
      <c r="C52" s="1"/>
      <c r="D52" s="1"/>
      <c r="E52" s="1"/>
      <c r="F52" s="21"/>
      <c r="H52" s="51">
        <v>39561448.450000003</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1330993</v>
      </c>
      <c r="F56" s="56"/>
      <c r="G56" s="57"/>
      <c r="H56" s="58">
        <v>83</v>
      </c>
      <c r="I56" s="59"/>
    </row>
    <row r="57" spans="1:10" x14ac:dyDescent="0.3">
      <c r="A57" s="46" t="s">
        <v>52</v>
      </c>
      <c r="E57" s="56">
        <v>142114</v>
      </c>
      <c r="F57" s="56"/>
      <c r="G57" s="57"/>
      <c r="H57" s="58">
        <v>10</v>
      </c>
      <c r="I57" s="59"/>
    </row>
    <row r="58" spans="1:10" x14ac:dyDescent="0.3">
      <c r="A58" s="46" t="s">
        <v>53</v>
      </c>
      <c r="B58" s="1"/>
      <c r="C58" s="1"/>
      <c r="D58" s="1"/>
      <c r="E58" s="56">
        <v>361058</v>
      </c>
      <c r="F58" s="57"/>
      <c r="G58" s="57"/>
      <c r="H58" s="58">
        <v>19</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2035895.14</v>
      </c>
      <c r="G61" s="57"/>
      <c r="H61" s="58">
        <v>100</v>
      </c>
    </row>
    <row r="62" spans="1:10" x14ac:dyDescent="0.3">
      <c r="A62" s="46" t="s">
        <v>57</v>
      </c>
      <c r="B62" s="1"/>
      <c r="C62" s="1"/>
      <c r="D62" s="1"/>
      <c r="E62" s="56"/>
      <c r="F62" s="56"/>
      <c r="G62" s="57">
        <v>78772.17</v>
      </c>
      <c r="H62" s="58">
        <v>2</v>
      </c>
    </row>
    <row r="63" spans="1:10" x14ac:dyDescent="0.3">
      <c r="A63" s="46" t="s">
        <v>58</v>
      </c>
      <c r="B63" s="1"/>
      <c r="C63" s="1"/>
      <c r="D63" s="1"/>
      <c r="E63" s="56"/>
      <c r="F63" s="60"/>
      <c r="G63" s="57">
        <v>3766347.73</v>
      </c>
      <c r="H63" s="58">
        <v>160</v>
      </c>
    </row>
    <row r="64" spans="1:10" x14ac:dyDescent="0.3">
      <c r="A64" s="46" t="s">
        <v>59</v>
      </c>
      <c r="B64" s="1"/>
      <c r="C64" s="1"/>
      <c r="D64" s="1"/>
      <c r="E64" s="61"/>
      <c r="F64" s="61"/>
      <c r="G64" s="57">
        <v>1378531.72</v>
      </c>
      <c r="H64" s="58">
        <v>52</v>
      </c>
    </row>
    <row r="65" spans="1:10" x14ac:dyDescent="0.3">
      <c r="A65" s="34" t="s">
        <v>60</v>
      </c>
      <c r="B65" s="1"/>
      <c r="C65" s="1"/>
      <c r="D65" s="1"/>
      <c r="E65" s="62">
        <v>1834165</v>
      </c>
      <c r="F65" s="62">
        <v>2035895.14</v>
      </c>
      <c r="G65" s="63">
        <v>5223651.62</v>
      </c>
      <c r="H65" s="64">
        <v>426</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73432</v>
      </c>
      <c r="E71" s="70">
        <v>1806191140.8699999</v>
      </c>
      <c r="F71" s="71">
        <v>7.0000000000000007E-2</v>
      </c>
      <c r="G71" s="70">
        <v>1430664917.6199999</v>
      </c>
      <c r="H71" s="42"/>
      <c r="I71" s="59"/>
    </row>
    <row r="72" spans="1:10" x14ac:dyDescent="0.3">
      <c r="A72" s="46" t="s">
        <v>67</v>
      </c>
      <c r="B72" s="1"/>
      <c r="C72" s="1"/>
      <c r="D72" s="72"/>
      <c r="E72" s="73">
        <v>-24230382.940000001</v>
      </c>
      <c r="F72" s="74"/>
      <c r="G72" s="35">
        <v>-18995766.109999895</v>
      </c>
      <c r="H72" s="42"/>
      <c r="I72" s="59"/>
    </row>
    <row r="73" spans="1:10" x14ac:dyDescent="0.3">
      <c r="A73" s="46" t="s">
        <v>68</v>
      </c>
      <c r="B73" s="1"/>
      <c r="C73" s="1"/>
      <c r="D73" s="75">
        <v>-148</v>
      </c>
      <c r="E73" s="73">
        <v>-3443807.61</v>
      </c>
      <c r="F73" s="74"/>
      <c r="G73" s="35">
        <v>-2786677.62</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-75</v>
      </c>
      <c r="E75" s="73">
        <v>-1651185.47</v>
      </c>
      <c r="F75" s="74"/>
      <c r="G75" s="35">
        <v>-1303919.02</v>
      </c>
      <c r="H75" s="42"/>
      <c r="I75" s="59"/>
    </row>
    <row r="76" spans="1:10" x14ac:dyDescent="0.3">
      <c r="A76" s="46" t="s">
        <v>71</v>
      </c>
      <c r="B76" s="1"/>
      <c r="C76" s="1"/>
      <c r="D76" s="75">
        <v>-248</v>
      </c>
      <c r="E76" s="73">
        <v>-5892112.6900000004</v>
      </c>
      <c r="F76" s="76"/>
      <c r="G76" s="35">
        <v>-4787731.46</v>
      </c>
      <c r="H76" s="42"/>
      <c r="I76" s="59"/>
      <c r="J76" s="59"/>
    </row>
    <row r="77" spans="1:10" x14ac:dyDescent="0.3">
      <c r="A77" s="46" t="s">
        <v>72</v>
      </c>
      <c r="B77" s="1"/>
      <c r="C77" s="77"/>
      <c r="D77" s="78">
        <v>72961</v>
      </c>
      <c r="E77" s="79">
        <v>1770973652.1599998</v>
      </c>
      <c r="F77" s="80"/>
      <c r="G77" s="79">
        <v>1402790823.4100001</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524318192.48000002</v>
      </c>
      <c r="H80" s="52"/>
      <c r="I80" s="59"/>
    </row>
    <row r="81" spans="1:10" x14ac:dyDescent="0.3">
      <c r="A81" s="84" t="s">
        <v>75</v>
      </c>
      <c r="B81" s="1"/>
      <c r="C81" s="47"/>
      <c r="D81" s="1"/>
      <c r="E81" s="1"/>
      <c r="F81" s="1"/>
      <c r="G81" s="61">
        <v>878472630.92999995</v>
      </c>
      <c r="H81" s="52"/>
      <c r="I81" s="59"/>
    </row>
    <row r="82" spans="1:10" x14ac:dyDescent="0.3">
      <c r="A82" s="85" t="s">
        <v>60</v>
      </c>
      <c r="B82" s="1"/>
      <c r="C82" s="47"/>
      <c r="D82" s="1"/>
      <c r="E82" s="1"/>
      <c r="F82" s="1"/>
      <c r="G82" s="86">
        <v>1402790823.4099998</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39561448.449999996</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39561448.449999996</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845056.42</v>
      </c>
      <c r="J92" s="37"/>
    </row>
    <row r="93" spans="1:10" x14ac:dyDescent="0.3">
      <c r="A93" s="15" t="s">
        <v>81</v>
      </c>
      <c r="B93" s="1"/>
      <c r="C93" s="1"/>
      <c r="D93" s="1"/>
      <c r="E93" s="1"/>
      <c r="F93" s="1"/>
      <c r="G93" s="1"/>
      <c r="H93" s="92">
        <v>611803.69999999995</v>
      </c>
      <c r="J93" s="37"/>
    </row>
    <row r="94" spans="1:10" x14ac:dyDescent="0.3">
      <c r="A94" s="46" t="s">
        <v>82</v>
      </c>
      <c r="B94" s="1"/>
      <c r="C94" s="1"/>
      <c r="D94" s="1"/>
      <c r="E94" s="1"/>
      <c r="F94" s="1"/>
      <c r="G94" s="1"/>
      <c r="H94" s="15"/>
    </row>
    <row r="95" spans="1:10" x14ac:dyDescent="0.3">
      <c r="A95" s="34" t="s">
        <v>83</v>
      </c>
      <c r="B95" s="1"/>
      <c r="C95" s="1"/>
      <c r="D95" s="1"/>
      <c r="E95" s="1"/>
      <c r="F95" s="1"/>
      <c r="G95" s="1"/>
      <c r="H95" s="89">
        <v>1192220.76</v>
      </c>
      <c r="J95" s="37"/>
    </row>
    <row r="96" spans="1:10" x14ac:dyDescent="0.3">
      <c r="A96" s="34" t="s">
        <v>84</v>
      </c>
      <c r="B96" s="1"/>
      <c r="C96" s="1"/>
      <c r="D96" s="1"/>
      <c r="E96" s="1"/>
      <c r="F96" s="1"/>
      <c r="G96" s="1"/>
      <c r="H96" s="89">
        <v>1192220.76</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2649080.88</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222974.92</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222974.92</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2675191.59</v>
      </c>
      <c r="J150" s="37"/>
    </row>
    <row r="151" spans="1:10" x14ac:dyDescent="0.3">
      <c r="A151" s="96" t="s">
        <v>126</v>
      </c>
      <c r="B151" s="1"/>
      <c r="C151" s="1"/>
      <c r="D151" s="1"/>
      <c r="E151" s="1"/>
      <c r="F151" s="1"/>
      <c r="G151" s="1"/>
      <c r="H151" s="94">
        <v>2675191.59</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34237175.980000004</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27874094.209999897</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27874094.209999897</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6363081.7699999996</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6363081.7700000033</v>
      </c>
      <c r="J186" s="37"/>
    </row>
    <row r="187" spans="1:10" x14ac:dyDescent="0.3">
      <c r="A187" s="46" t="s">
        <v>149</v>
      </c>
      <c r="B187" s="1"/>
      <c r="C187" s="2"/>
      <c r="D187" s="3"/>
      <c r="E187" s="1"/>
      <c r="F187" s="21"/>
      <c r="G187" s="1"/>
      <c r="H187" s="94">
        <v>13893219.470000003</v>
      </c>
      <c r="J187" s="37"/>
    </row>
    <row r="188" spans="1:10" x14ac:dyDescent="0.3">
      <c r="A188" s="46" t="s">
        <v>150</v>
      </c>
      <c r="B188" s="1"/>
      <c r="C188" s="2"/>
      <c r="D188" s="3"/>
      <c r="E188" s="1"/>
      <c r="F188" s="21"/>
      <c r="G188" s="1"/>
      <c r="H188" s="94">
        <v>6363081.7699999949</v>
      </c>
      <c r="J188" s="37"/>
    </row>
    <row r="189" spans="1:10" x14ac:dyDescent="0.3">
      <c r="A189" s="46" t="s">
        <v>151</v>
      </c>
      <c r="B189" s="1"/>
      <c r="C189" s="2"/>
      <c r="D189" s="3"/>
      <c r="E189" s="1"/>
      <c r="F189" s="21"/>
      <c r="G189" s="1"/>
      <c r="H189" s="94">
        <v>7530137.7000000076</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20.95</v>
      </c>
      <c r="J193" s="48"/>
    </row>
    <row r="194" spans="1:10" ht="16.5" x14ac:dyDescent="0.35">
      <c r="A194" s="15" t="s">
        <v>154</v>
      </c>
      <c r="B194" s="1"/>
      <c r="C194" s="2"/>
      <c r="D194" s="3"/>
      <c r="E194" s="1"/>
      <c r="F194" s="1"/>
      <c r="H194" s="102">
        <v>0.62213209510176082</v>
      </c>
      <c r="I194" s="103"/>
      <c r="J194" s="48"/>
    </row>
    <row r="195" spans="1:10" ht="16.5" x14ac:dyDescent="0.35">
      <c r="A195" s="15" t="s">
        <v>155</v>
      </c>
      <c r="B195" s="1"/>
      <c r="C195" s="2"/>
      <c r="D195" s="3"/>
      <c r="E195" s="1"/>
      <c r="F195" s="1"/>
      <c r="H195" s="102">
        <v>0.50809443158352019</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2571438.92</v>
      </c>
      <c r="H198" s="1"/>
    </row>
    <row r="199" spans="1:10" x14ac:dyDescent="0.3">
      <c r="A199" s="46" t="s">
        <v>159</v>
      </c>
      <c r="B199" s="1"/>
      <c r="C199" s="2"/>
      <c r="D199" s="3"/>
      <c r="E199" s="21"/>
      <c r="F199" s="1"/>
      <c r="G199" s="94">
        <v>2786677.62</v>
      </c>
      <c r="H199" s="106">
        <v>148</v>
      </c>
    </row>
    <row r="200" spans="1:10" x14ac:dyDescent="0.3">
      <c r="A200" s="46" t="s">
        <v>160</v>
      </c>
      <c r="B200" s="1"/>
      <c r="C200" s="2"/>
      <c r="D200" s="3"/>
      <c r="E200" s="21"/>
      <c r="F200" s="1"/>
      <c r="G200" s="94">
        <v>-215238.70000000019</v>
      </c>
      <c r="H200" s="1"/>
    </row>
    <row r="201" spans="1:10" x14ac:dyDescent="0.3">
      <c r="A201" s="46" t="s">
        <v>161</v>
      </c>
      <c r="B201" s="1"/>
      <c r="C201" s="2"/>
      <c r="D201" s="3"/>
      <c r="E201" s="21"/>
      <c r="F201" s="1"/>
      <c r="G201" s="94">
        <v>1430664917.6199999</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-1.5044661915528281E-4</v>
      </c>
      <c r="H203" s="1"/>
    </row>
    <row r="204" spans="1:10" x14ac:dyDescent="0.3">
      <c r="A204" s="46" t="s">
        <v>164</v>
      </c>
      <c r="B204" s="1"/>
      <c r="C204" s="2"/>
      <c r="D204" s="3"/>
      <c r="E204" s="21"/>
      <c r="F204" s="1"/>
      <c r="G204" s="108">
        <v>9.3541299999999998E-5</v>
      </c>
      <c r="H204" s="1"/>
    </row>
    <row r="205" spans="1:10" x14ac:dyDescent="0.3">
      <c r="A205" s="46" t="s">
        <v>165</v>
      </c>
      <c r="B205" s="1"/>
      <c r="C205" s="2"/>
      <c r="D205" s="3"/>
      <c r="E205" s="21"/>
      <c r="F205" s="1"/>
      <c r="G205" s="108">
        <v>-1.49326E-5</v>
      </c>
      <c r="H205" s="1"/>
    </row>
    <row r="206" spans="1:10" x14ac:dyDescent="0.3">
      <c r="A206" s="46" t="s">
        <v>166</v>
      </c>
      <c r="B206" s="1"/>
      <c r="C206" s="2"/>
      <c r="D206" s="3"/>
      <c r="E206" s="21"/>
      <c r="F206" s="1"/>
      <c r="G206" s="108">
        <v>-2.61459E-5</v>
      </c>
      <c r="H206" s="1"/>
    </row>
    <row r="207" spans="1:10" x14ac:dyDescent="0.3">
      <c r="A207" s="46"/>
      <c r="B207" s="1"/>
      <c r="C207" s="2"/>
      <c r="D207" s="3"/>
      <c r="E207" s="21"/>
      <c r="F207" s="1"/>
      <c r="G207" s="107"/>
      <c r="H207" s="1"/>
    </row>
    <row r="208" spans="1:10" x14ac:dyDescent="0.3">
      <c r="A208" s="15" t="s">
        <v>167</v>
      </c>
      <c r="B208" s="1"/>
      <c r="C208" s="2"/>
      <c r="D208" s="3"/>
      <c r="E208" s="21"/>
      <c r="F208" s="1"/>
      <c r="G208" s="107">
        <v>9.3284788123869196E-5</v>
      </c>
      <c r="H208" s="76">
        <v>140489.46000000028</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4.2835767652672392E-3</v>
      </c>
      <c r="G211" s="101">
        <v>6128363</v>
      </c>
      <c r="H211" s="112">
        <v>301</v>
      </c>
    </row>
    <row r="212" spans="1:8" x14ac:dyDescent="0.3">
      <c r="A212" s="34" t="s">
        <v>172</v>
      </c>
      <c r="B212" s="1"/>
      <c r="C212" s="2"/>
      <c r="D212" s="3"/>
      <c r="E212" s="1"/>
      <c r="F212" s="111">
        <v>7.712258310181517E-4</v>
      </c>
      <c r="G212" s="101">
        <v>1103365.74</v>
      </c>
      <c r="H212" s="112">
        <v>57</v>
      </c>
    </row>
    <row r="213" spans="1:8" x14ac:dyDescent="0.3">
      <c r="A213" s="34" t="s">
        <v>173</v>
      </c>
      <c r="B213" s="1"/>
      <c r="C213" s="2"/>
      <c r="D213" s="3"/>
      <c r="E213" s="1"/>
      <c r="F213" s="111">
        <v>3.2897585185982092E-4</v>
      </c>
      <c r="G213" s="113">
        <v>470654.21</v>
      </c>
      <c r="H213" s="114">
        <v>24</v>
      </c>
    </row>
    <row r="214" spans="1:8" x14ac:dyDescent="0.3">
      <c r="A214" s="34" t="s">
        <v>174</v>
      </c>
      <c r="B214" s="1"/>
      <c r="C214" s="2"/>
      <c r="D214" s="3"/>
      <c r="E214" s="1"/>
      <c r="F214" s="111">
        <v>1.0359693466626743E-5</v>
      </c>
      <c r="G214" s="115">
        <v>14821.25</v>
      </c>
      <c r="H214" s="116">
        <v>1</v>
      </c>
    </row>
    <row r="215" spans="1:8" x14ac:dyDescent="0.3">
      <c r="A215" s="46" t="s">
        <v>175</v>
      </c>
      <c r="B215" s="1"/>
      <c r="C215" s="2"/>
      <c r="D215" s="3"/>
      <c r="E215" s="1"/>
      <c r="F215" s="111">
        <v>5.3837784481452116E-3</v>
      </c>
      <c r="G215" s="98">
        <v>7717204.2000000002</v>
      </c>
      <c r="H215" s="117">
        <v>383</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1.1105613763445993E-3</v>
      </c>
      <c r="H218" s="121">
        <v>1.1166793768384357E-3</v>
      </c>
    </row>
    <row r="219" spans="1:8" x14ac:dyDescent="0.3">
      <c r="A219" s="46" t="s">
        <v>164</v>
      </c>
      <c r="B219" s="1"/>
      <c r="C219" s="2"/>
      <c r="D219" s="3"/>
      <c r="E219" s="1"/>
      <c r="F219" s="1"/>
      <c r="G219" s="120">
        <v>9.394138E-4</v>
      </c>
      <c r="H219" s="120">
        <v>9.2147159999999997E-4</v>
      </c>
    </row>
    <row r="220" spans="1:8" x14ac:dyDescent="0.3">
      <c r="A220" s="46" t="s">
        <v>165</v>
      </c>
      <c r="B220" s="1"/>
      <c r="C220" s="2"/>
      <c r="D220" s="3"/>
      <c r="E220" s="1"/>
      <c r="F220" s="1"/>
      <c r="G220" s="120">
        <v>5.0550080000000004E-4</v>
      </c>
      <c r="H220" s="120">
        <v>5.3951260000000001E-4</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1967973.42</v>
      </c>
      <c r="H223" s="120"/>
    </row>
    <row r="224" spans="1:8" x14ac:dyDescent="0.3">
      <c r="A224" s="123" t="s">
        <v>178</v>
      </c>
      <c r="B224" s="1"/>
      <c r="C224" s="2"/>
      <c r="D224" s="3"/>
      <c r="E224" s="1"/>
      <c r="F224" s="1"/>
      <c r="G224" s="122">
        <v>1.3755655819629982E-3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1330993</v>
      </c>
      <c r="H229" s="126">
        <v>83</v>
      </c>
    </row>
    <row r="230" spans="1:10" x14ac:dyDescent="0.3">
      <c r="A230" s="15" t="s">
        <v>183</v>
      </c>
      <c r="B230" s="1"/>
      <c r="C230" s="2"/>
      <c r="D230" s="3"/>
      <c r="E230" s="21"/>
      <c r="F230" s="1"/>
      <c r="G230" s="115">
        <v>1439505.84</v>
      </c>
      <c r="H230" s="126">
        <v>83</v>
      </c>
    </row>
    <row r="231" spans="1:10" x14ac:dyDescent="0.3">
      <c r="A231" s="15" t="s">
        <v>184</v>
      </c>
      <c r="B231" s="1"/>
      <c r="C231" s="2"/>
      <c r="D231" s="3"/>
      <c r="E231" s="21"/>
      <c r="F231" s="1"/>
      <c r="G231" s="94">
        <v>-108512.84000000008</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4177238.17</v>
      </c>
      <c r="H234" s="128">
        <v>244</v>
      </c>
      <c r="I234" s="37" t="s">
        <v>51</v>
      </c>
    </row>
    <row r="235" spans="1:10" x14ac:dyDescent="0.3">
      <c r="A235" s="15" t="s">
        <v>187</v>
      </c>
      <c r="B235" s="1"/>
      <c r="C235" s="2"/>
      <c r="D235" s="3"/>
      <c r="E235" s="21"/>
      <c r="F235" s="21"/>
      <c r="G235" s="76">
        <v>4475457.45</v>
      </c>
      <c r="H235" s="69">
        <v>244</v>
      </c>
      <c r="I235" s="37" t="s">
        <v>51</v>
      </c>
    </row>
    <row r="236" spans="1:10" ht="14.5" thickBot="1" x14ac:dyDescent="0.35">
      <c r="A236" s="15" t="s">
        <v>188</v>
      </c>
      <c r="B236" s="1"/>
      <c r="C236" s="2"/>
      <c r="D236" s="3"/>
      <c r="E236" s="21"/>
      <c r="F236" s="1"/>
      <c r="G236" s="129">
        <v>-298219.28000000026</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1036992.17</v>
      </c>
      <c r="I240" s="130"/>
      <c r="J240" s="59"/>
    </row>
    <row r="241" spans="1:10" x14ac:dyDescent="0.3">
      <c r="A241" s="15" t="s">
        <v>191</v>
      </c>
      <c r="B241" s="1"/>
      <c r="C241" s="2"/>
      <c r="D241" s="3"/>
      <c r="E241" s="1"/>
      <c r="F241" s="1"/>
      <c r="G241" s="1"/>
      <c r="H241" s="94">
        <v>611803.69999999995</v>
      </c>
      <c r="I241" s="37"/>
      <c r="J241" s="59"/>
    </row>
    <row r="242" spans="1:10" x14ac:dyDescent="0.3">
      <c r="A242" s="15" t="s">
        <v>192</v>
      </c>
      <c r="B242" s="1"/>
      <c r="C242" s="2"/>
      <c r="D242" s="3"/>
      <c r="E242" s="1"/>
      <c r="F242" s="1"/>
      <c r="G242" s="1"/>
      <c r="H242" s="93">
        <v>1137148.74</v>
      </c>
      <c r="J242" s="59"/>
    </row>
    <row r="243" spans="1:10" ht="14.5" thickBot="1" x14ac:dyDescent="0.35">
      <c r="A243" s="15" t="s">
        <v>193</v>
      </c>
      <c r="B243" s="1"/>
      <c r="C243" s="2"/>
      <c r="D243" s="3"/>
      <c r="E243" s="1"/>
      <c r="F243" s="1"/>
      <c r="G243" s="1"/>
      <c r="H243" s="129">
        <v>1562337.21</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2108684.34</v>
      </c>
      <c r="I245" s="132"/>
      <c r="J245" s="59"/>
    </row>
    <row r="246" spans="1:10" x14ac:dyDescent="0.3">
      <c r="A246" s="15" t="s">
        <v>195</v>
      </c>
      <c r="B246" s="1"/>
      <c r="C246" s="2"/>
      <c r="D246" s="3"/>
      <c r="E246" s="1"/>
      <c r="F246" s="1"/>
      <c r="G246" s="1"/>
      <c r="H246" s="94">
        <v>845056.42</v>
      </c>
      <c r="I246" s="133"/>
      <c r="J246" s="59"/>
    </row>
    <row r="247" spans="1:10" x14ac:dyDescent="0.3">
      <c r="A247" s="15" t="s">
        <v>196</v>
      </c>
      <c r="B247" s="1"/>
      <c r="C247" s="2"/>
      <c r="D247" s="3"/>
      <c r="E247" s="1"/>
      <c r="F247" s="1"/>
      <c r="G247" s="1"/>
      <c r="H247" s="94">
        <v>560219.85</v>
      </c>
      <c r="I247" s="132"/>
      <c r="J247" s="59"/>
    </row>
    <row r="248" spans="1:10" ht="14.5" thickBot="1" x14ac:dyDescent="0.35">
      <c r="A248" s="15" t="s">
        <v>197</v>
      </c>
      <c r="B248" s="1"/>
      <c r="C248" s="2"/>
      <c r="D248" s="3"/>
      <c r="E248" s="1"/>
      <c r="F248" s="1"/>
      <c r="G248" s="1"/>
      <c r="H248" s="129">
        <v>1823847.77</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J14" sqref="J14"/>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43617</v>
      </c>
      <c r="D3" s="8" t="s">
        <v>1</v>
      </c>
      <c r="E3" s="9">
        <v>43661</v>
      </c>
      <c r="F3" s="1"/>
      <c r="G3" s="1"/>
    </row>
    <row r="4" spans="1:31" x14ac:dyDescent="0.3">
      <c r="A4" s="6" t="s">
        <v>2</v>
      </c>
      <c r="B4" s="1"/>
      <c r="C4" s="7">
        <v>43646</v>
      </c>
      <c r="D4" s="8" t="s">
        <v>3</v>
      </c>
      <c r="E4" s="10">
        <v>30</v>
      </c>
      <c r="F4" s="1"/>
      <c r="G4" s="1"/>
    </row>
    <row r="5" spans="1:31" x14ac:dyDescent="0.3">
      <c r="A5" s="6" t="s">
        <v>4</v>
      </c>
      <c r="B5" s="1"/>
      <c r="C5" s="7">
        <v>43633</v>
      </c>
      <c r="D5" s="8" t="s">
        <v>5</v>
      </c>
      <c r="E5" s="10">
        <v>28</v>
      </c>
      <c r="F5" s="11"/>
      <c r="G5" s="1"/>
    </row>
    <row r="6" spans="1:31" x14ac:dyDescent="0.3">
      <c r="A6" s="6" t="s">
        <v>6</v>
      </c>
      <c r="B6" s="1"/>
      <c r="C6" s="7">
        <v>43661</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1456642050.5</v>
      </c>
      <c r="E10" s="18">
        <v>1430664917.6199999</v>
      </c>
      <c r="F10" s="20">
        <v>0.94995933300928193</v>
      </c>
      <c r="G10" s="21"/>
      <c r="H10" s="22"/>
    </row>
    <row r="11" spans="1:31" x14ac:dyDescent="0.3">
      <c r="A11" s="8" t="s">
        <v>14</v>
      </c>
      <c r="B11" s="8"/>
      <c r="C11" s="18">
        <v>1506027540.24</v>
      </c>
      <c r="D11" s="19">
        <v>1456642050.5</v>
      </c>
      <c r="E11" s="18">
        <v>1430664917.6200001</v>
      </c>
      <c r="F11" s="20">
        <v>0.94995933300928204</v>
      </c>
      <c r="G11" s="1"/>
    </row>
    <row r="12" spans="1:31" x14ac:dyDescent="0.3">
      <c r="A12" s="23" t="s">
        <v>15</v>
      </c>
      <c r="B12" s="24">
        <v>2.59881E-2</v>
      </c>
      <c r="C12" s="18">
        <v>175000000</v>
      </c>
      <c r="D12" s="19">
        <v>125614510.26000001</v>
      </c>
      <c r="E12" s="18">
        <v>99637377.38000001</v>
      </c>
      <c r="F12" s="20">
        <v>0.56935644217142867</v>
      </c>
      <c r="G12" s="21"/>
    </row>
    <row r="13" spans="1:31" x14ac:dyDescent="0.3">
      <c r="A13" s="23" t="s">
        <v>16</v>
      </c>
      <c r="B13" s="24">
        <v>2.7099999999999999E-2</v>
      </c>
      <c r="C13" s="18">
        <v>530000000</v>
      </c>
      <c r="D13" s="19">
        <v>530000000</v>
      </c>
      <c r="E13" s="18">
        <v>530000000</v>
      </c>
      <c r="F13" s="20">
        <v>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25977132.880000193</v>
      </c>
      <c r="C21" s="18">
        <v>253904.19</v>
      </c>
      <c r="D21" s="20">
        <v>148.44075931428682</v>
      </c>
      <c r="E21" s="20">
        <v>1.4508810857142858</v>
      </c>
      <c r="F21" s="27"/>
      <c r="G21" s="1"/>
    </row>
    <row r="22" spans="1:10" x14ac:dyDescent="0.3">
      <c r="A22" s="23" t="s">
        <v>16</v>
      </c>
      <c r="B22" s="18">
        <v>0</v>
      </c>
      <c r="C22" s="18">
        <v>1196916.67</v>
      </c>
      <c r="D22" s="20">
        <v>0</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25977132.880000193</v>
      </c>
      <c r="C27" s="18">
        <v>2706120.86</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17542801.73</v>
      </c>
      <c r="I32" s="36"/>
      <c r="J32" s="37"/>
    </row>
    <row r="33" spans="1:10" x14ac:dyDescent="0.3">
      <c r="A33" s="34" t="s">
        <v>28</v>
      </c>
      <c r="B33" s="1"/>
      <c r="C33" s="1"/>
      <c r="D33" s="1"/>
      <c r="E33" s="1"/>
      <c r="F33" s="1"/>
      <c r="H33" s="38">
        <v>8349065.5099999998</v>
      </c>
      <c r="I33" s="39"/>
      <c r="J33" s="37"/>
    </row>
    <row r="34" spans="1:10" x14ac:dyDescent="0.3">
      <c r="A34" s="15" t="s">
        <v>29</v>
      </c>
      <c r="B34" s="1"/>
      <c r="C34" s="1"/>
      <c r="D34" s="1"/>
      <c r="E34" s="32"/>
      <c r="F34" s="21"/>
      <c r="H34" s="40">
        <v>25891867.240000002</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957705.68</v>
      </c>
      <c r="I39" s="43"/>
      <c r="J39" s="37"/>
    </row>
    <row r="40" spans="1:10" x14ac:dyDescent="0.3">
      <c r="A40" s="34" t="s">
        <v>33</v>
      </c>
      <c r="B40" s="1"/>
      <c r="C40" s="1"/>
      <c r="D40" s="1"/>
      <c r="E40" s="1"/>
      <c r="F40" s="21"/>
      <c r="H40" s="38">
        <v>769629.32</v>
      </c>
      <c r="I40" s="39"/>
      <c r="J40" s="37"/>
    </row>
    <row r="41" spans="1:10" x14ac:dyDescent="0.3">
      <c r="A41" s="46" t="s">
        <v>34</v>
      </c>
      <c r="B41" s="1"/>
      <c r="C41" s="1"/>
      <c r="D41" s="1"/>
      <c r="E41" s="1"/>
      <c r="F41" s="47"/>
      <c r="H41" s="40">
        <v>1727335</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6616787.4199999999</v>
      </c>
      <c r="I47" s="36"/>
      <c r="J47" s="37"/>
    </row>
    <row r="48" spans="1:10" x14ac:dyDescent="0.3">
      <c r="A48" s="46" t="s">
        <v>39</v>
      </c>
      <c r="B48" s="1"/>
      <c r="C48" s="1"/>
      <c r="D48" s="1"/>
      <c r="E48" s="1"/>
      <c r="F48" s="1"/>
      <c r="H48" s="35">
        <v>3693.34</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1633432.8699999999</v>
      </c>
      <c r="I50" s="36"/>
      <c r="J50" s="37"/>
    </row>
    <row r="51" spans="1:10" x14ac:dyDescent="0.3">
      <c r="A51" s="46" t="s">
        <v>42</v>
      </c>
      <c r="B51" s="1"/>
      <c r="C51" s="1"/>
      <c r="D51" s="1"/>
      <c r="E51" s="1"/>
      <c r="F51" s="1"/>
      <c r="H51" s="49">
        <v>65015.99</v>
      </c>
      <c r="I51" s="50"/>
      <c r="J51" s="37"/>
    </row>
    <row r="52" spans="1:10" x14ac:dyDescent="0.3">
      <c r="A52" s="15" t="s">
        <v>43</v>
      </c>
      <c r="B52" s="1"/>
      <c r="C52" s="1"/>
      <c r="D52" s="1"/>
      <c r="E52" s="1"/>
      <c r="F52" s="21"/>
      <c r="H52" s="51">
        <v>35938131.859999999</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1417840.87</v>
      </c>
      <c r="F56" s="56"/>
      <c r="G56" s="57"/>
      <c r="H56" s="58">
        <v>83</v>
      </c>
      <c r="I56" s="59"/>
    </row>
    <row r="57" spans="1:10" x14ac:dyDescent="0.3">
      <c r="A57" s="46" t="s">
        <v>52</v>
      </c>
      <c r="E57" s="56">
        <v>0</v>
      </c>
      <c r="F57" s="56"/>
      <c r="G57" s="57"/>
      <c r="H57" s="58">
        <v>0</v>
      </c>
      <c r="I57" s="59"/>
    </row>
    <row r="58" spans="1:10" x14ac:dyDescent="0.3">
      <c r="A58" s="46" t="s">
        <v>53</v>
      </c>
      <c r="B58" s="1"/>
      <c r="C58" s="1"/>
      <c r="D58" s="1"/>
      <c r="E58" s="56">
        <v>485159</v>
      </c>
      <c r="F58" s="57"/>
      <c r="G58" s="57"/>
      <c r="H58" s="58">
        <v>26</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1612883.22</v>
      </c>
      <c r="G61" s="57"/>
      <c r="H61" s="58">
        <v>77</v>
      </c>
    </row>
    <row r="62" spans="1:10" x14ac:dyDescent="0.3">
      <c r="A62" s="46" t="s">
        <v>57</v>
      </c>
      <c r="B62" s="1"/>
      <c r="C62" s="1"/>
      <c r="D62" s="1"/>
      <c r="E62" s="56"/>
      <c r="F62" s="56"/>
      <c r="G62" s="57">
        <v>0</v>
      </c>
      <c r="H62" s="58">
        <v>0</v>
      </c>
    </row>
    <row r="63" spans="1:10" x14ac:dyDescent="0.3">
      <c r="A63" s="46" t="s">
        <v>58</v>
      </c>
      <c r="B63" s="1"/>
      <c r="C63" s="1"/>
      <c r="D63" s="1"/>
      <c r="E63" s="56"/>
      <c r="F63" s="60"/>
      <c r="G63" s="57">
        <v>2940268.92</v>
      </c>
      <c r="H63" s="58">
        <v>118</v>
      </c>
    </row>
    <row r="64" spans="1:10" x14ac:dyDescent="0.3">
      <c r="A64" s="46" t="s">
        <v>59</v>
      </c>
      <c r="B64" s="1"/>
      <c r="C64" s="1"/>
      <c r="D64" s="1"/>
      <c r="E64" s="61"/>
      <c r="F64" s="61"/>
      <c r="G64" s="57">
        <v>1527324.4</v>
      </c>
      <c r="H64" s="58">
        <v>59</v>
      </c>
    </row>
    <row r="65" spans="1:10" x14ac:dyDescent="0.3">
      <c r="A65" s="34" t="s">
        <v>60</v>
      </c>
      <c r="B65" s="1"/>
      <c r="C65" s="1"/>
      <c r="D65" s="1"/>
      <c r="E65" s="62">
        <v>1902999.87</v>
      </c>
      <c r="F65" s="62">
        <v>1612883.22</v>
      </c>
      <c r="G65" s="63">
        <v>4467593.32</v>
      </c>
      <c r="H65" s="64">
        <v>363</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73795</v>
      </c>
      <c r="E71" s="70">
        <v>1839203191.23</v>
      </c>
      <c r="F71" s="71">
        <v>7.0000000000000007E-2</v>
      </c>
      <c r="G71" s="70">
        <v>1456642050.5</v>
      </c>
      <c r="H71" s="42"/>
      <c r="I71" s="59"/>
    </row>
    <row r="72" spans="1:10" x14ac:dyDescent="0.3">
      <c r="A72" s="46" t="s">
        <v>67</v>
      </c>
      <c r="B72" s="1"/>
      <c r="C72" s="1"/>
      <c r="D72" s="72"/>
      <c r="E72" s="73">
        <v>-24391115.739999998</v>
      </c>
      <c r="F72" s="74"/>
      <c r="G72" s="35">
        <v>-19021754.800000191</v>
      </c>
      <c r="H72" s="42"/>
      <c r="I72" s="59"/>
    </row>
    <row r="73" spans="1:10" x14ac:dyDescent="0.3">
      <c r="A73" s="46" t="s">
        <v>68</v>
      </c>
      <c r="B73" s="1"/>
      <c r="C73" s="1"/>
      <c r="D73" s="75">
        <v>-103</v>
      </c>
      <c r="E73" s="73">
        <v>-2483893.12</v>
      </c>
      <c r="F73" s="74"/>
      <c r="G73" s="35">
        <v>-1987174.3</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-54</v>
      </c>
      <c r="E75" s="73">
        <v>-1149667.22</v>
      </c>
      <c r="F75" s="74"/>
      <c r="G75" s="35">
        <v>-926870.05</v>
      </c>
      <c r="H75" s="42"/>
      <c r="I75" s="59"/>
    </row>
    <row r="76" spans="1:10" x14ac:dyDescent="0.3">
      <c r="A76" s="46" t="s">
        <v>71</v>
      </c>
      <c r="B76" s="1"/>
      <c r="C76" s="1"/>
      <c r="D76" s="75">
        <v>-206</v>
      </c>
      <c r="E76" s="73">
        <v>-4987374.28</v>
      </c>
      <c r="F76" s="76"/>
      <c r="G76" s="35">
        <v>-4041333.73</v>
      </c>
      <c r="H76" s="42"/>
      <c r="I76" s="59"/>
      <c r="J76" s="59"/>
    </row>
    <row r="77" spans="1:10" x14ac:dyDescent="0.3">
      <c r="A77" s="46" t="s">
        <v>72</v>
      </c>
      <c r="B77" s="1"/>
      <c r="C77" s="77"/>
      <c r="D77" s="78">
        <v>73432</v>
      </c>
      <c r="E77" s="79">
        <v>1806191140.8700001</v>
      </c>
      <c r="F77" s="80"/>
      <c r="G77" s="79">
        <v>1430664917.6199999</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551760595.96000004</v>
      </c>
      <c r="H80" s="52"/>
      <c r="I80" s="59"/>
    </row>
    <row r="81" spans="1:10" x14ac:dyDescent="0.3">
      <c r="A81" s="84" t="s">
        <v>75</v>
      </c>
      <c r="B81" s="1"/>
      <c r="C81" s="47"/>
      <c r="D81" s="1"/>
      <c r="E81" s="1"/>
      <c r="F81" s="1"/>
      <c r="G81" s="61">
        <v>878904321.65999997</v>
      </c>
      <c r="H81" s="52"/>
      <c r="I81" s="59"/>
    </row>
    <row r="82" spans="1:10" x14ac:dyDescent="0.3">
      <c r="A82" s="85" t="s">
        <v>60</v>
      </c>
      <c r="B82" s="1"/>
      <c r="C82" s="47"/>
      <c r="D82" s="1"/>
      <c r="E82" s="1"/>
      <c r="F82" s="1"/>
      <c r="G82" s="86">
        <v>1430664917.6199999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35938131.859999999</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35938131.859999999</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435033.38</v>
      </c>
      <c r="J92" s="37"/>
    </row>
    <row r="93" spans="1:10" x14ac:dyDescent="0.3">
      <c r="A93" s="15" t="s">
        <v>81</v>
      </c>
      <c r="B93" s="1"/>
      <c r="C93" s="1"/>
      <c r="D93" s="1"/>
      <c r="E93" s="1"/>
      <c r="F93" s="1"/>
      <c r="G93" s="1"/>
      <c r="H93" s="92">
        <v>796518.94</v>
      </c>
      <c r="J93" s="37"/>
    </row>
    <row r="94" spans="1:10" x14ac:dyDescent="0.3">
      <c r="A94" s="46" t="s">
        <v>82</v>
      </c>
      <c r="B94" s="1"/>
      <c r="C94" s="1"/>
      <c r="D94" s="1"/>
      <c r="E94" s="1"/>
      <c r="F94" s="1"/>
      <c r="G94" s="1"/>
      <c r="H94" s="15"/>
    </row>
    <row r="95" spans="1:10" x14ac:dyDescent="0.3">
      <c r="A95" s="34" t="s">
        <v>83</v>
      </c>
      <c r="B95" s="1"/>
      <c r="C95" s="1"/>
      <c r="D95" s="1"/>
      <c r="E95" s="1"/>
      <c r="F95" s="1"/>
      <c r="G95" s="1"/>
      <c r="H95" s="89">
        <v>1213868.3799999999</v>
      </c>
      <c r="J95" s="37"/>
    </row>
    <row r="96" spans="1:10" x14ac:dyDescent="0.3">
      <c r="A96" s="34" t="s">
        <v>84</v>
      </c>
      <c r="B96" s="1"/>
      <c r="C96" s="1"/>
      <c r="D96" s="1"/>
      <c r="E96" s="1"/>
      <c r="F96" s="1"/>
      <c r="G96" s="1"/>
      <c r="H96" s="89">
        <v>1213868.3799999999</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2445420.6999999997</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253904.19</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253904.19</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2706120.86</v>
      </c>
      <c r="J150" s="37"/>
    </row>
    <row r="151" spans="1:10" x14ac:dyDescent="0.3">
      <c r="A151" s="96" t="s">
        <v>126</v>
      </c>
      <c r="B151" s="1"/>
      <c r="C151" s="1"/>
      <c r="D151" s="1"/>
      <c r="E151" s="1"/>
      <c r="F151" s="1"/>
      <c r="G151" s="1"/>
      <c r="H151" s="94">
        <v>2706120.86</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30786590.300000001</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25977132.880000193</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25977132.880000193</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4809457.42</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7530137.6999999899</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7530137.6999999899</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4809457.4200000018</v>
      </c>
      <c r="J186" s="37"/>
    </row>
    <row r="187" spans="1:10" x14ac:dyDescent="0.3">
      <c r="A187" s="46" t="s">
        <v>149</v>
      </c>
      <c r="B187" s="1"/>
      <c r="C187" s="2"/>
      <c r="D187" s="3"/>
      <c r="E187" s="1"/>
      <c r="F187" s="21"/>
      <c r="G187" s="1"/>
      <c r="H187" s="94">
        <v>12339595.119999992</v>
      </c>
      <c r="J187" s="37"/>
    </row>
    <row r="188" spans="1:10" x14ac:dyDescent="0.3">
      <c r="A188" s="46" t="s">
        <v>150</v>
      </c>
      <c r="B188" s="1"/>
      <c r="C188" s="2"/>
      <c r="D188" s="3"/>
      <c r="E188" s="1"/>
      <c r="F188" s="21"/>
      <c r="G188" s="1"/>
      <c r="H188" s="94">
        <v>4809457.4199999897</v>
      </c>
      <c r="J188" s="37"/>
    </row>
    <row r="189" spans="1:10" x14ac:dyDescent="0.3">
      <c r="A189" s="46" t="s">
        <v>151</v>
      </c>
      <c r="B189" s="1"/>
      <c r="C189" s="2"/>
      <c r="D189" s="3"/>
      <c r="E189" s="1"/>
      <c r="F189" s="21"/>
      <c r="G189" s="1"/>
      <c r="H189" s="94">
        <v>7530137.700000002</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21.93</v>
      </c>
      <c r="J193" s="48"/>
    </row>
    <row r="194" spans="1:10" ht="16.5" x14ac:dyDescent="0.35">
      <c r="A194" s="15" t="s">
        <v>154</v>
      </c>
      <c r="B194" s="1"/>
      <c r="C194" s="2"/>
      <c r="D194" s="3"/>
      <c r="E194" s="1"/>
      <c r="F194" s="1"/>
      <c r="H194" s="102">
        <v>0.51386151209174202</v>
      </c>
      <c r="I194" s="103"/>
      <c r="J194" s="48"/>
    </row>
    <row r="195" spans="1:10" ht="16.5" x14ac:dyDescent="0.35">
      <c r="A195" s="15" t="s">
        <v>155</v>
      </c>
      <c r="B195" s="1"/>
      <c r="C195" s="2"/>
      <c r="D195" s="3"/>
      <c r="E195" s="1"/>
      <c r="F195" s="1"/>
      <c r="H195" s="102">
        <v>0.47008187707743998</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2123430.5499999998</v>
      </c>
      <c r="H198" s="1"/>
    </row>
    <row r="199" spans="1:10" x14ac:dyDescent="0.3">
      <c r="A199" s="46" t="s">
        <v>159</v>
      </c>
      <c r="B199" s="1"/>
      <c r="C199" s="2"/>
      <c r="D199" s="3"/>
      <c r="E199" s="21"/>
      <c r="F199" s="1"/>
      <c r="G199" s="94">
        <v>1987174.3</v>
      </c>
      <c r="H199" s="106">
        <v>103</v>
      </c>
    </row>
    <row r="200" spans="1:10" x14ac:dyDescent="0.3">
      <c r="A200" s="46" t="s">
        <v>160</v>
      </c>
      <c r="B200" s="1"/>
      <c r="C200" s="2"/>
      <c r="D200" s="3"/>
      <c r="E200" s="21"/>
      <c r="F200" s="1"/>
      <c r="G200" s="94">
        <v>136256.24999999977</v>
      </c>
      <c r="H200" s="1"/>
    </row>
    <row r="201" spans="1:10" x14ac:dyDescent="0.3">
      <c r="A201" s="46" t="s">
        <v>161</v>
      </c>
      <c r="B201" s="1"/>
      <c r="C201" s="2"/>
      <c r="D201" s="3"/>
      <c r="E201" s="21"/>
      <c r="F201" s="1"/>
      <c r="G201" s="94">
        <v>1456642050.5</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9.3541340477730337E-5</v>
      </c>
      <c r="H203" s="1"/>
    </row>
    <row r="204" spans="1:10" x14ac:dyDescent="0.3">
      <c r="A204" s="46" t="s">
        <v>164</v>
      </c>
      <c r="B204" s="1"/>
      <c r="C204" s="2"/>
      <c r="D204" s="3"/>
      <c r="E204" s="21"/>
      <c r="F204" s="1"/>
      <c r="G204" s="108">
        <v>-1.49326E-5</v>
      </c>
      <c r="H204" s="1"/>
    </row>
    <row r="205" spans="1:10" x14ac:dyDescent="0.3">
      <c r="A205" s="46" t="s">
        <v>165</v>
      </c>
      <c r="B205" s="1"/>
      <c r="C205" s="2"/>
      <c r="D205" s="3"/>
      <c r="E205" s="21"/>
      <c r="F205" s="1"/>
      <c r="G205" s="108">
        <v>-2.61459E-5</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-4.9633381862384707E-5</v>
      </c>
      <c r="H208" s="76">
        <v>-74749.239999999874</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3.4058788968072563E-3</v>
      </c>
      <c r="G211" s="101">
        <v>4961146.42</v>
      </c>
      <c r="H211" s="112">
        <v>243</v>
      </c>
    </row>
    <row r="212" spans="1:8" x14ac:dyDescent="0.3">
      <c r="A212" s="34" t="s">
        <v>172</v>
      </c>
      <c r="B212" s="1"/>
      <c r="C212" s="2"/>
      <c r="D212" s="3"/>
      <c r="E212" s="1"/>
      <c r="F212" s="111">
        <v>6.9024864389633379E-4</v>
      </c>
      <c r="G212" s="101">
        <v>1005445.2</v>
      </c>
      <c r="H212" s="112">
        <v>49</v>
      </c>
    </row>
    <row r="213" spans="1:8" x14ac:dyDescent="0.3">
      <c r="A213" s="34" t="s">
        <v>173</v>
      </c>
      <c r="B213" s="1"/>
      <c r="C213" s="2"/>
      <c r="D213" s="3"/>
      <c r="E213" s="1"/>
      <c r="F213" s="111">
        <v>2.4916513969606838E-4</v>
      </c>
      <c r="G213" s="113">
        <v>362944.42</v>
      </c>
      <c r="H213" s="114">
        <v>19</v>
      </c>
    </row>
    <row r="214" spans="1:8" x14ac:dyDescent="0.3">
      <c r="A214" s="34" t="s">
        <v>174</v>
      </c>
      <c r="B214" s="1"/>
      <c r="C214" s="2"/>
      <c r="D214" s="3"/>
      <c r="E214" s="1"/>
      <c r="F214" s="111">
        <v>0</v>
      </c>
      <c r="G214" s="115">
        <v>0</v>
      </c>
      <c r="H214" s="116">
        <v>0</v>
      </c>
    </row>
    <row r="215" spans="1:8" x14ac:dyDescent="0.3">
      <c r="A215" s="46" t="s">
        <v>175</v>
      </c>
      <c r="B215" s="1"/>
      <c r="C215" s="2"/>
      <c r="D215" s="3"/>
      <c r="E215" s="1"/>
      <c r="F215" s="111">
        <v>4.3452926803996591E-3</v>
      </c>
      <c r="G215" s="98">
        <v>6329536.04</v>
      </c>
      <c r="H215" s="117">
        <v>311</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9.3941378359240217E-4</v>
      </c>
      <c r="H218" s="121">
        <v>9.2147164442035365E-4</v>
      </c>
    </row>
    <row r="219" spans="1:8" x14ac:dyDescent="0.3">
      <c r="A219" s="46" t="s">
        <v>164</v>
      </c>
      <c r="B219" s="1"/>
      <c r="C219" s="2"/>
      <c r="D219" s="3"/>
      <c r="E219" s="1"/>
      <c r="F219" s="1"/>
      <c r="G219" s="120">
        <v>5.0550080000000004E-4</v>
      </c>
      <c r="H219" s="120">
        <v>5.3951260000000001E-4</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1699585.88</v>
      </c>
      <c r="H223" s="120"/>
    </row>
    <row r="224" spans="1:8" x14ac:dyDescent="0.3">
      <c r="A224" s="123" t="s">
        <v>178</v>
      </c>
      <c r="B224" s="1"/>
      <c r="C224" s="2"/>
      <c r="D224" s="3"/>
      <c r="E224" s="1"/>
      <c r="F224" s="1"/>
      <c r="G224" s="122">
        <v>1.1667834794530393E-3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1417840.87</v>
      </c>
      <c r="H229" s="126">
        <v>83</v>
      </c>
    </row>
    <row r="230" spans="1:10" x14ac:dyDescent="0.3">
      <c r="A230" s="15" t="s">
        <v>183</v>
      </c>
      <c r="B230" s="1"/>
      <c r="C230" s="2"/>
      <c r="D230" s="3"/>
      <c r="E230" s="21"/>
      <c r="F230" s="1"/>
      <c r="G230" s="115">
        <v>1490314.23</v>
      </c>
      <c r="H230" s="126">
        <v>83</v>
      </c>
    </row>
    <row r="231" spans="1:10" x14ac:dyDescent="0.3">
      <c r="A231" s="15" t="s">
        <v>184</v>
      </c>
      <c r="B231" s="1"/>
      <c r="C231" s="2"/>
      <c r="D231" s="3"/>
      <c r="E231" s="21"/>
      <c r="F231" s="1"/>
      <c r="G231" s="94">
        <v>-72473.35999999987</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2846245.17</v>
      </c>
      <c r="H234" s="128">
        <v>161</v>
      </c>
      <c r="I234" s="37" t="s">
        <v>51</v>
      </c>
    </row>
    <row r="235" spans="1:10" x14ac:dyDescent="0.3">
      <c r="A235" s="15" t="s">
        <v>187</v>
      </c>
      <c r="B235" s="1"/>
      <c r="C235" s="2"/>
      <c r="D235" s="3"/>
      <c r="E235" s="21"/>
      <c r="F235" s="21"/>
      <c r="G235" s="76">
        <v>3035951.61</v>
      </c>
      <c r="H235" s="69">
        <v>161</v>
      </c>
      <c r="I235" s="37" t="s">
        <v>51</v>
      </c>
    </row>
    <row r="236" spans="1:10" ht="14.5" thickBot="1" x14ac:dyDescent="0.35">
      <c r="A236" s="15" t="s">
        <v>188</v>
      </c>
      <c r="B236" s="1"/>
      <c r="C236" s="2"/>
      <c r="D236" s="3"/>
      <c r="E236" s="21"/>
      <c r="F236" s="1"/>
      <c r="G236" s="129">
        <v>-189706.43999999994</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1063881.79</v>
      </c>
      <c r="I240" s="130"/>
      <c r="J240" s="59"/>
    </row>
    <row r="241" spans="1:10" x14ac:dyDescent="0.3">
      <c r="A241" s="15" t="s">
        <v>191</v>
      </c>
      <c r="B241" s="1"/>
      <c r="C241" s="2"/>
      <c r="D241" s="3"/>
      <c r="E241" s="1"/>
      <c r="F241" s="1"/>
      <c r="G241" s="1"/>
      <c r="H241" s="94">
        <v>796518.94</v>
      </c>
      <c r="I241" s="37"/>
      <c r="J241" s="59"/>
    </row>
    <row r="242" spans="1:10" x14ac:dyDescent="0.3">
      <c r="A242" s="15" t="s">
        <v>192</v>
      </c>
      <c r="B242" s="1"/>
      <c r="C242" s="2"/>
      <c r="D242" s="3"/>
      <c r="E242" s="1"/>
      <c r="F242" s="1"/>
      <c r="G242" s="1"/>
      <c r="H242" s="93">
        <v>769629.32</v>
      </c>
      <c r="J242" s="59"/>
    </row>
    <row r="243" spans="1:10" ht="14.5" thickBot="1" x14ac:dyDescent="0.35">
      <c r="A243" s="15" t="s">
        <v>193</v>
      </c>
      <c r="B243" s="1"/>
      <c r="C243" s="2"/>
      <c r="D243" s="3"/>
      <c r="E243" s="1"/>
      <c r="F243" s="1"/>
      <c r="G243" s="1"/>
      <c r="H243" s="129">
        <v>1036992.17</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1586012.04</v>
      </c>
      <c r="I245" s="132"/>
      <c r="J245" s="59"/>
    </row>
    <row r="246" spans="1:10" x14ac:dyDescent="0.3">
      <c r="A246" s="15" t="s">
        <v>195</v>
      </c>
      <c r="B246" s="1"/>
      <c r="C246" s="2"/>
      <c r="D246" s="3"/>
      <c r="E246" s="1"/>
      <c r="F246" s="1"/>
      <c r="G246" s="1"/>
      <c r="H246" s="94">
        <v>435033.38</v>
      </c>
      <c r="I246" s="133"/>
      <c r="J246" s="59"/>
    </row>
    <row r="247" spans="1:10" x14ac:dyDescent="0.3">
      <c r="A247" s="15" t="s">
        <v>196</v>
      </c>
      <c r="B247" s="1"/>
      <c r="C247" s="2"/>
      <c r="D247" s="3"/>
      <c r="E247" s="1"/>
      <c r="F247" s="1"/>
      <c r="G247" s="1"/>
      <c r="H247" s="94">
        <v>957705.68</v>
      </c>
      <c r="I247" s="132"/>
      <c r="J247" s="59"/>
    </row>
    <row r="248" spans="1:10" ht="14.5" thickBot="1" x14ac:dyDescent="0.35">
      <c r="A248" s="15" t="s">
        <v>197</v>
      </c>
      <c r="B248" s="1"/>
      <c r="C248" s="2"/>
      <c r="D248" s="3"/>
      <c r="E248" s="1"/>
      <c r="F248" s="1"/>
      <c r="G248" s="1"/>
      <c r="H248" s="129">
        <v>2108684.3400000003</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G12" sqref="G12"/>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43586</v>
      </c>
      <c r="D3" s="8" t="s">
        <v>1</v>
      </c>
      <c r="E3" s="9">
        <v>43633</v>
      </c>
      <c r="F3" s="1"/>
      <c r="G3" s="1"/>
    </row>
    <row r="4" spans="1:31" x14ac:dyDescent="0.3">
      <c r="A4" s="6" t="s">
        <v>2</v>
      </c>
      <c r="B4" s="1"/>
      <c r="C4" s="7">
        <v>43616</v>
      </c>
      <c r="D4" s="8" t="s">
        <v>3</v>
      </c>
      <c r="E4" s="10">
        <v>30</v>
      </c>
      <c r="F4" s="1"/>
      <c r="G4" s="1"/>
    </row>
    <row r="5" spans="1:31" x14ac:dyDescent="0.3">
      <c r="A5" s="6" t="s">
        <v>4</v>
      </c>
      <c r="B5" s="1"/>
      <c r="C5" s="7">
        <v>43600</v>
      </c>
      <c r="D5" s="8" t="s">
        <v>5</v>
      </c>
      <c r="E5" s="10">
        <v>33</v>
      </c>
      <c r="F5" s="11"/>
      <c r="G5" s="1"/>
    </row>
    <row r="6" spans="1:31" x14ac:dyDescent="0.3">
      <c r="A6" s="6" t="s">
        <v>6</v>
      </c>
      <c r="B6" s="1"/>
      <c r="C6" s="7">
        <v>43633</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1482023009.02</v>
      </c>
      <c r="E10" s="18">
        <v>1456642050.5</v>
      </c>
      <c r="F10" s="20">
        <v>0.96720810979849015</v>
      </c>
      <c r="G10" s="21"/>
      <c r="H10" s="22"/>
    </row>
    <row r="11" spans="1:31" x14ac:dyDescent="0.3">
      <c r="A11" s="8" t="s">
        <v>14</v>
      </c>
      <c r="B11" s="8"/>
      <c r="C11" s="18">
        <v>1506027540.24</v>
      </c>
      <c r="D11" s="19">
        <v>1482023009.02</v>
      </c>
      <c r="E11" s="18">
        <v>1456642050.5</v>
      </c>
      <c r="F11" s="20">
        <v>0.96720810979849015</v>
      </c>
      <c r="G11" s="1"/>
    </row>
    <row r="12" spans="1:31" x14ac:dyDescent="0.3">
      <c r="A12" s="23" t="s">
        <v>15</v>
      </c>
      <c r="B12" s="24">
        <v>2.59881E-2</v>
      </c>
      <c r="C12" s="18">
        <v>175000000</v>
      </c>
      <c r="D12" s="19">
        <v>150995468.78</v>
      </c>
      <c r="E12" s="18">
        <v>125614510.26000001</v>
      </c>
      <c r="F12" s="20">
        <v>0.71779720148571435</v>
      </c>
      <c r="G12" s="21"/>
    </row>
    <row r="13" spans="1:31" x14ac:dyDescent="0.3">
      <c r="A13" s="23" t="s">
        <v>16</v>
      </c>
      <c r="B13" s="24">
        <v>2.7099999999999999E-2</v>
      </c>
      <c r="C13" s="18">
        <v>530000000</v>
      </c>
      <c r="D13" s="19">
        <v>530000000</v>
      </c>
      <c r="E13" s="18">
        <v>530000000</v>
      </c>
      <c r="F13" s="20">
        <v>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25380958.519999761</v>
      </c>
      <c r="C21" s="18">
        <v>359707.82</v>
      </c>
      <c r="D21" s="20">
        <v>145.03404868571292</v>
      </c>
      <c r="E21" s="20">
        <v>2.0554732571428573</v>
      </c>
      <c r="F21" s="27"/>
      <c r="G21" s="1"/>
    </row>
    <row r="22" spans="1:10" x14ac:dyDescent="0.3">
      <c r="A22" s="23" t="s">
        <v>16</v>
      </c>
      <c r="B22" s="18">
        <v>0</v>
      </c>
      <c r="C22" s="18">
        <v>1196916.67</v>
      </c>
      <c r="D22" s="20">
        <v>0</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25380958.519999761</v>
      </c>
      <c r="C27" s="18">
        <v>2811924.49</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19323116.170000002</v>
      </c>
      <c r="I32" s="36"/>
      <c r="J32" s="37"/>
    </row>
    <row r="33" spans="1:10" x14ac:dyDescent="0.3">
      <c r="A33" s="34" t="s">
        <v>28</v>
      </c>
      <c r="B33" s="1"/>
      <c r="C33" s="1"/>
      <c r="D33" s="1"/>
      <c r="E33" s="1"/>
      <c r="F33" s="1"/>
      <c r="H33" s="38">
        <v>8779702.9600000009</v>
      </c>
      <c r="I33" s="39"/>
      <c r="J33" s="37"/>
    </row>
    <row r="34" spans="1:10" x14ac:dyDescent="0.3">
      <c r="A34" s="15" t="s">
        <v>29</v>
      </c>
      <c r="B34" s="1"/>
      <c r="C34" s="1"/>
      <c r="D34" s="1"/>
      <c r="E34" s="32"/>
      <c r="F34" s="21"/>
      <c r="H34" s="40">
        <v>28102819.130000003</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583351</v>
      </c>
      <c r="I39" s="43"/>
      <c r="J39" s="37"/>
    </row>
    <row r="40" spans="1:10" x14ac:dyDescent="0.3">
      <c r="A40" s="34" t="s">
        <v>33</v>
      </c>
      <c r="B40" s="1"/>
      <c r="C40" s="1"/>
      <c r="D40" s="1"/>
      <c r="E40" s="1"/>
      <c r="F40" s="21"/>
      <c r="H40" s="38">
        <v>897260.33</v>
      </c>
      <c r="I40" s="39"/>
      <c r="J40" s="37"/>
    </row>
    <row r="41" spans="1:10" x14ac:dyDescent="0.3">
      <c r="A41" s="46" t="s">
        <v>34</v>
      </c>
      <c r="B41" s="1"/>
      <c r="C41" s="1"/>
      <c r="D41" s="1"/>
      <c r="E41" s="1"/>
      <c r="F41" s="47"/>
      <c r="H41" s="40">
        <v>1480611.33</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5886756.2999999998</v>
      </c>
      <c r="I47" s="36"/>
      <c r="J47" s="37"/>
    </row>
    <row r="48" spans="1:10" x14ac:dyDescent="0.3">
      <c r="A48" s="46" t="s">
        <v>39</v>
      </c>
      <c r="B48" s="1"/>
      <c r="C48" s="1"/>
      <c r="D48" s="1"/>
      <c r="E48" s="1"/>
      <c r="F48" s="1"/>
      <c r="H48" s="35">
        <v>5524.51</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1180287.93</v>
      </c>
      <c r="I50" s="36"/>
      <c r="J50" s="37"/>
    </row>
    <row r="51" spans="1:10" x14ac:dyDescent="0.3">
      <c r="A51" s="46" t="s">
        <v>42</v>
      </c>
      <c r="B51" s="1"/>
      <c r="C51" s="1"/>
      <c r="D51" s="1"/>
      <c r="E51" s="1"/>
      <c r="F51" s="1"/>
      <c r="H51" s="49">
        <v>42615.37</v>
      </c>
      <c r="I51" s="50"/>
      <c r="J51" s="37"/>
    </row>
    <row r="52" spans="1:10" x14ac:dyDescent="0.3">
      <c r="A52" s="15" t="s">
        <v>43</v>
      </c>
      <c r="B52" s="1"/>
      <c r="C52" s="1"/>
      <c r="D52" s="1"/>
      <c r="E52" s="1"/>
      <c r="F52" s="21"/>
      <c r="H52" s="51">
        <v>36698614.57</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1072258.24</v>
      </c>
      <c r="F56" s="56"/>
      <c r="G56" s="57"/>
      <c r="H56" s="58">
        <v>60</v>
      </c>
      <c r="I56" s="59"/>
    </row>
    <row r="57" spans="1:10" x14ac:dyDescent="0.3">
      <c r="A57" s="46" t="s">
        <v>52</v>
      </c>
      <c r="E57" s="56">
        <v>0</v>
      </c>
      <c r="F57" s="56"/>
      <c r="G57" s="57"/>
      <c r="H57" s="58">
        <v>0</v>
      </c>
      <c r="I57" s="59"/>
    </row>
    <row r="58" spans="1:10" x14ac:dyDescent="0.3">
      <c r="A58" s="46" t="s">
        <v>53</v>
      </c>
      <c r="B58" s="1"/>
      <c r="C58" s="1"/>
      <c r="D58" s="1"/>
      <c r="E58" s="56">
        <v>273375</v>
      </c>
      <c r="F58" s="57"/>
      <c r="G58" s="57"/>
      <c r="H58" s="58">
        <v>15</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1157291.29</v>
      </c>
      <c r="G61" s="57"/>
      <c r="H61" s="58">
        <v>67</v>
      </c>
    </row>
    <row r="62" spans="1:10" x14ac:dyDescent="0.3">
      <c r="A62" s="46" t="s">
        <v>57</v>
      </c>
      <c r="B62" s="1"/>
      <c r="C62" s="1"/>
      <c r="D62" s="1"/>
      <c r="E62" s="56"/>
      <c r="F62" s="56"/>
      <c r="G62" s="57">
        <v>84860.42</v>
      </c>
      <c r="H62" s="58">
        <v>2</v>
      </c>
    </row>
    <row r="63" spans="1:10" x14ac:dyDescent="0.3">
      <c r="A63" s="46" t="s">
        <v>58</v>
      </c>
      <c r="B63" s="1"/>
      <c r="C63" s="1"/>
      <c r="D63" s="1"/>
      <c r="E63" s="56"/>
      <c r="F63" s="60"/>
      <c r="G63" s="57">
        <v>3003346</v>
      </c>
      <c r="H63" s="58">
        <v>126</v>
      </c>
    </row>
    <row r="64" spans="1:10" x14ac:dyDescent="0.3">
      <c r="A64" s="46" t="s">
        <v>59</v>
      </c>
      <c r="B64" s="1"/>
      <c r="C64" s="1"/>
      <c r="D64" s="1"/>
      <c r="E64" s="61"/>
      <c r="F64" s="61"/>
      <c r="G64" s="57">
        <v>1146838.6200000001</v>
      </c>
      <c r="H64" s="58">
        <v>44</v>
      </c>
    </row>
    <row r="65" spans="1:10" x14ac:dyDescent="0.3">
      <c r="A65" s="34" t="s">
        <v>60</v>
      </c>
      <c r="B65" s="1"/>
      <c r="C65" s="1"/>
      <c r="D65" s="1"/>
      <c r="E65" s="62">
        <v>1345633.24</v>
      </c>
      <c r="F65" s="62">
        <v>1157291.29</v>
      </c>
      <c r="G65" s="63">
        <v>4235045.04</v>
      </c>
      <c r="H65" s="64">
        <v>314</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74141</v>
      </c>
      <c r="E71" s="70">
        <v>1871681223.95</v>
      </c>
      <c r="F71" s="71">
        <v>7.0000000000000007E-2</v>
      </c>
      <c r="G71" s="70">
        <v>1482023009.02</v>
      </c>
      <c r="H71" s="42"/>
      <c r="I71" s="59"/>
    </row>
    <row r="72" spans="1:10" x14ac:dyDescent="0.3">
      <c r="A72" s="46" t="s">
        <v>67</v>
      </c>
      <c r="B72" s="1"/>
      <c r="C72" s="1"/>
      <c r="D72" s="72"/>
      <c r="E72" s="73">
        <v>-24526343.989999998</v>
      </c>
      <c r="F72" s="74"/>
      <c r="G72" s="35">
        <v>-19017471.749999762</v>
      </c>
      <c r="H72" s="42"/>
      <c r="I72" s="59"/>
    </row>
    <row r="73" spans="1:10" x14ac:dyDescent="0.3">
      <c r="A73" s="46" t="s">
        <v>68</v>
      </c>
      <c r="B73" s="1"/>
      <c r="C73" s="1"/>
      <c r="D73" s="75">
        <v>-90</v>
      </c>
      <c r="E73" s="73">
        <v>-1857222.63</v>
      </c>
      <c r="F73" s="74"/>
      <c r="G73" s="35">
        <v>-1477237.43</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-66</v>
      </c>
      <c r="E75" s="73">
        <v>-1537831.2</v>
      </c>
      <c r="F75" s="74"/>
      <c r="G75" s="35">
        <v>-1219887.1399999999</v>
      </c>
      <c r="H75" s="42"/>
      <c r="I75" s="59"/>
    </row>
    <row r="76" spans="1:10" x14ac:dyDescent="0.3">
      <c r="A76" s="46" t="s">
        <v>71</v>
      </c>
      <c r="B76" s="1"/>
      <c r="C76" s="1"/>
      <c r="D76" s="75">
        <v>-190</v>
      </c>
      <c r="E76" s="73">
        <v>-4556634.9000000004</v>
      </c>
      <c r="F76" s="76"/>
      <c r="G76" s="35">
        <v>-3666362.2</v>
      </c>
      <c r="H76" s="42"/>
      <c r="I76" s="59"/>
      <c r="J76" s="59"/>
    </row>
    <row r="77" spans="1:10" x14ac:dyDescent="0.3">
      <c r="A77" s="46" t="s">
        <v>72</v>
      </c>
      <c r="B77" s="1"/>
      <c r="C77" s="77"/>
      <c r="D77" s="78">
        <v>73795</v>
      </c>
      <c r="E77" s="79">
        <v>1839203191.2299998</v>
      </c>
      <c r="F77" s="80"/>
      <c r="G77" s="79">
        <v>1456642050.5</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578620326.33000004</v>
      </c>
      <c r="H80" s="52"/>
      <c r="I80" s="59"/>
    </row>
    <row r="81" spans="1:10" x14ac:dyDescent="0.3">
      <c r="A81" s="84" t="s">
        <v>75</v>
      </c>
      <c r="B81" s="1"/>
      <c r="C81" s="47"/>
      <c r="D81" s="1"/>
      <c r="E81" s="1"/>
      <c r="F81" s="1"/>
      <c r="G81" s="61">
        <v>878021724.16999996</v>
      </c>
      <c r="H81" s="52"/>
      <c r="I81" s="59"/>
    </row>
    <row r="82" spans="1:10" x14ac:dyDescent="0.3">
      <c r="A82" s="85" t="s">
        <v>60</v>
      </c>
      <c r="B82" s="1"/>
      <c r="C82" s="47"/>
      <c r="D82" s="1"/>
      <c r="E82" s="1"/>
      <c r="F82" s="1"/>
      <c r="G82" s="86">
        <v>1456642050.5</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36698614.569999993</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36698614.569999993</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580008.91</v>
      </c>
      <c r="J92" s="37"/>
    </row>
    <row r="93" spans="1:10" x14ac:dyDescent="0.3">
      <c r="A93" s="15" t="s">
        <v>81</v>
      </c>
      <c r="B93" s="1"/>
      <c r="C93" s="1"/>
      <c r="D93" s="1"/>
      <c r="E93" s="1"/>
      <c r="F93" s="1"/>
      <c r="G93" s="1"/>
      <c r="H93" s="92">
        <v>446174.22</v>
      </c>
      <c r="J93" s="37"/>
    </row>
    <row r="94" spans="1:10" x14ac:dyDescent="0.3">
      <c r="A94" s="46" t="s">
        <v>82</v>
      </c>
      <c r="B94" s="1"/>
      <c r="C94" s="1"/>
      <c r="D94" s="1"/>
      <c r="E94" s="1"/>
      <c r="F94" s="1"/>
      <c r="G94" s="1"/>
      <c r="H94" s="15"/>
    </row>
    <row r="95" spans="1:10" x14ac:dyDescent="0.3">
      <c r="A95" s="34" t="s">
        <v>83</v>
      </c>
      <c r="B95" s="1"/>
      <c r="C95" s="1"/>
      <c r="D95" s="1"/>
      <c r="E95" s="1"/>
      <c r="F95" s="1"/>
      <c r="G95" s="1"/>
      <c r="H95" s="89">
        <v>1235019.17</v>
      </c>
      <c r="J95" s="37"/>
    </row>
    <row r="96" spans="1:10" x14ac:dyDescent="0.3">
      <c r="A96" s="34" t="s">
        <v>84</v>
      </c>
      <c r="B96" s="1"/>
      <c r="C96" s="1"/>
      <c r="D96" s="1"/>
      <c r="E96" s="1"/>
      <c r="F96" s="1"/>
      <c r="G96" s="1"/>
      <c r="H96" s="89">
        <v>1235019.17</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2261202.2999999998</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359707.82</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359707.82</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2811924.49</v>
      </c>
      <c r="J150" s="37"/>
    </row>
    <row r="151" spans="1:10" x14ac:dyDescent="0.3">
      <c r="A151" s="96" t="s">
        <v>126</v>
      </c>
      <c r="B151" s="1"/>
      <c r="C151" s="1"/>
      <c r="D151" s="1"/>
      <c r="E151" s="1"/>
      <c r="F151" s="1"/>
      <c r="G151" s="1"/>
      <c r="H151" s="94">
        <v>2811924.49</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31625487.779999986</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25380958.519999761</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25380958.519999761</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6244529.2599999998</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6244529.2599999867</v>
      </c>
      <c r="J186" s="37"/>
    </row>
    <row r="187" spans="1:10" x14ac:dyDescent="0.3">
      <c r="A187" s="46" t="s">
        <v>149</v>
      </c>
      <c r="B187" s="1"/>
      <c r="C187" s="2"/>
      <c r="D187" s="3"/>
      <c r="E187" s="1"/>
      <c r="F187" s="21"/>
      <c r="G187" s="1"/>
      <c r="H187" s="94">
        <v>13774666.959999986</v>
      </c>
      <c r="J187" s="37"/>
    </row>
    <row r="188" spans="1:10" x14ac:dyDescent="0.3">
      <c r="A188" s="46" t="s">
        <v>150</v>
      </c>
      <c r="B188" s="1"/>
      <c r="C188" s="2"/>
      <c r="D188" s="3"/>
      <c r="E188" s="1"/>
      <c r="F188" s="21"/>
      <c r="G188" s="1"/>
      <c r="H188" s="94">
        <v>6244529.2599999933</v>
      </c>
      <c r="J188" s="37"/>
    </row>
    <row r="189" spans="1:10" x14ac:dyDescent="0.3">
      <c r="A189" s="46" t="s">
        <v>151</v>
      </c>
      <c r="B189" s="1"/>
      <c r="C189" s="2"/>
      <c r="D189" s="3"/>
      <c r="E189" s="1"/>
      <c r="F189" s="21"/>
      <c r="G189" s="1"/>
      <c r="H189" s="94">
        <v>7530137.6999999927</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22.91</v>
      </c>
      <c r="J193" s="48"/>
    </row>
    <row r="194" spans="1:10" ht="16.5" x14ac:dyDescent="0.35">
      <c r="A194" s="15" t="s">
        <v>154</v>
      </c>
      <c r="B194" s="1"/>
      <c r="C194" s="2"/>
      <c r="D194" s="3"/>
      <c r="E194" s="1"/>
      <c r="F194" s="1"/>
      <c r="H194" s="102">
        <v>0.49047602163083714</v>
      </c>
      <c r="I194" s="103"/>
      <c r="J194" s="48"/>
    </row>
    <row r="195" spans="1:10" ht="16.5" x14ac:dyDescent="0.35">
      <c r="A195" s="15" t="s">
        <v>155</v>
      </c>
      <c r="B195" s="1"/>
      <c r="C195" s="2"/>
      <c r="D195" s="3"/>
      <c r="E195" s="1"/>
      <c r="F195" s="1"/>
      <c r="H195" s="102">
        <v>0.44819205957028901</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1455106.91</v>
      </c>
      <c r="H198" s="1"/>
    </row>
    <row r="199" spans="1:10" x14ac:dyDescent="0.3">
      <c r="A199" s="46" t="s">
        <v>159</v>
      </c>
      <c r="B199" s="1"/>
      <c r="C199" s="2"/>
      <c r="D199" s="3"/>
      <c r="E199" s="21"/>
      <c r="F199" s="1"/>
      <c r="G199" s="94">
        <v>1477237.43</v>
      </c>
      <c r="H199" s="106">
        <v>90</v>
      </c>
    </row>
    <row r="200" spans="1:10" x14ac:dyDescent="0.3">
      <c r="A200" s="46" t="s">
        <v>160</v>
      </c>
      <c r="B200" s="1"/>
      <c r="C200" s="2"/>
      <c r="D200" s="3"/>
      <c r="E200" s="21"/>
      <c r="F200" s="1"/>
      <c r="G200" s="94">
        <v>-22130.520000000019</v>
      </c>
      <c r="H200" s="1"/>
    </row>
    <row r="201" spans="1:10" x14ac:dyDescent="0.3">
      <c r="A201" s="46" t="s">
        <v>161</v>
      </c>
      <c r="B201" s="1"/>
      <c r="C201" s="2"/>
      <c r="D201" s="3"/>
      <c r="E201" s="21"/>
      <c r="F201" s="1"/>
      <c r="G201" s="94">
        <v>1482023009.02</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-1.4932642654876195E-5</v>
      </c>
      <c r="H203" s="1"/>
    </row>
    <row r="204" spans="1:10" x14ac:dyDescent="0.3">
      <c r="A204" s="46" t="s">
        <v>164</v>
      </c>
      <c r="B204" s="1"/>
      <c r="C204" s="2"/>
      <c r="D204" s="3"/>
      <c r="E204" s="21"/>
      <c r="F204" s="1"/>
      <c r="G204" s="108">
        <v>-2.61459E-5</v>
      </c>
      <c r="H204" s="1"/>
    </row>
    <row r="205" spans="1:10" x14ac:dyDescent="0.3">
      <c r="A205" s="46" t="s">
        <v>165</v>
      </c>
      <c r="B205" s="1"/>
      <c r="C205" s="2"/>
      <c r="D205" s="3"/>
      <c r="E205" s="21"/>
      <c r="F205" s="1"/>
      <c r="G205" s="108">
        <v>0</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4.0840561249097865E-5</v>
      </c>
      <c r="H208" s="76">
        <v>61507.009999999922</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2.5386299383353414E-3</v>
      </c>
      <c r="G211" s="101">
        <v>3762307.98</v>
      </c>
      <c r="H211" s="112">
        <v>178</v>
      </c>
    </row>
    <row r="212" spans="1:8" x14ac:dyDescent="0.3">
      <c r="A212" s="34" t="s">
        <v>172</v>
      </c>
      <c r="B212" s="1"/>
      <c r="C212" s="2"/>
      <c r="D212" s="3"/>
      <c r="E212" s="1"/>
      <c r="F212" s="111">
        <v>5.055007819989184E-4</v>
      </c>
      <c r="G212" s="101">
        <v>749163.79</v>
      </c>
      <c r="H212" s="112">
        <v>40</v>
      </c>
    </row>
    <row r="213" spans="1:8" x14ac:dyDescent="0.3">
      <c r="A213" s="34" t="s">
        <v>173</v>
      </c>
      <c r="B213" s="1"/>
      <c r="C213" s="2"/>
      <c r="D213" s="3"/>
      <c r="E213" s="1"/>
      <c r="F213" s="111">
        <v>0</v>
      </c>
      <c r="G213" s="113">
        <v>0</v>
      </c>
      <c r="H213" s="114">
        <v>0</v>
      </c>
    </row>
    <row r="214" spans="1:8" x14ac:dyDescent="0.3">
      <c r="A214" s="34" t="s">
        <v>174</v>
      </c>
      <c r="B214" s="1"/>
      <c r="C214" s="2"/>
      <c r="D214" s="3"/>
      <c r="E214" s="1"/>
      <c r="F214" s="111">
        <v>0</v>
      </c>
      <c r="G214" s="115">
        <v>0</v>
      </c>
      <c r="H214" s="116">
        <v>0</v>
      </c>
    </row>
    <row r="215" spans="1:8" x14ac:dyDescent="0.3">
      <c r="A215" s="46" t="s">
        <v>175</v>
      </c>
      <c r="B215" s="1"/>
      <c r="C215" s="2"/>
      <c r="D215" s="3"/>
      <c r="E215" s="1"/>
      <c r="F215" s="111">
        <v>3.0441307203342596E-3</v>
      </c>
      <c r="G215" s="98">
        <v>4511471.7699999996</v>
      </c>
      <c r="H215" s="117">
        <v>218</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5.055007819989184E-4</v>
      </c>
      <c r="H218" s="121">
        <v>5.3951255041070391E-4</v>
      </c>
    </row>
    <row r="219" spans="1:8" x14ac:dyDescent="0.3">
      <c r="A219" s="46" t="s">
        <v>164</v>
      </c>
      <c r="B219" s="1"/>
      <c r="C219" s="2"/>
      <c r="D219" s="3"/>
      <c r="E219" s="1"/>
      <c r="F219" s="1"/>
      <c r="G219" s="120">
        <v>0</v>
      </c>
      <c r="H219" s="120">
        <v>0</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1178122.1299999999</v>
      </c>
      <c r="H223" s="120"/>
    </row>
    <row r="224" spans="1:8" x14ac:dyDescent="0.3">
      <c r="A224" s="123" t="s">
        <v>178</v>
      </c>
      <c r="B224" s="1"/>
      <c r="C224" s="2"/>
      <c r="D224" s="3"/>
      <c r="E224" s="1"/>
      <c r="F224" s="1"/>
      <c r="G224" s="122">
        <v>7.949418617859671E-4</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1072258.24</v>
      </c>
      <c r="H229" s="126">
        <v>60</v>
      </c>
    </row>
    <row r="230" spans="1:10" x14ac:dyDescent="0.3">
      <c r="A230" s="15" t="s">
        <v>183</v>
      </c>
      <c r="B230" s="1"/>
      <c r="C230" s="2"/>
      <c r="D230" s="3"/>
      <c r="E230" s="21"/>
      <c r="F230" s="1"/>
      <c r="G230" s="115">
        <v>1132170.97</v>
      </c>
      <c r="H230" s="126">
        <v>60</v>
      </c>
    </row>
    <row r="231" spans="1:10" x14ac:dyDescent="0.3">
      <c r="A231" s="15" t="s">
        <v>184</v>
      </c>
      <c r="B231" s="1"/>
      <c r="C231" s="2"/>
      <c r="D231" s="3"/>
      <c r="E231" s="21"/>
      <c r="F231" s="1"/>
      <c r="G231" s="94">
        <v>-59912.729999999981</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1428404.3</v>
      </c>
      <c r="H234" s="128">
        <v>78</v>
      </c>
      <c r="I234" s="37" t="s">
        <v>51</v>
      </c>
    </row>
    <row r="235" spans="1:10" x14ac:dyDescent="0.3">
      <c r="A235" s="15" t="s">
        <v>187</v>
      </c>
      <c r="B235" s="1"/>
      <c r="C235" s="2"/>
      <c r="D235" s="3"/>
      <c r="E235" s="21"/>
      <c r="F235" s="21"/>
      <c r="G235" s="76">
        <v>1545637.38</v>
      </c>
      <c r="H235" s="69">
        <v>78</v>
      </c>
      <c r="I235" s="37" t="s">
        <v>51</v>
      </c>
    </row>
    <row r="236" spans="1:10" ht="14.5" thickBot="1" x14ac:dyDescent="0.35">
      <c r="A236" s="15" t="s">
        <v>188</v>
      </c>
      <c r="B236" s="1"/>
      <c r="C236" s="2"/>
      <c r="D236" s="3"/>
      <c r="E236" s="21"/>
      <c r="F236" s="1"/>
      <c r="G236" s="129">
        <v>-117233.07999999984</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612795.68000000005</v>
      </c>
      <c r="I240" s="130"/>
      <c r="J240" s="59"/>
    </row>
    <row r="241" spans="1:10" x14ac:dyDescent="0.3">
      <c r="A241" s="15" t="s">
        <v>191</v>
      </c>
      <c r="B241" s="1"/>
      <c r="C241" s="2"/>
      <c r="D241" s="3"/>
      <c r="E241" s="1"/>
      <c r="F241" s="1"/>
      <c r="G241" s="1"/>
      <c r="H241" s="94">
        <v>446174.22</v>
      </c>
      <c r="I241" s="37"/>
      <c r="J241" s="59"/>
    </row>
    <row r="242" spans="1:10" x14ac:dyDescent="0.3">
      <c r="A242" s="15" t="s">
        <v>192</v>
      </c>
      <c r="B242" s="1"/>
      <c r="C242" s="2"/>
      <c r="D242" s="3"/>
      <c r="E242" s="1"/>
      <c r="F242" s="1"/>
      <c r="G242" s="1"/>
      <c r="H242" s="93">
        <v>897260.33</v>
      </c>
      <c r="J242" s="59"/>
    </row>
    <row r="243" spans="1:10" ht="14.5" thickBot="1" x14ac:dyDescent="0.35">
      <c r="A243" s="15" t="s">
        <v>193</v>
      </c>
      <c r="B243" s="1"/>
      <c r="C243" s="2"/>
      <c r="D243" s="3"/>
      <c r="E243" s="1"/>
      <c r="F243" s="1"/>
      <c r="G243" s="1"/>
      <c r="H243" s="129">
        <v>1063881.79</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1582669.95</v>
      </c>
      <c r="I245" s="132"/>
      <c r="J245" s="59"/>
    </row>
    <row r="246" spans="1:10" x14ac:dyDescent="0.3">
      <c r="A246" s="15" t="s">
        <v>195</v>
      </c>
      <c r="B246" s="1"/>
      <c r="C246" s="2"/>
      <c r="D246" s="3"/>
      <c r="E246" s="1"/>
      <c r="F246" s="1"/>
      <c r="G246" s="1"/>
      <c r="H246" s="94">
        <v>580008.91</v>
      </c>
      <c r="I246" s="133"/>
      <c r="J246" s="59"/>
    </row>
    <row r="247" spans="1:10" x14ac:dyDescent="0.3">
      <c r="A247" s="15" t="s">
        <v>196</v>
      </c>
      <c r="B247" s="1"/>
      <c r="C247" s="2"/>
      <c r="D247" s="3"/>
      <c r="E247" s="1"/>
      <c r="F247" s="1"/>
      <c r="G247" s="1"/>
      <c r="H247" s="94">
        <v>583351</v>
      </c>
      <c r="I247" s="132"/>
      <c r="J247" s="59"/>
    </row>
    <row r="248" spans="1:10" ht="14.5" thickBot="1" x14ac:dyDescent="0.35">
      <c r="A248" s="15" t="s">
        <v>197</v>
      </c>
      <c r="B248" s="1"/>
      <c r="C248" s="2"/>
      <c r="D248" s="3"/>
      <c r="E248" s="1"/>
      <c r="F248" s="1"/>
      <c r="G248" s="1"/>
      <c r="H248" s="129">
        <v>1586012.04</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I19" sqref="I19"/>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43556</v>
      </c>
      <c r="D3" s="8" t="s">
        <v>1</v>
      </c>
      <c r="E3" s="9">
        <v>43600</v>
      </c>
      <c r="F3" s="1"/>
      <c r="G3" s="1"/>
    </row>
    <row r="4" spans="1:31" x14ac:dyDescent="0.3">
      <c r="A4" s="6" t="s">
        <v>2</v>
      </c>
      <c r="B4" s="1"/>
      <c r="C4" s="7">
        <v>43585</v>
      </c>
      <c r="D4" s="8" t="s">
        <v>3</v>
      </c>
      <c r="E4" s="10">
        <v>30</v>
      </c>
      <c r="F4" s="1"/>
      <c r="G4" s="1"/>
    </row>
    <row r="5" spans="1:31" x14ac:dyDescent="0.3">
      <c r="A5" s="6" t="s">
        <v>4</v>
      </c>
      <c r="B5" s="1"/>
      <c r="C5" s="7">
        <v>43570</v>
      </c>
      <c r="D5" s="8" t="s">
        <v>5</v>
      </c>
      <c r="E5" s="10">
        <v>30</v>
      </c>
      <c r="F5" s="11"/>
      <c r="G5" s="1"/>
    </row>
    <row r="6" spans="1:31" x14ac:dyDescent="0.3">
      <c r="A6" s="6" t="s">
        <v>6</v>
      </c>
      <c r="B6" s="1"/>
      <c r="C6" s="7">
        <v>43600</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1506027540.24</v>
      </c>
      <c r="D10" s="19">
        <v>1506027540.24</v>
      </c>
      <c r="E10" s="18">
        <v>1482023009.02</v>
      </c>
      <c r="F10" s="20">
        <v>0.98406102771787651</v>
      </c>
      <c r="G10" s="21"/>
      <c r="H10" s="22"/>
    </row>
    <row r="11" spans="1:31" x14ac:dyDescent="0.3">
      <c r="A11" s="8" t="s">
        <v>14</v>
      </c>
      <c r="B11" s="8"/>
      <c r="C11" s="18">
        <v>1506027540.24</v>
      </c>
      <c r="D11" s="19">
        <v>1506027540.24</v>
      </c>
      <c r="E11" s="18">
        <v>1482023009.02</v>
      </c>
      <c r="F11" s="20">
        <v>0.98406102771787651</v>
      </c>
      <c r="G11" s="1"/>
    </row>
    <row r="12" spans="1:31" x14ac:dyDescent="0.3">
      <c r="A12" s="23" t="s">
        <v>15</v>
      </c>
      <c r="B12" s="24">
        <v>2.59881E-2</v>
      </c>
      <c r="C12" s="18">
        <v>175000000</v>
      </c>
      <c r="D12" s="19">
        <v>175000000</v>
      </c>
      <c r="E12" s="18">
        <v>150995468.78</v>
      </c>
      <c r="F12" s="20">
        <v>0.86283125017142859</v>
      </c>
      <c r="G12" s="21"/>
    </row>
    <row r="13" spans="1:31" x14ac:dyDescent="0.3">
      <c r="A13" s="23" t="s">
        <v>16</v>
      </c>
      <c r="B13" s="24">
        <v>2.7099999999999999E-2</v>
      </c>
      <c r="C13" s="18">
        <v>530000000</v>
      </c>
      <c r="D13" s="19">
        <v>530000000</v>
      </c>
      <c r="E13" s="18">
        <v>530000000</v>
      </c>
      <c r="F13" s="20">
        <v>1</v>
      </c>
      <c r="G13" s="21"/>
    </row>
    <row r="14" spans="1:31" x14ac:dyDescent="0.3">
      <c r="A14" s="23" t="s">
        <v>17</v>
      </c>
      <c r="B14" s="25">
        <v>0</v>
      </c>
      <c r="C14" s="18">
        <v>0</v>
      </c>
      <c r="D14" s="19">
        <v>0</v>
      </c>
      <c r="E14" s="18">
        <v>0</v>
      </c>
      <c r="F14" s="20">
        <v>0</v>
      </c>
      <c r="G14" s="21"/>
    </row>
    <row r="15" spans="1:31" x14ac:dyDescent="0.3">
      <c r="A15" s="23" t="s">
        <v>18</v>
      </c>
      <c r="B15" s="24">
        <v>2.76E-2</v>
      </c>
      <c r="C15" s="18">
        <v>437000000</v>
      </c>
      <c r="D15" s="19">
        <v>437000000</v>
      </c>
      <c r="E15" s="18">
        <v>437000000</v>
      </c>
      <c r="F15" s="20">
        <v>1</v>
      </c>
      <c r="G15" s="1"/>
    </row>
    <row r="16" spans="1:31" x14ac:dyDescent="0.3">
      <c r="A16" s="23" t="s">
        <v>19</v>
      </c>
      <c r="B16" s="24">
        <v>2.7799999999999998E-2</v>
      </c>
      <c r="C16" s="18">
        <v>108000000</v>
      </c>
      <c r="D16" s="19">
        <v>108000000</v>
      </c>
      <c r="E16" s="18">
        <v>108000000</v>
      </c>
      <c r="F16" s="20">
        <v>1</v>
      </c>
      <c r="G16" s="1"/>
    </row>
    <row r="17" spans="1:10" x14ac:dyDescent="0.3">
      <c r="A17" s="23" t="s">
        <v>20</v>
      </c>
      <c r="B17" s="24">
        <v>0</v>
      </c>
      <c r="C17" s="18">
        <v>256027540.24000001</v>
      </c>
      <c r="D17" s="19">
        <v>256027540.24000001</v>
      </c>
      <c r="E17" s="18">
        <v>256027540.24000001</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24004531.219999973</v>
      </c>
      <c r="C21" s="18">
        <v>378993.13</v>
      </c>
      <c r="D21" s="20">
        <v>137.16874982857126</v>
      </c>
      <c r="E21" s="20">
        <v>2.1656750285714286</v>
      </c>
      <c r="F21" s="27"/>
      <c r="G21" s="1"/>
    </row>
    <row r="22" spans="1:10" x14ac:dyDescent="0.3">
      <c r="A22" s="23" t="s">
        <v>16</v>
      </c>
      <c r="B22" s="18">
        <v>0</v>
      </c>
      <c r="C22" s="18">
        <v>1196916.67</v>
      </c>
      <c r="D22" s="20">
        <v>0</v>
      </c>
      <c r="E22" s="20">
        <v>2.2583333396226415</v>
      </c>
      <c r="F22" s="27"/>
      <c r="G22" s="1"/>
    </row>
    <row r="23" spans="1:10" x14ac:dyDescent="0.3">
      <c r="A23" s="23" t="s">
        <v>17</v>
      </c>
      <c r="B23" s="18">
        <v>0</v>
      </c>
      <c r="C23" s="18">
        <v>0</v>
      </c>
      <c r="D23" s="20">
        <v>0</v>
      </c>
      <c r="E23" s="20">
        <v>0</v>
      </c>
      <c r="F23" s="27"/>
      <c r="G23" s="1"/>
    </row>
    <row r="24" spans="1:10" x14ac:dyDescent="0.3">
      <c r="A24" s="23" t="s">
        <v>18</v>
      </c>
      <c r="B24" s="18">
        <v>0</v>
      </c>
      <c r="C24" s="18">
        <v>1005100</v>
      </c>
      <c r="D24" s="20">
        <v>0</v>
      </c>
      <c r="E24" s="20">
        <v>2.2999999999999998</v>
      </c>
      <c r="F24" s="27"/>
      <c r="G24" s="1"/>
    </row>
    <row r="25" spans="1:10" x14ac:dyDescent="0.3">
      <c r="A25" s="23" t="s">
        <v>19</v>
      </c>
      <c r="B25" s="18">
        <v>0</v>
      </c>
      <c r="C25" s="18">
        <v>250200</v>
      </c>
      <c r="D25" s="20">
        <v>0</v>
      </c>
      <c r="E25" s="20">
        <v>2.3166666666666669</v>
      </c>
      <c r="F25" s="27"/>
      <c r="G25" s="1"/>
    </row>
    <row r="26" spans="1:10" x14ac:dyDescent="0.3">
      <c r="A26" s="23" t="s">
        <v>20</v>
      </c>
      <c r="B26" s="18">
        <v>0</v>
      </c>
      <c r="C26" s="18">
        <v>0</v>
      </c>
      <c r="D26" s="20">
        <v>0</v>
      </c>
      <c r="E26" s="20">
        <v>0</v>
      </c>
      <c r="F26" s="27"/>
      <c r="G26" s="1"/>
    </row>
    <row r="27" spans="1:10" x14ac:dyDescent="0.3">
      <c r="A27" s="8" t="s">
        <v>14</v>
      </c>
      <c r="B27" s="18">
        <v>24004531.219999973</v>
      </c>
      <c r="C27" s="18">
        <v>2831209.8</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19348659</v>
      </c>
      <c r="I32" s="36"/>
      <c r="J32" s="37"/>
    </row>
    <row r="33" spans="1:10" x14ac:dyDescent="0.3">
      <c r="A33" s="34" t="s">
        <v>28</v>
      </c>
      <c r="B33" s="1"/>
      <c r="C33" s="1"/>
      <c r="D33" s="1"/>
      <c r="E33" s="1"/>
      <c r="F33" s="1"/>
      <c r="H33" s="38">
        <v>8881230.4000000004</v>
      </c>
      <c r="I33" s="39"/>
      <c r="J33" s="37"/>
    </row>
    <row r="34" spans="1:10" x14ac:dyDescent="0.3">
      <c r="A34" s="15" t="s">
        <v>29</v>
      </c>
      <c r="B34" s="1"/>
      <c r="C34" s="1"/>
      <c r="D34" s="1"/>
      <c r="E34" s="32"/>
      <c r="F34" s="21"/>
      <c r="H34" s="40">
        <v>28229889.399999999</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1582669.95</v>
      </c>
      <c r="I39" s="43"/>
      <c r="J39" s="37"/>
    </row>
    <row r="40" spans="1:10" x14ac:dyDescent="0.3">
      <c r="A40" s="34" t="s">
        <v>33</v>
      </c>
      <c r="B40" s="1"/>
      <c r="C40" s="1"/>
      <c r="D40" s="1"/>
      <c r="E40" s="1"/>
      <c r="F40" s="21"/>
      <c r="H40" s="38">
        <v>612795.68000000005</v>
      </c>
      <c r="I40" s="39"/>
      <c r="J40" s="37"/>
    </row>
    <row r="41" spans="1:10" x14ac:dyDescent="0.3">
      <c r="A41" s="46" t="s">
        <v>34</v>
      </c>
      <c r="B41" s="1"/>
      <c r="C41" s="1"/>
      <c r="D41" s="1"/>
      <c r="E41" s="1"/>
      <c r="F41" s="47"/>
      <c r="H41" s="40">
        <v>2195465.63</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3478892.8</v>
      </c>
      <c r="I47" s="36"/>
      <c r="J47" s="37"/>
    </row>
    <row r="48" spans="1:10" x14ac:dyDescent="0.3">
      <c r="A48" s="46" t="s">
        <v>39</v>
      </c>
      <c r="B48" s="1"/>
      <c r="C48" s="1"/>
      <c r="D48" s="1"/>
      <c r="E48" s="1"/>
      <c r="F48" s="1"/>
      <c r="H48" s="35">
        <v>1109.76</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1565500.02</v>
      </c>
      <c r="I50" s="36"/>
      <c r="J50" s="37"/>
    </row>
    <row r="51" spans="1:10" x14ac:dyDescent="0.3">
      <c r="A51" s="46" t="s">
        <v>42</v>
      </c>
      <c r="B51" s="1"/>
      <c r="C51" s="1"/>
      <c r="D51" s="1"/>
      <c r="E51" s="1"/>
      <c r="F51" s="1"/>
      <c r="H51" s="49">
        <v>3980.86</v>
      </c>
      <c r="I51" s="50"/>
      <c r="J51" s="37"/>
    </row>
    <row r="52" spans="1:10" x14ac:dyDescent="0.3">
      <c r="A52" s="15" t="s">
        <v>43</v>
      </c>
      <c r="B52" s="1"/>
      <c r="C52" s="1"/>
      <c r="D52" s="1"/>
      <c r="E52" s="1"/>
      <c r="F52" s="21"/>
      <c r="H52" s="51">
        <v>35474838.469999999</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356146.06</v>
      </c>
      <c r="F56" s="56"/>
      <c r="G56" s="57"/>
      <c r="H56" s="58">
        <v>18</v>
      </c>
      <c r="I56" s="59"/>
    </row>
    <row r="57" spans="1:10" x14ac:dyDescent="0.3">
      <c r="A57" s="46" t="s">
        <v>52</v>
      </c>
      <c r="E57" s="56">
        <v>0</v>
      </c>
      <c r="F57" s="56"/>
      <c r="G57" s="57"/>
      <c r="H57" s="58">
        <v>0</v>
      </c>
      <c r="I57" s="59"/>
    </row>
    <row r="58" spans="1:10" x14ac:dyDescent="0.3">
      <c r="A58" s="46" t="s">
        <v>53</v>
      </c>
      <c r="B58" s="1"/>
      <c r="C58" s="1"/>
      <c r="D58" s="1"/>
      <c r="E58" s="56">
        <v>130280</v>
      </c>
      <c r="F58" s="57"/>
      <c r="G58" s="57"/>
      <c r="H58" s="58">
        <v>8</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1547225.77</v>
      </c>
      <c r="G61" s="57"/>
      <c r="H61" s="58">
        <v>79</v>
      </c>
    </row>
    <row r="62" spans="1:10" x14ac:dyDescent="0.3">
      <c r="A62" s="46" t="s">
        <v>57</v>
      </c>
      <c r="B62" s="1"/>
      <c r="C62" s="1"/>
      <c r="D62" s="1"/>
      <c r="E62" s="56"/>
      <c r="F62" s="56"/>
      <c r="G62" s="57">
        <v>87107.33</v>
      </c>
      <c r="H62" s="58">
        <v>3</v>
      </c>
    </row>
    <row r="63" spans="1:10" x14ac:dyDescent="0.3">
      <c r="A63" s="46" t="s">
        <v>58</v>
      </c>
      <c r="B63" s="1"/>
      <c r="C63" s="1"/>
      <c r="D63" s="1"/>
      <c r="E63" s="56"/>
      <c r="F63" s="60"/>
      <c r="G63" s="57">
        <v>2044562.04</v>
      </c>
      <c r="H63" s="58">
        <v>85</v>
      </c>
    </row>
    <row r="64" spans="1:10" x14ac:dyDescent="0.3">
      <c r="A64" s="46" t="s">
        <v>59</v>
      </c>
      <c r="B64" s="1"/>
      <c r="C64" s="1"/>
      <c r="D64" s="1"/>
      <c r="E64" s="61"/>
      <c r="F64" s="61"/>
      <c r="G64" s="57">
        <v>754581.36</v>
      </c>
      <c r="H64" s="58">
        <v>28</v>
      </c>
    </row>
    <row r="65" spans="1:10" x14ac:dyDescent="0.3">
      <c r="A65" s="34" t="s">
        <v>60</v>
      </c>
      <c r="B65" s="1"/>
      <c r="C65" s="1"/>
      <c r="D65" s="1"/>
      <c r="E65" s="62">
        <v>486426.06</v>
      </c>
      <c r="F65" s="62">
        <v>1547225.77</v>
      </c>
      <c r="G65" s="63">
        <v>2886250.73</v>
      </c>
      <c r="H65" s="64">
        <v>221</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74401</v>
      </c>
      <c r="E71" s="70">
        <v>1902507273.1500001</v>
      </c>
      <c r="F71" s="71">
        <v>7.0000000000000007E-2</v>
      </c>
      <c r="G71" s="70">
        <v>1506027540.24</v>
      </c>
      <c r="H71" s="42"/>
      <c r="I71" s="59"/>
    </row>
    <row r="72" spans="1:10" x14ac:dyDescent="0.3">
      <c r="A72" s="46" t="s">
        <v>67</v>
      </c>
      <c r="B72" s="1"/>
      <c r="C72" s="1"/>
      <c r="D72" s="72"/>
      <c r="E72" s="73">
        <v>-24623224.82</v>
      </c>
      <c r="F72" s="74"/>
      <c r="G72" s="35">
        <v>-18988641.029999971</v>
      </c>
      <c r="H72" s="42"/>
      <c r="I72" s="59"/>
    </row>
    <row r="73" spans="1:10" x14ac:dyDescent="0.3">
      <c r="A73" s="46" t="s">
        <v>68</v>
      </c>
      <c r="B73" s="1"/>
      <c r="C73" s="1"/>
      <c r="D73" s="75">
        <v>-96</v>
      </c>
      <c r="E73" s="73">
        <v>-2161190.0299999998</v>
      </c>
      <c r="F73" s="74"/>
      <c r="G73" s="35">
        <v>-1735156.51</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-31</v>
      </c>
      <c r="E75" s="73">
        <v>-824306.16</v>
      </c>
      <c r="F75" s="74"/>
      <c r="G75" s="35">
        <v>-680008.92</v>
      </c>
      <c r="H75" s="42"/>
      <c r="I75" s="59"/>
    </row>
    <row r="76" spans="1:10" x14ac:dyDescent="0.3">
      <c r="A76" s="46" t="s">
        <v>71</v>
      </c>
      <c r="B76" s="1"/>
      <c r="C76" s="1"/>
      <c r="D76" s="75">
        <v>-133</v>
      </c>
      <c r="E76" s="73">
        <v>-3217328.19</v>
      </c>
      <c r="F76" s="76"/>
      <c r="G76" s="35">
        <v>-2600724.7599999998</v>
      </c>
      <c r="H76" s="42"/>
      <c r="I76" s="59"/>
      <c r="J76" s="59"/>
    </row>
    <row r="77" spans="1:10" x14ac:dyDescent="0.3">
      <c r="A77" s="46" t="s">
        <v>72</v>
      </c>
      <c r="B77" s="1"/>
      <c r="C77" s="77"/>
      <c r="D77" s="78">
        <v>74141</v>
      </c>
      <c r="E77" s="79">
        <v>1871681223.95</v>
      </c>
      <c r="F77" s="80"/>
      <c r="G77" s="79">
        <v>1482023009.02</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605239194.86000001</v>
      </c>
      <c r="H80" s="52"/>
      <c r="I80" s="59"/>
    </row>
    <row r="81" spans="1:10" x14ac:dyDescent="0.3">
      <c r="A81" s="84" t="s">
        <v>75</v>
      </c>
      <c r="B81" s="1"/>
      <c r="C81" s="47"/>
      <c r="D81" s="1"/>
      <c r="E81" s="1"/>
      <c r="F81" s="1"/>
      <c r="G81" s="61">
        <v>876783814.15999997</v>
      </c>
      <c r="H81" s="52"/>
      <c r="I81" s="59"/>
    </row>
    <row r="82" spans="1:10" x14ac:dyDescent="0.3">
      <c r="A82" s="85" t="s">
        <v>60</v>
      </c>
      <c r="B82" s="1"/>
      <c r="C82" s="47"/>
      <c r="D82" s="1"/>
      <c r="E82" s="1"/>
      <c r="F82" s="1"/>
      <c r="G82" s="86">
        <v>1482023009.02</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35474838.469999999</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35474838.469999999</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0</v>
      </c>
      <c r="J92" s="37"/>
    </row>
    <row r="93" spans="1:10" x14ac:dyDescent="0.3">
      <c r="A93" s="15" t="s">
        <v>81</v>
      </c>
      <c r="B93" s="1"/>
      <c r="C93" s="1"/>
      <c r="D93" s="1"/>
      <c r="E93" s="1"/>
      <c r="F93" s="1"/>
      <c r="G93" s="1"/>
      <c r="H93" s="92">
        <v>0</v>
      </c>
      <c r="J93" s="37"/>
    </row>
    <row r="94" spans="1:10" x14ac:dyDescent="0.3">
      <c r="A94" s="46" t="s">
        <v>82</v>
      </c>
      <c r="B94" s="1"/>
      <c r="C94" s="1"/>
      <c r="D94" s="1"/>
      <c r="E94" s="1"/>
      <c r="F94" s="1"/>
      <c r="G94" s="1"/>
      <c r="H94" s="15"/>
    </row>
    <row r="95" spans="1:10" x14ac:dyDescent="0.3">
      <c r="A95" s="34" t="s">
        <v>83</v>
      </c>
      <c r="B95" s="1"/>
      <c r="C95" s="1"/>
      <c r="D95" s="1"/>
      <c r="E95" s="1"/>
      <c r="F95" s="1"/>
      <c r="G95" s="1"/>
      <c r="H95" s="89">
        <v>1255022.95</v>
      </c>
      <c r="J95" s="37"/>
    </row>
    <row r="96" spans="1:10" x14ac:dyDescent="0.3">
      <c r="A96" s="34" t="s">
        <v>84</v>
      </c>
      <c r="B96" s="1"/>
      <c r="C96" s="1"/>
      <c r="D96" s="1"/>
      <c r="E96" s="1"/>
      <c r="F96" s="1"/>
      <c r="G96" s="1"/>
      <c r="H96" s="89">
        <v>1255022.95</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1255022.95</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378993.13</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378993.13</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1196916.67</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1196916.67</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0</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0</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1005100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1005100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250200</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250200</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2831209.8</v>
      </c>
      <c r="J150" s="37"/>
    </row>
    <row r="151" spans="1:10" x14ac:dyDescent="0.3">
      <c r="A151" s="96" t="s">
        <v>126</v>
      </c>
      <c r="B151" s="1"/>
      <c r="C151" s="1"/>
      <c r="D151" s="1"/>
      <c r="E151" s="1"/>
      <c r="F151" s="1"/>
      <c r="G151" s="1"/>
      <c r="H151" s="94">
        <v>2831209.8</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31388605.719999995</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24004531.219999973</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24004531.219999973</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7384074.5</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7530137.7000000002</v>
      </c>
      <c r="J179" s="37"/>
    </row>
    <row r="180" spans="1:10" x14ac:dyDescent="0.3">
      <c r="A180" s="46" t="s">
        <v>142</v>
      </c>
      <c r="B180" s="1"/>
      <c r="C180" s="2"/>
      <c r="D180" s="3"/>
      <c r="E180" s="1"/>
      <c r="F180" s="1"/>
      <c r="G180" s="1"/>
      <c r="H180" s="89">
        <v>7530137.7000000002</v>
      </c>
      <c r="J180" s="37"/>
    </row>
    <row r="181" spans="1:10" x14ac:dyDescent="0.3">
      <c r="A181" s="46" t="s">
        <v>143</v>
      </c>
      <c r="B181" s="1"/>
      <c r="C181" s="2"/>
      <c r="D181" s="3"/>
      <c r="E181" s="1"/>
      <c r="F181" s="1"/>
      <c r="G181" s="1"/>
      <c r="H181" s="76">
        <v>7530137.7000000002</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7530137.7000000002</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7384074.4999999963</v>
      </c>
      <c r="J186" s="37"/>
    </row>
    <row r="187" spans="1:10" x14ac:dyDescent="0.3">
      <c r="A187" s="46" t="s">
        <v>149</v>
      </c>
      <c r="B187" s="1"/>
      <c r="C187" s="2"/>
      <c r="D187" s="3"/>
      <c r="E187" s="1"/>
      <c r="F187" s="21"/>
      <c r="G187" s="1"/>
      <c r="H187" s="94">
        <v>14914212.199999996</v>
      </c>
      <c r="J187" s="37"/>
    </row>
    <row r="188" spans="1:10" x14ac:dyDescent="0.3">
      <c r="A188" s="46" t="s">
        <v>150</v>
      </c>
      <c r="B188" s="1"/>
      <c r="C188" s="2"/>
      <c r="D188" s="3"/>
      <c r="E188" s="1"/>
      <c r="F188" s="21"/>
      <c r="G188" s="1"/>
      <c r="H188" s="94">
        <v>7384074.4999999991</v>
      </c>
      <c r="J188" s="37"/>
    </row>
    <row r="189" spans="1:10" x14ac:dyDescent="0.3">
      <c r="A189" s="46" t="s">
        <v>151</v>
      </c>
      <c r="B189" s="1"/>
      <c r="C189" s="2"/>
      <c r="D189" s="3"/>
      <c r="E189" s="1"/>
      <c r="F189" s="21"/>
      <c r="G189" s="1"/>
      <c r="H189" s="94">
        <v>7530137.6999999965</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23.89</v>
      </c>
      <c r="J193" s="48"/>
    </row>
    <row r="194" spans="1:10" ht="16.5" x14ac:dyDescent="0.35">
      <c r="A194" s="15" t="s">
        <v>154</v>
      </c>
      <c r="B194" s="1"/>
      <c r="C194" s="2"/>
      <c r="D194" s="3"/>
      <c r="E194" s="1"/>
      <c r="F194" s="1"/>
      <c r="H194" s="102">
        <v>0.40590809750974088</v>
      </c>
      <c r="I194" s="103"/>
      <c r="J194" s="48"/>
    </row>
    <row r="195" spans="1:10" ht="16.5" x14ac:dyDescent="0.35">
      <c r="A195" s="15" t="s">
        <v>155</v>
      </c>
      <c r="B195" s="1"/>
      <c r="C195" s="2"/>
      <c r="D195" s="3"/>
      <c r="E195" s="1"/>
      <c r="F195" s="1"/>
      <c r="H195" s="102">
        <v>0.40590809750974088</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1695780.02</v>
      </c>
      <c r="H198" s="1"/>
    </row>
    <row r="199" spans="1:10" x14ac:dyDescent="0.3">
      <c r="A199" s="46" t="s">
        <v>159</v>
      </c>
      <c r="B199" s="1"/>
      <c r="C199" s="2"/>
      <c r="D199" s="3"/>
      <c r="E199" s="21"/>
      <c r="F199" s="1"/>
      <c r="G199" s="94">
        <v>1735156.51</v>
      </c>
      <c r="H199" s="106">
        <v>96</v>
      </c>
    </row>
    <row r="200" spans="1:10" x14ac:dyDescent="0.3">
      <c r="A200" s="46" t="s">
        <v>160</v>
      </c>
      <c r="B200" s="1"/>
      <c r="C200" s="2"/>
      <c r="D200" s="3"/>
      <c r="E200" s="21"/>
      <c r="F200" s="1"/>
      <c r="G200" s="94">
        <v>-39376.489999999991</v>
      </c>
      <c r="H200" s="1"/>
    </row>
    <row r="201" spans="1:10" x14ac:dyDescent="0.3">
      <c r="A201" s="46" t="s">
        <v>161</v>
      </c>
      <c r="B201" s="1"/>
      <c r="C201" s="2"/>
      <c r="D201" s="3"/>
      <c r="E201" s="21"/>
      <c r="F201" s="1"/>
      <c r="G201" s="94">
        <v>1506027540.24</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-2.6145929571596656E-5</v>
      </c>
      <c r="H203" s="1"/>
    </row>
    <row r="204" spans="1:10" x14ac:dyDescent="0.3">
      <c r="A204" s="46" t="s">
        <v>164</v>
      </c>
      <c r="B204" s="1"/>
      <c r="C204" s="2"/>
      <c r="D204" s="3"/>
      <c r="E204" s="21"/>
      <c r="F204" s="1"/>
      <c r="G204" s="108">
        <v>0</v>
      </c>
      <c r="H204" s="1"/>
    </row>
    <row r="205" spans="1:10" x14ac:dyDescent="0.3">
      <c r="A205" s="46" t="s">
        <v>165</v>
      </c>
      <c r="B205" s="1"/>
      <c r="C205" s="2"/>
      <c r="D205" s="3"/>
      <c r="E205" s="21"/>
      <c r="F205" s="1"/>
      <c r="G205" s="108">
        <v>0</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2.6145929571596656E-5</v>
      </c>
      <c r="H208" s="76">
        <v>39376.489999999991</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2.4101492456250597E-3</v>
      </c>
      <c r="G211" s="101">
        <v>3629751.14</v>
      </c>
      <c r="H211" s="112">
        <v>178</v>
      </c>
    </row>
    <row r="212" spans="1:8" x14ac:dyDescent="0.3">
      <c r="A212" s="34" t="s">
        <v>172</v>
      </c>
      <c r="B212" s="1"/>
      <c r="C212" s="2"/>
      <c r="D212" s="3"/>
      <c r="E212" s="1"/>
      <c r="F212" s="111">
        <v>0</v>
      </c>
      <c r="G212" s="101">
        <v>0</v>
      </c>
      <c r="H212" s="112">
        <v>0</v>
      </c>
    </row>
    <row r="213" spans="1:8" x14ac:dyDescent="0.3">
      <c r="A213" s="34" t="s">
        <v>173</v>
      </c>
      <c r="B213" s="1"/>
      <c r="C213" s="2"/>
      <c r="D213" s="3"/>
      <c r="E213" s="1"/>
      <c r="F213" s="111">
        <v>0</v>
      </c>
      <c r="G213" s="113">
        <v>0</v>
      </c>
      <c r="H213" s="114">
        <v>0</v>
      </c>
    </row>
    <row r="214" spans="1:8" x14ac:dyDescent="0.3">
      <c r="A214" s="34" t="s">
        <v>174</v>
      </c>
      <c r="B214" s="1"/>
      <c r="C214" s="2"/>
      <c r="D214" s="3"/>
      <c r="E214" s="1"/>
      <c r="F214" s="111">
        <v>0</v>
      </c>
      <c r="G214" s="115">
        <v>0</v>
      </c>
      <c r="H214" s="116">
        <v>0</v>
      </c>
    </row>
    <row r="215" spans="1:8" x14ac:dyDescent="0.3">
      <c r="A215" s="46" t="s">
        <v>175</v>
      </c>
      <c r="B215" s="1"/>
      <c r="C215" s="2"/>
      <c r="D215" s="3"/>
      <c r="E215" s="1"/>
      <c r="F215" s="111">
        <v>2.4101492456250597E-3</v>
      </c>
      <c r="G215" s="98">
        <v>3629751.14</v>
      </c>
      <c r="H215" s="117">
        <v>178</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0</v>
      </c>
      <c r="H218" s="121">
        <v>0</v>
      </c>
    </row>
    <row r="219" spans="1:8" x14ac:dyDescent="0.3">
      <c r="A219" s="46" t="s">
        <v>164</v>
      </c>
      <c r="B219" s="1"/>
      <c r="C219" s="2"/>
      <c r="D219" s="3"/>
      <c r="E219" s="1"/>
      <c r="F219" s="1"/>
      <c r="G219" s="120">
        <v>0</v>
      </c>
      <c r="H219" s="120">
        <v>0</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48902.15</v>
      </c>
      <c r="H223" s="120"/>
    </row>
    <row r="224" spans="1:8" x14ac:dyDescent="0.3">
      <c r="A224" s="123" t="s">
        <v>178</v>
      </c>
      <c r="B224" s="1"/>
      <c r="C224" s="2"/>
      <c r="D224" s="3"/>
      <c r="E224" s="1"/>
      <c r="F224" s="1"/>
      <c r="G224" s="122">
        <v>3.2470953348042341E-5</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356146.06</v>
      </c>
      <c r="H229" s="126">
        <v>18</v>
      </c>
    </row>
    <row r="230" spans="1:10" x14ac:dyDescent="0.3">
      <c r="A230" s="15" t="s">
        <v>183</v>
      </c>
      <c r="B230" s="1"/>
      <c r="C230" s="2"/>
      <c r="D230" s="3"/>
      <c r="E230" s="21"/>
      <c r="F230" s="1"/>
      <c r="G230" s="115">
        <v>413466.41</v>
      </c>
      <c r="H230" s="126">
        <v>18</v>
      </c>
    </row>
    <row r="231" spans="1:10" x14ac:dyDescent="0.3">
      <c r="A231" s="15" t="s">
        <v>184</v>
      </c>
      <c r="B231" s="1"/>
      <c r="C231" s="2"/>
      <c r="D231" s="3"/>
      <c r="E231" s="21"/>
      <c r="F231" s="1"/>
      <c r="G231" s="94">
        <v>-57320.349999999977</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356146.06</v>
      </c>
      <c r="H234" s="128">
        <v>18</v>
      </c>
      <c r="I234" s="37" t="s">
        <v>51</v>
      </c>
    </row>
    <row r="235" spans="1:10" x14ac:dyDescent="0.3">
      <c r="A235" s="15" t="s">
        <v>187</v>
      </c>
      <c r="B235" s="1"/>
      <c r="C235" s="2"/>
      <c r="D235" s="3"/>
      <c r="E235" s="21"/>
      <c r="F235" s="21"/>
      <c r="G235" s="76">
        <v>413466.41</v>
      </c>
      <c r="H235" s="69">
        <v>18</v>
      </c>
      <c r="I235" s="37" t="s">
        <v>51</v>
      </c>
    </row>
    <row r="236" spans="1:10" ht="14.5" thickBot="1" x14ac:dyDescent="0.35">
      <c r="A236" s="15" t="s">
        <v>188</v>
      </c>
      <c r="B236" s="1"/>
      <c r="C236" s="2"/>
      <c r="D236" s="3"/>
      <c r="E236" s="21"/>
      <c r="F236" s="1"/>
      <c r="G236" s="129">
        <v>-57320.349999999977</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0</v>
      </c>
      <c r="I240" s="130"/>
      <c r="J240" s="59"/>
    </row>
    <row r="241" spans="1:10" x14ac:dyDescent="0.3">
      <c r="A241" s="15" t="s">
        <v>191</v>
      </c>
      <c r="B241" s="1"/>
      <c r="C241" s="2"/>
      <c r="D241" s="3"/>
      <c r="E241" s="1"/>
      <c r="F241" s="1"/>
      <c r="G241" s="1"/>
      <c r="H241" s="94">
        <v>0</v>
      </c>
      <c r="I241" s="37"/>
      <c r="J241" s="59"/>
    </row>
    <row r="242" spans="1:10" x14ac:dyDescent="0.3">
      <c r="A242" s="15" t="s">
        <v>192</v>
      </c>
      <c r="B242" s="1"/>
      <c r="C242" s="2"/>
      <c r="D242" s="3"/>
      <c r="E242" s="1"/>
      <c r="F242" s="1"/>
      <c r="G242" s="1"/>
      <c r="H242" s="93">
        <v>612795.68000000005</v>
      </c>
      <c r="J242" s="59"/>
    </row>
    <row r="243" spans="1:10" ht="14.5" thickBot="1" x14ac:dyDescent="0.35">
      <c r="A243" s="15" t="s">
        <v>193</v>
      </c>
      <c r="B243" s="1"/>
      <c r="C243" s="2"/>
      <c r="D243" s="3"/>
      <c r="E243" s="1"/>
      <c r="F243" s="1"/>
      <c r="G243" s="1"/>
      <c r="H243" s="129">
        <v>612795.68000000005</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0</v>
      </c>
      <c r="I245" s="132"/>
      <c r="J245" s="59"/>
    </row>
    <row r="246" spans="1:10" x14ac:dyDescent="0.3">
      <c r="A246" s="15" t="s">
        <v>195</v>
      </c>
      <c r="B246" s="1"/>
      <c r="C246" s="2"/>
      <c r="D246" s="3"/>
      <c r="E246" s="1"/>
      <c r="F246" s="1"/>
      <c r="G246" s="1"/>
      <c r="H246" s="94">
        <v>0</v>
      </c>
      <c r="I246" s="133"/>
      <c r="J246" s="59"/>
    </row>
    <row r="247" spans="1:10" x14ac:dyDescent="0.3">
      <c r="A247" s="15" t="s">
        <v>196</v>
      </c>
      <c r="B247" s="1"/>
      <c r="C247" s="2"/>
      <c r="D247" s="3"/>
      <c r="E247" s="1"/>
      <c r="F247" s="1"/>
      <c r="G247" s="1"/>
      <c r="H247" s="94">
        <v>1582669.95</v>
      </c>
      <c r="I247" s="132"/>
      <c r="J247" s="59"/>
    </row>
    <row r="248" spans="1:10" ht="14.5" thickBot="1" x14ac:dyDescent="0.35">
      <c r="A248" s="15" t="s">
        <v>197</v>
      </c>
      <c r="B248" s="1"/>
      <c r="C248" s="2"/>
      <c r="D248" s="3"/>
      <c r="E248" s="1"/>
      <c r="F248" s="1"/>
      <c r="G248" s="1"/>
      <c r="H248" s="129">
        <v>1582669.95</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2" spans="1:8" x14ac:dyDescent="0.3">
      <c r="A272" s="46" t="s">
        <v>213</v>
      </c>
    </row>
    <row r="273" spans="1:1" ht="15.5" x14ac:dyDescent="0.3">
      <c r="A273" s="137" t="s">
        <v>214</v>
      </c>
    </row>
    <row r="274" spans="1:1" x14ac:dyDescent="0.3">
      <c r="A274" s="46" t="s">
        <v>215</v>
      </c>
    </row>
    <row r="275" spans="1:1" x14ac:dyDescent="0.3">
      <c r="A275" s="46" t="s">
        <v>216</v>
      </c>
    </row>
    <row r="276" spans="1:1" x14ac:dyDescent="0.3">
      <c r="A276" s="46" t="s">
        <v>217</v>
      </c>
    </row>
    <row r="277" spans="1:1" x14ac:dyDescent="0.3">
      <c r="A277" s="46" t="s">
        <v>218</v>
      </c>
    </row>
    <row r="278" spans="1:1" x14ac:dyDescent="0.3">
      <c r="A278" s="46"/>
    </row>
    <row r="279" spans="1:1" x14ac:dyDescent="0.3">
      <c r="A279" s="46" t="s">
        <v>219</v>
      </c>
    </row>
    <row r="280" spans="1:1" x14ac:dyDescent="0.3">
      <c r="A280" s="46" t="s">
        <v>220</v>
      </c>
    </row>
    <row r="281" spans="1:1" x14ac:dyDescent="0.3">
      <c r="A281" s="46" t="s">
        <v>221</v>
      </c>
    </row>
    <row r="282" spans="1:1" x14ac:dyDescent="0.3">
      <c r="A282" s="46" t="s">
        <v>222</v>
      </c>
    </row>
    <row r="283" spans="1:1" x14ac:dyDescent="0.3">
      <c r="A283" s="46"/>
    </row>
    <row r="284" spans="1:1" x14ac:dyDescent="0.3">
      <c r="A284" s="46" t="s">
        <v>223</v>
      </c>
    </row>
    <row r="285" spans="1:1" x14ac:dyDescent="0.3">
      <c r="A285" s="46" t="s">
        <v>224</v>
      </c>
    </row>
    <row r="286" spans="1:1" x14ac:dyDescent="0.3">
      <c r="A286" s="46" t="s">
        <v>225</v>
      </c>
    </row>
    <row r="287" spans="1:1" x14ac:dyDescent="0.3">
      <c r="A287" s="46"/>
    </row>
    <row r="288" spans="1:1" x14ac:dyDescent="0.3">
      <c r="A288" s="46" t="s">
        <v>226</v>
      </c>
    </row>
    <row r="289" spans="1:1" x14ac:dyDescent="0.3">
      <c r="A289" s="46" t="s">
        <v>227</v>
      </c>
    </row>
    <row r="290" spans="1:1" x14ac:dyDescent="0.3">
      <c r="A290" s="46" t="s">
        <v>228</v>
      </c>
    </row>
    <row r="291" spans="1:1" x14ac:dyDescent="0.3">
      <c r="A291" s="46" t="s">
        <v>229</v>
      </c>
    </row>
    <row r="292" spans="1:1" x14ac:dyDescent="0.3">
      <c r="A292" s="46"/>
    </row>
    <row r="293" spans="1:1" x14ac:dyDescent="0.3">
      <c r="A293" s="46" t="s">
        <v>230</v>
      </c>
    </row>
    <row r="294" spans="1:1" x14ac:dyDescent="0.3">
      <c r="A294" s="46" t="s">
        <v>231</v>
      </c>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2019-A
Servicer Report
</oddHeader>
  </headerFooter>
  <rowBreaks count="2" manualBreakCount="2">
    <brk id="99" max="16383" man="1"/>
    <brk id="1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Dec19</vt:lpstr>
      <vt:lpstr>Nov19</vt:lpstr>
      <vt:lpstr>Oct19</vt:lpstr>
      <vt:lpstr>Sep19</vt:lpstr>
      <vt:lpstr>Aug19</vt:lpstr>
      <vt:lpstr>Jul19</vt:lpstr>
      <vt:lpstr>Jun19</vt:lpstr>
      <vt:lpstr>May19</vt:lpstr>
      <vt:lpstr>Apr19</vt:lpstr>
      <vt:lpstr>'Aug19'!Print_Area</vt:lpstr>
      <vt:lpstr>'Dec19'!Print_Area</vt:lpstr>
      <vt:lpstr>'Jul19'!Print_Area</vt:lpstr>
      <vt:lpstr>'Jun19'!Print_Area</vt:lpstr>
      <vt:lpstr>'May19'!Print_Area</vt:lpstr>
      <vt:lpstr>'Nov19'!Print_Area</vt:lpstr>
      <vt:lpstr>'Oct19'!Print_Area</vt:lpstr>
      <vt:lpstr>'Sep19'!Print_Area</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Taheri, Kassra</dc:creator>
  <cp:lastModifiedBy>Wang, Yu</cp:lastModifiedBy>
  <dcterms:created xsi:type="dcterms:W3CDTF">2019-05-09T21:37:32Z</dcterms:created>
  <dcterms:modified xsi:type="dcterms:W3CDTF">2020-08-11T18:27:19Z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