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ALT 19-A\ABS\Salesforce\"/>
    </mc:Choice>
  </mc:AlternateContent>
  <bookViews>
    <workbookView xWindow="0" yWindow="0" windowWidth="19200" windowHeight="7056"/>
  </bookViews>
  <sheets>
    <sheet name="Dec20" sheetId="12" r:id="rId1"/>
    <sheet name="Nov20" sheetId="11" r:id="rId2"/>
    <sheet name="Oct20" sheetId="10" r:id="rId3"/>
    <sheet name="Sep20" sheetId="9" r:id="rId4"/>
    <sheet name="Aug20" sheetId="8" r:id="rId5"/>
    <sheet name="Jul20" sheetId="7" r:id="rId6"/>
    <sheet name="Jun20" sheetId="6" r:id="rId7"/>
    <sheet name="May20" sheetId="5" r:id="rId8"/>
    <sheet name="Apr20" sheetId="4" r:id="rId9"/>
    <sheet name="Mar20" sheetId="3" r:id="rId10"/>
    <sheet name="Feb20" sheetId="2" r:id="rId11"/>
    <sheet name="Jan20" sheetId="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llocationPercentage" localSheetId="8">#REF!</definedName>
    <definedName name="AllocationPercentage" localSheetId="4">#REF!</definedName>
    <definedName name="AllocationPercentage" localSheetId="0">#REF!</definedName>
    <definedName name="AllocationPercentage" localSheetId="10">#REF!</definedName>
    <definedName name="AllocationPercentage" localSheetId="5">#REF!</definedName>
    <definedName name="AllocationPercentage" localSheetId="6">#REF!</definedName>
    <definedName name="AllocationPercentage" localSheetId="9">#REF!</definedName>
    <definedName name="AllocationPercentage" localSheetId="7">#REF!</definedName>
    <definedName name="AllocationPercentage" localSheetId="1">#REF!</definedName>
    <definedName name="AllocationPercentage" localSheetId="2">#REF!</definedName>
    <definedName name="AllocationPercentage" localSheetId="3">#REF!</definedName>
    <definedName name="AllocationPercentage">#REF!</definedName>
    <definedName name="depositorpercentage" localSheetId="8">#REF!</definedName>
    <definedName name="depositorpercentage" localSheetId="4">#REF!</definedName>
    <definedName name="depositorpercentage" localSheetId="0">#REF!</definedName>
    <definedName name="depositorpercentage" localSheetId="10">#REF!</definedName>
    <definedName name="depositorpercentage" localSheetId="5">#REF!</definedName>
    <definedName name="depositorpercentage" localSheetId="6">#REF!</definedName>
    <definedName name="depositorpercentage" localSheetId="9">#REF!</definedName>
    <definedName name="depositorpercentage" localSheetId="7">#REF!</definedName>
    <definedName name="depositorpercentage" localSheetId="1">#REF!</definedName>
    <definedName name="depositorpercentage" localSheetId="2">#REF!</definedName>
    <definedName name="depositorpercentage" localSheetId="3">#REF!</definedName>
    <definedName name="depositorpercentage">#REF!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_xlnm.Print_Area" localSheetId="8">'Apr20'!$A$1:$I$275</definedName>
    <definedName name="_xlnm.Print_Area" localSheetId="4">'Aug20'!$A$1:$I$275</definedName>
    <definedName name="_xlnm.Print_Area" localSheetId="0">'Dec20'!$A$1:$I$275</definedName>
    <definedName name="_xlnm.Print_Area" localSheetId="10">'Feb20'!$A$1:$I$275</definedName>
    <definedName name="_xlnm.Print_Area" localSheetId="11">'Jan20'!$A$1:$I$275</definedName>
    <definedName name="_xlnm.Print_Area" localSheetId="5">'Jul20'!$A$1:$I$273</definedName>
    <definedName name="_xlnm.Print_Area" localSheetId="6">'Jun20'!$A$1:$I$275</definedName>
    <definedName name="_xlnm.Print_Area" localSheetId="9">'Mar20'!$A$1:$I$275</definedName>
    <definedName name="_xlnm.Print_Area" localSheetId="7">'May20'!$A$1:$I$275</definedName>
    <definedName name="_xlnm.Print_Area" localSheetId="1">'Nov20'!$A$1:$I$275</definedName>
    <definedName name="_xlnm.Print_Area" localSheetId="2">'Oct20'!$A$1:$I$272</definedName>
    <definedName name="_xlnm.Print_Area" localSheetId="3">'Sep20'!$A$1:$I$278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0" i="1" l="1"/>
  <c r="H267" i="1"/>
  <c r="H264" i="1"/>
  <c r="H261" i="1"/>
  <c r="H258" i="1"/>
  <c r="H255" i="1"/>
  <c r="H248" i="1"/>
  <c r="H247" i="1"/>
  <c r="H246" i="1"/>
  <c r="H245" i="1"/>
  <c r="H243" i="1"/>
  <c r="H242" i="1"/>
  <c r="H241" i="1"/>
  <c r="H240" i="1"/>
  <c r="G236" i="1"/>
  <c r="H235" i="1"/>
  <c r="G235" i="1"/>
  <c r="H234" i="1"/>
  <c r="G234" i="1"/>
  <c r="G231" i="1"/>
  <c r="H230" i="1"/>
  <c r="G230" i="1"/>
  <c r="H229" i="1"/>
  <c r="G229" i="1"/>
  <c r="G225" i="1"/>
  <c r="G224" i="1"/>
  <c r="G226" i="1" s="1"/>
  <c r="G223" i="1"/>
  <c r="H221" i="1"/>
  <c r="G221" i="1"/>
  <c r="H220" i="1"/>
  <c r="G220" i="1"/>
  <c r="H219" i="1"/>
  <c r="G219" i="1"/>
  <c r="F215" i="1"/>
  <c r="H214" i="1"/>
  <c r="G214" i="1"/>
  <c r="F214" i="1"/>
  <c r="H213" i="1"/>
  <c r="H218" i="1" s="1"/>
  <c r="G213" i="1"/>
  <c r="F213" i="1"/>
  <c r="H212" i="1"/>
  <c r="G212" i="1"/>
  <c r="F212" i="1"/>
  <c r="H211" i="1"/>
  <c r="H215" i="1" s="1"/>
  <c r="G211" i="1"/>
  <c r="G215" i="1" s="1"/>
  <c r="F211" i="1"/>
  <c r="H208" i="1"/>
  <c r="G206" i="1"/>
  <c r="G205" i="1"/>
  <c r="G204" i="1"/>
  <c r="G200" i="1"/>
  <c r="H199" i="1"/>
  <c r="G199" i="1"/>
  <c r="G198" i="1"/>
  <c r="H195" i="1"/>
  <c r="H194" i="1"/>
  <c r="H193" i="1"/>
  <c r="H188" i="1"/>
  <c r="H186" i="1"/>
  <c r="H185" i="1"/>
  <c r="H182" i="1"/>
  <c r="H181" i="1"/>
  <c r="H184" i="1" s="1"/>
  <c r="H187" i="1" s="1"/>
  <c r="H189" i="1" s="1"/>
  <c r="H180" i="1"/>
  <c r="H179" i="1"/>
  <c r="H168" i="1"/>
  <c r="H165" i="1"/>
  <c r="H161" i="1"/>
  <c r="H160" i="1"/>
  <c r="H155" i="1"/>
  <c r="H158" i="1" s="1"/>
  <c r="H152" i="1"/>
  <c r="H151" i="1"/>
  <c r="H150" i="1"/>
  <c r="H146" i="1"/>
  <c r="H144" i="1"/>
  <c r="H143" i="1"/>
  <c r="H142" i="1"/>
  <c r="H139" i="1"/>
  <c r="H138" i="1"/>
  <c r="H136" i="1"/>
  <c r="H135" i="1"/>
  <c r="H134" i="1"/>
  <c r="H130" i="1"/>
  <c r="H131" i="1" s="1"/>
  <c r="H128" i="1"/>
  <c r="H127" i="1"/>
  <c r="H126" i="1"/>
  <c r="H123" i="1"/>
  <c r="H122" i="1"/>
  <c r="H120" i="1"/>
  <c r="H119" i="1"/>
  <c r="H118" i="1"/>
  <c r="H114" i="1"/>
  <c r="H115" i="1" s="1"/>
  <c r="H112" i="1"/>
  <c r="H111" i="1"/>
  <c r="H110" i="1"/>
  <c r="H106" i="1"/>
  <c r="H107" i="1" s="1"/>
  <c r="H104" i="1"/>
  <c r="H103" i="1"/>
  <c r="H102" i="1"/>
  <c r="H98" i="1"/>
  <c r="H97" i="1"/>
  <c r="H96" i="1"/>
  <c r="H95" i="1"/>
  <c r="H93" i="1"/>
  <c r="H92" i="1"/>
  <c r="H91" i="1"/>
  <c r="H89" i="1"/>
  <c r="H88" i="1"/>
  <c r="H87" i="1"/>
  <c r="G82" i="1"/>
  <c r="G81" i="1"/>
  <c r="G80" i="1"/>
  <c r="G77" i="1"/>
  <c r="E10" i="1" s="1"/>
  <c r="G76" i="1"/>
  <c r="E76" i="1"/>
  <c r="D76" i="1"/>
  <c r="G75" i="1"/>
  <c r="E75" i="1"/>
  <c r="D75" i="1"/>
  <c r="D77" i="1" s="1"/>
  <c r="G74" i="1"/>
  <c r="E74" i="1"/>
  <c r="D74" i="1"/>
  <c r="G73" i="1"/>
  <c r="E73" i="1"/>
  <c r="D73" i="1"/>
  <c r="G72" i="1"/>
  <c r="E72" i="1"/>
  <c r="E77" i="1" s="1"/>
  <c r="E78" i="1" s="1"/>
  <c r="G71" i="1"/>
  <c r="G201" i="1" s="1"/>
  <c r="F71" i="1"/>
  <c r="E71" i="1"/>
  <c r="D71" i="1"/>
  <c r="H64" i="1"/>
  <c r="G64" i="1"/>
  <c r="H63" i="1"/>
  <c r="G63" i="1"/>
  <c r="H62" i="1"/>
  <c r="G62" i="1"/>
  <c r="G65" i="1" s="1"/>
  <c r="H61" i="1"/>
  <c r="F61" i="1"/>
  <c r="F65" i="1" s="1"/>
  <c r="H60" i="1"/>
  <c r="E60" i="1"/>
  <c r="H59" i="1"/>
  <c r="E59" i="1"/>
  <c r="H58" i="1"/>
  <c r="E58" i="1"/>
  <c r="H57" i="1"/>
  <c r="E57" i="1"/>
  <c r="H56" i="1"/>
  <c r="H65" i="1" s="1"/>
  <c r="E56" i="1"/>
  <c r="E65" i="1" s="1"/>
  <c r="H51" i="1"/>
  <c r="H49" i="1"/>
  <c r="H48" i="1"/>
  <c r="H47" i="1"/>
  <c r="H46" i="1"/>
  <c r="H45" i="1"/>
  <c r="H41" i="1"/>
  <c r="H40" i="1"/>
  <c r="H39" i="1"/>
  <c r="H36" i="1"/>
  <c r="H33" i="1"/>
  <c r="H32" i="1"/>
  <c r="H34" i="1" s="1"/>
  <c r="C26" i="1"/>
  <c r="E26" i="1" s="1"/>
  <c r="B26" i="1"/>
  <c r="D26" i="1" s="1"/>
  <c r="D25" i="1"/>
  <c r="C25" i="1"/>
  <c r="E25" i="1" s="1"/>
  <c r="B25" i="1"/>
  <c r="C24" i="1"/>
  <c r="E24" i="1" s="1"/>
  <c r="B24" i="1"/>
  <c r="D24" i="1" s="1"/>
  <c r="E23" i="1"/>
  <c r="D23" i="1"/>
  <c r="C23" i="1"/>
  <c r="B23" i="1"/>
  <c r="C22" i="1"/>
  <c r="E22" i="1" s="1"/>
  <c r="B22" i="1"/>
  <c r="D22" i="1" s="1"/>
  <c r="C21" i="1"/>
  <c r="C27" i="1" s="1"/>
  <c r="B21" i="1"/>
  <c r="B27" i="1" s="1"/>
  <c r="E17" i="1"/>
  <c r="F17" i="1" s="1"/>
  <c r="D17" i="1"/>
  <c r="C17" i="1"/>
  <c r="B17" i="1"/>
  <c r="E16" i="1"/>
  <c r="F16" i="1" s="1"/>
  <c r="D16" i="1"/>
  <c r="C16" i="1"/>
  <c r="B16" i="1"/>
  <c r="E15" i="1"/>
  <c r="D15" i="1"/>
  <c r="C15" i="1"/>
  <c r="F15" i="1" s="1"/>
  <c r="B15" i="1"/>
  <c r="E14" i="1"/>
  <c r="D14" i="1"/>
  <c r="C14" i="1"/>
  <c r="F14" i="1" s="1"/>
  <c r="B14" i="1"/>
  <c r="E13" i="1"/>
  <c r="F13" i="1" s="1"/>
  <c r="D13" i="1"/>
  <c r="C13" i="1"/>
  <c r="B13" i="1"/>
  <c r="E12" i="1"/>
  <c r="E11" i="1" s="1"/>
  <c r="D12" i="1"/>
  <c r="D11" i="1" s="1"/>
  <c r="C12" i="1"/>
  <c r="D21" i="1" s="1"/>
  <c r="B12" i="1"/>
  <c r="D10" i="1"/>
  <c r="C6" i="1"/>
  <c r="E5" i="1"/>
  <c r="C5" i="1"/>
  <c r="E4" i="1"/>
  <c r="C4" i="1"/>
  <c r="E3" i="1"/>
  <c r="C3" i="1"/>
  <c r="H162" i="1" l="1"/>
  <c r="G203" i="1"/>
  <c r="G78" i="1"/>
  <c r="C11" i="1"/>
  <c r="C10" i="1" s="1"/>
  <c r="G208" i="1" s="1"/>
  <c r="F12" i="1"/>
  <c r="H50" i="1"/>
  <c r="H52" i="1" s="1"/>
  <c r="E21" i="1"/>
  <c r="H171" i="1"/>
  <c r="G218" i="1"/>
  <c r="F11" i="1" l="1"/>
  <c r="F10" i="1"/>
</calcChain>
</file>

<file path=xl/sharedStrings.xml><?xml version="1.0" encoding="utf-8"?>
<sst xmlns="http://schemas.openxmlformats.org/spreadsheetml/2006/main" count="3065" uniqueCount="222">
  <si>
    <t>Collection Period Start</t>
  </si>
  <si>
    <t>Distribution Date</t>
  </si>
  <si>
    <t>Collection Period End</t>
  </si>
  <si>
    <t>30/360 Days</t>
  </si>
  <si>
    <t>Beg. of Interest Period</t>
  </si>
  <si>
    <t>Actual/360 Days</t>
  </si>
  <si>
    <t>End of Interest Period</t>
  </si>
  <si>
    <t>SUMMARY</t>
  </si>
  <si>
    <t>Coupon Rate</t>
  </si>
  <si>
    <t>Initial Balance</t>
  </si>
  <si>
    <t>Beginning Balance</t>
  </si>
  <si>
    <t>Ending Balance</t>
  </si>
  <si>
    <t>Pool Factor</t>
  </si>
  <si>
    <t>Total Portfolio</t>
  </si>
  <si>
    <t>Total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</si>
  <si>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</si>
  <si>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</si>
  <si>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</si>
  <si>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</si>
  <si>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</si>
  <si>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</si>
  <si>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 Due</t>
  </si>
  <si>
    <t>Interest Payment</t>
  </si>
  <si>
    <t>Principal per $1000 Face Amount</t>
  </si>
  <si>
    <t>Interest per $1000 Face Amount</t>
  </si>
  <si>
    <t>I. COLLECTIONS</t>
  </si>
  <si>
    <t>Lease Payments: ( Lease SUBI)</t>
  </si>
  <si>
    <t>Monthly Principal</t>
  </si>
  <si>
    <t>Monthly Interest</t>
  </si>
  <si>
    <t>Total Monthly Payments</t>
  </si>
  <si>
    <t>Interest Rate Cap Payments</t>
  </si>
  <si>
    <t>Advances:</t>
  </si>
  <si>
    <t>Aggregate Monthly Payment Advances</t>
  </si>
  <si>
    <t>Aggregate Sales Proceeds Advance</t>
  </si>
  <si>
    <t>Total Advances</t>
  </si>
  <si>
    <t>Vehicle Disposition Proceeds:</t>
  </si>
  <si>
    <t>Repurchase Payments</t>
  </si>
  <si>
    <t>Recoveries</t>
  </si>
  <si>
    <t>Net Liquidation Proceeds (includes Reallocation Payments and Net Auction Proceeds)</t>
  </si>
  <si>
    <t>Excess Wear and Tear and Excess Mileage</t>
  </si>
  <si>
    <t>Remaining Payoffs</t>
  </si>
  <si>
    <t>Net Insurance Proceeds</t>
  </si>
  <si>
    <t>Residual Value Surplus</t>
  </si>
  <si>
    <t>Total Collections</t>
  </si>
  <si>
    <t>Reallocation Payments and</t>
  </si>
  <si>
    <r>
      <t xml:space="preserve">Vehicle Disposition Activity for the current month - Terminated and Sold (included in </t>
    </r>
    <r>
      <rPr>
        <i/>
        <sz val="11"/>
        <rFont val="Times New Roman"/>
        <family val="1"/>
      </rPr>
      <t>Vehicle Disposition Proceeds</t>
    </r>
    <r>
      <rPr>
        <sz val="11"/>
        <rFont val="Times New Roman"/>
        <family val="1"/>
      </rPr>
      <t>)</t>
    </r>
  </si>
  <si>
    <t>Net Auction Proceeds</t>
  </si>
  <si>
    <t>Net Insurance Sales</t>
  </si>
  <si>
    <t>Lease Payoffs</t>
  </si>
  <si>
    <t>Count</t>
  </si>
  <si>
    <t>Early Termination</t>
  </si>
  <si>
    <t xml:space="preserve"> </t>
  </si>
  <si>
    <t>Involuntary Repossession</t>
  </si>
  <si>
    <t>Voluntary Repossession</t>
  </si>
  <si>
    <t>Full Termination</t>
  </si>
  <si>
    <t>Bankruptcty</t>
  </si>
  <si>
    <t>Insurance Payoff</t>
  </si>
  <si>
    <t>Customer Payoff</t>
  </si>
  <si>
    <t>Grounding Dealer Payoff</t>
  </si>
  <si>
    <t>Dealer Purchase</t>
  </si>
  <si>
    <t>Total</t>
  </si>
  <si>
    <t>II. COLLATERAL POOL BALANCE DATA</t>
  </si>
  <si>
    <t>Number</t>
  </si>
  <si>
    <t>Book Amount</t>
  </si>
  <si>
    <t>Discount Rate</t>
  </si>
  <si>
    <t>Securitization Value</t>
  </si>
  <si>
    <t>Pool  Balance - Beginning of Period</t>
  </si>
  <si>
    <t>Total Depreciation Received</t>
  </si>
  <si>
    <t>Principal Amount of Gross Losses</t>
  </si>
  <si>
    <t>Repurchase / Reallocation</t>
  </si>
  <si>
    <t>Early Terminations</t>
  </si>
  <si>
    <t>Scheduled Terminations</t>
  </si>
  <si>
    <t>Pool  Balance - End of Period</t>
  </si>
  <si>
    <t>Remaining Pool Balance</t>
  </si>
  <si>
    <t>Lease Payment</t>
  </si>
  <si>
    <t>Residual Value</t>
  </si>
  <si>
    <t>III. DISTRIBUTIONS</t>
  </si>
  <si>
    <t>Reserve Amounts Available for Distribution</t>
  </si>
  <si>
    <t>Total Available for Distribution</t>
  </si>
  <si>
    <t>1. Amounts due Indenture Trustee as Compensation or Indemnity</t>
  </si>
  <si>
    <t>2. Reimbursement of Payment Advance</t>
  </si>
  <si>
    <t xml:space="preserve">   3. Reimbursement of Sales Proceeds Advance</t>
  </si>
  <si>
    <t>4. Servicing Fee:</t>
  </si>
  <si>
    <t>Servicing Fee Due</t>
  </si>
  <si>
    <t>Servicing Fee Paid</t>
  </si>
  <si>
    <t>Servicing Fee Shortfall</t>
  </si>
  <si>
    <t>Total Trustee, Advances and Servicing Fee Paid</t>
  </si>
  <si>
    <t>5. Interest:</t>
  </si>
  <si>
    <t>Class A-1 Notes Monthly Interest</t>
  </si>
  <si>
    <t>Class A-1 Notes Interest Carryover Shortfall</t>
  </si>
  <si>
    <t>Class A-1 Notes Interest on Interest Carryover Shortfall</t>
  </si>
  <si>
    <t>Class A-1 Notes Monthly Available Interest Distribution Amount</t>
  </si>
  <si>
    <t>Class A-1 Notes Monthly Interest Paid</t>
  </si>
  <si>
    <t>Chg in Class A-1 Notes Int.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</si>
  <si>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</si>
  <si>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</si>
  <si>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</si>
  <si>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</si>
  <si>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</si>
  <si>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</si>
  <si>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</si>
  <si>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</si>
  <si>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</si>
  <si>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Available Interest Distribution Amount</t>
  </si>
  <si>
    <t>Class A-2b Notes Monthly Interest Paid</t>
  </si>
  <si>
    <t>Chg in Class A-2b Notes Int.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</si>
  <si>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</si>
  <si>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</si>
  <si>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</si>
  <si>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</si>
  <si>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</si>
  <si>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>Chg in Class A-3 Notes Int. Carryover Shortfall</t>
  </si>
  <si>
    <t>Class A-4 Monthly Interest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</si>
  <si>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</si>
  <si>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</si>
  <si>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</si>
  <si>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</si>
  <si>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</si>
  <si>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Certificate Monthly Interest</t>
  </si>
  <si>
    <t>Certificate Interest Carryover Shortfall</t>
  </si>
  <si>
    <t>Certificate Interest on Interest Carryover Shortfall</t>
  </si>
  <si>
    <t>Certificate Monthly Available Interest Distribution Amount</t>
  </si>
  <si>
    <t>Certificate Monthly Interest Paid</t>
  </si>
  <si>
    <t>Chg in Certificate Int. Carryover Shortfall</t>
  </si>
  <si>
    <t>Total Note and Certificate Monthly Interest</t>
  </si>
  <si>
    <t>Total Note and Certificate Monthly Interest Due</t>
  </si>
  <si>
    <t>Total Note and Certificate Monthly Interest Paid</t>
  </si>
  <si>
    <t>Total Note and Certificate Interest Carryover Shortfall</t>
  </si>
  <si>
    <t>Chg in Total Note and Certificate Int. Carryover Shortfall</t>
  </si>
  <si>
    <t>Total Available for Principal Distribution</t>
  </si>
  <si>
    <t>6.  Total Monthly Principal Paid on the Notes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</si>
  <si>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</si>
  <si>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</si>
  <si>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</si>
  <si>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</si>
  <si>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7. Total Monthly Principal Paid on the Certificates</t>
  </si>
  <si>
    <t>Total Certificateholders' Principal Carryover Shortfall</t>
  </si>
  <si>
    <t>Total Certificateholders' Principal Distributable Amount</t>
  </si>
  <si>
    <t>Chg in Total Certificateholders' Principal Carryover Shortfall</t>
  </si>
  <si>
    <t>Remaining Available Collections</t>
  </si>
  <si>
    <t>IV. RESERVE ACCOUNT</t>
  </si>
  <si>
    <t>Initial Reserve Account Amount</t>
  </si>
  <si>
    <t>Required Reserve Account Amount</t>
  </si>
  <si>
    <t>Beginning Reserve Account Balance</t>
  </si>
  <si>
    <t>Additional Cash Infusion</t>
  </si>
  <si>
    <t>Reinvestment Income for the Period</t>
  </si>
  <si>
    <t>Reserve Fund Available for Distribution</t>
  </si>
  <si>
    <t>Reserve Fund Draw Amount</t>
  </si>
  <si>
    <t>Deposit of Remaining Available Collections</t>
  </si>
  <si>
    <t>Gross Reserve Account Balance</t>
  </si>
  <si>
    <t>Remaining Available Collections Released to Seller</t>
  </si>
  <si>
    <t>Total Ending Reserve Account Balance</t>
  </si>
  <si>
    <t>V. POOL STATISTICS</t>
  </si>
  <si>
    <t>Weighted Average Remaining Maturity</t>
  </si>
  <si>
    <r>
      <t>Monthly Prepayment Speed</t>
    </r>
    <r>
      <rPr>
        <vertAlign val="superscript"/>
        <sz val="11"/>
        <rFont val="Times New Roman"/>
        <family val="1"/>
      </rPr>
      <t xml:space="preserve"> </t>
    </r>
  </si>
  <si>
    <r>
      <t>Lifetime Prepayment Speed</t>
    </r>
    <r>
      <rPr>
        <vertAlign val="superscript"/>
        <sz val="11"/>
        <rFont val="Times New Roman"/>
        <family val="1"/>
      </rPr>
      <t xml:space="preserve"> </t>
    </r>
  </si>
  <si>
    <t>$</t>
  </si>
  <si>
    <t>units</t>
  </si>
  <si>
    <t>Recoveries of Defaulted and Casualty Receivables</t>
  </si>
  <si>
    <t>Securitization Value of Defaulted Receivables and Casualty Receivables</t>
  </si>
  <si>
    <t>Aggregate Defaulted and Casualty Gain (Loss)</t>
  </si>
  <si>
    <t>Pool Balance at Beginning of Collection Period</t>
  </si>
  <si>
    <t>Net Loss Ratio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</si>
  <si>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</si>
  <si>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</si>
  <si>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</si>
  <si>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</si>
  <si>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 xml:space="preserve">  Cumulative Net Losses for all Periods</t>
  </si>
  <si>
    <t>Delinquent Receivables:</t>
  </si>
  <si>
    <t>% of BOP Pool Balance</t>
  </si>
  <si>
    <t>Amount</t>
  </si>
  <si>
    <t>31-60 Days Delinquent</t>
  </si>
  <si>
    <t>61-90 Days Delinquent</t>
  </si>
  <si>
    <t>91-120 Days Delinquent</t>
  </si>
  <si>
    <t>More than 120 Days</t>
  </si>
  <si>
    <t>Total Delinquent Receivables:</t>
  </si>
  <si>
    <t xml:space="preserve">61+ Days Delinquencies as Percentage of Receivables </t>
  </si>
  <si>
    <t>60 Day Delinquent Receivables</t>
  </si>
  <si>
    <t>Delinquency Percentage</t>
  </si>
  <si>
    <t>Delinquency Trigger</t>
  </si>
  <si>
    <t>Does the Delinquency Percentage exceed the Delinquency Trigger?</t>
  </si>
  <si>
    <t>Aggregate Sales Performance of Auctioned Vehicles</t>
  </si>
  <si>
    <t xml:space="preserve">  Sales Proceeds</t>
  </si>
  <si>
    <t xml:space="preserve">  Securitization Value</t>
  </si>
  <si>
    <t>Aggregate Residual Value Surplus (Loss)</t>
  </si>
  <si>
    <t>Cumulative Sales Performance of Auctioned Vehicles</t>
  </si>
  <si>
    <t xml:space="preserve">  Cumulative Sales Proceeds</t>
  </si>
  <si>
    <t xml:space="preserve">  Cumulative Securitization Value</t>
  </si>
  <si>
    <t>Cumulative Residual Value Surplus (Loss)</t>
  </si>
  <si>
    <t>VI. RECONCILIATION OF ADVANCES</t>
  </si>
  <si>
    <t>Beginning Balance of Residual Advance</t>
  </si>
  <si>
    <t>Reimbursement of Outstanding Advance</t>
  </si>
  <si>
    <t>Additional Advances for current period</t>
  </si>
  <si>
    <t>Ending Balance of Residual Advance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</si>
  <si>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</si>
  <si>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</si>
  <si>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</si>
  <si>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</si>
  <si>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</si>
  <si>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</si>
  <si>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</si>
  <si>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</si>
  <si>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</si>
  <si>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modifications, extensions or waivers to </t>
  </si>
  <si>
    <t>Lease terms, fees, penalties or payments during the Collection Period?</t>
  </si>
  <si>
    <t xml:space="preserve">3. Have there been any material breaches of representations, warranties </t>
  </si>
  <si>
    <t>or covenants contained in the Leases?</t>
  </si>
  <si>
    <t xml:space="preserve">4. Has there been any new issuance of notes or other securities backed by the </t>
  </si>
  <si>
    <t>SUBI Assets?</t>
  </si>
  <si>
    <t>5. Has there been any material additions, removals or substitutions of</t>
  </si>
  <si>
    <t>SUBI Assets, or repurchases of SUBI Assets?</t>
  </si>
  <si>
    <t xml:space="preserve">6. Has there been any material change in the underwriting, origination or acquisition </t>
  </si>
  <si>
    <t>of Leases?</t>
  </si>
  <si>
    <t>                                                                                     </t>
  </si>
  <si>
    <t>No</t>
  </si>
  <si>
    <t>NO</t>
  </si>
  <si>
    <t>Book Amount of Extensions</t>
  </si>
  <si>
    <t>Number of Extensions</t>
  </si>
  <si>
    <t xml:space="preserve">2. Have there been any material breaches of representations, warranties </t>
  </si>
  <si>
    <t xml:space="preserve">3. Has there been any new issuance of notes or other securities backed by the </t>
  </si>
  <si>
    <t>4. Has there been any material additions, removals or substitutions of</t>
  </si>
  <si>
    <t xml:space="preserve">5. Has there been any material change in the underwriting, origination or acquisition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</si>
</sst>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0.000%"/>
    <numFmt numFmtId="166" formatCode="#,##0.0000000_);\(#,##0.0000000\)"/>
    <numFmt numFmtId="167" formatCode="0.000000%"/>
    <numFmt numFmtId="168" formatCode="_(* #,##0_);_(* \(#,##0\);_(* &quot;-&quot;??_);_(@_)"/>
    <numFmt numFmtId="169" formatCode="0.00000%"/>
    <numFmt numFmtId="170" formatCode="0.0000%"/>
  </numFmts>
  <fonts count="19" x14ac:knownFonts="1">
    <font>
      <sz val="11"/>
      <color theme="1"/>
      <name val="Calibri"/>
      <family val="2"/>
      <scheme val="minor"/>
    </font>
    <font>
      <sz val="11"/>
      <color indexed="17"/>
      <name val="Times New Roman"/>
      <family val="1"/>
    </font>
    <font>
      <b/>
      <sz val="11"/>
      <color indexed="17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/>
      <sz val="11"/>
      <name val="Times New Roman"/>
      <family val="1"/>
    </font>
    <font>
      <sz val="10"/>
      <name val="Arial"/>
      <family val="2"/>
    </font>
    <font>
      <sz val="11"/>
      <color rgb="FF0066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color indexed="8"/>
      <name val="Calibri"/>
      <family val="2"/>
    </font>
    <font>
      <sz val="11"/>
      <color indexed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name val="Times New Roman"/>
      <family val="1"/>
    </font>
    <font>
      <sz val="10"/>
      <color indexed="17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6" fontId="2" fillId="0" borderId="0" xfId="0" quotePrefix="1" applyNumberFormat="1" applyFont="1" applyFill="1" applyAlignment="1" applyProtection="1">
      <alignment horizontal="left"/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5" fontId="4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15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15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/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/>
    <xf numFmtId="39" fontId="3" fillId="0" borderId="0" xfId="3" applyNumberFormat="1" applyFont="1" applyFill="1" applyBorder="1" applyAlignment="1"/>
    <xf numFmtId="39" fontId="7" fillId="0" borderId="0" xfId="3" applyNumberFormat="1" applyFont="1" applyFill="1" applyBorder="1" applyAlignment="1"/>
    <xf numFmtId="166" fontId="3" fillId="0" borderId="0" xfId="3" applyNumberFormat="1" applyFont="1" applyFill="1" applyBorder="1" applyAlignment="1">
      <alignment horizontal="center"/>
    </xf>
    <xf numFmtId="39" fontId="1" fillId="0" borderId="0" xfId="0" applyNumberFormat="1" applyFont="1" applyFill="1" applyAlignment="1"/>
    <xf numFmtId="0" fontId="8" fillId="0" borderId="0" xfId="0" applyFont="1" applyFill="1"/>
    <xf numFmtId="0" fontId="3" fillId="0" borderId="0" xfId="0" applyFont="1" applyFill="1" applyBorder="1" applyAlignment="1">
      <alignment horizontal="left" indent="1"/>
    </xf>
    <xf numFmtId="167" fontId="3" fillId="0" borderId="0" xfId="0" applyNumberFormat="1" applyFont="1" applyFill="1" applyBorder="1" applyAlignment="1"/>
    <xf numFmtId="167" fontId="4" fillId="0" borderId="0" xfId="0" applyNumberFormat="1" applyFont="1" applyFill="1" applyBorder="1" applyAlignment="1"/>
    <xf numFmtId="165" fontId="1" fillId="0" borderId="0" xfId="0" applyNumberFormat="1" applyFont="1" applyFill="1" applyBorder="1" applyAlignment="1"/>
    <xf numFmtId="39" fontId="1" fillId="0" borderId="0" xfId="3" applyNumberFormat="1" applyFont="1" applyFill="1" applyBorder="1" applyAlignment="1"/>
    <xf numFmtId="0" fontId="3" fillId="0" borderId="1" xfId="0" applyFont="1" applyFill="1" applyBorder="1" applyAlignment="1">
      <alignment horizontal="center" wrapText="1"/>
    </xf>
    <xf numFmtId="0" fontId="1" fillId="0" borderId="0" xfId="3" applyNumberFormat="1" applyFont="1" applyFill="1" applyBorder="1" applyAlignment="1">
      <alignment horizontal="right"/>
    </xf>
    <xf numFmtId="39" fontId="1" fillId="0" borderId="0" xfId="3" applyNumberFormat="1" applyFont="1" applyFill="1" applyBorder="1" applyAlignment="1">
      <alignment horizontal="right"/>
    </xf>
    <xf numFmtId="39" fontId="1" fillId="0" borderId="0" xfId="3" applyNumberFormat="1" applyFont="1" applyFill="1" applyAlignment="1"/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2"/>
    </xf>
    <xf numFmtId="39" fontId="7" fillId="0" borderId="0" xfId="3" applyNumberFormat="1" applyFont="1" applyFill="1" applyAlignment="1">
      <alignment horizontal="right"/>
    </xf>
    <xf numFmtId="39" fontId="1" fillId="0" borderId="0" xfId="1" applyNumberFormat="1" applyFont="1" applyFill="1" applyAlignment="1">
      <alignment horizontal="right"/>
    </xf>
    <xf numFmtId="39" fontId="1" fillId="0" borderId="0" xfId="0" applyNumberFormat="1" applyFont="1" applyFill="1"/>
    <xf numFmtId="39" fontId="7" fillId="0" borderId="1" xfId="3" applyNumberFormat="1" applyFont="1" applyFill="1" applyBorder="1" applyAlignment="1">
      <alignment horizontal="right"/>
    </xf>
    <xf numFmtId="39" fontId="1" fillId="0" borderId="1" xfId="1" applyNumberFormat="1" applyFont="1" applyFill="1" applyBorder="1" applyAlignment="1">
      <alignment horizontal="right"/>
    </xf>
    <xf numFmtId="39" fontId="3" fillId="0" borderId="0" xfId="3" applyNumberFormat="1" applyFont="1" applyFill="1" applyAlignment="1">
      <alignment horizontal="right"/>
    </xf>
    <xf numFmtId="39" fontId="3" fillId="0" borderId="0" xfId="1" applyNumberFormat="1" applyFont="1" applyFill="1" applyAlignment="1">
      <alignment horizontal="right"/>
    </xf>
    <xf numFmtId="39" fontId="1" fillId="0" borderId="0" xfId="3" applyNumberFormat="1" applyFont="1" applyFill="1" applyAlignment="1">
      <alignment horizontal="right"/>
    </xf>
    <xf numFmtId="39" fontId="11" fillId="0" borderId="0" xfId="1" applyNumberFormat="1" applyFont="1" applyFill="1" applyAlignment="1">
      <alignment horizontal="right"/>
    </xf>
    <xf numFmtId="43" fontId="1" fillId="0" borderId="0" xfId="3" applyFont="1" applyFill="1" applyBorder="1" applyAlignment="1"/>
    <xf numFmtId="39" fontId="4" fillId="0" borderId="0" xfId="3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43" fontId="1" fillId="0" borderId="0" xfId="0" applyNumberFormat="1" applyFont="1" applyFill="1" applyAlignment="1"/>
    <xf numFmtId="0" fontId="0" fillId="0" borderId="0" xfId="0" applyFill="1"/>
    <xf numFmtId="39" fontId="7" fillId="0" borderId="1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39" fontId="3" fillId="0" borderId="0" xfId="0" applyNumberFormat="1" applyFont="1" applyFill="1" applyAlignment="1">
      <alignment horizontal="right"/>
    </xf>
    <xf numFmtId="39" fontId="1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39" fontId="13" fillId="0" borderId="0" xfId="0" applyNumberFormat="1" applyFont="1" applyFill="1" applyAlignment="1">
      <alignment horizontal="center"/>
    </xf>
    <xf numFmtId="43" fontId="4" fillId="0" borderId="0" xfId="3" applyFont="1" applyFill="1" applyAlignment="1"/>
    <xf numFmtId="43" fontId="4" fillId="0" borderId="0" xfId="3" applyFont="1" applyFill="1"/>
    <xf numFmtId="168" fontId="4" fillId="0" borderId="0" xfId="3" applyNumberFormat="1" applyFont="1" applyFill="1" applyAlignment="1">
      <alignment horizontal="right"/>
    </xf>
    <xf numFmtId="43" fontId="1" fillId="0" borderId="0" xfId="0" applyNumberFormat="1" applyFont="1" applyFill="1"/>
    <xf numFmtId="43" fontId="4" fillId="0" borderId="0" xfId="3" applyFont="1" applyFill="1" applyAlignment="1">
      <alignment horizontal="right"/>
    </xf>
    <xf numFmtId="43" fontId="4" fillId="0" borderId="1" xfId="3" applyFont="1" applyFill="1" applyBorder="1" applyAlignment="1"/>
    <xf numFmtId="43" fontId="3" fillId="0" borderId="0" xfId="3" applyFont="1" applyFill="1" applyAlignment="1"/>
    <xf numFmtId="43" fontId="3" fillId="0" borderId="2" xfId="3" applyFont="1" applyFill="1" applyBorder="1" applyAlignment="1"/>
    <xf numFmtId="168" fontId="3" fillId="0" borderId="2" xfId="3" applyNumberFormat="1" applyFont="1" applyFill="1" applyBorder="1" applyAlignment="1">
      <alignment horizontal="left" indent="1"/>
    </xf>
    <xf numFmtId="39" fontId="1" fillId="0" borderId="0" xfId="0" applyNumberFormat="1" applyFont="1" applyFill="1" applyAlignment="1">
      <alignment horizontal="center"/>
    </xf>
    <xf numFmtId="43" fontId="5" fillId="0" borderId="0" xfId="3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wrapText="1"/>
    </xf>
    <xf numFmtId="168" fontId="7" fillId="0" borderId="0" xfId="3" applyNumberFormat="1" applyFont="1" applyFill="1"/>
    <xf numFmtId="43" fontId="7" fillId="0" borderId="0" xfId="3" applyFont="1" applyFill="1" applyAlignment="1"/>
    <xf numFmtId="169" fontId="7" fillId="0" borderId="0" xfId="4" applyNumberFormat="1" applyFont="1" applyFill="1" applyAlignment="1"/>
    <xf numFmtId="168" fontId="7" fillId="0" borderId="0" xfId="3" applyNumberFormat="1" applyFont="1" applyFill="1" applyAlignment="1">
      <alignment horizontal="center"/>
    </xf>
    <xf numFmtId="39" fontId="7" fillId="0" borderId="0" xfId="0" applyNumberFormat="1" applyFont="1" applyFill="1" applyAlignment="1">
      <alignment horizontal="right"/>
    </xf>
    <xf numFmtId="0" fontId="7" fillId="0" borderId="0" xfId="0" applyFont="1" applyFill="1" applyAlignment="1"/>
    <xf numFmtId="37" fontId="7" fillId="0" borderId="0" xfId="3" applyNumberFormat="1" applyFont="1" applyFill="1" applyAlignment="1"/>
    <xf numFmtId="39" fontId="7" fillId="0" borderId="0" xfId="0" applyNumberFormat="1" applyFont="1" applyFill="1" applyAlignment="1"/>
    <xf numFmtId="168" fontId="1" fillId="0" borderId="0" xfId="0" applyNumberFormat="1" applyFont="1" applyFill="1" applyAlignment="1"/>
    <xf numFmtId="168" fontId="3" fillId="0" borderId="2" xfId="3" applyNumberFormat="1" applyFont="1" applyFill="1" applyBorder="1" applyAlignment="1">
      <alignment horizontal="center"/>
    </xf>
    <xf numFmtId="39" fontId="3" fillId="0" borderId="2" xfId="3" applyNumberFormat="1" applyFont="1" applyFill="1" applyBorder="1" applyAlignment="1">
      <alignment horizontal="right"/>
    </xf>
    <xf numFmtId="169" fontId="3" fillId="0" borderId="0" xfId="0" applyNumberFormat="1" applyFont="1" applyFill="1" applyAlignment="1"/>
    <xf numFmtId="6" fontId="14" fillId="0" borderId="0" xfId="0" quotePrefix="1" applyNumberFormat="1" applyFont="1" applyFill="1" applyAlignment="1" applyProtection="1">
      <alignment horizontal="left"/>
      <protection locked="0"/>
    </xf>
    <xf numFmtId="0" fontId="8" fillId="0" borderId="0" xfId="0" applyFont="1" applyFill="1" applyAlignment="1">
      <alignment horizontal="center"/>
    </xf>
    <xf numFmtId="6" fontId="3" fillId="0" borderId="0" xfId="0" applyNumberFormat="1" applyFont="1" applyFill="1" applyAlignment="1" applyProtection="1">
      <alignment horizontal="left" indent="1"/>
      <protection locked="0"/>
    </xf>
    <xf numFmtId="6" fontId="3" fillId="0" borderId="0" xfId="0" applyNumberFormat="1" applyFont="1" applyFill="1" applyAlignment="1" applyProtection="1">
      <alignment horizontal="left" indent="2"/>
      <protection locked="0"/>
    </xf>
    <xf numFmtId="6" fontId="3" fillId="0" borderId="0" xfId="0" applyNumberFormat="1" applyFont="1" applyFill="1" applyAlignment="1" applyProtection="1">
      <alignment horizontal="left" indent="3"/>
      <protection locked="0"/>
    </xf>
    <xf numFmtId="43" fontId="3" fillId="0" borderId="0" xfId="0" applyNumberFormat="1" applyFont="1" applyFill="1" applyAlignment="1"/>
    <xf numFmtId="6" fontId="14" fillId="0" borderId="0" xfId="0" applyNumberFormat="1" applyFont="1" applyFill="1" applyAlignment="1" applyProtection="1">
      <alignment horizontal="left"/>
      <protection locked="0"/>
    </xf>
    <xf numFmtId="43" fontId="1" fillId="0" borderId="0" xfId="0" applyNumberFormat="1" applyFont="1" applyFill="1" applyAlignment="1">
      <alignment horizontal="center"/>
    </xf>
    <xf numFmtId="39" fontId="3" fillId="0" borderId="0" xfId="3" applyNumberFormat="1" applyFont="1" applyFill="1" applyAlignment="1"/>
    <xf numFmtId="39" fontId="4" fillId="0" borderId="1" xfId="3" applyNumberFormat="1" applyFont="1" applyFill="1" applyBorder="1" applyAlignment="1"/>
    <xf numFmtId="39" fontId="4" fillId="0" borderId="0" xfId="3" applyNumberFormat="1" applyFont="1" applyFill="1" applyAlignment="1"/>
    <xf numFmtId="39" fontId="7" fillId="0" borderId="0" xfId="3" applyNumberFormat="1" applyFont="1" applyFill="1" applyAlignment="1"/>
    <xf numFmtId="39" fontId="3" fillId="0" borderId="1" xfId="0" applyNumberFormat="1" applyFont="1" applyFill="1" applyBorder="1" applyAlignment="1"/>
    <xf numFmtId="39" fontId="3" fillId="0" borderId="0" xfId="0" applyNumberFormat="1" applyFont="1" applyFill="1" applyAlignment="1"/>
    <xf numFmtId="0" fontId="5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indent="3"/>
    </xf>
    <xf numFmtId="39" fontId="3" fillId="0" borderId="0" xfId="0" applyNumberFormat="1" applyFont="1" applyFill="1" applyBorder="1" applyAlignment="1"/>
    <xf numFmtId="43" fontId="3" fillId="0" borderId="0" xfId="3" applyNumberFormat="1" applyFont="1" applyFill="1" applyAlignment="1"/>
    <xf numFmtId="0" fontId="5" fillId="0" borderId="0" xfId="0" applyFont="1" applyFill="1" applyAlignment="1">
      <alignment horizontal="left" indent="1"/>
    </xf>
    <xf numFmtId="43" fontId="15" fillId="0" borderId="0" xfId="1" applyFont="1" applyFill="1"/>
    <xf numFmtId="39" fontId="4" fillId="0" borderId="0" xfId="0" applyNumberFormat="1" applyFont="1" applyFill="1" applyAlignment="1"/>
    <xf numFmtId="9" fontId="4" fillId="0" borderId="0" xfId="0" applyNumberFormat="1" applyFont="1" applyFill="1" applyAlignment="1"/>
    <xf numFmtId="9" fontId="1" fillId="0" borderId="0" xfId="2" applyFont="1" applyFill="1"/>
    <xf numFmtId="165" fontId="1" fillId="0" borderId="0" xfId="4" applyNumberFormat="1" applyFont="1" applyFill="1" applyAlignment="1"/>
    <xf numFmtId="0" fontId="5" fillId="0" borderId="0" xfId="0" applyFont="1" applyFill="1" applyAlignment="1">
      <alignment horizontal="center"/>
    </xf>
    <xf numFmtId="37" fontId="1" fillId="0" borderId="0" xfId="0" applyNumberFormat="1" applyFont="1" applyFill="1" applyAlignment="1"/>
    <xf numFmtId="170" fontId="3" fillId="0" borderId="0" xfId="4" applyNumberFormat="1" applyFont="1" applyFill="1" applyAlignment="1"/>
    <xf numFmtId="170" fontId="7" fillId="0" borderId="0" xfId="4" applyNumberFormat="1" applyFont="1" applyFill="1" applyAlignment="1"/>
    <xf numFmtId="0" fontId="3" fillId="0" borderId="0" xfId="0" applyFont="1" applyAlignment="1"/>
    <xf numFmtId="43" fontId="5" fillId="0" borderId="0" xfId="3" applyFont="1" applyFill="1" applyAlignment="1">
      <alignment horizontal="center"/>
    </xf>
    <xf numFmtId="10" fontId="3" fillId="0" borderId="0" xfId="2" applyNumberFormat="1" applyFont="1" applyFill="1"/>
    <xf numFmtId="37" fontId="4" fillId="0" borderId="0" xfId="0" applyNumberFormat="1" applyFont="1" applyFill="1"/>
    <xf numFmtId="39" fontId="4" fillId="0" borderId="0" xfId="0" applyNumberFormat="1" applyFont="1" applyFill="1" applyBorder="1" applyAlignment="1"/>
    <xf numFmtId="37" fontId="4" fillId="0" borderId="0" xfId="0" applyNumberFormat="1" applyFont="1" applyFill="1" applyBorder="1"/>
    <xf numFmtId="39" fontId="4" fillId="0" borderId="1" xfId="0" applyNumberFormat="1" applyFont="1" applyFill="1" applyBorder="1" applyAlignment="1"/>
    <xf numFmtId="37" fontId="4" fillId="0" borderId="1" xfId="0" applyNumberFormat="1" applyFont="1" applyFill="1" applyBorder="1"/>
    <xf numFmtId="37" fontId="3" fillId="0" borderId="0" xfId="0" applyNumberFormat="1" applyFont="1" applyFill="1"/>
    <xf numFmtId="0" fontId="3" fillId="0" borderId="0" xfId="0" applyFont="1" applyFill="1"/>
    <xf numFmtId="43" fontId="5" fillId="0" borderId="0" xfId="3" applyFont="1" applyAlignment="1">
      <alignment horizontal="center"/>
    </xf>
    <xf numFmtId="10" fontId="1" fillId="0" borderId="0" xfId="4" applyNumberFormat="1" applyFont="1" applyFill="1" applyAlignment="1"/>
    <xf numFmtId="10" fontId="1" fillId="0" borderId="0" xfId="0" applyNumberFormat="1" applyFont="1" applyFill="1" applyAlignment="1"/>
    <xf numFmtId="10" fontId="3" fillId="0" borderId="0" xfId="4" applyNumberFormat="1" applyFont="1" applyFill="1" applyAlignment="1"/>
    <xf numFmtId="0" fontId="3" fillId="0" borderId="0" xfId="5" applyFont="1" applyAlignment="1">
      <alignment horizontal="left" indent="1"/>
    </xf>
    <xf numFmtId="43" fontId="4" fillId="0" borderId="0" xfId="1" applyFont="1" applyFill="1" applyAlignment="1"/>
    <xf numFmtId="10" fontId="3" fillId="0" borderId="0" xfId="4" applyNumberFormat="1" applyFont="1" applyFill="1" applyAlignment="1">
      <alignment horizontal="right"/>
    </xf>
    <xf numFmtId="37" fontId="4" fillId="0" borderId="0" xfId="0" applyNumberFormat="1" applyFont="1" applyFill="1" applyAlignment="1"/>
    <xf numFmtId="43" fontId="1" fillId="0" borderId="0" xfId="3" applyFont="1" applyFill="1" applyAlignment="1"/>
    <xf numFmtId="37" fontId="7" fillId="0" borderId="0" xfId="0" applyNumberFormat="1" applyFont="1" applyFill="1" applyAlignment="1"/>
    <xf numFmtId="39" fontId="3" fillId="0" borderId="3" xfId="0" applyNumberFormat="1" applyFont="1" applyFill="1" applyBorder="1" applyAlignment="1"/>
    <xf numFmtId="43" fontId="1" fillId="0" borderId="0" xfId="3" applyFont="1" applyFill="1"/>
    <xf numFmtId="0" fontId="1" fillId="0" borderId="0" xfId="0" applyFont="1" applyFill="1" applyBorder="1"/>
    <xf numFmtId="43" fontId="1" fillId="0" borderId="0" xfId="3" applyFont="1" applyFill="1" applyBorder="1"/>
    <xf numFmtId="39" fontId="1" fillId="0" borderId="0" xfId="0" applyNumberFormat="1" applyFont="1" applyFill="1" applyBorder="1"/>
    <xf numFmtId="39" fontId="1" fillId="0" borderId="0" xfId="0" applyNumberFormat="1" applyFont="1" applyFill="1" applyBorder="1" applyAlignment="1"/>
    <xf numFmtId="0" fontId="17" fillId="0" borderId="0" xfId="0" applyFont="1" applyFill="1"/>
    <xf numFmtId="0" fontId="3" fillId="0" borderId="0" xfId="0" applyFont="1" applyFill="1" applyAlignment="1">
      <alignment horizontal="right"/>
    </xf>
    <xf numFmtId="0" fontId="18" fillId="0" borderId="0" xfId="0" applyFont="1" applyAlignment="1">
      <alignment vertical="center"/>
    </xf>
    <xf numFmtId="43" fontId="1" fillId="0" borderId="0" xfId="6" applyFont="1" applyFill="1" applyAlignment="1">
      <alignment horizontal="left"/>
    </xf>
    <xf numFmtId="168" fontId="1" fillId="0" borderId="0" xfId="6" applyNumberFormat="1" applyFont="1" applyFill="1" applyAlignment="1">
      <alignment horizontal="left"/>
    </xf>
    <xf numFmtId="43" fontId="1" fillId="0" borderId="0" xfId="6" applyFont="1" applyFill="1" applyAlignment="1"/>
    <xf numFmtId="168" fontId="1" fillId="0" borderId="0" xfId="6" applyNumberFormat="1" applyFont="1" applyFill="1" applyAlignment="1"/>
  </cellXfs>
  <cellStyles count="7">
    <cellStyle name="Comma" xfId="1" builtinId="3"/>
    <cellStyle name="Comma 2" xfId="3"/>
    <cellStyle name="Comma 4" xfId="6"/>
    <cellStyle name="Normal" xfId="0" builtinId="0"/>
    <cellStyle name="Normal_Report_1" xfId="5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19-A/ABS/NALT%2019-A%2001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19-A/ABS/NALT%2019-A%2007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19-A/ABS/NALT%2019-A%2008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19-A/ABS/NALT%2019-A%2009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19-A/ABS/NALT%2019-A%201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19-A/ABS/NALT%2019-A%2011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NALT%2019-A/ABS/NALT%2019-A%201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Report"/>
      <sheetName val="Trustee"/>
      <sheetName val="Prepayment"/>
      <sheetName val="Sources"/>
      <sheetName val="Collateral"/>
      <sheetName val="Disposition"/>
      <sheetName val="Credit Support"/>
      <sheetName val="Notes"/>
      <sheetName val="Waterfall"/>
      <sheetName val="LOG"/>
      <sheetName val="Sheet1"/>
    </sheetNames>
    <sheetDataSet>
      <sheetData sheetId="0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5038_Book_DELQ_60_PLUS_AMT</v>
          </cell>
          <cell r="D2">
            <v>3744690.01</v>
          </cell>
          <cell r="F2" t="str">
            <v>N</v>
          </cell>
        </row>
        <row r="3">
          <cell r="B3" t="str">
            <v>5038_DAILY_REMIT</v>
          </cell>
          <cell r="D3">
            <v>43017835.939999998</v>
          </cell>
          <cell r="F3" t="str">
            <v>N</v>
          </cell>
        </row>
        <row r="4">
          <cell r="B4" t="str">
            <v>5038_DELQ_121_PLUS_AMT</v>
          </cell>
          <cell r="D4">
            <v>134028.5</v>
          </cell>
          <cell r="F4" t="str">
            <v>N</v>
          </cell>
        </row>
        <row r="5">
          <cell r="B5" t="str">
            <v>5038_DELQ_121_PLUS_CNT</v>
          </cell>
          <cell r="D5">
            <v>5</v>
          </cell>
          <cell r="F5" t="str">
            <v>N</v>
          </cell>
        </row>
        <row r="6">
          <cell r="B6" t="str">
            <v>5038_DELQ_31_60_AMT</v>
          </cell>
          <cell r="D6">
            <v>5172374.96</v>
          </cell>
          <cell r="F6" t="str">
            <v>N</v>
          </cell>
        </row>
        <row r="7">
          <cell r="B7" t="str">
            <v>5038_DELQ_31_60_CNT</v>
          </cell>
          <cell r="D7">
            <v>292</v>
          </cell>
          <cell r="F7" t="str">
            <v>N</v>
          </cell>
        </row>
        <row r="8">
          <cell r="B8" t="str">
            <v>5038_DELQ_60_PLUS_AMT</v>
          </cell>
          <cell r="D8">
            <v>3073245.06</v>
          </cell>
          <cell r="F8" t="str">
            <v>N</v>
          </cell>
        </row>
        <row r="9">
          <cell r="B9" t="str">
            <v>5038_DELQ_60_PLUS_CNT</v>
          </cell>
          <cell r="D9">
            <v>164</v>
          </cell>
          <cell r="F9" t="str">
            <v>N</v>
          </cell>
        </row>
        <row r="10">
          <cell r="B10" t="str">
            <v>5038_DELQ_61_90_AMT</v>
          </cell>
          <cell r="D10">
            <v>2334817.9500000002</v>
          </cell>
          <cell r="F10" t="str">
            <v>N</v>
          </cell>
        </row>
        <row r="11">
          <cell r="B11" t="str">
            <v>5038_DELQ_61_90_CNT</v>
          </cell>
          <cell r="D11">
            <v>125</v>
          </cell>
          <cell r="F11" t="str">
            <v>N</v>
          </cell>
        </row>
        <row r="12">
          <cell r="B12" t="str">
            <v>5038_DELQ_91_120_AMT</v>
          </cell>
          <cell r="D12">
            <v>455565.59</v>
          </cell>
          <cell r="F12" t="str">
            <v>N</v>
          </cell>
        </row>
        <row r="13">
          <cell r="B13" t="str">
            <v>5038_DELQ_91_120_CNT</v>
          </cell>
          <cell r="D13">
            <v>26</v>
          </cell>
          <cell r="F13" t="str">
            <v>N</v>
          </cell>
        </row>
        <row r="14">
          <cell r="B14" t="str">
            <v>5038_FLOATING_RATE</v>
          </cell>
          <cell r="D14">
            <v>0</v>
          </cell>
          <cell r="F14" t="str">
            <v>N</v>
          </cell>
        </row>
        <row r="15">
          <cell r="B15" t="str">
            <v>5038_NET_INS_PROCEEDS</v>
          </cell>
          <cell r="D15">
            <v>-31315.86</v>
          </cell>
          <cell r="F15" t="str">
            <v>N</v>
          </cell>
        </row>
        <row r="16">
          <cell r="B16" t="str">
            <v>5038_PRIOR_PD_ADJ</v>
          </cell>
          <cell r="D16">
            <v>0</v>
          </cell>
          <cell r="F16" t="str">
            <v>N</v>
          </cell>
        </row>
        <row r="17">
          <cell r="B17" t="str">
            <v>5038_sec_value</v>
          </cell>
          <cell r="D17">
            <v>1219989465.03</v>
          </cell>
          <cell r="F17" t="str">
            <v>N</v>
          </cell>
        </row>
        <row r="18">
          <cell r="B18" t="str">
            <v>5038_SETTLEMNT_ADJ</v>
          </cell>
          <cell r="D18">
            <v>0</v>
          </cell>
          <cell r="F18" t="str">
            <v>N</v>
          </cell>
        </row>
        <row r="19">
          <cell r="B19" t="str">
            <v>COLL_ADV_PAY</v>
          </cell>
          <cell r="D19">
            <v>539577.65</v>
          </cell>
          <cell r="F19" t="str">
            <v>N</v>
          </cell>
        </row>
        <row r="20">
          <cell r="B20" t="str">
            <v>COLL_ADV_SALES</v>
          </cell>
          <cell r="D20">
            <v>5405601.7800000003</v>
          </cell>
          <cell r="F20" t="str">
            <v>N</v>
          </cell>
        </row>
        <row r="21">
          <cell r="B21" t="str">
            <v>COLL_AUCTION</v>
          </cell>
          <cell r="D21">
            <v>0</v>
          </cell>
          <cell r="F21" t="str">
            <v>N</v>
          </cell>
        </row>
        <row r="22">
          <cell r="B22" t="str">
            <v>COLL_END_DATE</v>
          </cell>
          <cell r="D22">
            <v>0</v>
          </cell>
          <cell r="E22">
            <v>43861</v>
          </cell>
          <cell r="F22" t="str">
            <v>D</v>
          </cell>
        </row>
        <row r="23">
          <cell r="B23" t="str">
            <v>COLL_EXCESS_MILE</v>
          </cell>
          <cell r="D23">
            <v>-83260.45</v>
          </cell>
          <cell r="F23" t="str">
            <v>N</v>
          </cell>
        </row>
        <row r="24">
          <cell r="B24" t="str">
            <v>COLL_INSURANCE</v>
          </cell>
          <cell r="D24">
            <v>1313344.22</v>
          </cell>
          <cell r="F24" t="str">
            <v>N</v>
          </cell>
        </row>
        <row r="25">
          <cell r="B25" t="str">
            <v>COLL_LEASE_INT</v>
          </cell>
          <cell r="D25">
            <v>8271988.3499999996</v>
          </cell>
          <cell r="F25" t="str">
            <v>N</v>
          </cell>
        </row>
        <row r="26">
          <cell r="B26" t="str">
            <v>COLL_LEASE_PRIN</v>
          </cell>
          <cell r="D26">
            <v>17969122.379999999</v>
          </cell>
          <cell r="F26" t="str">
            <v>N</v>
          </cell>
        </row>
        <row r="27">
          <cell r="B27" t="str">
            <v>COLL_LIQUID</v>
          </cell>
          <cell r="D27">
            <v>-7102334.0300000003</v>
          </cell>
          <cell r="F27" t="str">
            <v>N</v>
          </cell>
        </row>
        <row r="28">
          <cell r="B28" t="str">
            <v>COLL_REALLOC</v>
          </cell>
          <cell r="D28">
            <v>8718510.3599999994</v>
          </cell>
          <cell r="F28" t="str">
            <v>N</v>
          </cell>
        </row>
        <row r="29">
          <cell r="B29" t="str">
            <v>COLL_RECOVER</v>
          </cell>
          <cell r="D29">
            <v>0</v>
          </cell>
          <cell r="F29" t="str">
            <v>N</v>
          </cell>
        </row>
        <row r="30">
          <cell r="B30" t="str">
            <v>COLL_REMAINING_PAYOFF</v>
          </cell>
          <cell r="D30">
            <v>0</v>
          </cell>
          <cell r="F30" t="str">
            <v>N</v>
          </cell>
        </row>
        <row r="31">
          <cell r="B31" t="str">
            <v>COLL_REPURCH</v>
          </cell>
          <cell r="D31">
            <v>0</v>
          </cell>
          <cell r="F31" t="str">
            <v>N</v>
          </cell>
        </row>
        <row r="32">
          <cell r="B32" t="str">
            <v>COLL_RESIDUAL</v>
          </cell>
          <cell r="D32">
            <v>-439020.16</v>
          </cell>
          <cell r="F32" t="str">
            <v>N</v>
          </cell>
        </row>
        <row r="33">
          <cell r="B33" t="str">
            <v>COLL_TO_RESERVE_TRANSFER</v>
          </cell>
          <cell r="D33">
            <v>0</v>
          </cell>
          <cell r="F33" t="str">
            <v>N</v>
          </cell>
        </row>
        <row r="34">
          <cell r="B34" t="str">
            <v>DISP_ADJ</v>
          </cell>
          <cell r="D34">
            <v>242993.9</v>
          </cell>
          <cell r="F34" t="str">
            <v>N</v>
          </cell>
        </row>
        <row r="35">
          <cell r="B35" t="str">
            <v>DISP_ADJ_CNT</v>
          </cell>
          <cell r="D35">
            <v>14</v>
          </cell>
          <cell r="F35" t="str">
            <v>N</v>
          </cell>
        </row>
        <row r="36">
          <cell r="B36" t="str">
            <v>DISP_BANKRUPT</v>
          </cell>
          <cell r="D36">
            <v>31369</v>
          </cell>
          <cell r="F36" t="str">
            <v>N</v>
          </cell>
        </row>
        <row r="37">
          <cell r="B37" t="str">
            <v>DISP_BANKRUPT_CNT</v>
          </cell>
          <cell r="D37">
            <v>2</v>
          </cell>
          <cell r="F37" t="str">
            <v>N</v>
          </cell>
        </row>
        <row r="38">
          <cell r="B38" t="str">
            <v>DISP_CUSTOMER</v>
          </cell>
          <cell r="D38">
            <v>56984.71</v>
          </cell>
          <cell r="F38" t="str">
            <v>N</v>
          </cell>
        </row>
        <row r="39">
          <cell r="B39" t="str">
            <v>DISP_CUSTOMER_CNT</v>
          </cell>
          <cell r="D39">
            <v>3</v>
          </cell>
          <cell r="F39" t="str">
            <v>N</v>
          </cell>
        </row>
        <row r="40">
          <cell r="B40" t="str">
            <v>DISP_DEALER_PURCH</v>
          </cell>
          <cell r="D40">
            <v>1505142.43</v>
          </cell>
          <cell r="F40" t="str">
            <v>N</v>
          </cell>
        </row>
        <row r="41">
          <cell r="B41" t="str">
            <v>DISP_DEALER_PURCH_CNT</v>
          </cell>
          <cell r="D41">
            <v>61</v>
          </cell>
          <cell r="F41" t="str">
            <v>N</v>
          </cell>
        </row>
        <row r="42">
          <cell r="B42" t="str">
            <v>DISP_EARLY_TERM</v>
          </cell>
          <cell r="D42">
            <v>7770283.46</v>
          </cell>
          <cell r="F42" t="str">
            <v>N</v>
          </cell>
        </row>
        <row r="43">
          <cell r="B43" t="str">
            <v>DISP_EARLY_TERM_CNT</v>
          </cell>
          <cell r="D43">
            <v>495</v>
          </cell>
          <cell r="F43" t="str">
            <v>N</v>
          </cell>
        </row>
        <row r="44">
          <cell r="B44" t="str">
            <v>DISP_FULL_TERM</v>
          </cell>
          <cell r="D44">
            <v>0</v>
          </cell>
          <cell r="F44" t="str">
            <v>N</v>
          </cell>
        </row>
        <row r="45">
          <cell r="B45" t="str">
            <v>DISP_FULL_TERM_CNT</v>
          </cell>
          <cell r="D45">
            <v>0</v>
          </cell>
          <cell r="F45" t="str">
            <v>N</v>
          </cell>
        </row>
        <row r="46">
          <cell r="B46" t="str">
            <v>DISP_GROUNDING_DEALER</v>
          </cell>
          <cell r="D46">
            <v>4229165.5</v>
          </cell>
          <cell r="F46" t="str">
            <v>N</v>
          </cell>
        </row>
        <row r="47">
          <cell r="B47" t="str">
            <v>DISP_GROUNDING_DEALER_CNT</v>
          </cell>
          <cell r="D47">
            <v>203</v>
          </cell>
          <cell r="F47" t="str">
            <v>N</v>
          </cell>
        </row>
        <row r="48">
          <cell r="B48" t="str">
            <v>DISP_INSURANCE</v>
          </cell>
          <cell r="D48">
            <v>1908332.08</v>
          </cell>
          <cell r="F48" t="str">
            <v>N</v>
          </cell>
        </row>
        <row r="49">
          <cell r="B49" t="str">
            <v>DISP_INSURANCE_cnt</v>
          </cell>
          <cell r="D49">
            <v>103</v>
          </cell>
          <cell r="F49" t="str">
            <v>N</v>
          </cell>
        </row>
        <row r="50">
          <cell r="B50" t="str">
            <v>DISP_INVOL_REPO</v>
          </cell>
          <cell r="D50">
            <v>354008</v>
          </cell>
          <cell r="F50" t="str">
            <v>N</v>
          </cell>
        </row>
        <row r="51">
          <cell r="B51" t="str">
            <v>DISP_INVOL_REPO_CNT</v>
          </cell>
          <cell r="D51">
            <v>21</v>
          </cell>
          <cell r="F51" t="str">
            <v>N</v>
          </cell>
        </row>
        <row r="52">
          <cell r="B52" t="str">
            <v>DISP_REV_CANCELS_CNT</v>
          </cell>
          <cell r="D52">
            <v>2</v>
          </cell>
          <cell r="F52" t="str">
            <v>N</v>
          </cell>
        </row>
        <row r="53">
          <cell r="B53" t="str">
            <v>DISP_REVERSALS_CANCELS</v>
          </cell>
          <cell r="D53">
            <v>0</v>
          </cell>
          <cell r="F53" t="str">
            <v>N</v>
          </cell>
        </row>
        <row r="54">
          <cell r="B54" t="str">
            <v>DISP_VOL_REPO</v>
          </cell>
          <cell r="D54">
            <v>319856</v>
          </cell>
          <cell r="F54" t="str">
            <v>N</v>
          </cell>
        </row>
        <row r="55">
          <cell r="B55" t="str">
            <v>DISP_VOL_REPO_CNT</v>
          </cell>
          <cell r="D55">
            <v>21</v>
          </cell>
          <cell r="F55" t="str">
            <v>N</v>
          </cell>
        </row>
        <row r="56">
          <cell r="B56" t="str">
            <v>DISTRIBUTION_DATE</v>
          </cell>
          <cell r="D56">
            <v>0</v>
          </cell>
          <cell r="E56">
            <v>43879</v>
          </cell>
          <cell r="F56" t="str">
            <v>D</v>
          </cell>
        </row>
        <row r="57">
          <cell r="B57" t="str">
            <v>EARNING_YIELD_SUPPLEMENT</v>
          </cell>
          <cell r="D57">
            <v>0</v>
          </cell>
          <cell r="F57" t="str">
            <v>N</v>
          </cell>
        </row>
        <row r="58">
          <cell r="B58" t="str">
            <v>EVENT_DEFAULT_A</v>
          </cell>
          <cell r="C58" t="str">
            <v>NO</v>
          </cell>
          <cell r="D58">
            <v>0</v>
          </cell>
          <cell r="F58" t="str">
            <v>C</v>
          </cell>
        </row>
        <row r="59">
          <cell r="B59" t="str">
            <v>FEE_INDENTURE_TRUSTEE</v>
          </cell>
          <cell r="D59">
            <v>0</v>
          </cell>
          <cell r="F59" t="str">
            <v>N</v>
          </cell>
        </row>
        <row r="60">
          <cell r="B60" t="str">
            <v>HIGHEST_REM_TERM</v>
          </cell>
          <cell r="D60">
            <v>46</v>
          </cell>
          <cell r="F60" t="str">
            <v>N</v>
          </cell>
        </row>
        <row r="61">
          <cell r="B61" t="str">
            <v>INT_COLL_ACCT</v>
          </cell>
          <cell r="D61">
            <v>44812.82</v>
          </cell>
          <cell r="F61" t="str">
            <v>N</v>
          </cell>
        </row>
        <row r="62">
          <cell r="B62" t="str">
            <v>INT_RATE_CAP_RECEIPTS</v>
          </cell>
          <cell r="D62">
            <v>0</v>
          </cell>
          <cell r="F62" t="str">
            <v>N</v>
          </cell>
        </row>
        <row r="63">
          <cell r="B63" t="str">
            <v>INT_RESERVE_ACCT</v>
          </cell>
          <cell r="D63">
            <v>0</v>
          </cell>
          <cell r="F63" t="str">
            <v>N</v>
          </cell>
        </row>
        <row r="64">
          <cell r="B64" t="str">
            <v>PI_ADV</v>
          </cell>
          <cell r="D64">
            <v>0</v>
          </cell>
          <cell r="F64" t="str">
            <v>N</v>
          </cell>
        </row>
        <row r="65">
          <cell r="B65" t="str">
            <v>POOL_BALANCE_END_BOOK</v>
          </cell>
          <cell r="D65">
            <v>1542412246.29</v>
          </cell>
          <cell r="F65" t="str">
            <v>N</v>
          </cell>
        </row>
        <row r="66">
          <cell r="B66" t="str">
            <v>POOL_BALANCE_END_CNT</v>
          </cell>
          <cell r="D66">
            <v>68890</v>
          </cell>
          <cell r="F66" t="str">
            <v>N</v>
          </cell>
        </row>
        <row r="67">
          <cell r="B67" t="str">
            <v>POOL_BALANCE_END_SEC_VAL</v>
          </cell>
          <cell r="D67">
            <v>1219989465.03</v>
          </cell>
          <cell r="F67" t="str">
            <v>N</v>
          </cell>
        </row>
        <row r="68">
          <cell r="B68" t="str">
            <v>POOL_CREDIT_LOSS_NETBOOK</v>
          </cell>
          <cell r="D68">
            <v>1577972.56</v>
          </cell>
          <cell r="F68" t="str">
            <v>N</v>
          </cell>
        </row>
        <row r="69">
          <cell r="B69" t="str">
            <v>POOL_CREDIT_LOSS_SEC_VAL</v>
          </cell>
          <cell r="D69">
            <v>1283807.1000000001</v>
          </cell>
          <cell r="F69" t="str">
            <v>N</v>
          </cell>
        </row>
        <row r="70">
          <cell r="B70" t="str">
            <v>POOL_DISC_RATE</v>
          </cell>
          <cell r="D70">
            <v>7.0000000000000007E-2</v>
          </cell>
          <cell r="F70" t="str">
            <v>N</v>
          </cell>
        </row>
        <row r="71">
          <cell r="B71" t="str">
            <v>POOL_EARLY_TERM_BOOK</v>
          </cell>
          <cell r="D71">
            <v>11182115.880000001</v>
          </cell>
          <cell r="F71" t="str">
            <v>N</v>
          </cell>
        </row>
        <row r="72">
          <cell r="B72" t="str">
            <v>POOL_EARLY_TERM_CNT</v>
          </cell>
          <cell r="D72">
            <v>577</v>
          </cell>
          <cell r="F72" t="str">
            <v>N</v>
          </cell>
        </row>
        <row r="73">
          <cell r="B73" t="str">
            <v>POOL_EARLY_TERM_SEC_VAL</v>
          </cell>
          <cell r="D73">
            <v>8781034.5700000003</v>
          </cell>
          <cell r="F73" t="str">
            <v>N</v>
          </cell>
        </row>
        <row r="74">
          <cell r="B74" t="str">
            <v>POOL_LEASE_PAY_SEC_VAL</v>
          </cell>
          <cell r="D74">
            <v>360607598.39999998</v>
          </cell>
          <cell r="F74" t="str">
            <v>N</v>
          </cell>
        </row>
        <row r="75">
          <cell r="B75" t="str">
            <v>POOL_LOSS_DEF_BOOK</v>
          </cell>
          <cell r="D75">
            <v>3690895.45</v>
          </cell>
          <cell r="F75" t="str">
            <v>N</v>
          </cell>
        </row>
        <row r="76">
          <cell r="B76" t="str">
            <v>POOL_LOSS_DEF_CNT</v>
          </cell>
          <cell r="D76">
            <v>174</v>
          </cell>
          <cell r="F76" t="str">
            <v>N</v>
          </cell>
        </row>
        <row r="77">
          <cell r="B77" t="str">
            <v>POOL_LOSS_DEF_REC</v>
          </cell>
          <cell r="D77">
            <v>2698569.32</v>
          </cell>
          <cell r="F77" t="str">
            <v>N</v>
          </cell>
        </row>
        <row r="78">
          <cell r="B78" t="str">
            <v>POOL_LOSS_DEF_SEC_VAL</v>
          </cell>
          <cell r="D78">
            <v>2963016.41</v>
          </cell>
          <cell r="F78" t="str">
            <v>N</v>
          </cell>
        </row>
        <row r="79">
          <cell r="B79" t="str">
            <v>POOL_LOSS_SALES_AMT</v>
          </cell>
          <cell r="D79">
            <v>-8013277.3600000003</v>
          </cell>
          <cell r="F79" t="str">
            <v>N</v>
          </cell>
        </row>
        <row r="80">
          <cell r="B80" t="str">
            <v>POOL_LOSS_SALES_CNT</v>
          </cell>
          <cell r="D80">
            <v>509</v>
          </cell>
          <cell r="F80" t="str">
            <v>N</v>
          </cell>
        </row>
        <row r="81">
          <cell r="B81" t="str">
            <v>POOL_LOSS_SALES_SEC_VAL</v>
          </cell>
          <cell r="D81">
            <v>8005402.2800000003</v>
          </cell>
          <cell r="F81" t="str">
            <v>N</v>
          </cell>
        </row>
        <row r="82">
          <cell r="B82" t="str">
            <v>POOL_PPY_LIFETIME</v>
          </cell>
          <cell r="D82">
            <v>0</v>
          </cell>
          <cell r="F82" t="str">
            <v>N</v>
          </cell>
        </row>
        <row r="83">
          <cell r="B83" t="str">
            <v>POOL_PPY_MO</v>
          </cell>
          <cell r="D83">
            <v>0</v>
          </cell>
          <cell r="F83" t="str">
            <v>N</v>
          </cell>
        </row>
        <row r="84">
          <cell r="B84" t="str">
            <v>POOL_REPURCH_BOOK</v>
          </cell>
          <cell r="D84">
            <v>0</v>
          </cell>
          <cell r="F84" t="str">
            <v>N</v>
          </cell>
        </row>
        <row r="85">
          <cell r="B85" t="str">
            <v>POOL_REPURCH_CNT</v>
          </cell>
          <cell r="D85">
            <v>0</v>
          </cell>
          <cell r="F85" t="str">
            <v>N</v>
          </cell>
        </row>
        <row r="86">
          <cell r="B86" t="str">
            <v>POOL_REPURCH_SEC_VAL</v>
          </cell>
          <cell r="D86">
            <v>0</v>
          </cell>
          <cell r="F86" t="str">
            <v>N</v>
          </cell>
        </row>
        <row r="87">
          <cell r="B87" t="str">
            <v>POOL_RESIDUAL_SEC_VAL</v>
          </cell>
          <cell r="D87">
            <v>859381866.63</v>
          </cell>
          <cell r="F87" t="str">
            <v>N</v>
          </cell>
        </row>
        <row r="88">
          <cell r="B88" t="str">
            <v>POOL_SCH_TERM_BOOK</v>
          </cell>
          <cell r="D88">
            <v>6159672.3899999997</v>
          </cell>
          <cell r="F88" t="str">
            <v>N</v>
          </cell>
        </row>
        <row r="89">
          <cell r="B89" t="str">
            <v>POOL_SCH_TERM_CNT</v>
          </cell>
          <cell r="D89">
            <v>289</v>
          </cell>
          <cell r="F89" t="str">
            <v>N</v>
          </cell>
        </row>
        <row r="90">
          <cell r="B90" t="str">
            <v>POOL_SCH_TERM_SEC_VAL</v>
          </cell>
          <cell r="D90">
            <v>4974002.43</v>
          </cell>
          <cell r="F90" t="str">
            <v>N</v>
          </cell>
        </row>
        <row r="91">
          <cell r="B91" t="str">
            <v>POOL_TOT_DEPREC_BOOK</v>
          </cell>
          <cell r="D91">
            <v>22858220.559999999</v>
          </cell>
          <cell r="F91" t="str">
            <v>N</v>
          </cell>
        </row>
        <row r="92">
          <cell r="B92" t="str">
            <v>POOL_TOT_DEPREC_SEC_VAL</v>
          </cell>
          <cell r="D92">
            <v>18498577.890000001</v>
          </cell>
          <cell r="F92" t="str">
            <v>N</v>
          </cell>
        </row>
        <row r="93">
          <cell r="B93" t="str">
            <v>POOL_WAM</v>
          </cell>
          <cell r="D93">
            <v>15.22</v>
          </cell>
          <cell r="F93" t="str">
            <v>N</v>
          </cell>
        </row>
        <row r="94">
          <cell r="B94" t="str">
            <v>REIMBURSE_ADV_PAY</v>
          </cell>
          <cell r="D94">
            <v>-817756.99</v>
          </cell>
          <cell r="F94" t="str">
            <v>N</v>
          </cell>
        </row>
        <row r="95">
          <cell r="B95" t="str">
            <v>REIMBURSE_ADV_SALES</v>
          </cell>
          <cell r="D95">
            <v>3839083.1</v>
          </cell>
          <cell r="F95" t="str">
            <v>N</v>
          </cell>
        </row>
        <row r="96">
          <cell r="B96" t="str">
            <v>RELEASE_ADJ</v>
          </cell>
          <cell r="D96">
            <v>0</v>
          </cell>
          <cell r="F96" t="str">
            <v>N</v>
          </cell>
        </row>
        <row r="97">
          <cell r="B97" t="str">
            <v>RESERVE_ADDL_CASH</v>
          </cell>
          <cell r="D97">
            <v>0</v>
          </cell>
          <cell r="F97" t="str">
            <v>N</v>
          </cell>
        </row>
        <row r="98">
          <cell r="B98" t="str">
            <v>RESERVE_INC</v>
          </cell>
          <cell r="D98">
            <v>9407.52</v>
          </cell>
          <cell r="F98" t="str">
            <v>N</v>
          </cell>
        </row>
        <row r="99">
          <cell r="B99" t="str">
            <v>RESERVE_TO_COLL_TRANSFER</v>
          </cell>
          <cell r="D99">
            <v>0</v>
          </cell>
          <cell r="F99" t="str">
            <v>N</v>
          </cell>
        </row>
        <row r="100">
          <cell r="B100" t="str">
            <v>RESERVE_TO_NNA_TRANSFER</v>
          </cell>
          <cell r="D100">
            <v>0</v>
          </cell>
          <cell r="F100" t="str">
            <v>N</v>
          </cell>
        </row>
        <row r="101">
          <cell r="B101" t="str">
            <v>STMNT_TO_NOTEHLD_1</v>
          </cell>
          <cell r="C101" t="str">
            <v>NO</v>
          </cell>
          <cell r="D101">
            <v>0</v>
          </cell>
          <cell r="F101" t="str">
            <v>N</v>
          </cell>
        </row>
        <row r="102">
          <cell r="B102" t="str">
            <v>STMNT_TO_NOTEHLD_2</v>
          </cell>
          <cell r="C102" t="str">
            <v>NO</v>
          </cell>
          <cell r="D102">
            <v>0</v>
          </cell>
          <cell r="F102" t="str">
            <v>N</v>
          </cell>
        </row>
        <row r="103">
          <cell r="B103" t="str">
            <v>STMNT_TO_NOTEHLD_3</v>
          </cell>
          <cell r="C103" t="str">
            <v>NO</v>
          </cell>
          <cell r="D103">
            <v>0</v>
          </cell>
          <cell r="F103" t="str">
            <v>N</v>
          </cell>
        </row>
        <row r="104">
          <cell r="B104" t="str">
            <v>STMNT_TO_NOTEHLD_4</v>
          </cell>
          <cell r="C104" t="str">
            <v>NO</v>
          </cell>
          <cell r="D104">
            <v>0</v>
          </cell>
          <cell r="F104" t="str">
            <v>N</v>
          </cell>
        </row>
        <row r="105">
          <cell r="B105" t="str">
            <v>STMNT_TO_NOTEHLD_5</v>
          </cell>
          <cell r="C105" t="str">
            <v>NO</v>
          </cell>
          <cell r="D105">
            <v>0</v>
          </cell>
          <cell r="F105" t="str">
            <v>N</v>
          </cell>
        </row>
        <row r="106">
          <cell r="B106" t="str">
            <v>STMNT_TO_NOTEHLD_6</v>
          </cell>
          <cell r="C106" t="str">
            <v>NO</v>
          </cell>
          <cell r="D106">
            <v>0</v>
          </cell>
          <cell r="F106" t="str">
            <v>N</v>
          </cell>
        </row>
        <row r="107">
          <cell r="B107" t="str">
            <v>_KeyABSID</v>
          </cell>
          <cell r="C107" t="str">
            <v>L19A</v>
          </cell>
          <cell r="F107" t="str">
            <v>C</v>
          </cell>
        </row>
        <row r="108">
          <cell r="B108" t="str">
            <v>_KeyDate</v>
          </cell>
          <cell r="E108">
            <v>43861</v>
          </cell>
          <cell r="F108" t="str">
            <v>D</v>
          </cell>
        </row>
        <row r="109">
          <cell r="B109" t="str">
            <v>_KeyPeriod</v>
          </cell>
          <cell r="D109">
            <v>9</v>
          </cell>
          <cell r="F109" t="str">
            <v>N</v>
          </cell>
        </row>
      </sheetData>
      <sheetData sheetId="1"/>
      <sheetData sheetId="2"/>
      <sheetData sheetId="3">
        <row r="1">
          <cell r="A1" t="str">
            <v>dataname</v>
          </cell>
          <cell r="B1" t="str">
            <v>cvalue</v>
          </cell>
          <cell r="C1" t="str">
            <v>nvalue</v>
          </cell>
        </row>
        <row r="2">
          <cell r="A2" t="str">
            <v>BAL_ADV_PAY</v>
          </cell>
          <cell r="C2">
            <v>0</v>
          </cell>
        </row>
        <row r="3">
          <cell r="A3" t="str">
            <v>BAL_ADV_SALES</v>
          </cell>
          <cell r="C3">
            <v>0</v>
          </cell>
        </row>
        <row r="4">
          <cell r="A4" t="str">
            <v>COLL_END_DATE</v>
          </cell>
        </row>
        <row r="5">
          <cell r="A5" t="str">
            <v>5038_COLLATERAL_BALANCE</v>
          </cell>
          <cell r="C5">
            <v>1506027540.24</v>
          </cell>
        </row>
        <row r="6">
          <cell r="A6" t="str">
            <v>CUM_LOSS_DEF_AMT</v>
          </cell>
          <cell r="C6">
            <v>0</v>
          </cell>
        </row>
        <row r="7">
          <cell r="A7" t="str">
            <v>CUM_LOSS_SALES_AMT</v>
          </cell>
          <cell r="C7">
            <v>0</v>
          </cell>
        </row>
        <row r="8">
          <cell r="A8" t="str">
            <v>CUM_LOSS_SALES_CNT</v>
          </cell>
          <cell r="C8">
            <v>0</v>
          </cell>
        </row>
        <row r="9">
          <cell r="A9" t="str">
            <v>CUM_LOSS_SALES_SEC_VAL</v>
          </cell>
          <cell r="C9">
            <v>0</v>
          </cell>
        </row>
        <row r="10">
          <cell r="A10" t="str">
            <v>DISTRIBUTION_DATE</v>
          </cell>
        </row>
        <row r="11">
          <cell r="A11" t="str">
            <v>NOTEBAL_A1</v>
          </cell>
          <cell r="C11">
            <v>175000000</v>
          </cell>
        </row>
        <row r="12">
          <cell r="A12" t="str">
            <v>NOTEBAL_A2a</v>
          </cell>
          <cell r="C12">
            <v>530000000</v>
          </cell>
        </row>
        <row r="13">
          <cell r="A13" t="str">
            <v>NOTEBAL_A2b</v>
          </cell>
          <cell r="C13">
            <v>0</v>
          </cell>
        </row>
        <row r="14">
          <cell r="A14" t="str">
            <v>NOTEBAL_A3</v>
          </cell>
          <cell r="C14">
            <v>437000000</v>
          </cell>
        </row>
        <row r="15">
          <cell r="A15" t="str">
            <v>NOTEBAL_A4</v>
          </cell>
          <cell r="C15">
            <v>108000000</v>
          </cell>
        </row>
        <row r="16">
          <cell r="A16" t="str">
            <v>NOTEBAL_C</v>
          </cell>
          <cell r="C16">
            <v>256027540.24000001</v>
          </cell>
        </row>
        <row r="17">
          <cell r="A17" t="str">
            <v>RESERVE_FUND</v>
          </cell>
          <cell r="C17">
            <v>7530137.7000000002</v>
          </cell>
        </row>
        <row r="18">
          <cell r="A18" t="str">
            <v>SHORTFALL_ADMIN_FEE</v>
          </cell>
          <cell r="C18">
            <v>0</v>
          </cell>
        </row>
        <row r="19">
          <cell r="A19" t="str">
            <v>SHORTFALL_INTEREST_A1</v>
          </cell>
          <cell r="C19">
            <v>0</v>
          </cell>
        </row>
        <row r="20">
          <cell r="A20" t="str">
            <v>SHORTFALL_INTEREST_A2a</v>
          </cell>
          <cell r="C20">
            <v>0</v>
          </cell>
        </row>
        <row r="21">
          <cell r="A21" t="str">
            <v>SHORTFALL_INTEREST_A2b</v>
          </cell>
          <cell r="C21">
            <v>0</v>
          </cell>
        </row>
        <row r="22">
          <cell r="A22" t="str">
            <v>SHORTFALL_INTEREST_A3</v>
          </cell>
          <cell r="C22">
            <v>0</v>
          </cell>
        </row>
        <row r="23">
          <cell r="A23" t="str">
            <v>SHORTFALL_INTEREST_A4</v>
          </cell>
          <cell r="C23">
            <v>0</v>
          </cell>
        </row>
        <row r="24">
          <cell r="A24" t="str">
            <v>SHORTFALL_PRIN_DIST</v>
          </cell>
          <cell r="C24">
            <v>0</v>
          </cell>
        </row>
        <row r="25">
          <cell r="A25" t="str">
            <v>ACT_SECVAL_01</v>
          </cell>
          <cell r="C25">
            <v>0</v>
          </cell>
        </row>
        <row r="26">
          <cell r="A26" t="str">
            <v>ACT_SECVAL_02</v>
          </cell>
          <cell r="C26">
            <v>0</v>
          </cell>
        </row>
        <row r="27">
          <cell r="A27" t="str">
            <v>ACT_SECVAL_03</v>
          </cell>
          <cell r="C27">
            <v>0</v>
          </cell>
        </row>
        <row r="28">
          <cell r="A28" t="str">
            <v>ACT_SECVAL_04</v>
          </cell>
          <cell r="C28">
            <v>0</v>
          </cell>
        </row>
        <row r="29">
          <cell r="A29" t="str">
            <v>ACT_SECVAL_05</v>
          </cell>
          <cell r="C29">
            <v>0</v>
          </cell>
        </row>
        <row r="30">
          <cell r="A30" t="str">
            <v>ACT_SECVAL_06</v>
          </cell>
          <cell r="C30">
            <v>0</v>
          </cell>
        </row>
        <row r="31">
          <cell r="A31" t="str">
            <v>ACT_SECVAL_07</v>
          </cell>
          <cell r="C31">
            <v>0</v>
          </cell>
        </row>
        <row r="32">
          <cell r="A32" t="str">
            <v>ACT_SECVAL_08</v>
          </cell>
          <cell r="C32">
            <v>0</v>
          </cell>
        </row>
        <row r="33">
          <cell r="A33" t="str">
            <v>ACT_SECVAL_09</v>
          </cell>
          <cell r="C33">
            <v>0</v>
          </cell>
        </row>
        <row r="34">
          <cell r="A34" t="str">
            <v>ACT_SECVAL_10</v>
          </cell>
          <cell r="C34">
            <v>0</v>
          </cell>
        </row>
        <row r="35">
          <cell r="A35" t="str">
            <v>ACT_SECVAL_11</v>
          </cell>
          <cell r="C35">
            <v>0</v>
          </cell>
        </row>
        <row r="36">
          <cell r="A36" t="str">
            <v>ACT_SECVAL_12</v>
          </cell>
          <cell r="C36">
            <v>0</v>
          </cell>
        </row>
        <row r="37">
          <cell r="A37" t="str">
            <v>ACT_SECVAL_13</v>
          </cell>
          <cell r="C37">
            <v>0</v>
          </cell>
        </row>
        <row r="38">
          <cell r="A38" t="str">
            <v>ACT_SECVAL_14</v>
          </cell>
          <cell r="C38">
            <v>0</v>
          </cell>
        </row>
        <row r="39">
          <cell r="A39" t="str">
            <v>ACT_SECVAL_15</v>
          </cell>
          <cell r="C39">
            <v>0</v>
          </cell>
        </row>
        <row r="40">
          <cell r="A40" t="str">
            <v>ACT_SECVAL_16</v>
          </cell>
          <cell r="C40">
            <v>0</v>
          </cell>
        </row>
        <row r="41">
          <cell r="A41" t="str">
            <v>ACT_SECVAL_17</v>
          </cell>
          <cell r="C41">
            <v>0</v>
          </cell>
        </row>
        <row r="42">
          <cell r="A42" t="str">
            <v>ACT_SECVAL_18</v>
          </cell>
          <cell r="C42">
            <v>0</v>
          </cell>
        </row>
        <row r="43">
          <cell r="A43" t="str">
            <v>ACT_SECVAL_19</v>
          </cell>
          <cell r="C43">
            <v>0</v>
          </cell>
        </row>
        <row r="44">
          <cell r="A44" t="str">
            <v>ACT_SECVAL_20</v>
          </cell>
          <cell r="C44">
            <v>0</v>
          </cell>
        </row>
        <row r="45">
          <cell r="A45" t="str">
            <v>ACT_SECVAL_21</v>
          </cell>
          <cell r="C45">
            <v>0</v>
          </cell>
        </row>
        <row r="46">
          <cell r="A46" t="str">
            <v>ACT_SECVAL_22</v>
          </cell>
          <cell r="C46">
            <v>0</v>
          </cell>
        </row>
        <row r="47">
          <cell r="A47" t="str">
            <v>ACT_SECVAL_23</v>
          </cell>
          <cell r="C47">
            <v>0</v>
          </cell>
        </row>
        <row r="48">
          <cell r="A48" t="str">
            <v>ACT_SECVAL_24</v>
          </cell>
          <cell r="C48">
            <v>0</v>
          </cell>
        </row>
        <row r="49">
          <cell r="A49" t="str">
            <v>ACT_SECVAL_25</v>
          </cell>
          <cell r="C49">
            <v>0</v>
          </cell>
        </row>
        <row r="50">
          <cell r="A50" t="str">
            <v>ACT_SECVAL_26</v>
          </cell>
          <cell r="C50">
            <v>0</v>
          </cell>
        </row>
        <row r="51">
          <cell r="A51" t="str">
            <v>ACT_SECVAL_27</v>
          </cell>
          <cell r="C51">
            <v>0</v>
          </cell>
        </row>
        <row r="52">
          <cell r="A52" t="str">
            <v>ACT_SECVAL_28</v>
          </cell>
          <cell r="C52">
            <v>0</v>
          </cell>
        </row>
        <row r="53">
          <cell r="A53" t="str">
            <v>ACT_SECVAL_29</v>
          </cell>
          <cell r="C53">
            <v>0</v>
          </cell>
        </row>
        <row r="54">
          <cell r="A54" t="str">
            <v>ACT_SECVAL_30</v>
          </cell>
          <cell r="C54">
            <v>0</v>
          </cell>
        </row>
        <row r="55">
          <cell r="A55" t="str">
            <v>ACT_SECVAL_31</v>
          </cell>
          <cell r="C55">
            <v>0</v>
          </cell>
        </row>
        <row r="56">
          <cell r="A56" t="str">
            <v>ACT_SECVAL_32</v>
          </cell>
          <cell r="C56">
            <v>0</v>
          </cell>
        </row>
        <row r="57">
          <cell r="A57" t="str">
            <v>ACT_SECVAL_33</v>
          </cell>
          <cell r="C57">
            <v>0</v>
          </cell>
        </row>
        <row r="58">
          <cell r="A58" t="str">
            <v>ACT_SECVAL_34</v>
          </cell>
          <cell r="C58">
            <v>0</v>
          </cell>
        </row>
        <row r="59">
          <cell r="A59" t="str">
            <v>ACT_SECVAL_35</v>
          </cell>
          <cell r="C59">
            <v>0</v>
          </cell>
        </row>
        <row r="60">
          <cell r="A60" t="str">
            <v>ACT_SECVAL_36</v>
          </cell>
          <cell r="C60">
            <v>0</v>
          </cell>
        </row>
        <row r="61">
          <cell r="A61" t="str">
            <v>ACT_SECVAL_37</v>
          </cell>
          <cell r="C61">
            <v>0</v>
          </cell>
        </row>
        <row r="62">
          <cell r="A62" t="str">
            <v>ACT_SECVAL_38</v>
          </cell>
          <cell r="C62">
            <v>0</v>
          </cell>
        </row>
        <row r="63">
          <cell r="A63" t="str">
            <v>ACT_SECVAL_39</v>
          </cell>
          <cell r="C63">
            <v>0</v>
          </cell>
        </row>
        <row r="64">
          <cell r="A64" t="str">
            <v>ACT_SECVAL_40</v>
          </cell>
          <cell r="C64">
            <v>0</v>
          </cell>
        </row>
        <row r="65">
          <cell r="A65" t="str">
            <v>ACT_SECVAL_41</v>
          </cell>
          <cell r="C65">
            <v>0</v>
          </cell>
        </row>
        <row r="66">
          <cell r="A66" t="str">
            <v>ACT_SECVAL_42</v>
          </cell>
          <cell r="C66">
            <v>0</v>
          </cell>
        </row>
        <row r="67">
          <cell r="A67" t="str">
            <v>ACT_SECVAL_43</v>
          </cell>
          <cell r="C67">
            <v>0</v>
          </cell>
        </row>
        <row r="68">
          <cell r="A68" t="str">
            <v>ACT_SECVAL_44</v>
          </cell>
          <cell r="C68">
            <v>0</v>
          </cell>
        </row>
        <row r="69">
          <cell r="A69" t="str">
            <v>ACT_SECVAL_45</v>
          </cell>
          <cell r="C69">
            <v>0</v>
          </cell>
        </row>
        <row r="70">
          <cell r="A70" t="str">
            <v>ACT_SECVAL_46</v>
          </cell>
          <cell r="C70">
            <v>0</v>
          </cell>
        </row>
        <row r="71">
          <cell r="A71" t="str">
            <v>ACT_SECVAL_47</v>
          </cell>
          <cell r="C71">
            <v>0</v>
          </cell>
        </row>
        <row r="72">
          <cell r="A72" t="str">
            <v>ACT_SECVAL_48</v>
          </cell>
          <cell r="C72">
            <v>0</v>
          </cell>
        </row>
        <row r="73">
          <cell r="A73" t="str">
            <v>ACT_SECVAL_49</v>
          </cell>
          <cell r="C73">
            <v>0</v>
          </cell>
        </row>
        <row r="74">
          <cell r="A74" t="str">
            <v>ACT_SECVAL_50</v>
          </cell>
          <cell r="C74">
            <v>0</v>
          </cell>
        </row>
        <row r="75">
          <cell r="A75" t="str">
            <v>ACT_SECVAL_51</v>
          </cell>
          <cell r="C75">
            <v>0</v>
          </cell>
        </row>
        <row r="76">
          <cell r="A76" t="str">
            <v>ACT_SECVAL_52</v>
          </cell>
          <cell r="C76">
            <v>0</v>
          </cell>
        </row>
        <row r="77">
          <cell r="A77" t="str">
            <v>ACT_SECVAL_53</v>
          </cell>
          <cell r="C77">
            <v>0</v>
          </cell>
        </row>
        <row r="78">
          <cell r="A78" t="str">
            <v>ACT_SECVAL_54</v>
          </cell>
          <cell r="C78">
            <v>0</v>
          </cell>
        </row>
        <row r="79">
          <cell r="A79" t="str">
            <v>ACT_SECVAL_55</v>
          </cell>
          <cell r="C79">
            <v>0</v>
          </cell>
        </row>
        <row r="80">
          <cell r="A80" t="str">
            <v>ACT_SECVAL_56</v>
          </cell>
          <cell r="C80">
            <v>0</v>
          </cell>
        </row>
        <row r="81">
          <cell r="A81" t="str">
            <v>ACT_SECVAL_57</v>
          </cell>
          <cell r="C81">
            <v>0</v>
          </cell>
        </row>
        <row r="82">
          <cell r="A82" t="str">
            <v>ACT_SECVAL_58</v>
          </cell>
          <cell r="C82">
            <v>0</v>
          </cell>
        </row>
        <row r="83">
          <cell r="A83" t="str">
            <v>ACT_SECVAL_59</v>
          </cell>
          <cell r="C83">
            <v>0</v>
          </cell>
        </row>
        <row r="84">
          <cell r="A84" t="str">
            <v>ACT_SECVAL_60</v>
          </cell>
          <cell r="C84">
            <v>0</v>
          </cell>
        </row>
        <row r="85">
          <cell r="A85" t="str">
            <v>ACT_SECVAL_61</v>
          </cell>
          <cell r="C85">
            <v>0</v>
          </cell>
        </row>
        <row r="86">
          <cell r="A86" t="str">
            <v>ACT_SECVAL_62</v>
          </cell>
          <cell r="C86">
            <v>0</v>
          </cell>
        </row>
        <row r="87">
          <cell r="A87" t="str">
            <v>ACT_SECVAL_63</v>
          </cell>
          <cell r="C87">
            <v>0</v>
          </cell>
        </row>
        <row r="88">
          <cell r="A88" t="str">
            <v>POOL_BALANCE_END_BOOK</v>
          </cell>
          <cell r="C88">
            <v>1902507273.1500001</v>
          </cell>
        </row>
        <row r="89">
          <cell r="A89" t="str">
            <v>DELQ_RATIO_PREV_3RD</v>
          </cell>
          <cell r="C89">
            <v>0</v>
          </cell>
        </row>
        <row r="90">
          <cell r="A90" t="str">
            <v>DELQ_RATIO_PREV_3RD_AMT</v>
          </cell>
          <cell r="C90">
            <v>0</v>
          </cell>
        </row>
        <row r="91">
          <cell r="A91" t="str">
            <v>DELQ_RATIO_PREV_2ND_AMT</v>
          </cell>
          <cell r="C91">
            <v>0</v>
          </cell>
        </row>
        <row r="92">
          <cell r="A92" t="str">
            <v>DELQ_RATIO_PREV_AMT</v>
          </cell>
          <cell r="C92">
            <v>0</v>
          </cell>
        </row>
        <row r="93">
          <cell r="A93" t="str">
            <v>NET_LOSS_RATIO_PREV_3RD</v>
          </cell>
          <cell r="C93">
            <v>0</v>
          </cell>
        </row>
        <row r="94">
          <cell r="A94" t="str">
            <v>DELQ_RATIO_PREV_2ND</v>
          </cell>
          <cell r="C94">
            <v>0</v>
          </cell>
        </row>
        <row r="95">
          <cell r="A95" t="str">
            <v>DELQ_RATIO_PREV</v>
          </cell>
          <cell r="C95">
            <v>0</v>
          </cell>
        </row>
        <row r="96">
          <cell r="A96" t="str">
            <v>NET_LOSS_RATIO_PREV</v>
          </cell>
          <cell r="C96">
            <v>0</v>
          </cell>
        </row>
        <row r="97">
          <cell r="A97" t="str">
            <v>NET_LOSS_RATIO_PREV_2ND</v>
          </cell>
          <cell r="C97">
            <v>0</v>
          </cell>
        </row>
      </sheetData>
      <sheetData sheetId="4"/>
      <sheetData sheetId="5"/>
      <sheetData sheetId="6">
        <row r="3">
          <cell r="F3">
            <v>0.89721560405622502</v>
          </cell>
        </row>
        <row r="4">
          <cell r="F4">
            <v>0.62685755389782294</v>
          </cell>
        </row>
      </sheetData>
      <sheetData sheetId="7">
        <row r="4">
          <cell r="B4">
            <v>8271988.3499999996</v>
          </cell>
        </row>
        <row r="5">
          <cell r="B5">
            <v>17969122.379999999</v>
          </cell>
        </row>
        <row r="6">
          <cell r="B6">
            <v>539577.65</v>
          </cell>
          <cell r="F6">
            <v>0</v>
          </cell>
        </row>
        <row r="7">
          <cell r="B7">
            <v>5405601.7800000003</v>
          </cell>
        </row>
        <row r="8">
          <cell r="B8">
            <v>8718510.3599999994</v>
          </cell>
        </row>
        <row r="9">
          <cell r="B9">
            <v>0</v>
          </cell>
        </row>
        <row r="11">
          <cell r="B11">
            <v>0</v>
          </cell>
        </row>
        <row r="12">
          <cell r="B12">
            <v>6663313.8700000001</v>
          </cell>
        </row>
        <row r="13">
          <cell r="B13">
            <v>83260.45</v>
          </cell>
        </row>
        <row r="14">
          <cell r="B14">
            <v>0</v>
          </cell>
        </row>
        <row r="16">
          <cell r="B16">
            <v>439020.16</v>
          </cell>
        </row>
        <row r="18">
          <cell r="B18">
            <v>50030042.93999999</v>
          </cell>
        </row>
        <row r="23">
          <cell r="F23">
            <v>0</v>
          </cell>
        </row>
        <row r="25">
          <cell r="F25">
            <v>7530137.7000000104</v>
          </cell>
        </row>
      </sheetData>
      <sheetData sheetId="8">
        <row r="2">
          <cell r="B2">
            <v>1586303150.5699999</v>
          </cell>
          <cell r="C2">
            <v>1255206096.3299999</v>
          </cell>
          <cell r="F2">
            <v>69930</v>
          </cell>
        </row>
        <row r="3">
          <cell r="B3">
            <v>22858220.559999999</v>
          </cell>
          <cell r="C3">
            <v>18498577.889999866</v>
          </cell>
        </row>
        <row r="4">
          <cell r="B4">
            <v>3690895.45</v>
          </cell>
          <cell r="C4">
            <v>2963016.41</v>
          </cell>
          <cell r="F4">
            <v>174</v>
          </cell>
        </row>
        <row r="5">
          <cell r="B5">
            <v>0</v>
          </cell>
          <cell r="C5">
            <v>0</v>
          </cell>
          <cell r="F5">
            <v>0</v>
          </cell>
        </row>
        <row r="6">
          <cell r="B6">
            <v>11182115.880000001</v>
          </cell>
          <cell r="C6">
            <v>8781034.5700000003</v>
          </cell>
          <cell r="F6">
            <v>577</v>
          </cell>
        </row>
        <row r="7">
          <cell r="B7">
            <v>6159672.3899999997</v>
          </cell>
          <cell r="C7">
            <v>4974002.43</v>
          </cell>
          <cell r="F7">
            <v>289</v>
          </cell>
        </row>
        <row r="8">
          <cell r="B8">
            <v>1542412246.29</v>
          </cell>
          <cell r="C8">
            <v>1219989465.03</v>
          </cell>
        </row>
        <row r="12">
          <cell r="B12">
            <v>5172374.96</v>
          </cell>
          <cell r="C12">
            <v>292</v>
          </cell>
          <cell r="D12">
            <v>4.1207376024726995E-3</v>
          </cell>
        </row>
        <row r="13">
          <cell r="B13">
            <v>2334817.9500000002</v>
          </cell>
          <cell r="C13">
            <v>125</v>
          </cell>
          <cell r="D13">
            <v>1.8601072420111676E-3</v>
          </cell>
        </row>
        <row r="14">
          <cell r="B14">
            <v>455565.59</v>
          </cell>
          <cell r="C14">
            <v>26</v>
          </cell>
          <cell r="D14">
            <v>3.6294086790367977E-4</v>
          </cell>
        </row>
        <row r="15">
          <cell r="B15">
            <v>134028.5</v>
          </cell>
          <cell r="C15">
            <v>5</v>
          </cell>
          <cell r="D15">
            <v>1.0677808241361762E-4</v>
          </cell>
        </row>
        <row r="17">
          <cell r="D17">
            <v>6.3437857123875467E-3</v>
          </cell>
        </row>
        <row r="19">
          <cell r="B19">
            <v>1.3756125E-3</v>
          </cell>
          <cell r="C19">
            <v>1.4040258E-3</v>
          </cell>
        </row>
        <row r="20">
          <cell r="B20">
            <v>1.5881222E-3</v>
          </cell>
          <cell r="C20">
            <v>1.5155342000000001E-3</v>
          </cell>
        </row>
        <row r="21">
          <cell r="B21">
            <v>1.9305914000000001E-3</v>
          </cell>
          <cell r="C21">
            <v>1.8544734000000001E-3</v>
          </cell>
        </row>
        <row r="26">
          <cell r="B26">
            <v>3073245.06</v>
          </cell>
        </row>
        <row r="27">
          <cell r="D27">
            <v>2.4483987681271019E-3</v>
          </cell>
        </row>
        <row r="28">
          <cell r="D28">
            <v>4.3999999999999997E-2</v>
          </cell>
        </row>
        <row r="34">
          <cell r="C34">
            <v>2963016.41</v>
          </cell>
          <cell r="D34">
            <v>2698569.32</v>
          </cell>
          <cell r="E34">
            <v>-264447.09000000032</v>
          </cell>
          <cell r="F34">
            <v>174</v>
          </cell>
        </row>
        <row r="35">
          <cell r="E35">
            <v>952665.09000000032</v>
          </cell>
        </row>
        <row r="38">
          <cell r="E38">
            <v>17741150.120000001</v>
          </cell>
        </row>
        <row r="39">
          <cell r="C39">
            <v>8005402.2800000003</v>
          </cell>
          <cell r="D39">
            <v>8013277.3600000003</v>
          </cell>
          <cell r="F39">
            <v>509</v>
          </cell>
        </row>
        <row r="40">
          <cell r="C40">
            <v>26479802.050000001</v>
          </cell>
          <cell r="E40">
            <v>-725374.5700000003</v>
          </cell>
          <cell r="F40">
            <v>1572</v>
          </cell>
        </row>
        <row r="44">
          <cell r="B44">
            <v>9.9912200000000002E-5</v>
          </cell>
        </row>
        <row r="45">
          <cell r="B45">
            <v>-1.5133199999999999E-5</v>
          </cell>
        </row>
        <row r="46">
          <cell r="B46">
            <v>-2.8673199999999999E-4</v>
          </cell>
        </row>
      </sheetData>
      <sheetData sheetId="9">
        <row r="4">
          <cell r="B4">
            <v>509</v>
          </cell>
          <cell r="C4">
            <v>8013277.3600000003</v>
          </cell>
        </row>
        <row r="5">
          <cell r="B5">
            <v>21</v>
          </cell>
          <cell r="C5">
            <v>354008</v>
          </cell>
        </row>
        <row r="6">
          <cell r="B6">
            <v>21</v>
          </cell>
          <cell r="C6">
            <v>319856</v>
          </cell>
        </row>
        <row r="7">
          <cell r="B7">
            <v>0</v>
          </cell>
          <cell r="C7">
            <v>0</v>
          </cell>
        </row>
        <row r="8">
          <cell r="B8">
            <v>2</v>
          </cell>
          <cell r="C8">
            <v>31369</v>
          </cell>
        </row>
        <row r="9">
          <cell r="B9">
            <v>103</v>
          </cell>
          <cell r="D9">
            <v>1908332.08</v>
          </cell>
        </row>
        <row r="10">
          <cell r="B10">
            <v>3</v>
          </cell>
          <cell r="E10">
            <v>56984.71</v>
          </cell>
        </row>
        <row r="11">
          <cell r="B11">
            <v>203</v>
          </cell>
          <cell r="E11">
            <v>4229165.5</v>
          </cell>
        </row>
        <row r="12">
          <cell r="B12">
            <v>61</v>
          </cell>
          <cell r="E12">
            <v>1505142.43</v>
          </cell>
        </row>
      </sheetData>
      <sheetData sheetId="10">
        <row r="5">
          <cell r="C5">
            <v>7530137.7000000104</v>
          </cell>
        </row>
        <row r="6">
          <cell r="C6">
            <v>0</v>
          </cell>
          <cell r="G6">
            <v>2040406.35</v>
          </cell>
        </row>
        <row r="7">
          <cell r="G7">
            <v>-817756.99</v>
          </cell>
        </row>
        <row r="8">
          <cell r="G8">
            <v>539577.65</v>
          </cell>
        </row>
        <row r="9">
          <cell r="C9">
            <v>-1.4901161193847656E-8</v>
          </cell>
          <cell r="G9">
            <v>1762227.0100000002</v>
          </cell>
        </row>
        <row r="10">
          <cell r="C10">
            <v>6829579.8999999985</v>
          </cell>
        </row>
        <row r="12">
          <cell r="G12">
            <v>5819925.2300000004</v>
          </cell>
        </row>
        <row r="13">
          <cell r="G13">
            <v>-3839083.1</v>
          </cell>
        </row>
        <row r="14">
          <cell r="G14">
            <v>5405601.7800000003</v>
          </cell>
        </row>
        <row r="15">
          <cell r="C15">
            <v>6829579.9000000032</v>
          </cell>
          <cell r="G15">
            <v>7386443.9100000001</v>
          </cell>
        </row>
      </sheetData>
      <sheetData sheetId="11">
        <row r="1">
          <cell r="L1" t="str">
            <v>Regular</v>
          </cell>
        </row>
        <row r="3">
          <cell r="B3">
            <v>175000000</v>
          </cell>
          <cell r="C3">
            <v>0</v>
          </cell>
          <cell r="G3">
            <v>0</v>
          </cell>
          <cell r="I3">
            <v>0</v>
          </cell>
        </row>
        <row r="4">
          <cell r="B4">
            <v>530000000</v>
          </cell>
          <cell r="C4">
            <v>454178556.08999997</v>
          </cell>
          <cell r="G4">
            <v>35216631.299999863</v>
          </cell>
          <cell r="I4">
            <v>418961924.78999996</v>
          </cell>
        </row>
        <row r="5">
          <cell r="B5">
            <v>0</v>
          </cell>
          <cell r="C5">
            <v>0</v>
          </cell>
          <cell r="G5">
            <v>0</v>
          </cell>
          <cell r="I5">
            <v>0</v>
          </cell>
        </row>
        <row r="6">
          <cell r="B6">
            <v>437000000</v>
          </cell>
          <cell r="C6">
            <v>437000000</v>
          </cell>
          <cell r="G6">
            <v>0</v>
          </cell>
          <cell r="I6">
            <v>437000000</v>
          </cell>
        </row>
        <row r="7">
          <cell r="B7">
            <v>108000000</v>
          </cell>
          <cell r="C7">
            <v>108000000</v>
          </cell>
          <cell r="G7">
            <v>0</v>
          </cell>
          <cell r="I7">
            <v>108000000</v>
          </cell>
        </row>
        <row r="8">
          <cell r="B8">
            <v>256027540.24000001</v>
          </cell>
          <cell r="C8">
            <v>256027540.24000001</v>
          </cell>
          <cell r="G8">
            <v>0</v>
          </cell>
          <cell r="I8">
            <v>256027540.24000001</v>
          </cell>
        </row>
        <row r="12">
          <cell r="B12">
            <v>2.59881E-2</v>
          </cell>
          <cell r="E12">
            <v>0</v>
          </cell>
          <cell r="G12">
            <v>0</v>
          </cell>
          <cell r="H12">
            <v>0</v>
          </cell>
        </row>
        <row r="13">
          <cell r="B13">
            <v>2.7099999999999999E-2</v>
          </cell>
          <cell r="E13">
            <v>0</v>
          </cell>
          <cell r="F13">
            <v>0</v>
          </cell>
          <cell r="G13">
            <v>1025686.57</v>
          </cell>
          <cell r="H13">
            <v>1025686.57</v>
          </cell>
        </row>
        <row r="14">
          <cell r="B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>
            <v>2.76E-2</v>
          </cell>
          <cell r="E15">
            <v>0</v>
          </cell>
          <cell r="F15">
            <v>0</v>
          </cell>
          <cell r="G15">
            <v>1005100</v>
          </cell>
          <cell r="H15">
            <v>1005100</v>
          </cell>
        </row>
        <row r="16">
          <cell r="B16">
            <v>2.7799999999999998E-2</v>
          </cell>
          <cell r="E16">
            <v>0</v>
          </cell>
          <cell r="F16">
            <v>0</v>
          </cell>
          <cell r="G16">
            <v>250200</v>
          </cell>
          <cell r="H16">
            <v>250200</v>
          </cell>
        </row>
        <row r="17">
          <cell r="B17">
            <v>0</v>
          </cell>
        </row>
        <row r="23">
          <cell r="C23">
            <v>7530137.7000000002</v>
          </cell>
        </row>
        <row r="24">
          <cell r="C24">
            <v>43845</v>
          </cell>
        </row>
        <row r="25">
          <cell r="C25">
            <v>43879</v>
          </cell>
        </row>
        <row r="26">
          <cell r="C26">
            <v>43830</v>
          </cell>
        </row>
        <row r="27">
          <cell r="C27">
            <v>43861</v>
          </cell>
        </row>
        <row r="28">
          <cell r="C28">
            <v>817756.99</v>
          </cell>
        </row>
        <row r="29">
          <cell r="C29">
            <v>3839083.1</v>
          </cell>
        </row>
        <row r="30">
          <cell r="C30">
            <v>0</v>
          </cell>
        </row>
        <row r="32">
          <cell r="C32">
            <v>1046005.08</v>
          </cell>
        </row>
        <row r="33">
          <cell r="C33">
            <v>30</v>
          </cell>
        </row>
        <row r="34">
          <cell r="C34">
            <v>34</v>
          </cell>
        </row>
      </sheetData>
      <sheetData sheetId="12">
        <row r="5">
          <cell r="F5">
            <v>1046005.08</v>
          </cell>
        </row>
        <row r="6">
          <cell r="E6">
            <v>2280986.5699999998</v>
          </cell>
          <cell r="F6">
            <v>2280986.5699999998</v>
          </cell>
        </row>
        <row r="17">
          <cell r="C17">
            <v>42046211.199999996</v>
          </cell>
        </row>
        <row r="28">
          <cell r="E28">
            <v>0</v>
          </cell>
          <cell r="F28">
            <v>0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Report"/>
      <sheetName val="Trustee"/>
      <sheetName val="Prepayment"/>
      <sheetName val="Sources"/>
      <sheetName val="Collateral"/>
      <sheetName val="Disposition"/>
      <sheetName val="Credit Support"/>
      <sheetName val="Notes"/>
      <sheetName val="Waterfall"/>
      <sheetName val="LOG"/>
      <sheetName val="Sheet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Report"/>
      <sheetName val="Trustee"/>
      <sheetName val="Prepayment"/>
      <sheetName val="Sources"/>
      <sheetName val="Collateral"/>
      <sheetName val="Disposition"/>
      <sheetName val="Credit Support"/>
      <sheetName val="Notes"/>
      <sheetName val="Waterfall"/>
      <sheetName val="LOG"/>
      <sheetName val="Sheet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Report"/>
      <sheetName val="Trustee"/>
      <sheetName val="Prepayment"/>
      <sheetName val="Sources"/>
      <sheetName val="Collateral"/>
      <sheetName val="Disposition"/>
      <sheetName val="Credit Support"/>
      <sheetName val="Notes"/>
      <sheetName val="Waterfall"/>
      <sheetName val="LOG"/>
      <sheetName val="Sheet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Report"/>
      <sheetName val="Trustee"/>
      <sheetName val="Prepayment"/>
      <sheetName val="Sources"/>
      <sheetName val="Collateral"/>
      <sheetName val="Disposition"/>
      <sheetName val="Credit Support"/>
      <sheetName val="Notes"/>
      <sheetName val="Waterfall"/>
      <sheetName val="LOG"/>
      <sheetName val="Sheet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Report"/>
      <sheetName val="Trustee"/>
      <sheetName val="Prepayment"/>
      <sheetName val="Sources"/>
      <sheetName val="Collateral"/>
      <sheetName val="Disposition"/>
      <sheetName val="Credit Support"/>
      <sheetName val="Notes"/>
      <sheetName val="Waterfall"/>
      <sheetName val="LOG"/>
      <sheetName val="Sheet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Report"/>
      <sheetName val="Trustee"/>
      <sheetName val="Prepayment"/>
      <sheetName val="Sources"/>
      <sheetName val="Collateral"/>
      <sheetName val="Disposition"/>
      <sheetName val="Credit Support"/>
      <sheetName val="Notes"/>
      <sheetName val="Waterfall"/>
      <sheetName val="LOG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tabSelected="1" zoomScale="75" zoomScaleNormal="75" workbookViewId="0">
      <selection sqref="A1:XFD1048576"/>
    </sheetView>
  </sheetViews>
  <sheetFormatPr defaultColWidth="34.44140625" defaultRowHeight="13.8" x14ac:dyDescent="0.25"/>
  <cols>
    <col min="1" max="1" width="32.44140625" style="1" customWidth="1"/>
    <col min="2" max="2" width="20.21875" style="4" customWidth="1"/>
    <col min="3" max="3" width="18.77734375" style="4" bestFit="1" customWidth="1"/>
    <col min="4" max="4" width="37.77734375" style="4" customWidth="1"/>
    <col min="5" max="5" width="21.21875" style="4" customWidth="1"/>
    <col min="6" max="6" width="23.21875" style="4" customWidth="1"/>
    <col min="7" max="7" width="20.77734375" style="4" customWidth="1"/>
    <col min="8" max="8" width="18.21875" style="4" customWidth="1"/>
    <col min="9" max="9" width="15.218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44166</v>
      </c>
      <c r="D3" s="8" t="s">
        <v>1</v>
      </c>
      <c r="E3" s="9">
        <v>44211</v>
      </c>
      <c r="F3" s="1"/>
      <c r="G3" s="1"/>
    </row>
    <row r="4" spans="1:31" x14ac:dyDescent="0.25">
      <c r="A4" s="6" t="s">
        <v>2</v>
      </c>
      <c r="B4" s="1"/>
      <c r="C4" s="7">
        <v>44196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44180</v>
      </c>
      <c r="D5" s="8" t="s">
        <v>5</v>
      </c>
      <c r="E5" s="10">
        <v>31</v>
      </c>
      <c r="F5" s="11"/>
      <c r="G5" s="1"/>
    </row>
    <row r="6" spans="1:31" x14ac:dyDescent="0.25">
      <c r="A6" s="6" t="s">
        <v>6</v>
      </c>
      <c r="B6" s="1"/>
      <c r="C6" s="7">
        <v>44211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696215623.45000005</v>
      </c>
      <c r="E10" s="18">
        <v>636285438.52999997</v>
      </c>
      <c r="F10" s="20">
        <v>0.42249256506199201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696215623.45000005</v>
      </c>
      <c r="E11" s="18">
        <v>636285438.52999997</v>
      </c>
      <c r="F11" s="20">
        <v>0.42249256506199201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0</v>
      </c>
      <c r="E13" s="18">
        <v>0</v>
      </c>
      <c r="F13" s="20">
        <v>0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332188083.20999998</v>
      </c>
      <c r="E15" s="18">
        <v>272257898.28999996</v>
      </c>
      <c r="F15" s="20">
        <v>0.62301578556064063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0</v>
      </c>
      <c r="C22" s="18">
        <v>0</v>
      </c>
      <c r="D22" s="20">
        <v>0</v>
      </c>
      <c r="E22" s="20">
        <v>0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59930184.920000114</v>
      </c>
      <c r="C24" s="18">
        <v>764032.59</v>
      </c>
      <c r="D24" s="20">
        <v>137.1400112585815</v>
      </c>
      <c r="E24" s="20">
        <v>1.7483583295194507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59930184.920000114</v>
      </c>
      <c r="C27" s="18">
        <v>1014232.59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10425631.210000001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5124960.57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15550591.780000001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520882.41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20315236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20836118.41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48427100.700000003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285678.33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904631.23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3840819.71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89844940.159999996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13362807.35</v>
      </c>
      <c r="F56" s="56"/>
      <c r="G56" s="57"/>
      <c r="H56" s="58">
        <v>815</v>
      </c>
      <c r="I56" s="59"/>
    </row>
    <row r="57" spans="1:10" x14ac:dyDescent="0.25">
      <c r="A57" s="46" t="s">
        <v>52</v>
      </c>
      <c r="E57" s="56">
        <v>273211</v>
      </c>
      <c r="F57" s="56"/>
      <c r="G57" s="57"/>
      <c r="H57" s="58">
        <v>19</v>
      </c>
      <c r="I57" s="59"/>
    </row>
    <row r="58" spans="1:10" x14ac:dyDescent="0.25">
      <c r="A58" s="46" t="s">
        <v>53</v>
      </c>
      <c r="B58" s="1"/>
      <c r="C58" s="1"/>
      <c r="D58" s="1"/>
      <c r="E58" s="56">
        <v>262399</v>
      </c>
      <c r="F58" s="57"/>
      <c r="G58" s="57"/>
      <c r="H58" s="58">
        <v>15</v>
      </c>
    </row>
    <row r="59" spans="1:10" x14ac:dyDescent="0.25">
      <c r="A59" s="46" t="s">
        <v>54</v>
      </c>
      <c r="B59" s="1"/>
      <c r="C59" s="1"/>
      <c r="D59" s="1"/>
      <c r="E59" s="56">
        <v>14469889.01</v>
      </c>
      <c r="F59" s="57"/>
      <c r="G59" s="57"/>
      <c r="H59" s="58">
        <v>933</v>
      </c>
    </row>
    <row r="60" spans="1:10" x14ac:dyDescent="0.25">
      <c r="A60" s="46" t="s">
        <v>55</v>
      </c>
      <c r="B60" s="1"/>
      <c r="C60" s="1"/>
      <c r="D60" s="1"/>
      <c r="E60" s="56">
        <v>11132</v>
      </c>
      <c r="F60" s="57"/>
      <c r="G60" s="57"/>
      <c r="H60" s="58">
        <v>1</v>
      </c>
    </row>
    <row r="61" spans="1:10" x14ac:dyDescent="0.25">
      <c r="A61" s="46" t="s">
        <v>56</v>
      </c>
      <c r="B61" s="1"/>
      <c r="C61" s="1"/>
      <c r="D61" s="1"/>
      <c r="E61" s="56"/>
      <c r="F61" s="56">
        <v>897342.52</v>
      </c>
      <c r="G61" s="57"/>
      <c r="H61" s="58">
        <v>49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642410.66</v>
      </c>
      <c r="H62" s="58">
        <v>35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17753959.140000001</v>
      </c>
      <c r="H63" s="58">
        <v>1018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3977710.71</v>
      </c>
      <c r="H64" s="58">
        <v>195</v>
      </c>
    </row>
    <row r="65" spans="1:10" x14ac:dyDescent="0.25">
      <c r="A65" s="34" t="s">
        <v>60</v>
      </c>
      <c r="B65" s="1"/>
      <c r="C65" s="1"/>
      <c r="D65" s="1"/>
      <c r="E65" s="62">
        <v>28379438.359999999</v>
      </c>
      <c r="F65" s="62">
        <v>897342.52</v>
      </c>
      <c r="G65" s="63">
        <v>22374080.510000002</v>
      </c>
      <c r="H65" s="64">
        <v>3080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42995</v>
      </c>
      <c r="E71" s="70">
        <v>882309854.65999997</v>
      </c>
      <c r="F71" s="71">
        <v>7.0000000000000007E-2</v>
      </c>
      <c r="G71" s="70">
        <v>696215623.45000005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-13721223.92</v>
      </c>
      <c r="F72" s="74"/>
      <c r="G72" s="35">
        <v>-11381564.380000114</v>
      </c>
      <c r="H72" s="42"/>
      <c r="I72" s="59"/>
    </row>
    <row r="73" spans="1:10" x14ac:dyDescent="0.25">
      <c r="A73" s="46" t="s">
        <v>68</v>
      </c>
      <c r="B73" s="1"/>
      <c r="C73" s="1"/>
      <c r="D73" s="75">
        <v>-80</v>
      </c>
      <c r="E73" s="73">
        <v>-1445439.57</v>
      </c>
      <c r="F73" s="74"/>
      <c r="G73" s="35">
        <v>-1172802.98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-688</v>
      </c>
      <c r="E75" s="73">
        <v>-13653249.23</v>
      </c>
      <c r="F75" s="74"/>
      <c r="G75" s="35">
        <v>-10697425.5</v>
      </c>
      <c r="H75" s="42"/>
      <c r="I75" s="59"/>
    </row>
    <row r="76" spans="1:10" x14ac:dyDescent="0.25">
      <c r="A76" s="46" t="s">
        <v>71</v>
      </c>
      <c r="B76" s="1"/>
      <c r="C76" s="1"/>
      <c r="D76" s="75">
        <v>-2708</v>
      </c>
      <c r="E76" s="73">
        <v>-46864662.799999997</v>
      </c>
      <c r="F76" s="76"/>
      <c r="G76" s="35">
        <v>-36678392.060000002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39519</v>
      </c>
      <c r="E77" s="79">
        <v>806625279.13999999</v>
      </c>
      <c r="F77" s="80"/>
      <c r="G77" s="79">
        <v>636285438.52999997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108860344.93000001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527425093.60000002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636285438.52999997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89844940.159999996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89844940.159999996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645225.85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14631472.15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580179.68999999994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580179.68999999994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15856877.689999999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0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0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764032.59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764032.59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1014232.59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1014232.59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72973829.879999995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59930184.920000114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59930184.920000114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13043644.960000001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7530137.7000000104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7530137.7000000104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1.4901161193847656E-8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13043644.959999993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20573782.659999989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13043644.960000005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7530137.6999999844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7.54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0.63830421045041386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0.63807625196037987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1610451.43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1172802.98</v>
      </c>
      <c r="H199" s="106">
        <v>80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437648.44999999995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696215623.45000005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6.2861049832707528E-4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-8.5044399999999995E-5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4.6246310000000001E-4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4.0563440000000001E-4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4.1823034650456979E-4</v>
      </c>
      <c r="H208" s="76">
        <v>629866.42000000016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6.1264735612563048E-3</v>
      </c>
      <c r="G211" s="101">
        <v>4265346.6100000003</v>
      </c>
      <c r="H211" s="112">
        <v>283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1.5961337588107237E-3</v>
      </c>
      <c r="G212" s="101">
        <v>1111253.26</v>
      </c>
      <c r="H212" s="112">
        <v>74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6.5533207620234706E-4</v>
      </c>
      <c r="G213" s="113">
        <v>456252.43</v>
      </c>
      <c r="H213" s="114">
        <v>30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6.9103059999708766E-5</v>
      </c>
      <c r="G214" s="115">
        <v>48110.63</v>
      </c>
      <c r="H214" s="116">
        <v>3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8.3779393962693741E-3</v>
      </c>
      <c r="G215" s="98">
        <v>5880962.9299999997</v>
      </c>
      <c r="H215" s="117">
        <v>390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2.3205688950127795E-3</v>
      </c>
      <c r="H218" s="121">
        <v>2.488661472264217E-3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1.9766962000000001E-3</v>
      </c>
      <c r="H219" s="120">
        <v>2.0462230999999998E-3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2.2493582E-3</v>
      </c>
      <c r="H220" s="120">
        <v>2.3590092000000001E-3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2.1331814000000002E-3</v>
      </c>
      <c r="H221" s="120">
        <v>2.2187418E-3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2047822.86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2.9413629786879786E-3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27832696.359999999</v>
      </c>
      <c r="H229" s="126">
        <v>1748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24339566.649999999</v>
      </c>
      <c r="H230" s="126">
        <v>1748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3493129.7100000009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300922352.43000001</v>
      </c>
      <c r="H234" s="128">
        <v>18511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263568338.62</v>
      </c>
      <c r="H235" s="69">
        <v>18511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37354013.810000002</v>
      </c>
    </row>
    <row r="237" spans="1:9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9" x14ac:dyDescent="0.25">
      <c r="A238" s="15" t="s">
        <v>216</v>
      </c>
      <c r="B238" s="1"/>
      <c r="C238" s="2"/>
      <c r="D238" s="3"/>
      <c r="E238" s="21"/>
      <c r="F238" s="1"/>
      <c r="G238" s="140">
        <v>2037319.7200000002</v>
      </c>
      <c r="H238" s="1"/>
    </row>
    <row r="239" spans="1:9" x14ac:dyDescent="0.25">
      <c r="A239" s="15" t="s">
        <v>217</v>
      </c>
      <c r="B239" s="1"/>
      <c r="C239" s="2"/>
      <c r="D239" s="3"/>
      <c r="E239" s="1"/>
      <c r="F239" s="1"/>
      <c r="G239" s="141">
        <v>98</v>
      </c>
      <c r="H239" s="1"/>
    </row>
    <row r="240" spans="1:9" x14ac:dyDescent="0.25">
      <c r="A240" s="15"/>
      <c r="B240" s="1"/>
      <c r="C240" s="2"/>
      <c r="D240" s="3"/>
      <c r="E240" s="1"/>
      <c r="F240" s="1"/>
      <c r="G240" s="141"/>
      <c r="H240" s="1"/>
    </row>
    <row r="241" spans="1:10" x14ac:dyDescent="0.25">
      <c r="A241" s="15" t="s">
        <v>189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25">
      <c r="A242" s="15"/>
      <c r="B242" s="1"/>
      <c r="C242" s="2"/>
      <c r="D242" s="3"/>
      <c r="E242" s="1"/>
      <c r="F242" s="1"/>
      <c r="G242" s="1"/>
      <c r="H242" s="1"/>
    </row>
    <row r="243" spans="1:10" x14ac:dyDescent="0.25">
      <c r="A243" s="15" t="s">
        <v>190</v>
      </c>
      <c r="B243" s="1"/>
      <c r="C243" s="2"/>
      <c r="D243" s="3"/>
      <c r="E243" s="1"/>
      <c r="F243" s="1"/>
      <c r="G243" s="1"/>
      <c r="H243" s="76">
        <v>20509457.190000001</v>
      </c>
      <c r="I243" s="130"/>
      <c r="J243" s="59"/>
    </row>
    <row r="244" spans="1:10" x14ac:dyDescent="0.25">
      <c r="A244" s="15" t="s">
        <v>191</v>
      </c>
      <c r="B244" s="1"/>
      <c r="C244" s="2"/>
      <c r="D244" s="3"/>
      <c r="E244" s="1"/>
      <c r="F244" s="1"/>
      <c r="G244" s="1"/>
      <c r="H244" s="94">
        <v>14631472.15</v>
      </c>
      <c r="I244" s="37"/>
      <c r="J244" s="59"/>
    </row>
    <row r="245" spans="1:10" x14ac:dyDescent="0.25">
      <c r="A245" s="15" t="s">
        <v>192</v>
      </c>
      <c r="B245" s="1"/>
      <c r="C245" s="2"/>
      <c r="D245" s="3"/>
      <c r="E245" s="1"/>
      <c r="F245" s="1"/>
      <c r="G245" s="1"/>
      <c r="H245" s="93">
        <v>20315236</v>
      </c>
      <c r="J245" s="59"/>
    </row>
    <row r="246" spans="1:10" ht="14.4" thickBot="1" x14ac:dyDescent="0.3">
      <c r="A246" s="15" t="s">
        <v>193</v>
      </c>
      <c r="B246" s="1"/>
      <c r="C246" s="2"/>
      <c r="D246" s="3"/>
      <c r="E246" s="1"/>
      <c r="F246" s="1"/>
      <c r="G246" s="1"/>
      <c r="H246" s="129">
        <v>26193221.039999999</v>
      </c>
      <c r="I246" s="97"/>
      <c r="J246" s="59"/>
    </row>
    <row r="247" spans="1:10" ht="14.4" thickTop="1" x14ac:dyDescent="0.25">
      <c r="A247" s="15"/>
      <c r="B247" s="1"/>
      <c r="C247" s="2"/>
      <c r="D247" s="3"/>
      <c r="E247" s="1"/>
      <c r="F247" s="1"/>
      <c r="G247" s="1"/>
      <c r="H247" s="1"/>
      <c r="I247" s="131"/>
      <c r="J247" s="59"/>
    </row>
    <row r="248" spans="1:10" x14ac:dyDescent="0.25">
      <c r="A248" s="15" t="s">
        <v>194</v>
      </c>
      <c r="B248" s="1"/>
      <c r="C248" s="2"/>
      <c r="D248" s="3"/>
      <c r="E248" s="1"/>
      <c r="F248" s="1"/>
      <c r="G248" s="1"/>
      <c r="H248" s="76">
        <v>1530104.63</v>
      </c>
      <c r="I248" s="132"/>
      <c r="J248" s="59"/>
    </row>
    <row r="249" spans="1:10" x14ac:dyDescent="0.25">
      <c r="A249" s="15" t="s">
        <v>195</v>
      </c>
      <c r="B249" s="1"/>
      <c r="C249" s="2"/>
      <c r="D249" s="3"/>
      <c r="E249" s="1"/>
      <c r="F249" s="1"/>
      <c r="G249" s="1"/>
      <c r="H249" s="94">
        <v>645225.85</v>
      </c>
      <c r="I249" s="133"/>
      <c r="J249" s="59"/>
    </row>
    <row r="250" spans="1:10" x14ac:dyDescent="0.25">
      <c r="A250" s="15" t="s">
        <v>196</v>
      </c>
      <c r="B250" s="1"/>
      <c r="C250" s="2"/>
      <c r="D250" s="3"/>
      <c r="E250" s="1"/>
      <c r="F250" s="1"/>
      <c r="G250" s="1"/>
      <c r="H250" s="94">
        <v>520882.41</v>
      </c>
      <c r="I250" s="132"/>
      <c r="J250" s="59"/>
    </row>
    <row r="251" spans="1:10" ht="14.4" thickBot="1" x14ac:dyDescent="0.3">
      <c r="A251" s="15" t="s">
        <v>197</v>
      </c>
      <c r="B251" s="1"/>
      <c r="C251" s="2"/>
      <c r="D251" s="3"/>
      <c r="E251" s="1"/>
      <c r="F251" s="1"/>
      <c r="G251" s="1"/>
      <c r="H251" s="129">
        <v>1405761.19</v>
      </c>
      <c r="I251" s="134"/>
      <c r="J251" s="59"/>
    </row>
    <row r="252" spans="1:10" ht="14.4" thickTop="1" x14ac:dyDescent="0.25">
      <c r="A252" s="15"/>
    </row>
    <row r="253" spans="1:10" x14ac:dyDescent="0.25">
      <c r="A253" s="118" t="s">
        <v>198</v>
      </c>
      <c r="F253" s="135"/>
      <c r="I253" s="37"/>
    </row>
    <row r="254" spans="1:10" x14ac:dyDescent="0.25">
      <c r="A254" s="118"/>
      <c r="F254" s="135"/>
    </row>
    <row r="255" spans="1:10" x14ac:dyDescent="0.25">
      <c r="A255" s="46" t="s">
        <v>199</v>
      </c>
      <c r="F255" s="135"/>
    </row>
    <row r="256" spans="1:10" x14ac:dyDescent="0.25">
      <c r="A256" s="46" t="s">
        <v>200</v>
      </c>
      <c r="F256" s="135"/>
    </row>
    <row r="257" spans="1:8" x14ac:dyDescent="0.25">
      <c r="A257" s="46" t="s">
        <v>201</v>
      </c>
      <c r="E257" s="32"/>
      <c r="F257" s="135"/>
    </row>
    <row r="258" spans="1:8" x14ac:dyDescent="0.25">
      <c r="A258" s="46" t="s">
        <v>202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218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219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220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221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zoomScale="75" zoomScaleNormal="75" workbookViewId="0">
      <selection activeCell="C39" sqref="C39"/>
    </sheetView>
  </sheetViews>
  <sheetFormatPr defaultColWidth="34.44140625" defaultRowHeight="13.8" x14ac:dyDescent="0.25"/>
  <cols>
    <col min="1" max="1" width="32.44140625" style="1" customWidth="1"/>
    <col min="2" max="2" width="20.21875" style="4" customWidth="1"/>
    <col min="3" max="3" width="18.77734375" style="4" bestFit="1" customWidth="1"/>
    <col min="4" max="4" width="37.77734375" style="4" customWidth="1"/>
    <col min="5" max="5" width="21.21875" style="4" customWidth="1"/>
    <col min="6" max="6" width="23.21875" style="4" customWidth="1"/>
    <col min="7" max="7" width="20.77734375" style="4" customWidth="1"/>
    <col min="8" max="8" width="18.21875" style="4" customWidth="1"/>
    <col min="9" max="9" width="15.218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43891</v>
      </c>
      <c r="D3" s="8" t="s">
        <v>1</v>
      </c>
      <c r="E3" s="9">
        <v>43936</v>
      </c>
      <c r="F3" s="1"/>
      <c r="G3" s="1"/>
    </row>
    <row r="4" spans="1:31" x14ac:dyDescent="0.25">
      <c r="A4" s="6" t="s">
        <v>2</v>
      </c>
      <c r="B4" s="1"/>
      <c r="C4" s="7">
        <v>43921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43906</v>
      </c>
      <c r="D5" s="8" t="s">
        <v>5</v>
      </c>
      <c r="E5" s="10">
        <v>30</v>
      </c>
      <c r="F5" s="11"/>
      <c r="G5" s="1"/>
    </row>
    <row r="6" spans="1:31" x14ac:dyDescent="0.25">
      <c r="A6" s="6" t="s">
        <v>6</v>
      </c>
      <c r="B6" s="1"/>
      <c r="C6" s="7">
        <v>43936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1183473790.0999999</v>
      </c>
      <c r="E10" s="18">
        <v>1141339221.1500001</v>
      </c>
      <c r="F10" s="20">
        <v>0.75784750985902738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1183473790.0999999</v>
      </c>
      <c r="E11" s="18">
        <v>1141339221.1500001</v>
      </c>
      <c r="F11" s="20">
        <v>0.75784750985902738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382446249.86000001</v>
      </c>
      <c r="E13" s="18">
        <v>340311680.91000003</v>
      </c>
      <c r="F13" s="20">
        <v>0.64209751115094349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437000000</v>
      </c>
      <c r="E15" s="18">
        <v>437000000</v>
      </c>
      <c r="F15" s="20">
        <v>1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42134568.949999727</v>
      </c>
      <c r="C22" s="18">
        <v>863691.11</v>
      </c>
      <c r="D22" s="20">
        <v>79.499186698112695</v>
      </c>
      <c r="E22" s="20">
        <v>1.6296058679245282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0</v>
      </c>
      <c r="C24" s="18">
        <v>1005100</v>
      </c>
      <c r="D24" s="20">
        <v>0</v>
      </c>
      <c r="E24" s="20">
        <v>2.2999999999999998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42134568.949999727</v>
      </c>
      <c r="C27" s="18">
        <v>2118991.11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17007739.109999999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7850378.1699999999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24858117.280000001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651580.54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11335080.27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11986660.809999999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18340848.879999999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139619.81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1505524.02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839116.39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57669887.189999998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8380325</v>
      </c>
      <c r="F56" s="56"/>
      <c r="G56" s="57"/>
      <c r="H56" s="58">
        <v>521</v>
      </c>
      <c r="I56" s="59"/>
    </row>
    <row r="57" spans="1:10" x14ac:dyDescent="0.25">
      <c r="A57" s="46" t="s">
        <v>52</v>
      </c>
      <c r="E57" s="56">
        <v>381067.18</v>
      </c>
      <c r="F57" s="56"/>
      <c r="G57" s="57"/>
      <c r="H57" s="58">
        <v>24</v>
      </c>
      <c r="I57" s="59"/>
    </row>
    <row r="58" spans="1:10" x14ac:dyDescent="0.25">
      <c r="A58" s="46" t="s">
        <v>53</v>
      </c>
      <c r="B58" s="1"/>
      <c r="C58" s="1"/>
      <c r="D58" s="1"/>
      <c r="E58" s="56">
        <v>218900</v>
      </c>
      <c r="F58" s="57"/>
      <c r="G58" s="57"/>
      <c r="H58" s="58">
        <v>14</v>
      </c>
    </row>
    <row r="59" spans="1:10" x14ac:dyDescent="0.25">
      <c r="A59" s="46" t="s">
        <v>54</v>
      </c>
      <c r="B59" s="1"/>
      <c r="C59" s="1"/>
      <c r="D59" s="1"/>
      <c r="E59" s="56">
        <v>410790</v>
      </c>
      <c r="F59" s="57"/>
      <c r="G59" s="57"/>
      <c r="H59" s="58">
        <v>23</v>
      </c>
    </row>
    <row r="60" spans="1:10" x14ac:dyDescent="0.25">
      <c r="A60" s="46" t="s">
        <v>55</v>
      </c>
      <c r="B60" s="1"/>
      <c r="C60" s="1"/>
      <c r="D60" s="1"/>
      <c r="E60" s="56">
        <v>44569</v>
      </c>
      <c r="F60" s="57"/>
      <c r="G60" s="57"/>
      <c r="H60" s="58">
        <v>3</v>
      </c>
    </row>
    <row r="61" spans="1:10" x14ac:dyDescent="0.25">
      <c r="A61" s="46" t="s">
        <v>56</v>
      </c>
      <c r="B61" s="1"/>
      <c r="C61" s="1"/>
      <c r="D61" s="1"/>
      <c r="E61" s="56"/>
      <c r="F61" s="56">
        <v>1480991.09</v>
      </c>
      <c r="G61" s="57"/>
      <c r="H61" s="58">
        <v>81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194179.84</v>
      </c>
      <c r="H62" s="58">
        <v>10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6438536.8300000001</v>
      </c>
      <c r="H63" s="58">
        <v>339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1653978.33</v>
      </c>
      <c r="H64" s="58">
        <v>81</v>
      </c>
    </row>
    <row r="65" spans="1:10" x14ac:dyDescent="0.25">
      <c r="A65" s="34" t="s">
        <v>60</v>
      </c>
      <c r="B65" s="1"/>
      <c r="C65" s="1"/>
      <c r="D65" s="1"/>
      <c r="E65" s="62">
        <v>9435651.1799999997</v>
      </c>
      <c r="F65" s="62">
        <v>1480991.09</v>
      </c>
      <c r="G65" s="63">
        <v>8286695</v>
      </c>
      <c r="H65" s="64">
        <v>1096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67738</v>
      </c>
      <c r="E71" s="70">
        <v>1496869641.3199999</v>
      </c>
      <c r="F71" s="71">
        <v>7.0000000000000007E-2</v>
      </c>
      <c r="G71" s="70">
        <v>1183473790.0999999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-22073602.18</v>
      </c>
      <c r="F72" s="74"/>
      <c r="G72" s="35">
        <v>-18008555.039999723</v>
      </c>
      <c r="H72" s="42"/>
      <c r="I72" s="59"/>
    </row>
    <row r="73" spans="1:10" x14ac:dyDescent="0.25">
      <c r="A73" s="46" t="s">
        <v>68</v>
      </c>
      <c r="B73" s="1"/>
      <c r="C73" s="1"/>
      <c r="D73" s="75">
        <v>-137</v>
      </c>
      <c r="E73" s="73">
        <v>-2875814.97</v>
      </c>
      <c r="F73" s="74"/>
      <c r="G73" s="35">
        <v>-2325238.9300000002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-886</v>
      </c>
      <c r="E75" s="73">
        <v>-16318817.15</v>
      </c>
      <c r="F75" s="74"/>
      <c r="G75" s="35">
        <v>-12680977.27</v>
      </c>
      <c r="H75" s="42"/>
      <c r="I75" s="59"/>
    </row>
    <row r="76" spans="1:10" x14ac:dyDescent="0.25">
      <c r="A76" s="46" t="s">
        <v>71</v>
      </c>
      <c r="B76" s="1"/>
      <c r="C76" s="1"/>
      <c r="D76" s="75">
        <v>-597</v>
      </c>
      <c r="E76" s="73">
        <v>-11461140.02</v>
      </c>
      <c r="F76" s="76"/>
      <c r="G76" s="35">
        <v>-9119797.7100000009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66118</v>
      </c>
      <c r="E77" s="79">
        <v>1444140266.9999998</v>
      </c>
      <c r="F77" s="80"/>
      <c r="G77" s="79">
        <v>1141339221.1500001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307152028.44999999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834187192.70000005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1141339221.1500001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57669887.190000005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57669887.190000005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889480.52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4550368.83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986228.16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986228.16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6426077.5099999998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863691.11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863691.11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2118991.11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2118991.11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49124818.570000008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42134568.949999727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42134568.949999727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6990249.6200000001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7530137.7000000002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7530137.7000000002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6990249.6200000048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14520387.320000004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6990249.620000002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7530137.700000002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13.48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1.1207248806065564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0.69378031306379395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2210312.25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2325238.9300000002</v>
      </c>
      <c r="H199" s="106">
        <v>137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-114926.68000000017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1183473790.0999999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-9.7109611519397669E-5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8.5362499999999995E-5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-2.106802E-4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9.9912200000000002E-5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6.3972964255784137E-4</v>
      </c>
      <c r="H208" s="76">
        <v>963450.4600000002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5.0516039138431956E-3</v>
      </c>
      <c r="G211" s="101">
        <v>5978440.8300000001</v>
      </c>
      <c r="H211" s="112">
        <v>338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1.0620899005239408E-3</v>
      </c>
      <c r="G212" s="101">
        <v>1256955.56</v>
      </c>
      <c r="H212" s="112">
        <v>74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5.5311181834004862E-4</v>
      </c>
      <c r="G213" s="113">
        <v>654593.34</v>
      </c>
      <c r="H213" s="114">
        <v>34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8.3647860077775974E-5</v>
      </c>
      <c r="G214" s="115">
        <v>98995.05</v>
      </c>
      <c r="H214" s="116">
        <v>4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6.6668056327071849E-3</v>
      </c>
      <c r="G215" s="98">
        <v>7988984.7800000003</v>
      </c>
      <c r="H215" s="117">
        <v>450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1.6988495789417653E-3</v>
      </c>
      <c r="H218" s="121">
        <v>1.6534293897074021E-3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1.9082204999999999E-3</v>
      </c>
      <c r="H219" s="120">
        <v>1.7854551000000001E-3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2.3298262000000002E-3</v>
      </c>
      <c r="H220" s="120">
        <v>2.2308022000000001E-3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1.9305914000000001E-3</v>
      </c>
      <c r="H221" s="120">
        <v>1.8544734000000001E-3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2010543.95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1.6988495789417653E-3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8791115</v>
      </c>
      <c r="H229" s="126">
        <v>544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8264087.1900000004</v>
      </c>
      <c r="H230" s="126">
        <v>544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527027.80999999959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45404948.170000002</v>
      </c>
      <c r="H234" s="128">
        <v>2817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45424501.669999994</v>
      </c>
      <c r="H235" s="69">
        <v>2817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-19553.499999992549</v>
      </c>
    </row>
    <row r="237" spans="1:9" ht="14.4" thickTop="1" x14ac:dyDescent="0.25">
      <c r="A237" s="15"/>
      <c r="B237" s="1"/>
      <c r="C237" s="2"/>
      <c r="D237" s="3"/>
      <c r="E237" s="21"/>
      <c r="F237" s="1"/>
      <c r="G237" s="97"/>
    </row>
    <row r="238" spans="1:9" x14ac:dyDescent="0.25">
      <c r="A238" s="15" t="s">
        <v>216</v>
      </c>
      <c r="B238" s="1"/>
      <c r="C238" s="2"/>
      <c r="E238" s="21"/>
      <c r="F238" s="1"/>
      <c r="G238" s="138">
        <v>51273891.469999999</v>
      </c>
    </row>
    <row r="239" spans="1:9" x14ac:dyDescent="0.25">
      <c r="A239" s="15" t="s">
        <v>217</v>
      </c>
      <c r="B239" s="1"/>
      <c r="C239" s="2"/>
      <c r="E239" s="21"/>
      <c r="F239" s="1"/>
      <c r="G239" s="139">
        <v>2220</v>
      </c>
    </row>
    <row r="240" spans="1:9" x14ac:dyDescent="0.25">
      <c r="A240" s="15"/>
      <c r="B240" s="1"/>
      <c r="C240" s="2"/>
      <c r="D240" s="3"/>
      <c r="E240" s="1"/>
      <c r="F240" s="1"/>
      <c r="G240" s="1"/>
      <c r="H240" s="1"/>
    </row>
    <row r="241" spans="1:10" x14ac:dyDescent="0.25">
      <c r="A241" s="15" t="s">
        <v>189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25">
      <c r="A242" s="15"/>
      <c r="B242" s="1"/>
      <c r="C242" s="2"/>
      <c r="D242" s="3"/>
      <c r="E242" s="1"/>
      <c r="F242" s="1"/>
      <c r="G242" s="1"/>
      <c r="H242" s="1"/>
    </row>
    <row r="243" spans="1:10" x14ac:dyDescent="0.25">
      <c r="A243" s="15" t="s">
        <v>190</v>
      </c>
      <c r="B243" s="1"/>
      <c r="C243" s="2"/>
      <c r="D243" s="3"/>
      <c r="E243" s="1"/>
      <c r="F243" s="1"/>
      <c r="G243" s="1"/>
      <c r="H243" s="76">
        <v>7365140.0999999996</v>
      </c>
      <c r="I243" s="130"/>
      <c r="J243" s="59"/>
    </row>
    <row r="244" spans="1:10" x14ac:dyDescent="0.25">
      <c r="A244" s="15" t="s">
        <v>191</v>
      </c>
      <c r="B244" s="1"/>
      <c r="C244" s="2"/>
      <c r="D244" s="3"/>
      <c r="E244" s="1"/>
      <c r="F244" s="1"/>
      <c r="G244" s="1"/>
      <c r="H244" s="94">
        <v>4550368.83</v>
      </c>
      <c r="I244" s="37"/>
      <c r="J244" s="59"/>
    </row>
    <row r="245" spans="1:10" x14ac:dyDescent="0.25">
      <c r="A245" s="15" t="s">
        <v>192</v>
      </c>
      <c r="B245" s="1"/>
      <c r="C245" s="2"/>
      <c r="D245" s="3"/>
      <c r="E245" s="1"/>
      <c r="F245" s="1"/>
      <c r="G245" s="1"/>
      <c r="H245" s="93">
        <v>11335080.27</v>
      </c>
      <c r="J245" s="59"/>
    </row>
    <row r="246" spans="1:10" ht="14.4" thickBot="1" x14ac:dyDescent="0.3">
      <c r="A246" s="15" t="s">
        <v>193</v>
      </c>
      <c r="B246" s="1"/>
      <c r="C246" s="2"/>
      <c r="D246" s="3"/>
      <c r="E246" s="1"/>
      <c r="F246" s="1"/>
      <c r="G246" s="1"/>
      <c r="H246" s="129">
        <v>14149851.539999999</v>
      </c>
      <c r="I246" s="97"/>
      <c r="J246" s="59"/>
    </row>
    <row r="247" spans="1:10" ht="14.4" thickTop="1" x14ac:dyDescent="0.25">
      <c r="A247" s="15"/>
      <c r="B247" s="1"/>
      <c r="C247" s="2"/>
      <c r="D247" s="3"/>
      <c r="E247" s="1"/>
      <c r="F247" s="1"/>
      <c r="G247" s="1"/>
      <c r="H247" s="1"/>
      <c r="I247" s="131"/>
      <c r="J247" s="59"/>
    </row>
    <row r="248" spans="1:10" x14ac:dyDescent="0.25">
      <c r="A248" s="15" t="s">
        <v>194</v>
      </c>
      <c r="B248" s="1"/>
      <c r="C248" s="2"/>
      <c r="D248" s="3"/>
      <c r="E248" s="1"/>
      <c r="F248" s="1"/>
      <c r="G248" s="1"/>
      <c r="H248" s="76">
        <v>2098000.5699999998</v>
      </c>
      <c r="I248" s="132"/>
      <c r="J248" s="59"/>
    </row>
    <row r="249" spans="1:10" x14ac:dyDescent="0.25">
      <c r="A249" s="15" t="s">
        <v>195</v>
      </c>
      <c r="B249" s="1"/>
      <c r="C249" s="2"/>
      <c r="D249" s="3"/>
      <c r="E249" s="1"/>
      <c r="F249" s="1"/>
      <c r="G249" s="1"/>
      <c r="H249" s="94">
        <v>889480.52</v>
      </c>
      <c r="I249" s="133"/>
      <c r="J249" s="59"/>
    </row>
    <row r="250" spans="1:10" x14ac:dyDescent="0.25">
      <c r="A250" s="15" t="s">
        <v>196</v>
      </c>
      <c r="B250" s="1"/>
      <c r="C250" s="2"/>
      <c r="D250" s="3"/>
      <c r="E250" s="1"/>
      <c r="F250" s="1"/>
      <c r="G250" s="1"/>
      <c r="H250" s="94">
        <v>651580.54</v>
      </c>
      <c r="I250" s="132"/>
      <c r="J250" s="59"/>
    </row>
    <row r="251" spans="1:10" ht="14.4" thickBot="1" x14ac:dyDescent="0.3">
      <c r="A251" s="15" t="s">
        <v>197</v>
      </c>
      <c r="B251" s="1"/>
      <c r="C251" s="2"/>
      <c r="D251" s="3"/>
      <c r="E251" s="1"/>
      <c r="F251" s="1"/>
      <c r="G251" s="1"/>
      <c r="H251" s="129">
        <v>1860100.5899999999</v>
      </c>
      <c r="I251" s="134"/>
      <c r="J251" s="59"/>
    </row>
    <row r="252" spans="1:10" ht="14.4" thickTop="1" x14ac:dyDescent="0.25">
      <c r="A252" s="15"/>
    </row>
    <row r="253" spans="1:10" x14ac:dyDescent="0.25">
      <c r="A253" s="118" t="s">
        <v>198</v>
      </c>
      <c r="F253" s="135"/>
      <c r="I253" s="37"/>
    </row>
    <row r="254" spans="1:10" x14ac:dyDescent="0.25">
      <c r="A254" s="118"/>
      <c r="F254" s="135"/>
    </row>
    <row r="255" spans="1:10" x14ac:dyDescent="0.25">
      <c r="A255" s="46" t="s">
        <v>199</v>
      </c>
      <c r="F255" s="135"/>
    </row>
    <row r="256" spans="1:10" x14ac:dyDescent="0.25">
      <c r="A256" s="46" t="s">
        <v>200</v>
      </c>
      <c r="F256" s="135"/>
    </row>
    <row r="257" spans="1:8" x14ac:dyDescent="0.25">
      <c r="A257" s="46" t="s">
        <v>201</v>
      </c>
      <c r="E257" s="32"/>
      <c r="F257" s="135"/>
    </row>
    <row r="258" spans="1:8" x14ac:dyDescent="0.25">
      <c r="A258" s="46" t="s">
        <v>202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218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219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220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221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zoomScale="75" zoomScaleNormal="75" workbookViewId="0">
      <selection activeCell="B43" sqref="B43"/>
    </sheetView>
  </sheetViews>
  <sheetFormatPr defaultColWidth="34.44140625" defaultRowHeight="13.8" x14ac:dyDescent="0.25"/>
  <cols>
    <col min="1" max="1" width="32.44140625" style="1" customWidth="1"/>
    <col min="2" max="2" width="20.21875" style="4" customWidth="1"/>
    <col min="3" max="3" width="18.77734375" style="4" bestFit="1" customWidth="1"/>
    <col min="4" max="4" width="37.77734375" style="4" customWidth="1"/>
    <col min="5" max="5" width="21.21875" style="4" customWidth="1"/>
    <col min="6" max="6" width="23.21875" style="4" customWidth="1"/>
    <col min="7" max="7" width="20.77734375" style="4" customWidth="1"/>
    <col min="8" max="8" width="18.21875" style="4" customWidth="1"/>
    <col min="9" max="9" width="15.218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43862</v>
      </c>
      <c r="D3" s="8" t="s">
        <v>1</v>
      </c>
      <c r="E3" s="9">
        <v>43906</v>
      </c>
      <c r="F3" s="1"/>
      <c r="G3" s="1"/>
    </row>
    <row r="4" spans="1:31" x14ac:dyDescent="0.25">
      <c r="A4" s="6" t="s">
        <v>2</v>
      </c>
      <c r="B4" s="1"/>
      <c r="C4" s="7">
        <v>43890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43879</v>
      </c>
      <c r="D5" s="8" t="s">
        <v>5</v>
      </c>
      <c r="E5" s="10">
        <v>27</v>
      </c>
      <c r="F5" s="11"/>
      <c r="G5" s="1"/>
    </row>
    <row r="6" spans="1:31" x14ac:dyDescent="0.25">
      <c r="A6" s="6" t="s">
        <v>6</v>
      </c>
      <c r="B6" s="1"/>
      <c r="C6" s="7">
        <v>43906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1219989465.03</v>
      </c>
      <c r="E10" s="18">
        <v>1183473790.0999999</v>
      </c>
      <c r="F10" s="20">
        <v>0.78582479966561691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1219989465.03</v>
      </c>
      <c r="E11" s="18">
        <v>1183473790.0999999</v>
      </c>
      <c r="F11" s="20">
        <v>0.78582479966561691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418961924.79000002</v>
      </c>
      <c r="E13" s="18">
        <v>382446249.86000001</v>
      </c>
      <c r="F13" s="20">
        <v>0.72159669784905667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437000000</v>
      </c>
      <c r="E15" s="18">
        <v>437000000</v>
      </c>
      <c r="F15" s="20">
        <v>1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36515674.930000044</v>
      </c>
      <c r="C22" s="18">
        <v>946155.68</v>
      </c>
      <c r="D22" s="20">
        <v>68.897499867924608</v>
      </c>
      <c r="E22" s="20">
        <v>1.7851993962264152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0</v>
      </c>
      <c r="C24" s="18">
        <v>1005100</v>
      </c>
      <c r="D24" s="20">
        <v>0</v>
      </c>
      <c r="E24" s="20">
        <v>2.2999999999999998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36515674.930000044</v>
      </c>
      <c r="C27" s="18">
        <v>2201455.6800000002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16469765.16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7895800.8099999996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24365565.969999999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882765.08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5338389.16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6221154.2400000002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19015796.77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113408.56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1533860.49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699528.28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51949314.309999995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10859405.689999999</v>
      </c>
      <c r="F56" s="56"/>
      <c r="G56" s="57"/>
      <c r="H56" s="58">
        <v>701</v>
      </c>
      <c r="I56" s="59"/>
    </row>
    <row r="57" spans="1:10" x14ac:dyDescent="0.25">
      <c r="A57" s="46" t="s">
        <v>52</v>
      </c>
      <c r="E57" s="56">
        <v>305185</v>
      </c>
      <c r="F57" s="56"/>
      <c r="G57" s="57"/>
      <c r="H57" s="58">
        <v>19</v>
      </c>
      <c r="I57" s="59"/>
    </row>
    <row r="58" spans="1:10" x14ac:dyDescent="0.25">
      <c r="A58" s="46" t="s">
        <v>53</v>
      </c>
      <c r="B58" s="1"/>
      <c r="C58" s="1"/>
      <c r="D58" s="1"/>
      <c r="E58" s="56">
        <v>409747</v>
      </c>
      <c r="F58" s="57"/>
      <c r="G58" s="57"/>
      <c r="H58" s="58">
        <v>23</v>
      </c>
    </row>
    <row r="59" spans="1:10" x14ac:dyDescent="0.25">
      <c r="A59" s="46" t="s">
        <v>54</v>
      </c>
      <c r="B59" s="1"/>
      <c r="C59" s="1"/>
      <c r="D59" s="1"/>
      <c r="E59" s="56">
        <v>0</v>
      </c>
      <c r="F59" s="57"/>
      <c r="G59" s="57"/>
      <c r="H59" s="58">
        <v>0</v>
      </c>
    </row>
    <row r="60" spans="1:10" x14ac:dyDescent="0.25">
      <c r="A60" s="46" t="s">
        <v>55</v>
      </c>
      <c r="B60" s="1"/>
      <c r="C60" s="1"/>
      <c r="D60" s="1"/>
      <c r="E60" s="56">
        <v>57692</v>
      </c>
      <c r="F60" s="57"/>
      <c r="G60" s="57"/>
      <c r="H60" s="58">
        <v>3</v>
      </c>
    </row>
    <row r="61" spans="1:10" x14ac:dyDescent="0.25">
      <c r="A61" s="46" t="s">
        <v>56</v>
      </c>
      <c r="B61" s="1"/>
      <c r="C61" s="1"/>
      <c r="D61" s="1"/>
      <c r="E61" s="56"/>
      <c r="F61" s="56">
        <v>1501262.68</v>
      </c>
      <c r="G61" s="57"/>
      <c r="H61" s="58">
        <v>85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62553.84</v>
      </c>
      <c r="H62" s="58">
        <v>4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5177574.0999999996</v>
      </c>
      <c r="H63" s="58">
        <v>255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1667090.38</v>
      </c>
      <c r="H64" s="58">
        <v>71</v>
      </c>
    </row>
    <row r="65" spans="1:10" x14ac:dyDescent="0.25">
      <c r="A65" s="34" t="s">
        <v>60</v>
      </c>
      <c r="B65" s="1"/>
      <c r="C65" s="1"/>
      <c r="D65" s="1"/>
      <c r="E65" s="62">
        <v>11632029.689999999</v>
      </c>
      <c r="F65" s="62">
        <v>1501262.68</v>
      </c>
      <c r="G65" s="63">
        <v>6907218.3199999994</v>
      </c>
      <c r="H65" s="64">
        <v>1161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68890</v>
      </c>
      <c r="E71" s="70">
        <v>1542412246.29</v>
      </c>
      <c r="F71" s="71">
        <v>7.0000000000000007E-2</v>
      </c>
      <c r="G71" s="70">
        <v>1219989465.03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-22525639.109999999</v>
      </c>
      <c r="F72" s="74"/>
      <c r="G72" s="35">
        <v>-18320088.200000048</v>
      </c>
      <c r="H72" s="42"/>
      <c r="I72" s="59"/>
    </row>
    <row r="73" spans="1:10" x14ac:dyDescent="0.25">
      <c r="A73" s="46" t="s">
        <v>68</v>
      </c>
      <c r="B73" s="1"/>
      <c r="C73" s="1"/>
      <c r="D73" s="75">
        <v>-131</v>
      </c>
      <c r="E73" s="73">
        <v>-2745120.34</v>
      </c>
      <c r="F73" s="74"/>
      <c r="G73" s="35">
        <v>-2240335.7599999998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-676</v>
      </c>
      <c r="E75" s="73">
        <v>-13117791.189999999</v>
      </c>
      <c r="F75" s="74"/>
      <c r="G75" s="35">
        <v>-10243624.33</v>
      </c>
      <c r="H75" s="42"/>
      <c r="I75" s="59"/>
    </row>
    <row r="76" spans="1:10" x14ac:dyDescent="0.25">
      <c r="A76" s="46" t="s">
        <v>71</v>
      </c>
      <c r="B76" s="1"/>
      <c r="C76" s="1"/>
      <c r="D76" s="75">
        <v>-345</v>
      </c>
      <c r="E76" s="73">
        <v>-7154054.3300000001</v>
      </c>
      <c r="F76" s="76"/>
      <c r="G76" s="35">
        <v>-5711626.6399999997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67738</v>
      </c>
      <c r="E77" s="79">
        <v>1496869641.3200002</v>
      </c>
      <c r="F77" s="80"/>
      <c r="G77" s="79">
        <v>1183473790.0999999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333839975.48000002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849633814.62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1183473790.0999999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51949314.310000002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51949314.310000002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546991.52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5359692.97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1016657.89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1016657.89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6923342.3799999999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946155.68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946155.68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2201455.6800000002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2201455.6800000002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42824516.25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36515674.930000044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36515674.930000044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6308841.3200000003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7530137.6999999899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7530137.6999999899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6308841.3200000003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13838979.01999999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6308841.3199999919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7530137.6999999983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14.33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0.93606333718074264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0.65496717055990661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2344477.0699999998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2240335.7599999998</v>
      </c>
      <c r="H199" s="106">
        <v>131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104141.31000000006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1219989465.03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8.5362466631987825E-5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-2.106802E-4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9.9912200000000002E-5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-1.5133199999999999E-5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5.6341850154000472E-4</v>
      </c>
      <c r="H208" s="76">
        <v>848523.77999999991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4.5159360534842994E-3</v>
      </c>
      <c r="G211" s="101">
        <v>5509394.4100000001</v>
      </c>
      <c r="H211" s="112">
        <v>307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1.186583943136265E-3</v>
      </c>
      <c r="G212" s="101">
        <v>1447619.91</v>
      </c>
      <c r="H212" s="112">
        <v>77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6.6038648946873367E-4</v>
      </c>
      <c r="G213" s="113">
        <v>805664.56</v>
      </c>
      <c r="H213" s="114">
        <v>42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6.1250020710762869E-5</v>
      </c>
      <c r="G214" s="115">
        <v>74724.38</v>
      </c>
      <c r="H214" s="116">
        <v>4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6.3629064860892988E-3</v>
      </c>
      <c r="G215" s="98">
        <v>7837403.2600000007</v>
      </c>
      <c r="H215" s="117">
        <v>430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1.9082204533157612E-3</v>
      </c>
      <c r="H218" s="121">
        <v>1.7854550733052692E-3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2.3298262000000002E-3</v>
      </c>
      <c r="H219" s="120">
        <v>2.2308022000000001E-3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1.9305914000000001E-3</v>
      </c>
      <c r="H220" s="120">
        <v>1.8544734000000001E-3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1.5881222E-3</v>
      </c>
      <c r="H221" s="120">
        <v>1.5155342000000001E-3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2328008.85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1.9082204533157616E-3</v>
      </c>
      <c r="H224" s="120"/>
    </row>
    <row r="225" spans="1:10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10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10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10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10" x14ac:dyDescent="0.25">
      <c r="A229" s="15" t="s">
        <v>182</v>
      </c>
      <c r="B229" s="1"/>
      <c r="C229" s="2"/>
      <c r="D229" s="3"/>
      <c r="E229" s="21"/>
      <c r="F229" s="1"/>
      <c r="G229" s="101">
        <v>10859405.689999999</v>
      </c>
      <c r="H229" s="126">
        <v>701</v>
      </c>
    </row>
    <row r="230" spans="1:10" x14ac:dyDescent="0.25">
      <c r="A230" s="15" t="s">
        <v>183</v>
      </c>
      <c r="B230" s="1"/>
      <c r="C230" s="2"/>
      <c r="D230" s="3"/>
      <c r="E230" s="21"/>
      <c r="F230" s="1"/>
      <c r="G230" s="115">
        <v>10680612.43</v>
      </c>
      <c r="H230" s="126">
        <v>701</v>
      </c>
    </row>
    <row r="231" spans="1:10" x14ac:dyDescent="0.25">
      <c r="A231" s="15" t="s">
        <v>184</v>
      </c>
      <c r="B231" s="1"/>
      <c r="C231" s="2"/>
      <c r="D231" s="3"/>
      <c r="E231" s="21"/>
      <c r="F231" s="1"/>
      <c r="G231" s="94">
        <v>178793.25999999978</v>
      </c>
      <c r="H231" s="62"/>
    </row>
    <row r="232" spans="1:10" x14ac:dyDescent="0.25">
      <c r="A232" s="15"/>
      <c r="B232" s="1"/>
      <c r="C232" s="2"/>
      <c r="D232" s="3"/>
      <c r="E232" s="1"/>
      <c r="F232" s="1"/>
      <c r="G232" s="127"/>
    </row>
    <row r="233" spans="1:10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10" x14ac:dyDescent="0.25">
      <c r="A234" s="15" t="s">
        <v>186</v>
      </c>
      <c r="B234" s="1"/>
      <c r="C234" s="2"/>
      <c r="D234" s="3"/>
      <c r="E234" s="21"/>
      <c r="F234" s="1"/>
      <c r="G234" s="76">
        <v>36613833.170000002</v>
      </c>
      <c r="H234" s="128">
        <v>2273</v>
      </c>
      <c r="I234" s="37" t="s">
        <v>51</v>
      </c>
    </row>
    <row r="235" spans="1:10" x14ac:dyDescent="0.25">
      <c r="A235" s="15" t="s">
        <v>187</v>
      </c>
      <c r="B235" s="1"/>
      <c r="C235" s="2"/>
      <c r="D235" s="3"/>
      <c r="E235" s="21"/>
      <c r="F235" s="21"/>
      <c r="G235" s="76">
        <v>37160414.480000004</v>
      </c>
      <c r="H235" s="69">
        <v>2273</v>
      </c>
      <c r="I235" s="37" t="s">
        <v>51</v>
      </c>
    </row>
    <row r="236" spans="1:10" ht="14.4" thickBot="1" x14ac:dyDescent="0.3">
      <c r="A236" s="15" t="s">
        <v>188</v>
      </c>
      <c r="B236" s="1"/>
      <c r="C236" s="2"/>
      <c r="D236" s="3"/>
      <c r="E236" s="21"/>
      <c r="F236" s="1"/>
      <c r="G236" s="129">
        <v>-546581.31000000238</v>
      </c>
    </row>
    <row r="237" spans="1:10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10" x14ac:dyDescent="0.25">
      <c r="A238" s="15" t="s">
        <v>189</v>
      </c>
      <c r="B238" s="1"/>
      <c r="C238" s="2"/>
      <c r="D238" s="3"/>
      <c r="E238" s="1"/>
      <c r="F238" s="1"/>
      <c r="G238" s="1" t="s">
        <v>51</v>
      </c>
      <c r="H238" s="1"/>
    </row>
    <row r="239" spans="1:10" x14ac:dyDescent="0.25">
      <c r="A239" s="15"/>
      <c r="B239" s="1"/>
      <c r="C239" s="2"/>
      <c r="D239" s="3"/>
      <c r="E239" s="1"/>
      <c r="F239" s="1"/>
      <c r="G239" s="1"/>
      <c r="H239" s="1"/>
    </row>
    <row r="240" spans="1:10" x14ac:dyDescent="0.25">
      <c r="A240" s="15" t="s">
        <v>190</v>
      </c>
      <c r="B240" s="1"/>
      <c r="C240" s="2"/>
      <c r="D240" s="3"/>
      <c r="E240" s="1"/>
      <c r="F240" s="1"/>
      <c r="G240" s="1"/>
      <c r="H240" s="76">
        <v>7386443.9100000001</v>
      </c>
      <c r="I240" s="130"/>
      <c r="J240" s="59"/>
    </row>
    <row r="241" spans="1:10" x14ac:dyDescent="0.25">
      <c r="A241" s="15" t="s">
        <v>191</v>
      </c>
      <c r="B241" s="1"/>
      <c r="C241" s="2"/>
      <c r="D241" s="3"/>
      <c r="E241" s="1"/>
      <c r="F241" s="1"/>
      <c r="G241" s="1"/>
      <c r="H241" s="94">
        <v>5359692.97</v>
      </c>
      <c r="I241" s="37"/>
      <c r="J241" s="59"/>
    </row>
    <row r="242" spans="1:10" x14ac:dyDescent="0.25">
      <c r="A242" s="15" t="s">
        <v>192</v>
      </c>
      <c r="B242" s="1"/>
      <c r="C242" s="2"/>
      <c r="D242" s="3"/>
      <c r="E242" s="1"/>
      <c r="F242" s="1"/>
      <c r="G242" s="1"/>
      <c r="H242" s="93">
        <v>5338389.16</v>
      </c>
      <c r="J242" s="59"/>
    </row>
    <row r="243" spans="1:10" ht="14.4" thickBot="1" x14ac:dyDescent="0.3">
      <c r="A243" s="15" t="s">
        <v>193</v>
      </c>
      <c r="B243" s="1"/>
      <c r="C243" s="2"/>
      <c r="D243" s="3"/>
      <c r="E243" s="1"/>
      <c r="F243" s="1"/>
      <c r="G243" s="1"/>
      <c r="H243" s="129">
        <v>7365140.1000000006</v>
      </c>
      <c r="I243" s="97"/>
      <c r="J243" s="59"/>
    </row>
    <row r="244" spans="1:10" ht="14.4" thickTop="1" x14ac:dyDescent="0.25">
      <c r="A244" s="15"/>
      <c r="B244" s="1"/>
      <c r="C244" s="2"/>
      <c r="D244" s="3"/>
      <c r="E244" s="1"/>
      <c r="F244" s="1"/>
      <c r="G244" s="1"/>
      <c r="H244" s="1"/>
      <c r="I244" s="131"/>
      <c r="J244" s="59"/>
    </row>
    <row r="245" spans="1:10" x14ac:dyDescent="0.25">
      <c r="A245" s="15" t="s">
        <v>194</v>
      </c>
      <c r="B245" s="1"/>
      <c r="C245" s="2"/>
      <c r="D245" s="3"/>
      <c r="E245" s="1"/>
      <c r="F245" s="1"/>
      <c r="G245" s="1"/>
      <c r="H245" s="76">
        <v>1762227.01</v>
      </c>
      <c r="I245" s="132"/>
      <c r="J245" s="59"/>
    </row>
    <row r="246" spans="1:10" x14ac:dyDescent="0.25">
      <c r="A246" s="15" t="s">
        <v>195</v>
      </c>
      <c r="B246" s="1"/>
      <c r="C246" s="2"/>
      <c r="D246" s="3"/>
      <c r="E246" s="1"/>
      <c r="F246" s="1"/>
      <c r="G246" s="1"/>
      <c r="H246" s="94">
        <v>546991.52</v>
      </c>
      <c r="I246" s="133"/>
      <c r="J246" s="59"/>
    </row>
    <row r="247" spans="1:10" x14ac:dyDescent="0.25">
      <c r="A247" s="15" t="s">
        <v>196</v>
      </c>
      <c r="B247" s="1"/>
      <c r="C247" s="2"/>
      <c r="D247" s="3"/>
      <c r="E247" s="1"/>
      <c r="F247" s="1"/>
      <c r="G247" s="1"/>
      <c r="H247" s="94">
        <v>882765.08</v>
      </c>
      <c r="I247" s="132"/>
      <c r="J247" s="59"/>
    </row>
    <row r="248" spans="1:10" ht="14.4" thickBot="1" x14ac:dyDescent="0.3">
      <c r="A248" s="15" t="s">
        <v>197</v>
      </c>
      <c r="B248" s="1"/>
      <c r="C248" s="2"/>
      <c r="D248" s="3"/>
      <c r="E248" s="1"/>
      <c r="F248" s="1"/>
      <c r="G248" s="1"/>
      <c r="H248" s="129">
        <v>2098000.5699999998</v>
      </c>
      <c r="I248" s="134"/>
      <c r="J248" s="59"/>
    </row>
    <row r="249" spans="1:10" ht="14.4" thickTop="1" x14ac:dyDescent="0.25">
      <c r="A249" s="15"/>
    </row>
    <row r="250" spans="1:10" x14ac:dyDescent="0.25">
      <c r="A250" s="118" t="s">
        <v>198</v>
      </c>
      <c r="F250" s="135"/>
      <c r="I250" s="37"/>
    </row>
    <row r="251" spans="1:10" x14ac:dyDescent="0.25">
      <c r="A251" s="118"/>
      <c r="F251" s="135"/>
    </row>
    <row r="252" spans="1:10" x14ac:dyDescent="0.25">
      <c r="A252" s="46" t="s">
        <v>199</v>
      </c>
      <c r="F252" s="135"/>
    </row>
    <row r="253" spans="1:10" x14ac:dyDescent="0.25">
      <c r="A253" s="46" t="s">
        <v>200</v>
      </c>
      <c r="F253" s="135"/>
    </row>
    <row r="254" spans="1:10" x14ac:dyDescent="0.25">
      <c r="A254" s="46" t="s">
        <v>201</v>
      </c>
      <c r="E254" s="32"/>
      <c r="F254" s="135"/>
    </row>
    <row r="255" spans="1:10" x14ac:dyDescent="0.25">
      <c r="A255" s="46" t="s">
        <v>202</v>
      </c>
      <c r="E255" s="32" t="s">
        <v>51</v>
      </c>
      <c r="F255" s="135"/>
      <c r="H255" s="136" t="s">
        <v>215</v>
      </c>
    </row>
    <row r="256" spans="1:10" x14ac:dyDescent="0.25">
      <c r="A256" s="46"/>
      <c r="F256" s="135"/>
      <c r="H256" s="118"/>
    </row>
    <row r="257" spans="1:8" x14ac:dyDescent="0.25">
      <c r="A257" s="46" t="s">
        <v>203</v>
      </c>
      <c r="F257" s="135"/>
      <c r="H257" s="118"/>
    </row>
    <row r="258" spans="1:8" x14ac:dyDescent="0.25">
      <c r="A258" s="46" t="s">
        <v>204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205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207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209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211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zoomScale="75" zoomScaleNormal="75" workbookViewId="0">
      <selection activeCell="D30" sqref="D30"/>
    </sheetView>
  </sheetViews>
  <sheetFormatPr defaultColWidth="34.44140625" defaultRowHeight="13.8" x14ac:dyDescent="0.25"/>
  <cols>
    <col min="1" max="1" width="32.44140625" style="1" customWidth="1"/>
    <col min="2" max="2" width="20.21875" style="4" customWidth="1"/>
    <col min="3" max="3" width="18.77734375" style="4" bestFit="1" customWidth="1"/>
    <col min="4" max="4" width="37.77734375" style="4" customWidth="1"/>
    <col min="5" max="5" width="21.21875" style="4" customWidth="1"/>
    <col min="6" max="6" width="23.21875" style="4" customWidth="1"/>
    <col min="7" max="7" width="20.77734375" style="4" customWidth="1"/>
    <col min="8" max="8" width="18.21875" style="4" customWidth="1"/>
    <col min="9" max="9" width="15.218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f>[1]Notes!C26+1</f>
        <v>43831</v>
      </c>
      <c r="D3" s="8" t="s">
        <v>1</v>
      </c>
      <c r="E3" s="9">
        <f>[1]Notes!C25</f>
        <v>43879</v>
      </c>
      <c r="F3" s="1"/>
      <c r="G3" s="1"/>
    </row>
    <row r="4" spans="1:31" x14ac:dyDescent="0.25">
      <c r="A4" s="6" t="s">
        <v>2</v>
      </c>
      <c r="B4" s="1"/>
      <c r="C4" s="7">
        <f>[1]Notes!C27</f>
        <v>43861</v>
      </c>
      <c r="D4" s="8" t="s">
        <v>3</v>
      </c>
      <c r="E4" s="10">
        <f>[1]Notes!C33</f>
        <v>30</v>
      </c>
      <c r="F4" s="1"/>
      <c r="G4" s="1"/>
    </row>
    <row r="5" spans="1:31" x14ac:dyDescent="0.25">
      <c r="A5" s="6" t="s">
        <v>4</v>
      </c>
      <c r="B5" s="1"/>
      <c r="C5" s="7">
        <f>[1]Notes!C24</f>
        <v>43845</v>
      </c>
      <c r="D5" s="8" t="s">
        <v>5</v>
      </c>
      <c r="E5" s="10">
        <f>[1]Notes!C34</f>
        <v>34</v>
      </c>
      <c r="F5" s="11"/>
      <c r="G5" s="1"/>
    </row>
    <row r="6" spans="1:31" x14ac:dyDescent="0.25">
      <c r="A6" s="6" t="s">
        <v>6</v>
      </c>
      <c r="B6" s="1"/>
      <c r="C6" s="7">
        <f>[1]Notes!C25</f>
        <v>43879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f>C11</f>
        <v>1506027540.24</v>
      </c>
      <c r="D10" s="19">
        <f>G71</f>
        <v>1255206096.3299999</v>
      </c>
      <c r="E10" s="18">
        <f>G77</f>
        <v>1219989465.03</v>
      </c>
      <c r="F10" s="20">
        <f t="shared" ref="F10:F17" si="0">E10/C10</f>
        <v>0.81007115237453287</v>
      </c>
      <c r="G10" s="21"/>
      <c r="H10" s="22"/>
    </row>
    <row r="11" spans="1:31" x14ac:dyDescent="0.25">
      <c r="A11" s="8" t="s">
        <v>14</v>
      </c>
      <c r="B11" s="8"/>
      <c r="C11" s="18">
        <f>SUM(C12:C17)</f>
        <v>1506027540.24</v>
      </c>
      <c r="D11" s="19">
        <f>SUM(D12:D17)</f>
        <v>1255206096.3299999</v>
      </c>
      <c r="E11" s="18">
        <f>SUM(E12:E17)</f>
        <v>1219989465.03</v>
      </c>
      <c r="F11" s="20">
        <f t="shared" si="0"/>
        <v>0.81007115237453287</v>
      </c>
      <c r="G11" s="1"/>
    </row>
    <row r="12" spans="1:31" x14ac:dyDescent="0.25">
      <c r="A12" s="23" t="s">
        <v>15</v>
      </c>
      <c r="B12" s="24">
        <f>[1]Notes!B12</f>
        <v>2.59881E-2</v>
      </c>
      <c r="C12" s="18">
        <f>[1]Notes!B3</f>
        <v>175000000</v>
      </c>
      <c r="D12" s="19">
        <f>[1]Notes!C3</f>
        <v>0</v>
      </c>
      <c r="E12" s="18">
        <f>[1]Notes!I3</f>
        <v>0</v>
      </c>
      <c r="F12" s="20">
        <f t="shared" si="0"/>
        <v>0</v>
      </c>
      <c r="G12" s="21"/>
    </row>
    <row r="13" spans="1:31" x14ac:dyDescent="0.25">
      <c r="A13" s="23" t="s">
        <v>16</v>
      </c>
      <c r="B13" s="24">
        <f>[1]Notes!B13</f>
        <v>2.7099999999999999E-2</v>
      </c>
      <c r="C13" s="18">
        <f>[1]Notes!B4</f>
        <v>530000000</v>
      </c>
      <c r="D13" s="19">
        <f>[1]Notes!C4</f>
        <v>454178556.08999997</v>
      </c>
      <c r="E13" s="18">
        <f>[1]Notes!I4</f>
        <v>418961924.78999996</v>
      </c>
      <c r="F13" s="20">
        <f>E13/C13</f>
        <v>0.79049419771698104</v>
      </c>
      <c r="G13" s="21"/>
    </row>
    <row r="14" spans="1:31" x14ac:dyDescent="0.25">
      <c r="A14" s="23" t="s">
        <v>17</v>
      </c>
      <c r="B14" s="25">
        <f>[1]Notes!B14</f>
        <v>0</v>
      </c>
      <c r="C14" s="18">
        <f>[1]Notes!B5</f>
        <v>0</v>
      </c>
      <c r="D14" s="19">
        <f>[1]Notes!C5</f>
        <v>0</v>
      </c>
      <c r="E14" s="18">
        <f>[1]Notes!I5</f>
        <v>0</v>
      </c>
      <c r="F14" s="20">
        <f>IF(C14=0,0,E14/C14)</f>
        <v>0</v>
      </c>
      <c r="G14" s="21"/>
    </row>
    <row r="15" spans="1:31" x14ac:dyDescent="0.25">
      <c r="A15" s="23" t="s">
        <v>18</v>
      </c>
      <c r="B15" s="24">
        <f>[1]Notes!B15</f>
        <v>2.76E-2</v>
      </c>
      <c r="C15" s="18">
        <f>[1]Notes!B6</f>
        <v>437000000</v>
      </c>
      <c r="D15" s="19">
        <f>[1]Notes!C6</f>
        <v>437000000</v>
      </c>
      <c r="E15" s="18">
        <f>[1]Notes!I6</f>
        <v>437000000</v>
      </c>
      <c r="F15" s="20">
        <f>E15/C15</f>
        <v>1</v>
      </c>
      <c r="G15" s="1"/>
    </row>
    <row r="16" spans="1:31" x14ac:dyDescent="0.25">
      <c r="A16" s="23" t="s">
        <v>19</v>
      </c>
      <c r="B16" s="24">
        <f>[1]Notes!B16</f>
        <v>2.7799999999999998E-2</v>
      </c>
      <c r="C16" s="18">
        <f>[1]Notes!B7</f>
        <v>108000000</v>
      </c>
      <c r="D16" s="19">
        <f>[1]Notes!C7</f>
        <v>108000000</v>
      </c>
      <c r="E16" s="18">
        <f>[1]Notes!I7</f>
        <v>108000000</v>
      </c>
      <c r="F16" s="20">
        <f t="shared" si="0"/>
        <v>1</v>
      </c>
      <c r="G16" s="1"/>
    </row>
    <row r="17" spans="1:10" x14ac:dyDescent="0.25">
      <c r="A17" s="23" t="s">
        <v>20</v>
      </c>
      <c r="B17" s="24">
        <f>[1]Notes!B17</f>
        <v>0</v>
      </c>
      <c r="C17" s="18">
        <f>[1]Notes!B8</f>
        <v>256027540.24000001</v>
      </c>
      <c r="D17" s="19">
        <f>[1]Notes!C8</f>
        <v>256027540.24000001</v>
      </c>
      <c r="E17" s="18">
        <f>[1]Notes!I8</f>
        <v>256027540.24000001</v>
      </c>
      <c r="F17" s="20">
        <f t="shared" si="0"/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f>[1]Notes!G3</f>
        <v>0</v>
      </c>
      <c r="C21" s="18">
        <f>[1]Notes!H12</f>
        <v>0</v>
      </c>
      <c r="D21" s="20">
        <f t="shared" ref="D21:D26" si="1">B21/(C12/1000)</f>
        <v>0</v>
      </c>
      <c r="E21" s="20">
        <f t="shared" ref="E21:E26" si="2">C21/(C12/1000)</f>
        <v>0</v>
      </c>
      <c r="F21" s="27"/>
      <c r="G21" s="1"/>
    </row>
    <row r="22" spans="1:10" x14ac:dyDescent="0.25">
      <c r="A22" s="23" t="s">
        <v>16</v>
      </c>
      <c r="B22" s="18">
        <f>[1]Notes!G4</f>
        <v>35216631.299999863</v>
      </c>
      <c r="C22" s="18">
        <f>[1]Notes!H13</f>
        <v>1025686.57</v>
      </c>
      <c r="D22" s="20">
        <f t="shared" si="1"/>
        <v>66.446474150943132</v>
      </c>
      <c r="E22" s="20">
        <f t="shared" si="2"/>
        <v>1.9352576792452829</v>
      </c>
      <c r="F22" s="27"/>
      <c r="G22" s="1"/>
    </row>
    <row r="23" spans="1:10" x14ac:dyDescent="0.25">
      <c r="A23" s="23" t="s">
        <v>17</v>
      </c>
      <c r="B23" s="18">
        <f>[1]Notes!G5</f>
        <v>0</v>
      </c>
      <c r="C23" s="18">
        <f>[1]Notes!H14</f>
        <v>0</v>
      </c>
      <c r="D23" s="20">
        <f>IF(B23=0,0,B23/(C14/1000))</f>
        <v>0</v>
      </c>
      <c r="E23" s="20">
        <f>IF(B23=0,0,C23/(C14/1000))</f>
        <v>0</v>
      </c>
      <c r="F23" s="27"/>
      <c r="G23" s="1"/>
    </row>
    <row r="24" spans="1:10" x14ac:dyDescent="0.25">
      <c r="A24" s="23" t="s">
        <v>18</v>
      </c>
      <c r="B24" s="18">
        <f>[1]Notes!G6</f>
        <v>0</v>
      </c>
      <c r="C24" s="18">
        <f>[1]Notes!H15</f>
        <v>1005100</v>
      </c>
      <c r="D24" s="20">
        <f t="shared" si="1"/>
        <v>0</v>
      </c>
      <c r="E24" s="20">
        <f t="shared" si="2"/>
        <v>2.2999999999999998</v>
      </c>
      <c r="F24" s="27"/>
      <c r="G24" s="1"/>
    </row>
    <row r="25" spans="1:10" x14ac:dyDescent="0.25">
      <c r="A25" s="23" t="s">
        <v>19</v>
      </c>
      <c r="B25" s="18">
        <f>[1]Notes!G7</f>
        <v>0</v>
      </c>
      <c r="C25" s="18">
        <f>[1]Notes!H16</f>
        <v>250200</v>
      </c>
      <c r="D25" s="20">
        <f t="shared" si="1"/>
        <v>0</v>
      </c>
      <c r="E25" s="20">
        <f t="shared" si="2"/>
        <v>2.3166666666666669</v>
      </c>
      <c r="F25" s="27"/>
      <c r="G25" s="1"/>
    </row>
    <row r="26" spans="1:10" x14ac:dyDescent="0.25">
      <c r="A26" s="23" t="s">
        <v>20</v>
      </c>
      <c r="B26" s="18">
        <f>[1]Notes!G8</f>
        <v>0</v>
      </c>
      <c r="C26" s="18">
        <f>[1]Notes!H17</f>
        <v>0</v>
      </c>
      <c r="D26" s="20">
        <f t="shared" si="1"/>
        <v>0</v>
      </c>
      <c r="E26" s="20">
        <f t="shared" si="2"/>
        <v>0</v>
      </c>
      <c r="F26" s="27"/>
      <c r="G26" s="1"/>
    </row>
    <row r="27" spans="1:10" x14ac:dyDescent="0.25">
      <c r="A27" s="8" t="s">
        <v>14</v>
      </c>
      <c r="B27" s="18">
        <f>SUM(B21:B26)</f>
        <v>35216631.299999863</v>
      </c>
      <c r="C27" s="18">
        <f>SUM(C21:C26)</f>
        <v>2280986.5699999998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f>[1]Sources!B5</f>
        <v>17969122.379999999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f>[1]Sources!B4</f>
        <v>8271988.3499999996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f>SUM(H32:H33)</f>
        <v>26241110.729999997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f>VLOOKUP("INT_RATE_CAP_RECEIPTS",'[1]Current Data'!B:G,3,FALSE)</f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f>[1]Sources!B6</f>
        <v>539577.65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f>[1]Sources!B7</f>
        <v>5405601.7800000003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f>SUM(H39:H40)</f>
        <v>5945179.4300000006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f>[1]Sources!B9</f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f>[1]Sources!B11</f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f>[1]Sources!B12+[1]Sources!B8</f>
        <v>15381824.23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f>[1]Sources!B13</f>
        <v>83260.45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f>[1]Sources!B14</f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f>F61-VLOOKUP("5038_net_ins_proceeds",'[1]Current Data'!B:D,3,FALSE)</f>
        <v>1939647.9400000002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f>[1]Sources!B16</f>
        <v>439020.16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f>SUM(H45:H51)+H34+H36+H41</f>
        <v>50030042.939999998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f>[1]Disposition!C4</f>
        <v>8013277.3600000003</v>
      </c>
      <c r="F56" s="56"/>
      <c r="G56" s="57"/>
      <c r="H56" s="58">
        <f>[1]Disposition!B4</f>
        <v>509</v>
      </c>
      <c r="I56" s="59"/>
    </row>
    <row r="57" spans="1:10" x14ac:dyDescent="0.25">
      <c r="A57" s="46" t="s">
        <v>52</v>
      </c>
      <c r="E57" s="56">
        <f>[1]Disposition!C5</f>
        <v>354008</v>
      </c>
      <c r="F57" s="56"/>
      <c r="G57" s="57"/>
      <c r="H57" s="58">
        <f>[1]Disposition!B5</f>
        <v>21</v>
      </c>
      <c r="I57" s="59"/>
    </row>
    <row r="58" spans="1:10" x14ac:dyDescent="0.25">
      <c r="A58" s="46" t="s">
        <v>53</v>
      </c>
      <c r="B58" s="1"/>
      <c r="C58" s="1"/>
      <c r="D58" s="1"/>
      <c r="E58" s="56">
        <f>[1]Disposition!C6</f>
        <v>319856</v>
      </c>
      <c r="F58" s="57"/>
      <c r="G58" s="57"/>
      <c r="H58" s="58">
        <f>[1]Disposition!B6</f>
        <v>21</v>
      </c>
    </row>
    <row r="59" spans="1:10" x14ac:dyDescent="0.25">
      <c r="A59" s="46" t="s">
        <v>54</v>
      </c>
      <c r="B59" s="1"/>
      <c r="C59" s="1"/>
      <c r="D59" s="1"/>
      <c r="E59" s="56">
        <f>[1]Disposition!C7</f>
        <v>0</v>
      </c>
      <c r="F59" s="57"/>
      <c r="G59" s="57"/>
      <c r="H59" s="58">
        <f>[1]Disposition!B7</f>
        <v>0</v>
      </c>
    </row>
    <row r="60" spans="1:10" x14ac:dyDescent="0.25">
      <c r="A60" s="46" t="s">
        <v>55</v>
      </c>
      <c r="B60" s="1"/>
      <c r="C60" s="1"/>
      <c r="D60" s="1"/>
      <c r="E60" s="56">
        <f>[1]Disposition!C8</f>
        <v>31369</v>
      </c>
      <c r="F60" s="57"/>
      <c r="G60" s="57"/>
      <c r="H60" s="58">
        <f>[1]Disposition!B8</f>
        <v>2</v>
      </c>
    </row>
    <row r="61" spans="1:10" x14ac:dyDescent="0.25">
      <c r="A61" s="46" t="s">
        <v>56</v>
      </c>
      <c r="B61" s="1"/>
      <c r="C61" s="1"/>
      <c r="D61" s="1"/>
      <c r="E61" s="56"/>
      <c r="F61" s="56">
        <f>[1]Disposition!D9</f>
        <v>1908332.08</v>
      </c>
      <c r="G61" s="57"/>
      <c r="H61" s="58">
        <f>[1]Disposition!B9</f>
        <v>103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f>[1]Disposition!E10</f>
        <v>56984.71</v>
      </c>
      <c r="H62" s="58">
        <f>[1]Disposition!B10</f>
        <v>3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f>[1]Disposition!E11</f>
        <v>4229165.5</v>
      </c>
      <c r="H63" s="58">
        <f>[1]Disposition!B11</f>
        <v>203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f>[1]Disposition!E12</f>
        <v>1505142.43</v>
      </c>
      <c r="H64" s="58">
        <f>[1]Disposition!B12</f>
        <v>61</v>
      </c>
    </row>
    <row r="65" spans="1:10" x14ac:dyDescent="0.25">
      <c r="A65" s="34" t="s">
        <v>60</v>
      </c>
      <c r="B65" s="1"/>
      <c r="C65" s="1"/>
      <c r="D65" s="1"/>
      <c r="E65" s="62">
        <f>SUM(E56:E64)</f>
        <v>8718510.3599999994</v>
      </c>
      <c r="F65" s="62">
        <f>SUM(F56:F64)</f>
        <v>1908332.08</v>
      </c>
      <c r="G65" s="63">
        <f>SUM(G56:G64)</f>
        <v>5791292.6399999997</v>
      </c>
      <c r="H65" s="64">
        <f>SUM(H56:H64)</f>
        <v>923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f>[1]Collateral!F2</f>
        <v>69930</v>
      </c>
      <c r="E71" s="70">
        <f>[1]Collateral!B2</f>
        <v>1586303150.5699999</v>
      </c>
      <c r="F71" s="71">
        <f>VLOOKUP("POOL_DISC_RATE",'[1]Current Data'!B:G,3,FALSE)</f>
        <v>7.0000000000000007E-2</v>
      </c>
      <c r="G71" s="70">
        <f>[1]Collateral!C2</f>
        <v>1255206096.3299999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f>-[1]Collateral!B3</f>
        <v>-22858220.559999999</v>
      </c>
      <c r="F72" s="74"/>
      <c r="G72" s="35">
        <f>-[1]Collateral!C3</f>
        <v>-18498577.889999866</v>
      </c>
      <c r="H72" s="42"/>
      <c r="I72" s="59"/>
    </row>
    <row r="73" spans="1:10" x14ac:dyDescent="0.25">
      <c r="A73" s="46" t="s">
        <v>68</v>
      </c>
      <c r="B73" s="1"/>
      <c r="C73" s="1"/>
      <c r="D73" s="75">
        <f>-[1]Collateral!F4</f>
        <v>-174</v>
      </c>
      <c r="E73" s="73">
        <f>-[1]Collateral!B4</f>
        <v>-3690895.45</v>
      </c>
      <c r="F73" s="74"/>
      <c r="G73" s="35">
        <f>-[1]Collateral!C4</f>
        <v>-2963016.41</v>
      </c>
      <c r="H73" s="42"/>
      <c r="I73" s="59"/>
    </row>
    <row r="74" spans="1:10" x14ac:dyDescent="0.25">
      <c r="A74" s="46" t="s">
        <v>69</v>
      </c>
      <c r="B74" s="1"/>
      <c r="C74" s="1"/>
      <c r="D74" s="75">
        <f>-[1]Collateral!F5</f>
        <v>0</v>
      </c>
      <c r="E74" s="73">
        <f>-[1]Collateral!B5</f>
        <v>0</v>
      </c>
      <c r="F74" s="74"/>
      <c r="G74" s="35">
        <f>-[1]Collateral!C5</f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f>-[1]Collateral!F6</f>
        <v>-577</v>
      </c>
      <c r="E75" s="73">
        <f>-[1]Collateral!B6</f>
        <v>-11182115.880000001</v>
      </c>
      <c r="F75" s="74"/>
      <c r="G75" s="35">
        <f>-[1]Collateral!C6</f>
        <v>-8781034.5700000003</v>
      </c>
      <c r="H75" s="42"/>
      <c r="I75" s="59"/>
    </row>
    <row r="76" spans="1:10" x14ac:dyDescent="0.25">
      <c r="A76" s="46" t="s">
        <v>71</v>
      </c>
      <c r="B76" s="1"/>
      <c r="C76" s="1"/>
      <c r="D76" s="75">
        <f>-[1]Collateral!F7</f>
        <v>-289</v>
      </c>
      <c r="E76" s="73">
        <f>-[1]Collateral!B7</f>
        <v>-6159672.3899999997</v>
      </c>
      <c r="F76" s="76"/>
      <c r="G76" s="35">
        <f>-[1]Collateral!C7</f>
        <v>-4974002.43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f>SUM(D71:D76)</f>
        <v>68890</v>
      </c>
      <c r="E77" s="79">
        <f>SUM(E71:E76)</f>
        <v>1542412246.2899997</v>
      </c>
      <c r="F77" s="80"/>
      <c r="G77" s="79">
        <f>SUM(G71:G76)</f>
        <v>1219989465.03</v>
      </c>
      <c r="H77" s="52"/>
      <c r="I77" s="59"/>
    </row>
    <row r="78" spans="1:10" x14ac:dyDescent="0.25">
      <c r="A78" s="81"/>
      <c r="B78" s="1"/>
      <c r="C78" s="47"/>
      <c r="D78" s="1"/>
      <c r="E78" s="82" t="str">
        <f>IF(E77=[1]Collateral!B8," ","error")</f>
        <v xml:space="preserve"> </v>
      </c>
      <c r="F78" s="1"/>
      <c r="G78" s="82" t="str">
        <f>IF(G77=[1]Collateral!C8," ","error")</f>
        <v xml:space="preserve"> 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f>VLOOKUP("POOL_LEASE_PAY_SEC_VAL",'[1]Current Data'!B:F,3,FALSE)</f>
        <v>360607598.39999998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f>VLOOKUP("POOL_RESIDUAL_SEC_VAL",'[1]Current Data'!B:F,3,FALSE)</f>
        <v>859381866.63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f>SUM(G80:G81)</f>
        <v>1219989465.03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f>[1]Sources!B18</f>
        <v>50030042.93999999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f>IF([1]Notes!L1="Regular",[1]Sources!F23,[1]Sources!F25)</f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f>H87+H88</f>
        <v>50030042.93999999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f>[1]Notes!C30</f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f>[1]Notes!C28</f>
        <v>817756.99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f>[1]Notes!C29</f>
        <v>3839083.1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f>[1]Notes!C32</f>
        <v>1046005.08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f>[1]Waterfall!F5</f>
        <v>1046005.08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f>IF(H96&lt;H95,H95-H96,0)</f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f>H91+H92+H93+H96</f>
        <v>5702845.1699999999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f>[1]Notes!E12</f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f>[1]Notes!F13</f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f>[1]Notes!G12</f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f>[1]Notes!H12</f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f>IF(H106&lt;H104,H104-H106,0)</f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f>[1]Notes!E13</f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f>[1]Notes!F13</f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f>[1]Notes!G13</f>
        <v>1025686.57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f>[1]Notes!H13</f>
        <v>1025686.57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f>IF(H114&lt;H112,H112-H114,0)</f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f>[1]Notes!E14</f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f>[1]Notes!F14</f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f>[1]Notes!G14</f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f>[1]Notes!H14</f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f>IF(H122&lt;H120,H120-H122,0)</f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f>[1]Notes!E15</f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f>[1]Notes!F15</f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f>[1]Notes!G15</f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f>[1]Notes!H15</f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f>IF(H130&lt;H128,H128-H130,0)</f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f>[1]Notes!E16</f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f>[1]Notes!F16</f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f>[1]Notes!G16</f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f>[1]Notes!H16</f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f>IF(H138&lt;H136,H136-H138,0)</f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f>[1]Notes!E17</f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f>[1]Notes!F17</f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f>[1]Notes!G17</f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f>[1]Notes!H17</f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f>[1]Waterfall!E6</f>
        <v>2280986.5699999998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f>[1]Waterfall!F6</f>
        <v>2280986.5699999998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f>IF(H150-H151&gt;0,H150-H151,0)</f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f>IF([1]Notes!L1="Regular",[1]Waterfall!C17,(H89-H98-H151))</f>
        <v>42046211.199999996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f>IF(H155&gt;H161,H161,IF(ABS(H155-H161)&lt;0.005,H161,"Funds Paid vs. Owed Discrepancy"))</f>
        <v>35216631.299999863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f>[1]Sources!F6</f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f>[1]Notes!G3+[1]Notes!G4+[1]Notes!G5+[1]Notes!G6+[1]Notes!G7</f>
        <v>35216631.299999863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f>IF(H161-H158&gt;0,H161-H158,0)</f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f>[1]Waterfall!F28</f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f>[1]Waterfall!E28</f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f>ROUND(H155-H158-H165,2)</f>
        <v>6829579.9000000004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f>VLOOKUP("Reserve_Fund",'[1]Initial Data'!A:C,3,FALSE)</f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f>[1]Notes!C23</f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f>'[1]Credit Support'!C5</f>
        <v>7530137.7000000104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f>'[1]Credit Support'!C6</f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f>H181+H183+H182</f>
        <v>7530137.7000000104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f>-'[1]Credit Support'!C9</f>
        <v>1.4901161193847656E-8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f>'[1]Credit Support'!C10</f>
        <v>6829579.8999999985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f>H184-H185+H186</f>
        <v>14359717.599999994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f>'[1]Credit Support'!C15</f>
        <v>6829579.9000000032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f>H187-H188</f>
        <v>7530137.6999999909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f>VLOOKUP("POOL_WAM",'[1]Current Data'!B:F,3,FALSE)</f>
        <v>15.22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f>[1]Prepayment!$F$3</f>
        <v>0.89721560405622502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f>[1]Prepayment!$F$4</f>
        <v>0.62685755389782294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f>[1]Collateral!D34</f>
        <v>2698569.32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f>[1]Collateral!C34</f>
        <v>2963016.41</v>
      </c>
      <c r="H199" s="106">
        <f>[1]Collateral!F34</f>
        <v>174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f>[1]Collateral!E34</f>
        <v>-264447.09000000032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f>G71</f>
        <v>1255206096.3299999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f>G200/G201</f>
        <v>-2.1068021480551816E-4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f>[1]Collateral!B44</f>
        <v>9.9912200000000002E-5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f>[1]Collateral!B45</f>
        <v>-1.5133199999999999E-5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f>[1]Collateral!B46</f>
        <v>-2.8673199999999999E-4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f>H208/C10</f>
        <v>6.3256817325411192E-4</v>
      </c>
      <c r="H208" s="76">
        <f>[1]Collateral!E35</f>
        <v>952665.09000000032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f>[1]Collateral!D12</f>
        <v>4.1207376024726995E-3</v>
      </c>
      <c r="G211" s="101">
        <f>[1]Collateral!B12</f>
        <v>5172374.96</v>
      </c>
      <c r="H211" s="112">
        <f>[1]Collateral!C12</f>
        <v>292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f>[1]Collateral!D13</f>
        <v>1.8601072420111676E-3</v>
      </c>
      <c r="G212" s="101">
        <f>[1]Collateral!B13</f>
        <v>2334817.9500000002</v>
      </c>
      <c r="H212" s="112">
        <f>[1]Collateral!C13</f>
        <v>125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f>[1]Collateral!D14</f>
        <v>3.6294086790367977E-4</v>
      </c>
      <c r="G213" s="113">
        <f>[1]Collateral!B14</f>
        <v>455565.59</v>
      </c>
      <c r="H213" s="114">
        <f>[1]Collateral!C14</f>
        <v>26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f>[1]Collateral!D15</f>
        <v>1.0677808241361762E-4</v>
      </c>
      <c r="G214" s="115">
        <f>[1]Collateral!B15</f>
        <v>134028.5</v>
      </c>
      <c r="H214" s="116">
        <f>[1]Collateral!C15</f>
        <v>5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f>[1]Collateral!D17</f>
        <v>6.3437857123875467E-3</v>
      </c>
      <c r="G215" s="98">
        <f>SUM(G211:G214)</f>
        <v>8096787</v>
      </c>
      <c r="H215" s="117">
        <f>SUM(H211:H214)</f>
        <v>448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f>SUM(G212:G214)/G71</f>
        <v>2.3298261923284649E-3</v>
      </c>
      <c r="H218" s="121">
        <f>SUM(H212:H214)/D71</f>
        <v>2.2308022308022307E-3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f>[1]Collateral!B21</f>
        <v>1.9305914000000001E-3</v>
      </c>
      <c r="H219" s="120">
        <f>[1]Collateral!C21</f>
        <v>1.8544734000000001E-3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f>[1]Collateral!B20</f>
        <v>1.5881222E-3</v>
      </c>
      <c r="H220" s="120">
        <f>[1]Collateral!C20</f>
        <v>1.5155342000000001E-3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f>[1]Collateral!B19</f>
        <v>1.3756125E-3</v>
      </c>
      <c r="H221" s="120">
        <f>[1]Collateral!C19</f>
        <v>1.4040258E-3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f>[1]Collateral!B26</f>
        <v>3073245.06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f>[1]Collateral!D27</f>
        <v>2.4483987681271019E-3</v>
      </c>
      <c r="H224" s="120"/>
    </row>
    <row r="225" spans="1:10" x14ac:dyDescent="0.25">
      <c r="A225" s="123" t="s">
        <v>179</v>
      </c>
      <c r="B225" s="1"/>
      <c r="C225" s="2"/>
      <c r="D225" s="3"/>
      <c r="E225" s="1"/>
      <c r="F225" s="1"/>
      <c r="G225" s="122">
        <f>[1]Collateral!D28</f>
        <v>4.3999999999999997E-2</v>
      </c>
      <c r="H225" s="120"/>
    </row>
    <row r="226" spans="1:10" x14ac:dyDescent="0.25">
      <c r="A226" s="123" t="s">
        <v>180</v>
      </c>
      <c r="B226" s="1"/>
      <c r="C226" s="2"/>
      <c r="D226" s="3"/>
      <c r="E226" s="1"/>
      <c r="F226" s="1"/>
      <c r="G226" s="125" t="str">
        <f>IF(G224&lt;G225, "No", "Yes")</f>
        <v>No</v>
      </c>
      <c r="H226" s="120"/>
    </row>
    <row r="227" spans="1:10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10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10" x14ac:dyDescent="0.25">
      <c r="A229" s="15" t="s">
        <v>182</v>
      </c>
      <c r="B229" s="1"/>
      <c r="C229" s="2"/>
      <c r="D229" s="3"/>
      <c r="E229" s="21"/>
      <c r="F229" s="1"/>
      <c r="G229" s="101">
        <f>[1]Collateral!D39</f>
        <v>8013277.3600000003</v>
      </c>
      <c r="H229" s="126">
        <f>[1]Collateral!F39</f>
        <v>509</v>
      </c>
    </row>
    <row r="230" spans="1:10" x14ac:dyDescent="0.25">
      <c r="A230" s="15" t="s">
        <v>183</v>
      </c>
      <c r="B230" s="1"/>
      <c r="C230" s="2"/>
      <c r="D230" s="3"/>
      <c r="E230" s="21"/>
      <c r="F230" s="1"/>
      <c r="G230" s="115">
        <f>[1]Collateral!C39</f>
        <v>8005402.2800000003</v>
      </c>
      <c r="H230" s="126">
        <f>[1]Collateral!F39</f>
        <v>509</v>
      </c>
    </row>
    <row r="231" spans="1:10" x14ac:dyDescent="0.25">
      <c r="A231" s="15" t="s">
        <v>184</v>
      </c>
      <c r="B231" s="1"/>
      <c r="C231" s="2"/>
      <c r="D231" s="3"/>
      <c r="E231" s="21"/>
      <c r="F231" s="1"/>
      <c r="G231" s="94">
        <f>G229-G230</f>
        <v>7875.0800000000745</v>
      </c>
      <c r="H231" s="62"/>
    </row>
    <row r="232" spans="1:10" x14ac:dyDescent="0.25">
      <c r="A232" s="15"/>
      <c r="B232" s="1"/>
      <c r="C232" s="2"/>
      <c r="D232" s="3"/>
      <c r="E232" s="1"/>
      <c r="F232" s="1"/>
      <c r="G232" s="127"/>
    </row>
    <row r="233" spans="1:10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10" x14ac:dyDescent="0.25">
      <c r="A234" s="15" t="s">
        <v>186</v>
      </c>
      <c r="B234" s="1"/>
      <c r="C234" s="2"/>
      <c r="D234" s="3"/>
      <c r="E234" s="21"/>
      <c r="F234" s="1"/>
      <c r="G234" s="76">
        <f>[1]Collateral!E38+[1]Collateral!D39</f>
        <v>25754427.48</v>
      </c>
      <c r="H234" s="128">
        <f>[1]Collateral!F40</f>
        <v>1572</v>
      </c>
      <c r="I234" s="37" t="s">
        <v>51</v>
      </c>
    </row>
    <row r="235" spans="1:10" x14ac:dyDescent="0.25">
      <c r="A235" s="15" t="s">
        <v>187</v>
      </c>
      <c r="B235" s="1"/>
      <c r="C235" s="2"/>
      <c r="D235" s="3"/>
      <c r="E235" s="21"/>
      <c r="F235" s="21"/>
      <c r="G235" s="76">
        <f>[1]Collateral!C40</f>
        <v>26479802.050000001</v>
      </c>
      <c r="H235" s="69">
        <f>[1]Collateral!F40</f>
        <v>1572</v>
      </c>
      <c r="I235" s="37" t="s">
        <v>51</v>
      </c>
    </row>
    <row r="236" spans="1:10" ht="14.4" thickBot="1" x14ac:dyDescent="0.3">
      <c r="A236" s="15" t="s">
        <v>188</v>
      </c>
      <c r="B236" s="1"/>
      <c r="C236" s="2"/>
      <c r="D236" s="3"/>
      <c r="E236" s="21"/>
      <c r="F236" s="1"/>
      <c r="G236" s="129">
        <f>[1]Collateral!E40</f>
        <v>-725374.5700000003</v>
      </c>
    </row>
    <row r="237" spans="1:10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10" x14ac:dyDescent="0.25">
      <c r="A238" s="15" t="s">
        <v>189</v>
      </c>
      <c r="B238" s="1"/>
      <c r="C238" s="2"/>
      <c r="D238" s="3"/>
      <c r="E238" s="1"/>
      <c r="F238" s="1"/>
      <c r="G238" s="1" t="s">
        <v>51</v>
      </c>
      <c r="H238" s="1"/>
    </row>
    <row r="239" spans="1:10" x14ac:dyDescent="0.25">
      <c r="A239" s="15"/>
      <c r="B239" s="1"/>
      <c r="C239" s="2"/>
      <c r="D239" s="3"/>
      <c r="E239" s="1"/>
      <c r="F239" s="1"/>
      <c r="G239" s="1"/>
      <c r="H239" s="1"/>
    </row>
    <row r="240" spans="1:10" x14ac:dyDescent="0.25">
      <c r="A240" s="15" t="s">
        <v>190</v>
      </c>
      <c r="B240" s="1"/>
      <c r="C240" s="2"/>
      <c r="D240" s="3"/>
      <c r="E240" s="1"/>
      <c r="F240" s="1"/>
      <c r="G240" s="1"/>
      <c r="H240" s="76">
        <f>'[1]Credit Support'!G12</f>
        <v>5819925.2300000004</v>
      </c>
      <c r="I240" s="130"/>
      <c r="J240" s="59"/>
    </row>
    <row r="241" spans="1:10" x14ac:dyDescent="0.25">
      <c r="A241" s="15" t="s">
        <v>191</v>
      </c>
      <c r="B241" s="1"/>
      <c r="C241" s="2"/>
      <c r="D241" s="3"/>
      <c r="E241" s="1"/>
      <c r="F241" s="1"/>
      <c r="G241" s="1"/>
      <c r="H241" s="94">
        <f>-'[1]Credit Support'!G13</f>
        <v>3839083.1</v>
      </c>
      <c r="I241" s="37"/>
      <c r="J241" s="59"/>
    </row>
    <row r="242" spans="1:10" x14ac:dyDescent="0.25">
      <c r="A242" s="15" t="s">
        <v>192</v>
      </c>
      <c r="B242" s="1"/>
      <c r="C242" s="2"/>
      <c r="D242" s="3"/>
      <c r="E242" s="1"/>
      <c r="F242" s="1"/>
      <c r="G242" s="1"/>
      <c r="H242" s="93">
        <f>+'[1]Credit Support'!G14</f>
        <v>5405601.7800000003</v>
      </c>
      <c r="J242" s="59"/>
    </row>
    <row r="243" spans="1:10" ht="14.4" thickBot="1" x14ac:dyDescent="0.3">
      <c r="A243" s="15" t="s">
        <v>193</v>
      </c>
      <c r="B243" s="1"/>
      <c r="C243" s="2"/>
      <c r="D243" s="3"/>
      <c r="E243" s="1"/>
      <c r="F243" s="1"/>
      <c r="G243" s="1"/>
      <c r="H243" s="129">
        <f>+'[1]Credit Support'!G15</f>
        <v>7386443.9100000001</v>
      </c>
      <c r="I243" s="97"/>
      <c r="J243" s="59"/>
    </row>
    <row r="244" spans="1:10" ht="14.4" thickTop="1" x14ac:dyDescent="0.25">
      <c r="A244" s="15"/>
      <c r="B244" s="1"/>
      <c r="C244" s="2"/>
      <c r="D244" s="3"/>
      <c r="E244" s="1"/>
      <c r="F244" s="1"/>
      <c r="G244" s="1"/>
      <c r="H244" s="1"/>
      <c r="I244" s="131"/>
      <c r="J244" s="59"/>
    </row>
    <row r="245" spans="1:10" x14ac:dyDescent="0.25">
      <c r="A245" s="15" t="s">
        <v>194</v>
      </c>
      <c r="B245" s="1"/>
      <c r="C245" s="2"/>
      <c r="D245" s="3"/>
      <c r="E245" s="1"/>
      <c r="F245" s="1"/>
      <c r="G245" s="1"/>
      <c r="H245" s="76">
        <f>'[1]Credit Support'!G6</f>
        <v>2040406.35</v>
      </c>
      <c r="I245" s="132"/>
      <c r="J245" s="59"/>
    </row>
    <row r="246" spans="1:10" x14ac:dyDescent="0.25">
      <c r="A246" s="15" t="s">
        <v>195</v>
      </c>
      <c r="B246" s="1"/>
      <c r="C246" s="2"/>
      <c r="D246" s="3"/>
      <c r="E246" s="1"/>
      <c r="F246" s="1"/>
      <c r="G246" s="1"/>
      <c r="H246" s="94">
        <f>-'[1]Credit Support'!G7</f>
        <v>817756.99</v>
      </c>
      <c r="I246" s="133"/>
      <c r="J246" s="59"/>
    </row>
    <row r="247" spans="1:10" x14ac:dyDescent="0.25">
      <c r="A247" s="15" t="s">
        <v>196</v>
      </c>
      <c r="B247" s="1"/>
      <c r="C247" s="2"/>
      <c r="D247" s="3"/>
      <c r="E247" s="1"/>
      <c r="F247" s="1"/>
      <c r="G247" s="1"/>
      <c r="H247" s="94">
        <f>+'[1]Credit Support'!G8</f>
        <v>539577.65</v>
      </c>
      <c r="I247" s="132"/>
      <c r="J247" s="59"/>
    </row>
    <row r="248" spans="1:10" ht="14.4" thickBot="1" x14ac:dyDescent="0.3">
      <c r="A248" s="15" t="s">
        <v>197</v>
      </c>
      <c r="B248" s="1"/>
      <c r="C248" s="2"/>
      <c r="D248" s="3"/>
      <c r="E248" s="1"/>
      <c r="F248" s="1"/>
      <c r="G248" s="1"/>
      <c r="H248" s="129">
        <f>+'[1]Credit Support'!G9</f>
        <v>1762227.0100000002</v>
      </c>
      <c r="I248" s="134"/>
      <c r="J248" s="59"/>
    </row>
    <row r="249" spans="1:10" ht="14.4" thickTop="1" x14ac:dyDescent="0.25">
      <c r="A249" s="15"/>
    </row>
    <row r="250" spans="1:10" x14ac:dyDescent="0.25">
      <c r="A250" s="118" t="s">
        <v>198</v>
      </c>
      <c r="F250" s="135"/>
      <c r="I250" s="37"/>
    </row>
    <row r="251" spans="1:10" x14ac:dyDescent="0.25">
      <c r="A251" s="118"/>
      <c r="F251" s="135"/>
    </row>
    <row r="252" spans="1:10" x14ac:dyDescent="0.25">
      <c r="A252" s="46" t="s">
        <v>199</v>
      </c>
      <c r="F252" s="135"/>
    </row>
    <row r="253" spans="1:10" x14ac:dyDescent="0.25">
      <c r="A253" s="46" t="s">
        <v>200</v>
      </c>
      <c r="F253" s="135"/>
    </row>
    <row r="254" spans="1:10" x14ac:dyDescent="0.25">
      <c r="A254" s="46" t="s">
        <v>201</v>
      </c>
      <c r="E254" s="32"/>
      <c r="F254" s="135"/>
    </row>
    <row r="255" spans="1:10" x14ac:dyDescent="0.25">
      <c r="A255" s="46" t="s">
        <v>202</v>
      </c>
      <c r="E255" s="32" t="s">
        <v>51</v>
      </c>
      <c r="F255" s="135"/>
      <c r="H255" s="136" t="str">
        <f>VLOOKUP("STMNT_TO_NOTEHLD_1",'[1]Current Data'!B:G,2,FALSE)</f>
        <v>NO</v>
      </c>
    </row>
    <row r="256" spans="1:10" x14ac:dyDescent="0.25">
      <c r="A256" s="46"/>
      <c r="F256" s="135"/>
      <c r="H256" s="118"/>
    </row>
    <row r="257" spans="1:8" x14ac:dyDescent="0.25">
      <c r="A257" s="46" t="s">
        <v>203</v>
      </c>
      <c r="F257" s="135"/>
      <c r="H257" s="118"/>
    </row>
    <row r="258" spans="1:8" x14ac:dyDescent="0.25">
      <c r="A258" s="46" t="s">
        <v>204</v>
      </c>
      <c r="E258" s="32" t="s">
        <v>51</v>
      </c>
      <c r="F258" s="135"/>
      <c r="H258" s="136" t="str">
        <f>VLOOKUP("STMNT_TO_NOTEHLD_2",'[1]Current Data'!B:G,2,FALSE)</f>
        <v>NO</v>
      </c>
    </row>
    <row r="259" spans="1:8" x14ac:dyDescent="0.25">
      <c r="A259" s="46"/>
      <c r="F259" s="135"/>
      <c r="H259" s="118"/>
    </row>
    <row r="260" spans="1:8" x14ac:dyDescent="0.25">
      <c r="A260" s="46" t="s">
        <v>205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tr">
        <f>VLOOKUP("STMNT_TO_NOTEHLD_3",'[1]Current Data'!B:G,2,FALSE)</f>
        <v>NO</v>
      </c>
    </row>
    <row r="262" spans="1:8" x14ac:dyDescent="0.25">
      <c r="A262" s="46"/>
      <c r="F262" s="135"/>
      <c r="H262" s="118"/>
    </row>
    <row r="263" spans="1:8" x14ac:dyDescent="0.25">
      <c r="A263" s="46" t="s">
        <v>207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tr">
        <f>VLOOKUP("STMNT_TO_NOTEHLD_4",'[1]Current Data'!B:G,2,FALSE)</f>
        <v>NO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209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tr">
        <f>VLOOKUP("STMNT_TO_NOTEHLD_5",'[1]Current Data'!B:G,2,FALSE)</f>
        <v>NO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211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tr">
        <f>VLOOKUP("STMNT_TO_NOTEHLD_6",'[1]Current Data'!B:G,2,FALSE)</f>
        <v>NO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zoomScale="75" zoomScaleNormal="75" workbookViewId="0">
      <selection sqref="A1:XFD1048576"/>
    </sheetView>
  </sheetViews>
  <sheetFormatPr defaultColWidth="34.44140625" defaultRowHeight="13.8" x14ac:dyDescent="0.25"/>
  <cols>
    <col min="1" max="1" width="32.44140625" style="1" customWidth="1"/>
    <col min="2" max="2" width="20.33203125" style="4" customWidth="1"/>
    <col min="3" max="3" width="18.88671875" style="4" bestFit="1" customWidth="1"/>
    <col min="4" max="4" width="37.88671875" style="4" customWidth="1"/>
    <col min="5" max="5" width="21.33203125" style="4" customWidth="1"/>
    <col min="6" max="6" width="23.33203125" style="4" customWidth="1"/>
    <col min="7" max="7" width="20.88671875" style="4" customWidth="1"/>
    <col min="8" max="8" width="18.109375" style="4" customWidth="1"/>
    <col min="9" max="9" width="15.1093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44136</v>
      </c>
      <c r="D3" s="8" t="s">
        <v>1</v>
      </c>
      <c r="E3" s="9">
        <v>44180</v>
      </c>
      <c r="F3" s="1"/>
      <c r="G3" s="1"/>
    </row>
    <row r="4" spans="1:31" x14ac:dyDescent="0.25">
      <c r="A4" s="6" t="s">
        <v>2</v>
      </c>
      <c r="B4" s="1"/>
      <c r="C4" s="7">
        <v>44165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44151</v>
      </c>
      <c r="D5" s="8" t="s">
        <v>5</v>
      </c>
      <c r="E5" s="10">
        <v>29</v>
      </c>
      <c r="F5" s="11"/>
      <c r="G5" s="1"/>
    </row>
    <row r="6" spans="1:31" x14ac:dyDescent="0.25">
      <c r="A6" s="6" t="s">
        <v>6</v>
      </c>
      <c r="B6" s="1"/>
      <c r="C6" s="7">
        <v>44180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756383951.47000003</v>
      </c>
      <c r="E10" s="18">
        <v>696215623.45000005</v>
      </c>
      <c r="F10" s="20">
        <v>0.46228611685218679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756383951.47000003</v>
      </c>
      <c r="E11" s="18">
        <v>696215623.45000005</v>
      </c>
      <c r="F11" s="20">
        <v>0.46228611685218679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0</v>
      </c>
      <c r="E13" s="18">
        <v>0</v>
      </c>
      <c r="F13" s="20">
        <v>0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392356411.23000002</v>
      </c>
      <c r="E15" s="18">
        <v>332188083.21000004</v>
      </c>
      <c r="F15" s="20">
        <v>0.76015579681922207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0</v>
      </c>
      <c r="C22" s="18">
        <v>0</v>
      </c>
      <c r="D22" s="20">
        <v>0</v>
      </c>
      <c r="E22" s="20">
        <v>0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60168328.019999988</v>
      </c>
      <c r="C24" s="18">
        <v>902419.75</v>
      </c>
      <c r="D24" s="20">
        <v>137.68496114416473</v>
      </c>
      <c r="E24" s="20">
        <v>2.0650337528604119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60168328.019999988</v>
      </c>
      <c r="C27" s="18">
        <v>1152619.75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10569042.859999999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5412380.3799999999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15981423.239999998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601034.19999999995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17973045.010000002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18574079.210000001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46256714.600000001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277542.95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605046.44000000006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4326605.5999999996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86021412.039999992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15183436.9</v>
      </c>
      <c r="F56" s="56"/>
      <c r="G56" s="57"/>
      <c r="H56" s="58">
        <v>958</v>
      </c>
      <c r="I56" s="59"/>
    </row>
    <row r="57" spans="1:10" x14ac:dyDescent="0.25">
      <c r="A57" s="46" t="s">
        <v>52</v>
      </c>
      <c r="E57" s="56">
        <v>244877</v>
      </c>
      <c r="F57" s="56"/>
      <c r="G57" s="57"/>
      <c r="H57" s="58">
        <v>14</v>
      </c>
      <c r="I57" s="59"/>
    </row>
    <row r="58" spans="1:10" x14ac:dyDescent="0.25">
      <c r="A58" s="46" t="s">
        <v>53</v>
      </c>
      <c r="B58" s="1"/>
      <c r="C58" s="1"/>
      <c r="D58" s="1"/>
      <c r="E58" s="56">
        <v>181647</v>
      </c>
      <c r="F58" s="57"/>
      <c r="G58" s="57"/>
      <c r="H58" s="58">
        <v>10</v>
      </c>
    </row>
    <row r="59" spans="1:10" x14ac:dyDescent="0.25">
      <c r="A59" s="46" t="s">
        <v>54</v>
      </c>
      <c r="B59" s="1"/>
      <c r="C59" s="1"/>
      <c r="D59" s="1"/>
      <c r="E59" s="56">
        <v>12393627</v>
      </c>
      <c r="F59" s="57"/>
      <c r="G59" s="57"/>
      <c r="H59" s="58">
        <v>775</v>
      </c>
    </row>
    <row r="60" spans="1:10" x14ac:dyDescent="0.25">
      <c r="A60" s="46" t="s">
        <v>55</v>
      </c>
      <c r="B60" s="1"/>
      <c r="C60" s="1"/>
      <c r="D60" s="1"/>
      <c r="E60" s="56">
        <v>30971</v>
      </c>
      <c r="F60" s="57"/>
      <c r="G60" s="57"/>
      <c r="H60" s="58">
        <v>2</v>
      </c>
    </row>
    <row r="61" spans="1:10" x14ac:dyDescent="0.25">
      <c r="A61" s="46" t="s">
        <v>56</v>
      </c>
      <c r="B61" s="1"/>
      <c r="C61" s="1"/>
      <c r="D61" s="1"/>
      <c r="E61" s="56"/>
      <c r="F61" s="56">
        <v>595868.89</v>
      </c>
      <c r="G61" s="57"/>
      <c r="H61" s="58">
        <v>30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682170.52</v>
      </c>
      <c r="H62" s="58">
        <v>40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15715207.6</v>
      </c>
      <c r="H63" s="58">
        <v>894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4634360.09</v>
      </c>
      <c r="H64" s="58">
        <v>231</v>
      </c>
    </row>
    <row r="65" spans="1:10" x14ac:dyDescent="0.25">
      <c r="A65" s="34" t="s">
        <v>60</v>
      </c>
      <c r="B65" s="1"/>
      <c r="C65" s="1"/>
      <c r="D65" s="1"/>
      <c r="E65" s="62">
        <v>28034558.899999999</v>
      </c>
      <c r="F65" s="62">
        <v>595868.89</v>
      </c>
      <c r="G65" s="63">
        <v>21031738.210000001</v>
      </c>
      <c r="H65" s="64">
        <v>2954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46427</v>
      </c>
      <c r="E71" s="70">
        <v>958161926.61000001</v>
      </c>
      <c r="F71" s="71">
        <v>7.0000000000000007E-2</v>
      </c>
      <c r="G71" s="70">
        <v>756383951.47000003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-14823255</v>
      </c>
      <c r="F72" s="74"/>
      <c r="G72" s="35">
        <v>-12266156.25999999</v>
      </c>
      <c r="H72" s="42"/>
      <c r="I72" s="59"/>
    </row>
    <row r="73" spans="1:10" x14ac:dyDescent="0.25">
      <c r="A73" s="46" t="s">
        <v>68</v>
      </c>
      <c r="B73" s="1"/>
      <c r="C73" s="1"/>
      <c r="D73" s="75">
        <v>-89</v>
      </c>
      <c r="E73" s="73">
        <v>-1696481.69</v>
      </c>
      <c r="F73" s="74"/>
      <c r="G73" s="35">
        <v>-1374750.4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-774</v>
      </c>
      <c r="E75" s="73">
        <v>-14586842.67</v>
      </c>
      <c r="F75" s="74"/>
      <c r="G75" s="35">
        <v>-11414600.66</v>
      </c>
      <c r="H75" s="42"/>
      <c r="I75" s="59"/>
    </row>
    <row r="76" spans="1:10" x14ac:dyDescent="0.25">
      <c r="A76" s="46" t="s">
        <v>71</v>
      </c>
      <c r="B76" s="1"/>
      <c r="C76" s="1"/>
      <c r="D76" s="75">
        <v>-2569</v>
      </c>
      <c r="E76" s="73">
        <v>-44745492.590000004</v>
      </c>
      <c r="F76" s="76"/>
      <c r="G76" s="35">
        <v>-35112820.700000003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42995</v>
      </c>
      <c r="E77" s="79">
        <v>882309854.65999997</v>
      </c>
      <c r="F77" s="80"/>
      <c r="G77" s="79">
        <v>696215623.45000005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126520255.61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569695367.84000003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696215623.45000005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86021412.040000007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86021412.040000007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543791.43000000005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11598558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630319.96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630319.96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12772669.390000001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0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0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902419.75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902419.75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1152619.75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1152619.75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72096122.900000021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60168328.019999988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60168328.019999988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11927794.880000001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7530137.7000000104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7530137.7000000104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11927794.880000018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19457932.580000028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11927794.880000014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7530137.7000000142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8.1300000000000008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0.55646918588530292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0.6380648540358782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1310424.17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1374750.4</v>
      </c>
      <c r="H199" s="106">
        <v>89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-64326.229999999981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756383951.47000003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-8.5044414116646296E-5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4.6246310000000001E-4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4.0563440000000001E-4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-1.3938479999999999E-4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7.0882825278871151E-4</v>
      </c>
      <c r="H208" s="76">
        <v>1067514.8700000001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6.0377994286161607E-3</v>
      </c>
      <c r="G211" s="101">
        <v>4566894.59</v>
      </c>
      <c r="H211" s="112">
        <v>291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1.4252826727812434E-3</v>
      </c>
      <c r="G212" s="101">
        <v>1078060.94</v>
      </c>
      <c r="H212" s="112">
        <v>69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4.883083773554247E-4</v>
      </c>
      <c r="G213" s="113">
        <v>369348.62</v>
      </c>
      <c r="H213" s="114">
        <v>23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6.3105199293606587E-5</v>
      </c>
      <c r="G214" s="115">
        <v>47731.76</v>
      </c>
      <c r="H214" s="116">
        <v>3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7.9513904787528282E-3</v>
      </c>
      <c r="G215" s="98">
        <v>6062035.9099999992</v>
      </c>
      <c r="H215" s="117">
        <v>386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1.9766962494302746E-3</v>
      </c>
      <c r="H218" s="121">
        <v>2.0462231029357916E-3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2.2493582E-3</v>
      </c>
      <c r="H219" s="120">
        <v>2.3590092000000001E-3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2.1331814000000002E-3</v>
      </c>
      <c r="H220" s="120">
        <v>2.2187418E-3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2.3741086E-3</v>
      </c>
      <c r="H221" s="120">
        <v>2.4429102E-3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1866200.07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2.4672655552423072E-3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27577063.899999999</v>
      </c>
      <c r="H229" s="126">
        <v>1733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23508290.34</v>
      </c>
      <c r="H230" s="126">
        <v>1733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4068773.5599999987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273089656.06999999</v>
      </c>
      <c r="H234" s="128">
        <v>16763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239228771.97</v>
      </c>
      <c r="H235" s="69">
        <v>16763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33860884.099999994</v>
      </c>
    </row>
    <row r="237" spans="1:9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9" x14ac:dyDescent="0.25">
      <c r="A238" s="15" t="s">
        <v>216</v>
      </c>
      <c r="B238" s="1"/>
      <c r="C238" s="2"/>
      <c r="D238" s="3"/>
      <c r="E238" s="21"/>
      <c r="F238" s="1"/>
      <c r="G238" s="140">
        <v>1231525.52</v>
      </c>
      <c r="H238" s="1"/>
    </row>
    <row r="239" spans="1:9" x14ac:dyDescent="0.25">
      <c r="A239" s="15" t="s">
        <v>217</v>
      </c>
      <c r="B239" s="1"/>
      <c r="C239" s="2"/>
      <c r="D239" s="3"/>
      <c r="E239" s="1"/>
      <c r="F239" s="1"/>
      <c r="G239" s="141">
        <v>59</v>
      </c>
      <c r="H239" s="1"/>
    </row>
    <row r="240" spans="1:9" x14ac:dyDescent="0.25">
      <c r="A240" s="15"/>
      <c r="B240" s="1"/>
      <c r="C240" s="2"/>
      <c r="D240" s="3"/>
      <c r="E240" s="1"/>
      <c r="F240" s="1"/>
      <c r="G240" s="141"/>
      <c r="H240" s="1"/>
    </row>
    <row r="241" spans="1:10" x14ac:dyDescent="0.25">
      <c r="A241" s="15" t="s">
        <v>189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25">
      <c r="A242" s="15"/>
      <c r="B242" s="1"/>
      <c r="C242" s="2"/>
      <c r="D242" s="3"/>
      <c r="E242" s="1"/>
      <c r="F242" s="1"/>
      <c r="G242" s="1"/>
      <c r="H242" s="1"/>
    </row>
    <row r="243" spans="1:10" x14ac:dyDescent="0.25">
      <c r="A243" s="15" t="s">
        <v>190</v>
      </c>
      <c r="B243" s="1"/>
      <c r="C243" s="2"/>
      <c r="D243" s="3"/>
      <c r="E243" s="1"/>
      <c r="F243" s="1"/>
      <c r="G243" s="1"/>
      <c r="H243" s="76">
        <v>14134970.18</v>
      </c>
      <c r="I243" s="130"/>
      <c r="J243" s="59"/>
    </row>
    <row r="244" spans="1:10" x14ac:dyDescent="0.25">
      <c r="A244" s="15" t="s">
        <v>191</v>
      </c>
      <c r="B244" s="1"/>
      <c r="C244" s="2"/>
      <c r="D244" s="3"/>
      <c r="E244" s="1"/>
      <c r="F244" s="1"/>
      <c r="G244" s="1"/>
      <c r="H244" s="94">
        <v>11598558</v>
      </c>
      <c r="I244" s="37"/>
      <c r="J244" s="59"/>
    </row>
    <row r="245" spans="1:10" x14ac:dyDescent="0.25">
      <c r="A245" s="15" t="s">
        <v>192</v>
      </c>
      <c r="B245" s="1"/>
      <c r="C245" s="2"/>
      <c r="D245" s="3"/>
      <c r="E245" s="1"/>
      <c r="F245" s="1"/>
      <c r="G245" s="1"/>
      <c r="H245" s="93">
        <v>17973045.010000002</v>
      </c>
      <c r="J245" s="59"/>
    </row>
    <row r="246" spans="1:10" ht="14.4" thickBot="1" x14ac:dyDescent="0.3">
      <c r="A246" s="15" t="s">
        <v>193</v>
      </c>
      <c r="B246" s="1"/>
      <c r="C246" s="2"/>
      <c r="D246" s="3"/>
      <c r="E246" s="1"/>
      <c r="F246" s="1"/>
      <c r="G246" s="1"/>
      <c r="H246" s="129">
        <v>20509457.190000001</v>
      </c>
      <c r="I246" s="97"/>
      <c r="J246" s="59"/>
    </row>
    <row r="247" spans="1:10" ht="14.4" thickTop="1" x14ac:dyDescent="0.25">
      <c r="A247" s="15"/>
      <c r="B247" s="1"/>
      <c r="C247" s="2"/>
      <c r="D247" s="3"/>
      <c r="E247" s="1"/>
      <c r="F247" s="1"/>
      <c r="G247" s="1"/>
      <c r="H247" s="1"/>
      <c r="I247" s="131"/>
      <c r="J247" s="59"/>
    </row>
    <row r="248" spans="1:10" x14ac:dyDescent="0.25">
      <c r="A248" s="15" t="s">
        <v>194</v>
      </c>
      <c r="B248" s="1"/>
      <c r="C248" s="2"/>
      <c r="D248" s="3"/>
      <c r="E248" s="1"/>
      <c r="F248" s="1"/>
      <c r="G248" s="1"/>
      <c r="H248" s="76">
        <v>1472861.86</v>
      </c>
      <c r="I248" s="132"/>
      <c r="J248" s="59"/>
    </row>
    <row r="249" spans="1:10" x14ac:dyDescent="0.25">
      <c r="A249" s="15" t="s">
        <v>195</v>
      </c>
      <c r="B249" s="1"/>
      <c r="C249" s="2"/>
      <c r="D249" s="3"/>
      <c r="E249" s="1"/>
      <c r="F249" s="1"/>
      <c r="G249" s="1"/>
      <c r="H249" s="94">
        <v>543791.43000000005</v>
      </c>
      <c r="I249" s="133"/>
      <c r="J249" s="59"/>
    </row>
    <row r="250" spans="1:10" x14ac:dyDescent="0.25">
      <c r="A250" s="15" t="s">
        <v>196</v>
      </c>
      <c r="B250" s="1"/>
      <c r="C250" s="2"/>
      <c r="D250" s="3"/>
      <c r="E250" s="1"/>
      <c r="F250" s="1"/>
      <c r="G250" s="1"/>
      <c r="H250" s="94">
        <v>601034.19999999995</v>
      </c>
      <c r="I250" s="132"/>
      <c r="J250" s="59"/>
    </row>
    <row r="251" spans="1:10" ht="14.4" thickBot="1" x14ac:dyDescent="0.3">
      <c r="A251" s="15" t="s">
        <v>197</v>
      </c>
      <c r="B251" s="1"/>
      <c r="C251" s="2"/>
      <c r="D251" s="3"/>
      <c r="E251" s="1"/>
      <c r="F251" s="1"/>
      <c r="G251" s="1"/>
      <c r="H251" s="129">
        <v>1530104.63</v>
      </c>
      <c r="I251" s="134"/>
      <c r="J251" s="59"/>
    </row>
    <row r="252" spans="1:10" ht="14.4" thickTop="1" x14ac:dyDescent="0.25">
      <c r="A252" s="15"/>
    </row>
    <row r="253" spans="1:10" x14ac:dyDescent="0.25">
      <c r="A253" s="118" t="s">
        <v>198</v>
      </c>
      <c r="F253" s="135"/>
      <c r="I253" s="37"/>
    </row>
    <row r="254" spans="1:10" x14ac:dyDescent="0.25">
      <c r="A254" s="118"/>
      <c r="F254" s="135"/>
    </row>
    <row r="255" spans="1:10" x14ac:dyDescent="0.25">
      <c r="A255" s="46" t="s">
        <v>199</v>
      </c>
      <c r="F255" s="135"/>
    </row>
    <row r="256" spans="1:10" x14ac:dyDescent="0.25">
      <c r="A256" s="46" t="s">
        <v>200</v>
      </c>
      <c r="F256" s="135"/>
    </row>
    <row r="257" spans="1:8" x14ac:dyDescent="0.25">
      <c r="A257" s="46" t="s">
        <v>201</v>
      </c>
      <c r="E257" s="32"/>
      <c r="F257" s="135"/>
    </row>
    <row r="258" spans="1:8" x14ac:dyDescent="0.25">
      <c r="A258" s="46" t="s">
        <v>202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218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219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220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221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2"/>
  <sheetViews>
    <sheetView zoomScale="75" zoomScaleNormal="75" workbookViewId="0">
      <selection sqref="A1:XFD1048576"/>
    </sheetView>
  </sheetViews>
  <sheetFormatPr defaultColWidth="34.44140625" defaultRowHeight="13.8" x14ac:dyDescent="0.25"/>
  <cols>
    <col min="1" max="1" width="32.44140625" style="1" customWidth="1"/>
    <col min="2" max="2" width="20.33203125" style="4" customWidth="1"/>
    <col min="3" max="3" width="18.88671875" style="4" bestFit="1" customWidth="1"/>
    <col min="4" max="4" width="37.88671875" style="4" customWidth="1"/>
    <col min="5" max="5" width="21.33203125" style="4" customWidth="1"/>
    <col min="6" max="6" width="23.33203125" style="4" customWidth="1"/>
    <col min="7" max="7" width="20.88671875" style="4" customWidth="1"/>
    <col min="8" max="8" width="18.109375" style="4" customWidth="1"/>
    <col min="9" max="9" width="15.1093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44105</v>
      </c>
      <c r="D3" s="8" t="s">
        <v>1</v>
      </c>
      <c r="E3" s="9">
        <v>44151</v>
      </c>
      <c r="F3" s="1"/>
      <c r="G3" s="1"/>
    </row>
    <row r="4" spans="1:31" x14ac:dyDescent="0.25">
      <c r="A4" s="6" t="s">
        <v>2</v>
      </c>
      <c r="B4" s="1"/>
      <c r="C4" s="7">
        <v>44135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44119</v>
      </c>
      <c r="D5" s="8" t="s">
        <v>5</v>
      </c>
      <c r="E5" s="10">
        <v>32</v>
      </c>
      <c r="F5" s="11"/>
      <c r="G5" s="1"/>
    </row>
    <row r="6" spans="1:31" x14ac:dyDescent="0.25">
      <c r="A6" s="6" t="s">
        <v>6</v>
      </c>
      <c r="B6" s="1"/>
      <c r="C6" s="7">
        <v>44151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820037606.45000005</v>
      </c>
      <c r="E10" s="18">
        <v>756383951.47000003</v>
      </c>
      <c r="F10" s="20">
        <v>0.50223779529919022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820037606.45000005</v>
      </c>
      <c r="E11" s="18">
        <v>756383951.47000003</v>
      </c>
      <c r="F11" s="20">
        <v>0.50223779529919022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19010066.210000001</v>
      </c>
      <c r="E13" s="18">
        <v>0</v>
      </c>
      <c r="F13" s="20">
        <v>0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437000000</v>
      </c>
      <c r="E15" s="18">
        <v>392356411.23000002</v>
      </c>
      <c r="F15" s="20">
        <v>0.8978407579633868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19010066.210000001</v>
      </c>
      <c r="C22" s="18">
        <v>42931.07</v>
      </c>
      <c r="D22" s="20">
        <v>35.868049452830192</v>
      </c>
      <c r="E22" s="20">
        <v>8.1002018867924533E-2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44643588.770000026</v>
      </c>
      <c r="C24" s="18">
        <v>1005100</v>
      </c>
      <c r="D24" s="20">
        <v>102.15924203661334</v>
      </c>
      <c r="E24" s="20">
        <v>2.2999999999999998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63653654.980000027</v>
      </c>
      <c r="C27" s="18">
        <v>1298231.0699999998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12005304.57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5927309.3600000003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17932613.93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537352.62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11972257.27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12509609.889999999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58842018.039999999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314943.42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1128478.42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5272216.67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95999880.370000005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17272929</v>
      </c>
      <c r="F56" s="56"/>
      <c r="G56" s="57"/>
      <c r="H56" s="58">
        <v>1073</v>
      </c>
      <c r="I56" s="59"/>
    </row>
    <row r="57" spans="1:10" x14ac:dyDescent="0.25">
      <c r="A57" s="46" t="s">
        <v>52</v>
      </c>
      <c r="E57" s="56">
        <v>166631</v>
      </c>
      <c r="F57" s="56"/>
      <c r="G57" s="57"/>
      <c r="H57" s="58">
        <v>10</v>
      </c>
      <c r="I57" s="59"/>
    </row>
    <row r="58" spans="1:10" x14ac:dyDescent="0.25">
      <c r="A58" s="46" t="s">
        <v>53</v>
      </c>
      <c r="B58" s="1"/>
      <c r="C58" s="1"/>
      <c r="D58" s="1"/>
      <c r="E58" s="56">
        <v>213733</v>
      </c>
      <c r="F58" s="57"/>
      <c r="G58" s="57"/>
      <c r="H58" s="58">
        <v>11</v>
      </c>
    </row>
    <row r="59" spans="1:10" x14ac:dyDescent="0.25">
      <c r="A59" s="46" t="s">
        <v>54</v>
      </c>
      <c r="B59" s="1"/>
      <c r="C59" s="1"/>
      <c r="D59" s="1"/>
      <c r="E59" s="56">
        <v>15595460</v>
      </c>
      <c r="F59" s="57"/>
      <c r="G59" s="57"/>
      <c r="H59" s="58">
        <v>973</v>
      </c>
    </row>
    <row r="60" spans="1:10" x14ac:dyDescent="0.25">
      <c r="A60" s="46" t="s">
        <v>55</v>
      </c>
      <c r="B60" s="1"/>
      <c r="C60" s="1"/>
      <c r="D60" s="1"/>
      <c r="E60" s="56">
        <v>29700</v>
      </c>
      <c r="F60" s="57"/>
      <c r="G60" s="57"/>
      <c r="H60" s="58">
        <v>1</v>
      </c>
    </row>
    <row r="61" spans="1:10" x14ac:dyDescent="0.25">
      <c r="A61" s="46" t="s">
        <v>56</v>
      </c>
      <c r="B61" s="1"/>
      <c r="C61" s="1"/>
      <c r="D61" s="1"/>
      <c r="E61" s="56"/>
      <c r="F61" s="56">
        <v>1117831.28</v>
      </c>
      <c r="G61" s="57"/>
      <c r="H61" s="58">
        <v>57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1265289.05</v>
      </c>
      <c r="H62" s="58">
        <v>74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19065225.84</v>
      </c>
      <c r="H63" s="58">
        <v>1082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8940053.0299999993</v>
      </c>
      <c r="H64" s="58">
        <v>451</v>
      </c>
    </row>
    <row r="65" spans="1:10" x14ac:dyDescent="0.25">
      <c r="A65" s="34" t="s">
        <v>60</v>
      </c>
      <c r="B65" s="1"/>
      <c r="C65" s="1"/>
      <c r="D65" s="1"/>
      <c r="E65" s="62">
        <v>33278453</v>
      </c>
      <c r="F65" s="62">
        <v>1117831.28</v>
      </c>
      <c r="G65" s="63">
        <v>29270567.920000002</v>
      </c>
      <c r="H65" s="64">
        <v>3732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50021</v>
      </c>
      <c r="E71" s="70">
        <v>1038544064.01</v>
      </c>
      <c r="F71" s="71">
        <v>7.0000000000000007E-2</v>
      </c>
      <c r="G71" s="70">
        <v>820037606.45000005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-15980449.32</v>
      </c>
      <c r="F72" s="74"/>
      <c r="G72" s="35">
        <v>-13214935.600000024</v>
      </c>
      <c r="H72" s="42"/>
      <c r="I72" s="59"/>
    </row>
    <row r="73" spans="1:10" x14ac:dyDescent="0.25">
      <c r="A73" s="46" t="s">
        <v>68</v>
      </c>
      <c r="B73" s="1"/>
      <c r="C73" s="1"/>
      <c r="D73" s="75">
        <v>-84</v>
      </c>
      <c r="E73" s="73">
        <v>-1743204.78</v>
      </c>
      <c r="F73" s="74"/>
      <c r="G73" s="35">
        <v>-1393785.95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-653</v>
      </c>
      <c r="E75" s="73">
        <v>-12047200.27</v>
      </c>
      <c r="F75" s="74"/>
      <c r="G75" s="35">
        <v>-9390700.0600000005</v>
      </c>
      <c r="H75" s="42"/>
      <c r="I75" s="59"/>
    </row>
    <row r="76" spans="1:10" x14ac:dyDescent="0.25">
      <c r="A76" s="46" t="s">
        <v>71</v>
      </c>
      <c r="B76" s="1"/>
      <c r="C76" s="1"/>
      <c r="D76" s="75">
        <v>-2857</v>
      </c>
      <c r="E76" s="73">
        <v>-50611283.030000001</v>
      </c>
      <c r="F76" s="76"/>
      <c r="G76" s="35">
        <v>-39654233.369999997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46427</v>
      </c>
      <c r="E77" s="79">
        <v>958161926.61000001</v>
      </c>
      <c r="F77" s="80"/>
      <c r="G77" s="79">
        <v>756383951.47000003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145525862.72999999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610858088.74000001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756383951.47000003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95999880.370000005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95999880.370000005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658873.94999999995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13648598.6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683364.67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683364.67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14990837.219999999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42931.07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42931.07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1298231.0699999998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1298231.0699999998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79710812.080000013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63653654.980000027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63653654.980000027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16057157.1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7530137.7000000002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7530137.7000000002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16057157.100000009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23587294.800000008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16057157.100000001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7530137.7000000067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8.73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0.84539135424224587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0.64235936288590845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1773023.07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1393785.95</v>
      </c>
      <c r="H199" s="106">
        <v>84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379237.12000000011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820037606.45000005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4.6246308342094705E-4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4.0563440000000001E-4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-1.3938479999999999E-4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-3.51993E-5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6.6611573374025562E-4</v>
      </c>
      <c r="H208" s="76">
        <v>1003188.6399999999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5.2394390162178155E-3</v>
      </c>
      <c r="G211" s="101">
        <v>4296537.03</v>
      </c>
      <c r="H211" s="112">
        <v>274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1.3724225951930425E-3</v>
      </c>
      <c r="G212" s="101">
        <v>1125438.1399999999</v>
      </c>
      <c r="H212" s="112">
        <v>69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7.349259415174715E-4</v>
      </c>
      <c r="G213" s="113">
        <v>602666.91</v>
      </c>
      <c r="H213" s="114">
        <v>40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1.4200970673056623E-4</v>
      </c>
      <c r="G214" s="115">
        <v>116453.3</v>
      </c>
      <c r="H214" s="116">
        <v>9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7.3467875529283294E-3</v>
      </c>
      <c r="G215" s="98">
        <v>6141095.3799999999</v>
      </c>
      <c r="H215" s="117">
        <v>392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2.2493582434410801E-3</v>
      </c>
      <c r="H218" s="121">
        <v>2.3590092161292256E-3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2.1331814000000002E-3</v>
      </c>
      <c r="H219" s="120">
        <v>2.2187418E-3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2.3741086E-3</v>
      </c>
      <c r="H220" s="120">
        <v>2.4429102E-3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1.9847785000000001E-3</v>
      </c>
      <c r="H221" s="120">
        <v>2.0285336000000001E-3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2321466.4300000002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2.8309267913331319E-3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32868389</v>
      </c>
      <c r="H229" s="126">
        <v>2046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27816380.989999998</v>
      </c>
      <c r="H230" s="126">
        <v>2046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5052008.0100000016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245512592.16999999</v>
      </c>
      <c r="H234" s="128">
        <v>15030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215720481.63</v>
      </c>
      <c r="H235" s="69">
        <v>15030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29792110.539999992</v>
      </c>
    </row>
    <row r="237" spans="1:9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9" x14ac:dyDescent="0.25">
      <c r="A238" s="15" t="s">
        <v>216</v>
      </c>
      <c r="B238" s="1"/>
      <c r="C238" s="2"/>
      <c r="D238" s="3"/>
      <c r="E238" s="21"/>
      <c r="F238" s="1"/>
      <c r="G238" s="140">
        <v>1643691.6600000001</v>
      </c>
      <c r="H238" s="1"/>
    </row>
    <row r="239" spans="1:9" x14ac:dyDescent="0.25">
      <c r="A239" s="15" t="s">
        <v>217</v>
      </c>
      <c r="B239" s="1"/>
      <c r="C239" s="2"/>
      <c r="D239" s="3"/>
      <c r="E239" s="1"/>
      <c r="F239" s="1"/>
      <c r="G239" s="141">
        <v>77</v>
      </c>
      <c r="H239" s="1"/>
    </row>
    <row r="240" spans="1:9" x14ac:dyDescent="0.25">
      <c r="A240" s="15"/>
      <c r="B240" s="1"/>
      <c r="C240" s="2"/>
      <c r="D240" s="3"/>
      <c r="E240" s="1"/>
      <c r="F240" s="1"/>
      <c r="G240" s="141"/>
      <c r="H240" s="1"/>
    </row>
    <row r="241" spans="1:10" x14ac:dyDescent="0.25">
      <c r="A241" s="15" t="s">
        <v>191</v>
      </c>
      <c r="B241" s="1"/>
      <c r="C241" s="2"/>
      <c r="D241" s="3"/>
      <c r="E241" s="1"/>
      <c r="F241" s="1"/>
      <c r="G241" s="1"/>
      <c r="H241" s="94">
        <v>13648598.6</v>
      </c>
      <c r="I241" s="37"/>
      <c r="J241" s="59"/>
    </row>
    <row r="242" spans="1:10" x14ac:dyDescent="0.25">
      <c r="A242" s="15" t="s">
        <v>192</v>
      </c>
      <c r="B242" s="1"/>
      <c r="C242" s="2"/>
      <c r="D242" s="3"/>
      <c r="E242" s="1"/>
      <c r="F242" s="1"/>
      <c r="G242" s="1"/>
      <c r="H242" s="93">
        <v>11972257.27</v>
      </c>
      <c r="J242" s="59"/>
    </row>
    <row r="243" spans="1:10" ht="14.4" thickBot="1" x14ac:dyDescent="0.3">
      <c r="A243" s="15" t="s">
        <v>193</v>
      </c>
      <c r="B243" s="1"/>
      <c r="C243" s="2"/>
      <c r="D243" s="3"/>
      <c r="E243" s="1"/>
      <c r="F243" s="1"/>
      <c r="G243" s="1"/>
      <c r="H243" s="129">
        <v>14134970.18</v>
      </c>
      <c r="I243" s="97"/>
      <c r="J243" s="59"/>
    </row>
    <row r="244" spans="1:10" ht="14.4" thickTop="1" x14ac:dyDescent="0.25">
      <c r="A244" s="15"/>
      <c r="B244" s="1"/>
      <c r="C244" s="2"/>
      <c r="D244" s="3"/>
      <c r="E244" s="1"/>
      <c r="F244" s="1"/>
      <c r="G244" s="1"/>
      <c r="H244" s="1"/>
      <c r="I244" s="131"/>
      <c r="J244" s="59"/>
    </row>
    <row r="245" spans="1:10" x14ac:dyDescent="0.25">
      <c r="A245" s="15" t="s">
        <v>194</v>
      </c>
      <c r="B245" s="1"/>
      <c r="C245" s="2"/>
      <c r="D245" s="3"/>
      <c r="E245" s="1"/>
      <c r="F245" s="1"/>
      <c r="G245" s="1"/>
      <c r="H245" s="76">
        <v>1594383.19</v>
      </c>
      <c r="I245" s="132"/>
      <c r="J245" s="59"/>
    </row>
    <row r="246" spans="1:10" x14ac:dyDescent="0.25">
      <c r="A246" s="15" t="s">
        <v>195</v>
      </c>
      <c r="B246" s="1"/>
      <c r="C246" s="2"/>
      <c r="D246" s="3"/>
      <c r="E246" s="1"/>
      <c r="F246" s="1"/>
      <c r="G246" s="1"/>
      <c r="H246" s="94">
        <v>658873.94999999995</v>
      </c>
      <c r="I246" s="133"/>
      <c r="J246" s="59"/>
    </row>
    <row r="247" spans="1:10" x14ac:dyDescent="0.25">
      <c r="A247" s="15" t="s">
        <v>196</v>
      </c>
      <c r="B247" s="1"/>
      <c r="C247" s="2"/>
      <c r="D247" s="3"/>
      <c r="E247" s="1"/>
      <c r="F247" s="1"/>
      <c r="G247" s="1"/>
      <c r="H247" s="94">
        <v>537352.62</v>
      </c>
      <c r="I247" s="132"/>
      <c r="J247" s="59"/>
    </row>
    <row r="248" spans="1:10" ht="14.4" thickBot="1" x14ac:dyDescent="0.3">
      <c r="A248" s="15" t="s">
        <v>197</v>
      </c>
      <c r="B248" s="1"/>
      <c r="C248" s="2"/>
      <c r="D248" s="3"/>
      <c r="E248" s="1"/>
      <c r="F248" s="1"/>
      <c r="G248" s="1"/>
      <c r="H248" s="129">
        <v>1472861.8599999999</v>
      </c>
      <c r="I248" s="134"/>
      <c r="J248" s="59"/>
    </row>
    <row r="249" spans="1:10" ht="14.4" thickTop="1" x14ac:dyDescent="0.25">
      <c r="A249" s="15"/>
    </row>
    <row r="250" spans="1:10" x14ac:dyDescent="0.25">
      <c r="A250" s="118" t="s">
        <v>198</v>
      </c>
      <c r="F250" s="135"/>
      <c r="I250" s="37"/>
    </row>
    <row r="251" spans="1:10" x14ac:dyDescent="0.25">
      <c r="A251" s="118"/>
      <c r="F251" s="135"/>
    </row>
    <row r="252" spans="1:10" x14ac:dyDescent="0.25">
      <c r="A252" s="46" t="s">
        <v>199</v>
      </c>
      <c r="F252" s="135"/>
    </row>
    <row r="253" spans="1:10" x14ac:dyDescent="0.25">
      <c r="A253" s="46" t="s">
        <v>200</v>
      </c>
      <c r="F253" s="135"/>
    </row>
    <row r="254" spans="1:10" x14ac:dyDescent="0.25">
      <c r="A254" s="46" t="s">
        <v>201</v>
      </c>
      <c r="E254" s="32"/>
      <c r="F254" s="135"/>
    </row>
    <row r="255" spans="1:10" x14ac:dyDescent="0.25">
      <c r="A255" s="46" t="s">
        <v>202</v>
      </c>
      <c r="E255" s="32" t="s">
        <v>51</v>
      </c>
      <c r="F255" s="135"/>
      <c r="H255" s="136" t="s">
        <v>215</v>
      </c>
    </row>
    <row r="256" spans="1:10" x14ac:dyDescent="0.25">
      <c r="A256" s="46"/>
      <c r="F256" s="135"/>
      <c r="H256" s="118"/>
    </row>
    <row r="257" spans="1:8" x14ac:dyDescent="0.25">
      <c r="A257" s="46" t="s">
        <v>218</v>
      </c>
      <c r="F257" s="135"/>
      <c r="H257" s="118"/>
    </row>
    <row r="258" spans="1:8" x14ac:dyDescent="0.25">
      <c r="A258" s="46" t="s">
        <v>206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219</v>
      </c>
      <c r="F260" s="135"/>
      <c r="H260" s="118"/>
    </row>
    <row r="261" spans="1:8" x14ac:dyDescent="0.25">
      <c r="A261" s="46" t="s">
        <v>208</v>
      </c>
      <c r="E261" s="32" t="s">
        <v>51</v>
      </c>
      <c r="F261" s="135"/>
      <c r="H261" s="136" t="s">
        <v>215</v>
      </c>
    </row>
    <row r="262" spans="1:8" x14ac:dyDescent="0.25">
      <c r="A262" s="46"/>
      <c r="E262" s="32"/>
      <c r="F262" s="135"/>
      <c r="H262" s="136"/>
    </row>
    <row r="263" spans="1:8" x14ac:dyDescent="0.25">
      <c r="A263" s="46" t="s">
        <v>220</v>
      </c>
      <c r="E263" s="32"/>
      <c r="F263" s="135"/>
      <c r="H263" s="136"/>
    </row>
    <row r="264" spans="1:8" x14ac:dyDescent="0.25">
      <c r="A264" s="46" t="s">
        <v>210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221</v>
      </c>
      <c r="F266" s="135"/>
      <c r="H266" s="118"/>
    </row>
    <row r="267" spans="1:8" x14ac:dyDescent="0.25">
      <c r="A267" s="46" t="s">
        <v>212</v>
      </c>
      <c r="E267" s="32" t="s">
        <v>51</v>
      </c>
      <c r="F267" s="135"/>
      <c r="H267" s="136" t="s">
        <v>215</v>
      </c>
    </row>
    <row r="270" spans="1:8" x14ac:dyDescent="0.25">
      <c r="A270" s="46"/>
    </row>
    <row r="271" spans="1:8" ht="15.6" x14ac:dyDescent="0.25">
      <c r="A271" s="137" t="s">
        <v>213</v>
      </c>
    </row>
    <row r="272" spans="1:8" x14ac:dyDescent="0.25">
      <c r="A272" s="46"/>
    </row>
    <row r="273" spans="1:1" x14ac:dyDescent="0.25">
      <c r="A273" s="46"/>
    </row>
    <row r="274" spans="1:1" x14ac:dyDescent="0.25">
      <c r="A274" s="46"/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8"/>
  <sheetViews>
    <sheetView zoomScale="75" zoomScaleNormal="75" workbookViewId="0">
      <selection sqref="A1:XFD1048576"/>
    </sheetView>
  </sheetViews>
  <sheetFormatPr defaultColWidth="34.44140625" defaultRowHeight="13.8" x14ac:dyDescent="0.25"/>
  <cols>
    <col min="1" max="1" width="32.44140625" style="1" customWidth="1"/>
    <col min="2" max="2" width="20.21875" style="4" customWidth="1"/>
    <col min="3" max="3" width="18.77734375" style="4" bestFit="1" customWidth="1"/>
    <col min="4" max="4" width="37.77734375" style="4" customWidth="1"/>
    <col min="5" max="5" width="21.21875" style="4" customWidth="1"/>
    <col min="6" max="6" width="23.21875" style="4" customWidth="1"/>
    <col min="7" max="7" width="20.77734375" style="4" customWidth="1"/>
    <col min="8" max="8" width="18.21875" style="4" customWidth="1"/>
    <col min="9" max="9" width="15.218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44075</v>
      </c>
      <c r="D3" s="8" t="s">
        <v>1</v>
      </c>
      <c r="E3" s="9">
        <v>44119</v>
      </c>
      <c r="F3" s="1"/>
      <c r="G3" s="1"/>
    </row>
    <row r="4" spans="1:31" x14ac:dyDescent="0.25">
      <c r="A4" s="6" t="s">
        <v>2</v>
      </c>
      <c r="B4" s="1"/>
      <c r="C4" s="7">
        <v>44104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44089</v>
      </c>
      <c r="D5" s="8" t="s">
        <v>5</v>
      </c>
      <c r="E5" s="10">
        <v>30</v>
      </c>
      <c r="F5" s="11"/>
      <c r="G5" s="1"/>
    </row>
    <row r="6" spans="1:31" x14ac:dyDescent="0.25">
      <c r="A6" s="6" t="s">
        <v>6</v>
      </c>
      <c r="B6" s="1"/>
      <c r="C6" s="7">
        <v>44119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883384854.17999995</v>
      </c>
      <c r="E10" s="18">
        <v>820037606.45000005</v>
      </c>
      <c r="F10" s="20">
        <v>0.54450372555558924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883384854.18000007</v>
      </c>
      <c r="E11" s="18">
        <v>820037606.45000005</v>
      </c>
      <c r="F11" s="20">
        <v>0.54450372555558924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82357313.939999998</v>
      </c>
      <c r="E13" s="18">
        <v>19010066.210000001</v>
      </c>
      <c r="F13" s="20">
        <v>3.5868049452830189E-2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437000000</v>
      </c>
      <c r="E15" s="18">
        <v>437000000</v>
      </c>
      <c r="F15" s="20">
        <v>1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63347247.729999945</v>
      </c>
      <c r="C22" s="18">
        <v>185990.27</v>
      </c>
      <c r="D22" s="20">
        <v>119.5231089245282</v>
      </c>
      <c r="E22" s="20">
        <v>0.35092503773584904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0</v>
      </c>
      <c r="C24" s="18">
        <v>1005100</v>
      </c>
      <c r="D24" s="20">
        <v>0</v>
      </c>
      <c r="E24" s="20">
        <v>2.2999999999999998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63347247.729999945</v>
      </c>
      <c r="C27" s="18">
        <v>1441290.27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12418222.439999999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6204541.4299999997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18622763.869999997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616903.62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13563288.779999999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14180192.399999999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51900559.370000005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323969.88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1087724.6100000001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5502634.1299999999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91617844.26000002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16147917</v>
      </c>
      <c r="F56" s="56"/>
      <c r="G56" s="57"/>
      <c r="H56" s="58">
        <v>985</v>
      </c>
      <c r="I56" s="59"/>
    </row>
    <row r="57" spans="1:10" x14ac:dyDescent="0.25">
      <c r="A57" s="46" t="s">
        <v>52</v>
      </c>
      <c r="E57" s="56">
        <v>130869</v>
      </c>
      <c r="F57" s="56"/>
      <c r="G57" s="57"/>
      <c r="H57" s="58">
        <v>9</v>
      </c>
      <c r="I57" s="59"/>
    </row>
    <row r="58" spans="1:10" x14ac:dyDescent="0.25">
      <c r="A58" s="46" t="s">
        <v>53</v>
      </c>
      <c r="B58" s="1"/>
      <c r="C58" s="1"/>
      <c r="D58" s="1"/>
      <c r="E58" s="56">
        <v>373970</v>
      </c>
      <c r="F58" s="57"/>
      <c r="G58" s="57"/>
      <c r="H58" s="58">
        <v>21</v>
      </c>
    </row>
    <row r="59" spans="1:10" x14ac:dyDescent="0.25">
      <c r="A59" s="46" t="s">
        <v>54</v>
      </c>
      <c r="B59" s="1"/>
      <c r="C59" s="1"/>
      <c r="D59" s="1"/>
      <c r="E59" s="56">
        <v>13542906</v>
      </c>
      <c r="F59" s="57"/>
      <c r="G59" s="57"/>
      <c r="H59" s="58">
        <v>816</v>
      </c>
    </row>
    <row r="60" spans="1:10" x14ac:dyDescent="0.25">
      <c r="A60" s="46" t="s">
        <v>55</v>
      </c>
      <c r="B60" s="1"/>
      <c r="C60" s="1"/>
      <c r="D60" s="1"/>
      <c r="E60" s="56">
        <v>0</v>
      </c>
      <c r="F60" s="57"/>
      <c r="G60" s="57"/>
      <c r="H60" s="58">
        <v>0</v>
      </c>
    </row>
    <row r="61" spans="1:10" x14ac:dyDescent="0.25">
      <c r="A61" s="46" t="s">
        <v>56</v>
      </c>
      <c r="B61" s="1"/>
      <c r="C61" s="1"/>
      <c r="D61" s="1"/>
      <c r="E61" s="56"/>
      <c r="F61" s="56">
        <v>1071215.51</v>
      </c>
      <c r="G61" s="57"/>
      <c r="H61" s="58">
        <v>67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508176.05</v>
      </c>
      <c r="H62" s="58">
        <v>29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22208066.300000001</v>
      </c>
      <c r="H63" s="58">
        <v>1265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3198101.45</v>
      </c>
      <c r="H64" s="58">
        <v>166</v>
      </c>
    </row>
    <row r="65" spans="1:10" x14ac:dyDescent="0.25">
      <c r="A65" s="34" t="s">
        <v>60</v>
      </c>
      <c r="B65" s="1"/>
      <c r="C65" s="1"/>
      <c r="D65" s="1"/>
      <c r="E65" s="62">
        <v>30195662</v>
      </c>
      <c r="F65" s="62">
        <v>1071215.51</v>
      </c>
      <c r="G65" s="63">
        <v>25914343.800000001</v>
      </c>
      <c r="H65" s="64">
        <v>3358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53634</v>
      </c>
      <c r="E71" s="70">
        <v>1118723705.48</v>
      </c>
      <c r="F71" s="71">
        <v>7.0000000000000007E-2</v>
      </c>
      <c r="G71" s="70">
        <v>883384854.17999995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-17176396.59</v>
      </c>
      <c r="F72" s="74"/>
      <c r="G72" s="35">
        <v>-14161066.679999948</v>
      </c>
      <c r="H72" s="42"/>
      <c r="I72" s="59"/>
    </row>
    <row r="73" spans="1:10" x14ac:dyDescent="0.25">
      <c r="A73" s="46" t="s">
        <v>68</v>
      </c>
      <c r="B73" s="1"/>
      <c r="C73" s="1"/>
      <c r="D73" s="75">
        <v>-102</v>
      </c>
      <c r="E73" s="73">
        <v>-1788469.53</v>
      </c>
      <c r="F73" s="74"/>
      <c r="G73" s="35">
        <v>-1431532.37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-665</v>
      </c>
      <c r="E75" s="73">
        <v>-12056871.289999999</v>
      </c>
      <c r="F75" s="74"/>
      <c r="G75" s="35">
        <v>-9366906.3900000006</v>
      </c>
      <c r="H75" s="42"/>
      <c r="I75" s="59"/>
    </row>
    <row r="76" spans="1:10" x14ac:dyDescent="0.25">
      <c r="A76" s="46" t="s">
        <v>71</v>
      </c>
      <c r="B76" s="1"/>
      <c r="C76" s="1"/>
      <c r="D76" s="75">
        <v>-2846</v>
      </c>
      <c r="E76" s="73">
        <v>-49157904.060000002</v>
      </c>
      <c r="F76" s="76"/>
      <c r="G76" s="35">
        <v>-38387742.289999999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50021</v>
      </c>
      <c r="E77" s="79">
        <v>1038544064.0100002</v>
      </c>
      <c r="F77" s="80"/>
      <c r="G77" s="79">
        <v>820037606.45000005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166764957.72999999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653272648.72000003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820037606.45000005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91617844.25999999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91617844.25999999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566654.28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10443162.34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736154.05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736154.05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11745970.67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185990.27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185990.27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1441290.27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1441290.27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78430583.319999993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63347247.729999945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63347247.729999945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15083335.59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7530137.6999999899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7530137.6999999899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15083335.589999996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22613473.289999984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15083335.589999985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7530137.6999999993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9.35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0.91848930940321416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0.63107980781055639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1789863.64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1431532.37</v>
      </c>
      <c r="H199" s="106">
        <v>102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358331.26999999979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883384854.17999995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4.056343826866038E-4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-1.3938479999999999E-4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-3.51993E-5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2.1897899999999999E-5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9.1792860559488667E-4</v>
      </c>
      <c r="H208" s="76">
        <v>1382425.7600000002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4.8348428318533612E-3</v>
      </c>
      <c r="G211" s="101">
        <v>4271026.93</v>
      </c>
      <c r="H211" s="112">
        <v>265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1.2860121776193797E-3</v>
      </c>
      <c r="G212" s="101">
        <v>1136043.68</v>
      </c>
      <c r="H212" s="112">
        <v>74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7.7181477220694271E-4</v>
      </c>
      <c r="G213" s="113">
        <v>681809.48</v>
      </c>
      <c r="H213" s="114">
        <v>42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7.5354472838218026E-5</v>
      </c>
      <c r="G214" s="115">
        <v>66567</v>
      </c>
      <c r="H214" s="116">
        <v>3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6.8926697816796842E-3</v>
      </c>
      <c r="G215" s="98">
        <v>6155447.0899999999</v>
      </c>
      <c r="H215" s="117">
        <v>384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2.1331814226645406E-3</v>
      </c>
      <c r="H218" s="121">
        <v>2.218741842860872E-3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2.3741086E-3</v>
      </c>
      <c r="H219" s="120">
        <v>2.4429102E-3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1.9847785000000001E-3</v>
      </c>
      <c r="H220" s="120">
        <v>2.0285336000000001E-3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2.0485039E-3</v>
      </c>
      <c r="H221" s="120">
        <v>2.1074815999999998E-3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2374902.2999999998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2.6884118385802503E-3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29690823</v>
      </c>
      <c r="H229" s="126">
        <v>1801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24309278.23</v>
      </c>
      <c r="H230" s="126">
        <v>1801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5381544.7699999996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212644203.16999999</v>
      </c>
      <c r="H234" s="128">
        <v>12984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187904100.63999999</v>
      </c>
      <c r="H235" s="69">
        <v>12984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24740102.530000001</v>
      </c>
    </row>
    <row r="237" spans="1:9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9" x14ac:dyDescent="0.25">
      <c r="A238" s="15" t="s">
        <v>216</v>
      </c>
      <c r="B238" s="1"/>
      <c r="C238" s="2"/>
      <c r="D238" s="3"/>
      <c r="E238" s="21"/>
      <c r="F238" s="1"/>
      <c r="G238" s="140">
        <v>2358881.3499999996</v>
      </c>
      <c r="H238" s="1"/>
    </row>
    <row r="239" spans="1:9" x14ac:dyDescent="0.25">
      <c r="A239" s="15" t="s">
        <v>217</v>
      </c>
      <c r="B239" s="1"/>
      <c r="C239" s="2"/>
      <c r="D239" s="3"/>
      <c r="E239" s="1"/>
      <c r="F239" s="1"/>
      <c r="G239" s="141">
        <v>104</v>
      </c>
      <c r="H239" s="1"/>
    </row>
    <row r="240" spans="1:9" x14ac:dyDescent="0.25">
      <c r="A240" s="15"/>
      <c r="B240" s="1"/>
      <c r="C240" s="2"/>
      <c r="D240" s="3"/>
      <c r="E240" s="1"/>
      <c r="F240" s="1"/>
      <c r="G240" s="141"/>
      <c r="H240" s="1"/>
    </row>
    <row r="241" spans="1:10" x14ac:dyDescent="0.25">
      <c r="A241" s="15" t="s">
        <v>189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25">
      <c r="A242" s="15"/>
      <c r="B242" s="1"/>
      <c r="C242" s="2"/>
      <c r="D242" s="3"/>
      <c r="E242" s="1"/>
      <c r="F242" s="1"/>
      <c r="G242" s="1"/>
      <c r="H242" s="1"/>
    </row>
    <row r="243" spans="1:10" x14ac:dyDescent="0.25">
      <c r="A243" s="15" t="s">
        <v>190</v>
      </c>
      <c r="B243" s="1"/>
      <c r="C243" s="2"/>
      <c r="D243" s="3"/>
      <c r="E243" s="1"/>
      <c r="F243" s="1"/>
      <c r="G243" s="1"/>
      <c r="H243" s="76">
        <v>12691185.07</v>
      </c>
      <c r="I243" s="130"/>
      <c r="J243" s="59"/>
    </row>
    <row r="244" spans="1:10" x14ac:dyDescent="0.25">
      <c r="A244" s="15" t="s">
        <v>191</v>
      </c>
      <c r="B244" s="1"/>
      <c r="C244" s="2"/>
      <c r="D244" s="3"/>
      <c r="E244" s="1"/>
      <c r="F244" s="1"/>
      <c r="G244" s="1"/>
      <c r="H244" s="94">
        <v>10443162.34</v>
      </c>
      <c r="I244" s="37"/>
      <c r="J244" s="59"/>
    </row>
    <row r="245" spans="1:10" x14ac:dyDescent="0.25">
      <c r="A245" s="15" t="s">
        <v>192</v>
      </c>
      <c r="B245" s="1"/>
      <c r="C245" s="2"/>
      <c r="D245" s="3"/>
      <c r="E245" s="1"/>
      <c r="F245" s="1"/>
      <c r="G245" s="1"/>
      <c r="H245" s="93">
        <v>13563288.779999999</v>
      </c>
      <c r="J245" s="59"/>
    </row>
    <row r="246" spans="1:10" ht="14.4" thickBot="1" x14ac:dyDescent="0.3">
      <c r="A246" s="15" t="s">
        <v>193</v>
      </c>
      <c r="B246" s="1"/>
      <c r="C246" s="2"/>
      <c r="D246" s="3"/>
      <c r="E246" s="1"/>
      <c r="F246" s="1"/>
      <c r="G246" s="1"/>
      <c r="H246" s="129">
        <v>15811311.51</v>
      </c>
      <c r="I246" s="97"/>
      <c r="J246" s="59"/>
    </row>
    <row r="247" spans="1:10" ht="14.4" thickTop="1" x14ac:dyDescent="0.25">
      <c r="A247" s="15"/>
      <c r="B247" s="1"/>
      <c r="C247" s="2"/>
      <c r="D247" s="3"/>
      <c r="E247" s="1"/>
      <c r="F247" s="1"/>
      <c r="G247" s="1"/>
      <c r="H247" s="1"/>
      <c r="I247" s="131"/>
      <c r="J247" s="59"/>
    </row>
    <row r="248" spans="1:10" x14ac:dyDescent="0.25">
      <c r="A248" s="15" t="s">
        <v>194</v>
      </c>
      <c r="B248" s="1"/>
      <c r="C248" s="2"/>
      <c r="D248" s="3"/>
      <c r="E248" s="1"/>
      <c r="F248" s="1"/>
      <c r="G248" s="1"/>
      <c r="H248" s="76">
        <v>1544133.85</v>
      </c>
      <c r="I248" s="132"/>
      <c r="J248" s="59"/>
    </row>
    <row r="249" spans="1:10" x14ac:dyDescent="0.25">
      <c r="A249" s="15" t="s">
        <v>195</v>
      </c>
      <c r="B249" s="1"/>
      <c r="C249" s="2"/>
      <c r="D249" s="3"/>
      <c r="E249" s="1"/>
      <c r="F249" s="1"/>
      <c r="G249" s="1"/>
      <c r="H249" s="94">
        <v>566654.28</v>
      </c>
      <c r="I249" s="133"/>
      <c r="J249" s="59"/>
    </row>
    <row r="250" spans="1:10" x14ac:dyDescent="0.25">
      <c r="A250" s="15" t="s">
        <v>196</v>
      </c>
      <c r="B250" s="1"/>
      <c r="C250" s="2"/>
      <c r="D250" s="3"/>
      <c r="E250" s="1"/>
      <c r="F250" s="1"/>
      <c r="G250" s="1"/>
      <c r="H250" s="94">
        <v>616903.62</v>
      </c>
      <c r="I250" s="132"/>
      <c r="J250" s="59"/>
    </row>
    <row r="251" spans="1:10" ht="14.4" thickBot="1" x14ac:dyDescent="0.3">
      <c r="A251" s="15" t="s">
        <v>197</v>
      </c>
      <c r="B251" s="1"/>
      <c r="C251" s="2"/>
      <c r="D251" s="3"/>
      <c r="E251" s="1"/>
      <c r="F251" s="1"/>
      <c r="G251" s="1"/>
      <c r="H251" s="129">
        <v>1594383.19</v>
      </c>
      <c r="I251" s="134"/>
      <c r="J251" s="59"/>
    </row>
    <row r="252" spans="1:10" ht="14.4" thickTop="1" x14ac:dyDescent="0.25">
      <c r="A252" s="15"/>
    </row>
    <row r="253" spans="1:10" x14ac:dyDescent="0.25">
      <c r="A253" s="118" t="s">
        <v>198</v>
      </c>
      <c r="F253" s="135"/>
      <c r="I253" s="37"/>
    </row>
    <row r="254" spans="1:10" x14ac:dyDescent="0.25">
      <c r="A254" s="118"/>
      <c r="F254" s="135"/>
    </row>
    <row r="255" spans="1:10" x14ac:dyDescent="0.25">
      <c r="A255" s="46" t="s">
        <v>199</v>
      </c>
      <c r="F255" s="135"/>
    </row>
    <row r="256" spans="1:10" x14ac:dyDescent="0.25">
      <c r="A256" s="46" t="s">
        <v>200</v>
      </c>
      <c r="F256" s="135"/>
    </row>
    <row r="257" spans="1:8" x14ac:dyDescent="0.25">
      <c r="A257" s="46" t="s">
        <v>201</v>
      </c>
      <c r="E257" s="32"/>
      <c r="F257" s="135"/>
    </row>
    <row r="258" spans="1:8" x14ac:dyDescent="0.25">
      <c r="A258" s="46" t="s">
        <v>202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218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219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220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221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6" spans="1:1" x14ac:dyDescent="0.25">
      <c r="A276" s="46"/>
    </row>
    <row r="277" spans="1:1" ht="15.6" x14ac:dyDescent="0.25">
      <c r="A277" s="137" t="s">
        <v>213</v>
      </c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  <row r="296" spans="1:1" x14ac:dyDescent="0.25">
      <c r="A296" s="46"/>
    </row>
    <row r="297" spans="1:1" x14ac:dyDescent="0.25">
      <c r="A297" s="46"/>
    </row>
    <row r="298" spans="1:1" x14ac:dyDescent="0.25">
      <c r="A298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zoomScale="75" zoomScaleNormal="75" workbookViewId="0">
      <selection activeCell="D15" sqref="D15"/>
    </sheetView>
  </sheetViews>
  <sheetFormatPr defaultColWidth="34.44140625" defaultRowHeight="13.8" x14ac:dyDescent="0.25"/>
  <cols>
    <col min="1" max="1" width="32.44140625" style="1" customWidth="1"/>
    <col min="2" max="2" width="20.21875" style="4" customWidth="1"/>
    <col min="3" max="3" width="18.77734375" style="4" bestFit="1" customWidth="1"/>
    <col min="4" max="4" width="37.77734375" style="4" customWidth="1"/>
    <col min="5" max="5" width="21.21875" style="4" customWidth="1"/>
    <col min="6" max="6" width="23.21875" style="4" customWidth="1"/>
    <col min="7" max="7" width="20.77734375" style="4" customWidth="1"/>
    <col min="8" max="8" width="18.21875" style="4" customWidth="1"/>
    <col min="9" max="9" width="15.218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44044</v>
      </c>
      <c r="D3" s="8" t="s">
        <v>1</v>
      </c>
      <c r="E3" s="9">
        <v>44089</v>
      </c>
      <c r="F3" s="1"/>
      <c r="G3" s="1"/>
    </row>
    <row r="4" spans="1:31" x14ac:dyDescent="0.25">
      <c r="A4" s="6" t="s">
        <v>2</v>
      </c>
      <c r="B4" s="1"/>
      <c r="C4" s="7">
        <v>44074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44060</v>
      </c>
      <c r="D5" s="8" t="s">
        <v>5</v>
      </c>
      <c r="E5" s="10">
        <v>29</v>
      </c>
      <c r="F5" s="11"/>
      <c r="G5" s="1"/>
    </row>
    <row r="6" spans="1:31" x14ac:dyDescent="0.25">
      <c r="A6" s="6" t="s">
        <v>6</v>
      </c>
      <c r="B6" s="1"/>
      <c r="C6" s="7">
        <v>44089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937977422.00999999</v>
      </c>
      <c r="E10" s="18">
        <v>883384854.17999995</v>
      </c>
      <c r="F10" s="20">
        <v>0.58656620186323027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937977422.00999999</v>
      </c>
      <c r="E11" s="18">
        <v>883384854.18000007</v>
      </c>
      <c r="F11" s="20">
        <v>0.58656620186323027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136949881.77000001</v>
      </c>
      <c r="E13" s="18">
        <v>82357313.940000013</v>
      </c>
      <c r="F13" s="20">
        <v>0.15539115837735851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437000000</v>
      </c>
      <c r="E15" s="18">
        <v>437000000</v>
      </c>
      <c r="F15" s="20">
        <v>1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54592567.830000058</v>
      </c>
      <c r="C22" s="18">
        <v>309278.48</v>
      </c>
      <c r="D22" s="20">
        <v>103.00484496226426</v>
      </c>
      <c r="E22" s="20">
        <v>0.5835443018867924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0</v>
      </c>
      <c r="C24" s="18">
        <v>1005100</v>
      </c>
      <c r="D24" s="20">
        <v>0</v>
      </c>
      <c r="E24" s="20">
        <v>2.2999999999999998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54592567.830000058</v>
      </c>
      <c r="C27" s="18">
        <v>1564578.48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13349187.359999999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6501170.8600000003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19850358.219999999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621569.65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10883670.460000001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11505240.110000001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48591659.409999996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359096.27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909624.3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6581487.6500000004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87797465.959999993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17971038</v>
      </c>
      <c r="F56" s="56"/>
      <c r="G56" s="57"/>
      <c r="H56" s="58">
        <v>1080</v>
      </c>
      <c r="I56" s="59"/>
    </row>
    <row r="57" spans="1:10" x14ac:dyDescent="0.25">
      <c r="A57" s="46" t="s">
        <v>52</v>
      </c>
      <c r="E57" s="56">
        <v>164896</v>
      </c>
      <c r="F57" s="56"/>
      <c r="G57" s="57"/>
      <c r="H57" s="58">
        <v>7</v>
      </c>
      <c r="I57" s="59"/>
    </row>
    <row r="58" spans="1:10" x14ac:dyDescent="0.25">
      <c r="A58" s="46" t="s">
        <v>53</v>
      </c>
      <c r="B58" s="1"/>
      <c r="C58" s="1"/>
      <c r="D58" s="1"/>
      <c r="E58" s="56">
        <v>313317</v>
      </c>
      <c r="F58" s="57"/>
      <c r="G58" s="57"/>
      <c r="H58" s="58">
        <v>17</v>
      </c>
    </row>
    <row r="59" spans="1:10" x14ac:dyDescent="0.25">
      <c r="A59" s="46" t="s">
        <v>54</v>
      </c>
      <c r="B59" s="1"/>
      <c r="C59" s="1"/>
      <c r="D59" s="1"/>
      <c r="E59" s="56">
        <v>16615446</v>
      </c>
      <c r="F59" s="57"/>
      <c r="G59" s="57"/>
      <c r="H59" s="58">
        <v>971</v>
      </c>
    </row>
    <row r="60" spans="1:10" x14ac:dyDescent="0.25">
      <c r="A60" s="46" t="s">
        <v>55</v>
      </c>
      <c r="B60" s="1"/>
      <c r="C60" s="1"/>
      <c r="D60" s="1"/>
      <c r="E60" s="56">
        <v>18100</v>
      </c>
      <c r="F60" s="57"/>
      <c r="G60" s="57"/>
      <c r="H60" s="58">
        <v>1</v>
      </c>
    </row>
    <row r="61" spans="1:10" x14ac:dyDescent="0.25">
      <c r="A61" s="46" t="s">
        <v>56</v>
      </c>
      <c r="B61" s="1"/>
      <c r="C61" s="1"/>
      <c r="D61" s="1"/>
      <c r="E61" s="56"/>
      <c r="F61" s="56">
        <v>894897.26</v>
      </c>
      <c r="G61" s="57"/>
      <c r="H61" s="58">
        <v>50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335069.40999999997</v>
      </c>
      <c r="H62" s="58">
        <v>21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15596499.960000001</v>
      </c>
      <c r="H63" s="58">
        <v>902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2872121.08</v>
      </c>
      <c r="H64" s="58">
        <v>145</v>
      </c>
    </row>
    <row r="65" spans="1:10" x14ac:dyDescent="0.25">
      <c r="A65" s="34" t="s">
        <v>60</v>
      </c>
      <c r="B65" s="1"/>
      <c r="C65" s="1"/>
      <c r="D65" s="1"/>
      <c r="E65" s="62">
        <v>35082797</v>
      </c>
      <c r="F65" s="62">
        <v>894897.26</v>
      </c>
      <c r="G65" s="63">
        <v>18803690.450000003</v>
      </c>
      <c r="H65" s="64">
        <v>3194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56490</v>
      </c>
      <c r="E71" s="70">
        <v>1187632423.3</v>
      </c>
      <c r="F71" s="71">
        <v>7.0000000000000007E-2</v>
      </c>
      <c r="G71" s="70">
        <v>937977422.00999999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-18268467.32</v>
      </c>
      <c r="F72" s="74"/>
      <c r="G72" s="35">
        <v>-14977339.440000057</v>
      </c>
      <c r="H72" s="42"/>
      <c r="I72" s="59"/>
    </row>
    <row r="73" spans="1:10" x14ac:dyDescent="0.25">
      <c r="A73" s="46" t="s">
        <v>68</v>
      </c>
      <c r="B73" s="1"/>
      <c r="C73" s="1"/>
      <c r="D73" s="75">
        <v>-98</v>
      </c>
      <c r="E73" s="73">
        <v>-2076144.98</v>
      </c>
      <c r="F73" s="74"/>
      <c r="G73" s="35">
        <v>-1674311.37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-659</v>
      </c>
      <c r="E75" s="73">
        <v>-12114616.369999999</v>
      </c>
      <c r="F75" s="74"/>
      <c r="G75" s="35">
        <v>-9320239.6500000004</v>
      </c>
      <c r="H75" s="42"/>
      <c r="I75" s="59"/>
    </row>
    <row r="76" spans="1:10" x14ac:dyDescent="0.25">
      <c r="A76" s="46" t="s">
        <v>71</v>
      </c>
      <c r="B76" s="1"/>
      <c r="C76" s="1"/>
      <c r="D76" s="75">
        <v>-2099</v>
      </c>
      <c r="E76" s="73">
        <v>-36449489.149999999</v>
      </c>
      <c r="F76" s="76"/>
      <c r="G76" s="35">
        <v>-28620677.370000001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53634</v>
      </c>
      <c r="E77" s="79">
        <v>1118723705.48</v>
      </c>
      <c r="F77" s="80"/>
      <c r="G77" s="79">
        <v>883384854.17999995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188884957.28999999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694499896.88999999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883384854.17999995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87797465.959999993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87797465.959999993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582689.51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16212589.84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781647.85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781647.85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17576927.200000003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309278.48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309278.48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1564578.48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1564578.48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68655960.279999986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54592567.830000058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54592567.830000058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14063392.449999999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7530137.6999999899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7530137.6999999899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14063392.449999988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21593530.149999976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14063392.449999984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7530137.6999999918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9.9700000000000006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0.51680588776010683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0.6141733665404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1543571.62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1674311.37</v>
      </c>
      <c r="H199" s="106">
        <v>98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-130739.75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937977422.00999999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-1.3938475162849511E-4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-3.51993E-5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2.1897899999999999E-5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-1.3144869999999999E-4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1.1558600247925039E-3</v>
      </c>
      <c r="H208" s="76">
        <v>1740757.03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4.5353578456973206E-3</v>
      </c>
      <c r="G211" s="101">
        <v>4254063.26</v>
      </c>
      <c r="H211" s="112">
        <v>259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1.5854961058797694E-3</v>
      </c>
      <c r="G212" s="101">
        <v>1487159.55</v>
      </c>
      <c r="H212" s="112">
        <v>94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6.7675915763485458E-4</v>
      </c>
      <c r="G213" s="113">
        <v>634784.81000000006</v>
      </c>
      <c r="H213" s="114">
        <v>38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1.1185330002418914E-4</v>
      </c>
      <c r="G214" s="115">
        <v>104915.87</v>
      </c>
      <c r="H214" s="116">
        <v>6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6.7976131092119434E-3</v>
      </c>
      <c r="G215" s="98">
        <v>6480923.4899999993</v>
      </c>
      <c r="H215" s="117">
        <v>397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2.3741085635388135E-3</v>
      </c>
      <c r="H218" s="121">
        <v>2.4429102496016995E-3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1.9847785000000001E-3</v>
      </c>
      <c r="H219" s="120">
        <v>2.0285336000000001E-3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2.0485039E-3</v>
      </c>
      <c r="H220" s="120">
        <v>2.1074815999999998E-3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2.1448892000000002E-3</v>
      </c>
      <c r="H221" s="120">
        <v>2.1582289999999998E-3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2331583.9300000002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2.4857569865633106E-3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34586484</v>
      </c>
      <c r="H229" s="126">
        <v>2051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28090238.02</v>
      </c>
      <c r="H230" s="126">
        <v>2051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6496245.9800000004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182953380.16999999</v>
      </c>
      <c r="H234" s="128">
        <v>11183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163594822.41</v>
      </c>
      <c r="H235" s="69">
        <v>11183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19358557.75999999</v>
      </c>
    </row>
    <row r="237" spans="1:9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9" x14ac:dyDescent="0.25">
      <c r="A238" s="15" t="s">
        <v>216</v>
      </c>
      <c r="B238" s="1"/>
      <c r="C238" s="2"/>
      <c r="D238" s="3"/>
      <c r="E238" s="21"/>
      <c r="F238" s="1"/>
      <c r="G238" s="140">
        <v>3720047.3400000003</v>
      </c>
    </row>
    <row r="239" spans="1:9" x14ac:dyDescent="0.25">
      <c r="A239" s="15" t="s">
        <v>217</v>
      </c>
      <c r="B239" s="1"/>
      <c r="C239" s="2"/>
      <c r="D239" s="3"/>
      <c r="E239" s="1"/>
      <c r="F239" s="1"/>
      <c r="G239" s="141">
        <v>173</v>
      </c>
    </row>
    <row r="240" spans="1:9" x14ac:dyDescent="0.25">
      <c r="A240" s="15"/>
      <c r="B240" s="1"/>
      <c r="C240" s="2"/>
      <c r="D240" s="3"/>
      <c r="E240" s="1"/>
      <c r="F240" s="1"/>
      <c r="G240" s="141"/>
    </row>
    <row r="241" spans="1:10" x14ac:dyDescent="0.25">
      <c r="A241" s="15" t="s">
        <v>189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25">
      <c r="A242" s="15"/>
      <c r="B242" s="1"/>
      <c r="C242" s="2"/>
      <c r="D242" s="3"/>
      <c r="E242" s="1"/>
      <c r="F242" s="1"/>
      <c r="G242" s="1"/>
      <c r="H242" s="1"/>
    </row>
    <row r="243" spans="1:10" x14ac:dyDescent="0.25">
      <c r="A243" s="15" t="s">
        <v>190</v>
      </c>
      <c r="B243" s="1"/>
      <c r="C243" s="2"/>
      <c r="D243" s="3"/>
      <c r="E243" s="1"/>
      <c r="F243" s="1"/>
      <c r="G243" s="1"/>
      <c r="H243" s="76">
        <v>18020104.449999999</v>
      </c>
      <c r="I243" s="130"/>
      <c r="J243" s="59"/>
    </row>
    <row r="244" spans="1:10" x14ac:dyDescent="0.25">
      <c r="A244" s="15" t="s">
        <v>191</v>
      </c>
      <c r="B244" s="1"/>
      <c r="C244" s="2"/>
      <c r="D244" s="3"/>
      <c r="E244" s="1"/>
      <c r="F244" s="1"/>
      <c r="G244" s="1"/>
      <c r="H244" s="94">
        <v>16212589.84</v>
      </c>
      <c r="I244" s="37"/>
      <c r="J244" s="59"/>
    </row>
    <row r="245" spans="1:10" x14ac:dyDescent="0.25">
      <c r="A245" s="15" t="s">
        <v>192</v>
      </c>
      <c r="B245" s="1"/>
      <c r="C245" s="2"/>
      <c r="D245" s="3"/>
      <c r="E245" s="1"/>
      <c r="F245" s="1"/>
      <c r="G245" s="1"/>
      <c r="H245" s="93">
        <v>10883670.460000001</v>
      </c>
      <c r="J245" s="59"/>
    </row>
    <row r="246" spans="1:10" ht="14.4" thickBot="1" x14ac:dyDescent="0.3">
      <c r="A246" s="15" t="s">
        <v>193</v>
      </c>
      <c r="B246" s="1"/>
      <c r="C246" s="2"/>
      <c r="D246" s="3"/>
      <c r="E246" s="1"/>
      <c r="F246" s="1"/>
      <c r="G246" s="1"/>
      <c r="H246" s="129">
        <v>12691185.07</v>
      </c>
      <c r="I246" s="97"/>
      <c r="J246" s="59"/>
    </row>
    <row r="247" spans="1:10" ht="14.4" thickTop="1" x14ac:dyDescent="0.25">
      <c r="A247" s="15"/>
      <c r="B247" s="1"/>
      <c r="C247" s="2"/>
      <c r="D247" s="3"/>
      <c r="E247" s="1"/>
      <c r="F247" s="1"/>
      <c r="G247" s="1"/>
      <c r="H247" s="1"/>
      <c r="I247" s="131"/>
      <c r="J247" s="59"/>
    </row>
    <row r="248" spans="1:10" x14ac:dyDescent="0.25">
      <c r="A248" s="15" t="s">
        <v>194</v>
      </c>
      <c r="B248" s="1"/>
      <c r="C248" s="2"/>
      <c r="D248" s="3"/>
      <c r="E248" s="1"/>
      <c r="F248" s="1"/>
      <c r="G248" s="1"/>
      <c r="H248" s="76">
        <v>1505253.71</v>
      </c>
      <c r="I248" s="132"/>
      <c r="J248" s="59"/>
    </row>
    <row r="249" spans="1:10" x14ac:dyDescent="0.25">
      <c r="A249" s="15" t="s">
        <v>195</v>
      </c>
      <c r="B249" s="1"/>
      <c r="C249" s="2"/>
      <c r="D249" s="3"/>
      <c r="E249" s="1"/>
      <c r="F249" s="1"/>
      <c r="G249" s="1"/>
      <c r="H249" s="94">
        <v>582689.51</v>
      </c>
      <c r="I249" s="133"/>
      <c r="J249" s="59"/>
    </row>
    <row r="250" spans="1:10" x14ac:dyDescent="0.25">
      <c r="A250" s="15" t="s">
        <v>196</v>
      </c>
      <c r="B250" s="1"/>
      <c r="C250" s="2"/>
      <c r="D250" s="3"/>
      <c r="E250" s="1"/>
      <c r="F250" s="1"/>
      <c r="G250" s="1"/>
      <c r="H250" s="94">
        <v>621569.65</v>
      </c>
      <c r="I250" s="132"/>
      <c r="J250" s="59"/>
    </row>
    <row r="251" spans="1:10" ht="14.4" thickBot="1" x14ac:dyDescent="0.3">
      <c r="A251" s="15" t="s">
        <v>197</v>
      </c>
      <c r="B251" s="1"/>
      <c r="C251" s="2"/>
      <c r="D251" s="3"/>
      <c r="E251" s="1"/>
      <c r="F251" s="1"/>
      <c r="G251" s="1"/>
      <c r="H251" s="129">
        <v>1544133.85</v>
      </c>
      <c r="I251" s="134"/>
      <c r="J251" s="59"/>
    </row>
    <row r="252" spans="1:10" ht="14.4" thickTop="1" x14ac:dyDescent="0.25">
      <c r="A252" s="15"/>
    </row>
    <row r="253" spans="1:10" x14ac:dyDescent="0.25">
      <c r="A253" s="118" t="s">
        <v>198</v>
      </c>
      <c r="F253" s="135"/>
      <c r="I253" s="37"/>
    </row>
    <row r="254" spans="1:10" x14ac:dyDescent="0.25">
      <c r="A254" s="118"/>
      <c r="F254" s="135"/>
    </row>
    <row r="255" spans="1:10" x14ac:dyDescent="0.25">
      <c r="A255" s="46" t="s">
        <v>199</v>
      </c>
      <c r="F255" s="135"/>
    </row>
    <row r="256" spans="1:10" x14ac:dyDescent="0.25">
      <c r="A256" s="46" t="s">
        <v>200</v>
      </c>
      <c r="F256" s="135"/>
    </row>
    <row r="257" spans="1:8" x14ac:dyDescent="0.25">
      <c r="A257" s="46" t="s">
        <v>201</v>
      </c>
      <c r="E257" s="32"/>
      <c r="F257" s="135"/>
    </row>
    <row r="258" spans="1:8" x14ac:dyDescent="0.25">
      <c r="A258" s="46" t="s">
        <v>202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218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219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220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221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zoomScale="75" zoomScaleNormal="75" workbookViewId="0">
      <selection activeCell="C11" sqref="C11"/>
    </sheetView>
  </sheetViews>
  <sheetFormatPr defaultColWidth="34.44140625" defaultRowHeight="13.8" x14ac:dyDescent="0.25"/>
  <cols>
    <col min="1" max="1" width="32.44140625" style="1" customWidth="1"/>
    <col min="2" max="2" width="20.33203125" style="4" customWidth="1"/>
    <col min="3" max="3" width="18.88671875" style="4" bestFit="1" customWidth="1"/>
    <col min="4" max="4" width="37.88671875" style="4" customWidth="1"/>
    <col min="5" max="5" width="21.33203125" style="4" customWidth="1"/>
    <col min="6" max="6" width="23.33203125" style="4" customWidth="1"/>
    <col min="7" max="7" width="20.88671875" style="4" customWidth="1"/>
    <col min="8" max="8" width="18.109375" style="4" customWidth="1"/>
    <col min="9" max="9" width="15.1093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44013</v>
      </c>
      <c r="D3" s="8" t="s">
        <v>1</v>
      </c>
      <c r="E3" s="9">
        <v>44060</v>
      </c>
      <c r="F3" s="1"/>
      <c r="G3" s="1"/>
    </row>
    <row r="4" spans="1:31" x14ac:dyDescent="0.25">
      <c r="A4" s="6" t="s">
        <v>2</v>
      </c>
      <c r="B4" s="1"/>
      <c r="C4" s="7">
        <v>44043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44027</v>
      </c>
      <c r="D5" s="8" t="s">
        <v>5</v>
      </c>
      <c r="E5" s="10">
        <v>33</v>
      </c>
      <c r="F5" s="11"/>
      <c r="G5" s="1"/>
    </row>
    <row r="6" spans="1:31" x14ac:dyDescent="0.25">
      <c r="A6" s="6" t="s">
        <v>6</v>
      </c>
      <c r="B6" s="1"/>
      <c r="C6" s="7">
        <v>44060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997316512.96000004</v>
      </c>
      <c r="E10" s="18">
        <v>937977422.00999999</v>
      </c>
      <c r="F10" s="20">
        <v>0.62281558401018633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997316512.96000004</v>
      </c>
      <c r="E11" s="18">
        <v>937977422.00999999</v>
      </c>
      <c r="F11" s="20">
        <v>0.62281558401018633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196288972.72</v>
      </c>
      <c r="E13" s="18">
        <v>136949881.76999998</v>
      </c>
      <c r="F13" s="20">
        <v>0.25839600333962259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437000000</v>
      </c>
      <c r="E15" s="18">
        <v>437000000</v>
      </c>
      <c r="F15" s="20">
        <v>1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59339090.949999943</v>
      </c>
      <c r="C22" s="18">
        <v>443285.93</v>
      </c>
      <c r="D22" s="20">
        <v>111.96054896226404</v>
      </c>
      <c r="E22" s="20">
        <v>0.83638854716981126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0</v>
      </c>
      <c r="C24" s="18">
        <v>1005100</v>
      </c>
      <c r="D24" s="20">
        <v>0</v>
      </c>
      <c r="E24" s="20">
        <v>2.2999999999999998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59339090.949999943</v>
      </c>
      <c r="C27" s="18">
        <v>1698585.93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14714183.779999999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6948387.2999999998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21662571.079999998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518313.96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13054987.24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13573301.200000001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66451460.949999996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361648.96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693354.62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9320949.6300000008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112063286.44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26967755</v>
      </c>
      <c r="F56" s="56"/>
      <c r="G56" s="57"/>
      <c r="H56" s="58">
        <v>1631</v>
      </c>
      <c r="I56" s="59"/>
    </row>
    <row r="57" spans="1:10" x14ac:dyDescent="0.25">
      <c r="A57" s="46" t="s">
        <v>52</v>
      </c>
      <c r="E57" s="56">
        <v>24420</v>
      </c>
      <c r="F57" s="56"/>
      <c r="G57" s="57"/>
      <c r="H57" s="58">
        <v>1</v>
      </c>
      <c r="I57" s="59"/>
    </row>
    <row r="58" spans="1:10" x14ac:dyDescent="0.25">
      <c r="A58" s="46" t="s">
        <v>53</v>
      </c>
      <c r="B58" s="1"/>
      <c r="C58" s="1"/>
      <c r="D58" s="1"/>
      <c r="E58" s="56">
        <v>391322</v>
      </c>
      <c r="F58" s="57"/>
      <c r="G58" s="57"/>
      <c r="H58" s="58">
        <v>25</v>
      </c>
    </row>
    <row r="59" spans="1:10" x14ac:dyDescent="0.25">
      <c r="A59" s="46" t="s">
        <v>54</v>
      </c>
      <c r="B59" s="1"/>
      <c r="C59" s="1"/>
      <c r="D59" s="1"/>
      <c r="E59" s="56">
        <v>28425324</v>
      </c>
      <c r="F59" s="57"/>
      <c r="G59" s="57"/>
      <c r="H59" s="58">
        <v>1711</v>
      </c>
    </row>
    <row r="60" spans="1:10" x14ac:dyDescent="0.25">
      <c r="A60" s="46" t="s">
        <v>55</v>
      </c>
      <c r="B60" s="1"/>
      <c r="C60" s="1"/>
      <c r="D60" s="1"/>
      <c r="E60" s="56">
        <v>68952</v>
      </c>
      <c r="F60" s="57"/>
      <c r="G60" s="57"/>
      <c r="H60" s="58">
        <v>4</v>
      </c>
    </row>
    <row r="61" spans="1:10" x14ac:dyDescent="0.25">
      <c r="A61" s="46" t="s">
        <v>56</v>
      </c>
      <c r="B61" s="1"/>
      <c r="C61" s="1"/>
      <c r="D61" s="1"/>
      <c r="E61" s="56"/>
      <c r="F61" s="56">
        <v>676151.45</v>
      </c>
      <c r="G61" s="57"/>
      <c r="H61" s="58">
        <v>40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430573.96</v>
      </c>
      <c r="H62" s="58">
        <v>27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16464263.27</v>
      </c>
      <c r="H63" s="58">
        <v>969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1762421.53</v>
      </c>
      <c r="H64" s="58">
        <v>88</v>
      </c>
    </row>
    <row r="65" spans="1:10" x14ac:dyDescent="0.25">
      <c r="A65" s="34" t="s">
        <v>60</v>
      </c>
      <c r="B65" s="1"/>
      <c r="C65" s="1"/>
      <c r="D65" s="1"/>
      <c r="E65" s="62">
        <v>55877773</v>
      </c>
      <c r="F65" s="62">
        <v>676151.45</v>
      </c>
      <c r="G65" s="63">
        <v>18657258.760000002</v>
      </c>
      <c r="H65" s="64">
        <v>4496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59649</v>
      </c>
      <c r="E71" s="70">
        <v>1262615643.9100001</v>
      </c>
      <c r="F71" s="71">
        <v>7.0000000000000007E-2</v>
      </c>
      <c r="G71" s="70">
        <v>997316512.96000004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-19241451.370000001</v>
      </c>
      <c r="F72" s="74"/>
      <c r="G72" s="35">
        <v>-15733551.679999948</v>
      </c>
      <c r="H72" s="42"/>
      <c r="I72" s="59"/>
    </row>
    <row r="73" spans="1:10" x14ac:dyDescent="0.25">
      <c r="A73" s="46" t="s">
        <v>68</v>
      </c>
      <c r="B73" s="1"/>
      <c r="C73" s="1"/>
      <c r="D73" s="75">
        <v>-82</v>
      </c>
      <c r="E73" s="73">
        <v>-1583387.52</v>
      </c>
      <c r="F73" s="74"/>
      <c r="G73" s="35">
        <v>-1264876.22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-908</v>
      </c>
      <c r="E75" s="73">
        <v>-16360721.15</v>
      </c>
      <c r="F75" s="74"/>
      <c r="G75" s="35">
        <v>-12611765.08</v>
      </c>
      <c r="H75" s="42"/>
      <c r="I75" s="59"/>
    </row>
    <row r="76" spans="1:10" x14ac:dyDescent="0.25">
      <c r="A76" s="46" t="s">
        <v>71</v>
      </c>
      <c r="B76" s="1"/>
      <c r="C76" s="1"/>
      <c r="D76" s="75">
        <v>-2169</v>
      </c>
      <c r="E76" s="73">
        <v>-37797660.57</v>
      </c>
      <c r="F76" s="76"/>
      <c r="G76" s="35">
        <v>-29728897.969999999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56490</v>
      </c>
      <c r="E77" s="79">
        <v>1187632423.3000002</v>
      </c>
      <c r="F77" s="80"/>
      <c r="G77" s="79">
        <v>937977422.00999999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211184570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726792852.00999999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937977422.00999999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112063286.44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112063286.44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799346.04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31626731.210000001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831097.09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831097.09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33257174.34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443285.93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443285.93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1698585.93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1698585.93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77107526.169999987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59339090.949999943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59339090.949999943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17768435.219999999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7530137.6999999704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7530137.6999999704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17768435.219999984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25298572.919999953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17768435.219999965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7530137.6999999881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10.65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0.66873735446868066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0.62025883396416837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1229771.3400000001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1264876.22</v>
      </c>
      <c r="H199" s="106">
        <v>82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-35104.879999999888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997316512.96000004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-3.5199336964560882E-5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2.1897899999999999E-5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-1.3144869999999999E-4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-4.287421E-4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1.0690490293048878E-3</v>
      </c>
      <c r="H208" s="76">
        <v>1610017.2799999998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4.8518123756305159E-3</v>
      </c>
      <c r="G211" s="101">
        <v>4838792.5999999996</v>
      </c>
      <c r="H211" s="112">
        <v>285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1.154046589065313E-3</v>
      </c>
      <c r="G212" s="101">
        <v>1150949.72</v>
      </c>
      <c r="H212" s="112">
        <v>68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7.7322053729088184E-4</v>
      </c>
      <c r="G213" s="113">
        <v>771145.61</v>
      </c>
      <c r="H213" s="114">
        <v>50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5.7511381045688606E-5</v>
      </c>
      <c r="G214" s="115">
        <v>57357.05</v>
      </c>
      <c r="H214" s="116">
        <v>3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6.7790795019867104E-3</v>
      </c>
      <c r="G215" s="98">
        <v>6818244.9799999995</v>
      </c>
      <c r="H215" s="117">
        <v>406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1.9847785074018835E-3</v>
      </c>
      <c r="H218" s="121">
        <v>2.0285335881573873E-3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2.0485039E-3</v>
      </c>
      <c r="H219" s="120">
        <v>2.1074815999999998E-3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2.1448892000000002E-3</v>
      </c>
      <c r="H220" s="120">
        <v>2.1582289999999998E-3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1.7659573E-3</v>
      </c>
      <c r="H221" s="120">
        <v>1.8149368999999999E-3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2610029.7400000002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2.6170525666455923E-3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55393079</v>
      </c>
      <c r="H229" s="126">
        <v>3342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46414965.270000003</v>
      </c>
      <c r="H230" s="126">
        <v>3342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8978113.7299999967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148366896.17000002</v>
      </c>
      <c r="H234" s="128">
        <v>9132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135504584.39000002</v>
      </c>
      <c r="H235" s="69">
        <v>9132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12862311.780000001</v>
      </c>
    </row>
    <row r="237" spans="1:9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9" x14ac:dyDescent="0.25">
      <c r="A238" s="15" t="s">
        <v>216</v>
      </c>
      <c r="B238" s="1"/>
      <c r="C238" s="2"/>
      <c r="D238" s="3"/>
      <c r="E238" s="21"/>
      <c r="F238" s="1"/>
      <c r="G238" s="140">
        <v>9888603.6699999981</v>
      </c>
      <c r="H238" s="1"/>
    </row>
    <row r="239" spans="1:9" x14ac:dyDescent="0.25">
      <c r="A239" s="15" t="s">
        <v>217</v>
      </c>
      <c r="B239" s="1"/>
      <c r="C239" s="2"/>
      <c r="D239" s="3"/>
      <c r="E239" s="1"/>
      <c r="F239" s="1"/>
      <c r="G239" s="141">
        <v>431</v>
      </c>
      <c r="H239" s="1"/>
    </row>
    <row r="240" spans="1:9" x14ac:dyDescent="0.25">
      <c r="A240" s="15"/>
      <c r="B240" s="1"/>
      <c r="C240" s="2"/>
      <c r="D240" s="3"/>
      <c r="E240" s="1"/>
      <c r="F240" s="1"/>
      <c r="G240" s="141"/>
      <c r="H240" s="1"/>
    </row>
    <row r="241" spans="1:10" x14ac:dyDescent="0.25">
      <c r="A241" s="15" t="s">
        <v>189</v>
      </c>
      <c r="B241" s="1"/>
      <c r="C241" s="2"/>
      <c r="D241" s="3"/>
      <c r="E241" s="1"/>
      <c r="F241" s="1"/>
      <c r="G241" s="1" t="s">
        <v>51</v>
      </c>
      <c r="I241" s="130"/>
      <c r="J241" s="59"/>
    </row>
    <row r="242" spans="1:10" x14ac:dyDescent="0.25">
      <c r="A242" s="15"/>
      <c r="B242" s="1"/>
      <c r="C242" s="2"/>
      <c r="D242" s="3"/>
      <c r="E242" s="1"/>
      <c r="F242" s="1"/>
      <c r="G242" s="1"/>
      <c r="I242" s="37"/>
      <c r="J242" s="59"/>
    </row>
    <row r="243" spans="1:10" x14ac:dyDescent="0.25">
      <c r="A243" s="15" t="s">
        <v>190</v>
      </c>
      <c r="B243" s="1"/>
      <c r="C243" s="2"/>
      <c r="D243" s="3"/>
      <c r="E243" s="1"/>
      <c r="F243" s="1"/>
      <c r="G243" s="1"/>
      <c r="H243" s="76">
        <v>36591848.420000002</v>
      </c>
      <c r="J243" s="59"/>
    </row>
    <row r="244" spans="1:10" x14ac:dyDescent="0.25">
      <c r="A244" s="15" t="s">
        <v>191</v>
      </c>
      <c r="B244" s="1"/>
      <c r="C244" s="2"/>
      <c r="D244" s="3"/>
      <c r="E244" s="1"/>
      <c r="F244" s="1"/>
      <c r="G244" s="1"/>
      <c r="H244" s="94">
        <v>31626731.210000001</v>
      </c>
      <c r="I244" s="97"/>
      <c r="J244" s="59"/>
    </row>
    <row r="245" spans="1:10" x14ac:dyDescent="0.25">
      <c r="A245" s="15" t="s">
        <v>192</v>
      </c>
      <c r="B245" s="1"/>
      <c r="C245" s="2"/>
      <c r="D245" s="3"/>
      <c r="E245" s="1"/>
      <c r="F245" s="1"/>
      <c r="G245" s="1"/>
      <c r="H245" s="93">
        <v>13054987.24</v>
      </c>
      <c r="I245" s="131"/>
      <c r="J245" s="59"/>
    </row>
    <row r="246" spans="1:10" ht="14.4" thickBot="1" x14ac:dyDescent="0.3">
      <c r="A246" s="15" t="s">
        <v>193</v>
      </c>
      <c r="B246" s="1"/>
      <c r="C246" s="2"/>
      <c r="D246" s="3"/>
      <c r="E246" s="1"/>
      <c r="F246" s="1"/>
      <c r="G246" s="1"/>
      <c r="H246" s="129">
        <v>18020104.450000003</v>
      </c>
      <c r="I246" s="132"/>
      <c r="J246" s="59"/>
    </row>
    <row r="247" spans="1:10" ht="14.4" thickTop="1" x14ac:dyDescent="0.25">
      <c r="A247" s="15"/>
      <c r="B247" s="1"/>
      <c r="C247" s="2"/>
      <c r="D247" s="3"/>
      <c r="E247" s="1"/>
      <c r="F247" s="1"/>
      <c r="G247" s="1"/>
      <c r="H247" s="1"/>
      <c r="I247" s="133"/>
      <c r="J247" s="59"/>
    </row>
    <row r="248" spans="1:10" x14ac:dyDescent="0.25">
      <c r="A248" s="15" t="s">
        <v>194</v>
      </c>
      <c r="B248" s="1"/>
      <c r="C248" s="2"/>
      <c r="D248" s="3"/>
      <c r="E248" s="1"/>
      <c r="F248" s="1"/>
      <c r="G248" s="1"/>
      <c r="H248" s="76">
        <v>1786285.79</v>
      </c>
      <c r="I248" s="132"/>
      <c r="J248" s="59"/>
    </row>
    <row r="249" spans="1:10" x14ac:dyDescent="0.25">
      <c r="A249" s="15" t="s">
        <v>195</v>
      </c>
      <c r="B249" s="1"/>
      <c r="C249" s="2"/>
      <c r="D249" s="3"/>
      <c r="E249" s="1"/>
      <c r="F249" s="1"/>
      <c r="G249" s="1"/>
      <c r="H249" s="94">
        <v>799346.04</v>
      </c>
      <c r="I249" s="134"/>
      <c r="J249" s="59"/>
    </row>
    <row r="250" spans="1:10" x14ac:dyDescent="0.25">
      <c r="A250" s="15" t="s">
        <v>196</v>
      </c>
      <c r="B250" s="1"/>
      <c r="C250" s="2"/>
      <c r="D250" s="3"/>
      <c r="E250" s="1"/>
      <c r="F250" s="1"/>
      <c r="G250" s="1"/>
      <c r="H250" s="94">
        <v>518313.96</v>
      </c>
    </row>
    <row r="251" spans="1:10" ht="14.4" thickBot="1" x14ac:dyDescent="0.3">
      <c r="A251" s="15" t="s">
        <v>197</v>
      </c>
      <c r="B251" s="1"/>
      <c r="C251" s="2"/>
      <c r="D251" s="3"/>
      <c r="E251" s="1"/>
      <c r="F251" s="1"/>
      <c r="G251" s="1"/>
      <c r="H251" s="129">
        <v>1505253.71</v>
      </c>
      <c r="I251" s="37"/>
    </row>
    <row r="252" spans="1:10" ht="14.4" thickTop="1" x14ac:dyDescent="0.25">
      <c r="A252" s="15"/>
    </row>
    <row r="253" spans="1:10" x14ac:dyDescent="0.25">
      <c r="A253" s="118" t="s">
        <v>198</v>
      </c>
      <c r="F253" s="135"/>
    </row>
    <row r="254" spans="1:10" x14ac:dyDescent="0.25">
      <c r="A254" s="118"/>
      <c r="F254" s="135"/>
    </row>
    <row r="255" spans="1:10" x14ac:dyDescent="0.25">
      <c r="A255" s="46" t="s">
        <v>199</v>
      </c>
      <c r="F255" s="135"/>
    </row>
    <row r="256" spans="1:10" x14ac:dyDescent="0.25">
      <c r="A256" s="46" t="s">
        <v>200</v>
      </c>
      <c r="F256" s="135"/>
    </row>
    <row r="257" spans="1:8" x14ac:dyDescent="0.25">
      <c r="A257" s="46" t="s">
        <v>201</v>
      </c>
      <c r="E257" s="32"/>
      <c r="F257" s="135"/>
    </row>
    <row r="258" spans="1:8" x14ac:dyDescent="0.25">
      <c r="A258" s="46" t="s">
        <v>202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218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219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220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221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zoomScale="75" zoomScaleNormal="75" workbookViewId="0">
      <selection activeCell="D25" sqref="D25"/>
    </sheetView>
  </sheetViews>
  <sheetFormatPr defaultColWidth="34.44140625" defaultRowHeight="13.8" x14ac:dyDescent="0.25"/>
  <cols>
    <col min="1" max="1" width="32.44140625" style="1" customWidth="1"/>
    <col min="2" max="2" width="20.33203125" style="4" customWidth="1"/>
    <col min="3" max="3" width="18.88671875" style="4" bestFit="1" customWidth="1"/>
    <col min="4" max="4" width="37.88671875" style="4" customWidth="1"/>
    <col min="5" max="5" width="21.33203125" style="4" customWidth="1"/>
    <col min="6" max="6" width="23.33203125" style="4" customWidth="1"/>
    <col min="7" max="7" width="20.88671875" style="4" customWidth="1"/>
    <col min="8" max="8" width="18.109375" style="4" customWidth="1"/>
    <col min="9" max="9" width="15.1093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43983</v>
      </c>
      <c r="D3" s="8" t="s">
        <v>1</v>
      </c>
      <c r="E3" s="9">
        <v>44027</v>
      </c>
      <c r="F3" s="1"/>
      <c r="G3" s="1"/>
    </row>
    <row r="4" spans="1:31" x14ac:dyDescent="0.25">
      <c r="A4" s="6" t="s">
        <v>2</v>
      </c>
      <c r="B4" s="1"/>
      <c r="C4" s="7">
        <v>44012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43997</v>
      </c>
      <c r="D5" s="8" t="s">
        <v>5</v>
      </c>
      <c r="E5" s="10">
        <v>30</v>
      </c>
      <c r="F5" s="11"/>
      <c r="G5" s="1"/>
    </row>
    <row r="6" spans="1:31" x14ac:dyDescent="0.25">
      <c r="A6" s="6" t="s">
        <v>6</v>
      </c>
      <c r="B6" s="1"/>
      <c r="C6" s="7">
        <v>44027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1056081777.1</v>
      </c>
      <c r="E10" s="18">
        <v>997316512.96000004</v>
      </c>
      <c r="F10" s="20">
        <v>0.66221665030180521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1056081777.1</v>
      </c>
      <c r="E11" s="18">
        <v>997316512.96000004</v>
      </c>
      <c r="F11" s="20">
        <v>0.66221665030180521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255054236.86000001</v>
      </c>
      <c r="E13" s="18">
        <v>196288972.72000003</v>
      </c>
      <c r="F13" s="20">
        <v>0.37035655230188685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437000000</v>
      </c>
      <c r="E15" s="18">
        <v>437000000</v>
      </c>
      <c r="F15" s="20">
        <v>1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58765264.139999971</v>
      </c>
      <c r="C22" s="18">
        <v>575997.48</v>
      </c>
      <c r="D22" s="20">
        <v>110.87785686792448</v>
      </c>
      <c r="E22" s="20">
        <v>1.0867876981132074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0</v>
      </c>
      <c r="C24" s="18">
        <v>1005100</v>
      </c>
      <c r="D24" s="20">
        <v>0</v>
      </c>
      <c r="E24" s="20">
        <v>2.2999999999999998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58765264.139999971</v>
      </c>
      <c r="C27" s="18">
        <v>1831297.48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15343393.539999999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7264314.75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22607708.289999999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578404.77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22466050.690000001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23044455.460000001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40542895.710000001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284001.11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867615.09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3973631.63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91320307.290000021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14669434</v>
      </c>
      <c r="F56" s="56"/>
      <c r="G56" s="57"/>
      <c r="H56" s="58">
        <v>870</v>
      </c>
      <c r="I56" s="59"/>
    </row>
    <row r="57" spans="1:10" x14ac:dyDescent="0.25">
      <c r="A57" s="46" t="s">
        <v>52</v>
      </c>
      <c r="E57" s="56">
        <v>145333</v>
      </c>
      <c r="F57" s="56"/>
      <c r="G57" s="57"/>
      <c r="H57" s="58">
        <v>10</v>
      </c>
      <c r="I57" s="59"/>
    </row>
    <row r="58" spans="1:10" x14ac:dyDescent="0.25">
      <c r="A58" s="46" t="s">
        <v>53</v>
      </c>
      <c r="B58" s="1"/>
      <c r="C58" s="1"/>
      <c r="D58" s="1"/>
      <c r="E58" s="56">
        <v>577241</v>
      </c>
      <c r="F58" s="57"/>
      <c r="G58" s="57"/>
      <c r="H58" s="58">
        <v>31</v>
      </c>
    </row>
    <row r="59" spans="1:10" x14ac:dyDescent="0.25">
      <c r="A59" s="46" t="s">
        <v>54</v>
      </c>
      <c r="B59" s="1"/>
      <c r="C59" s="1"/>
      <c r="D59" s="1"/>
      <c r="E59" s="56">
        <v>14125433</v>
      </c>
      <c r="F59" s="57"/>
      <c r="G59" s="57"/>
      <c r="H59" s="58">
        <v>844</v>
      </c>
    </row>
    <row r="60" spans="1:10" x14ac:dyDescent="0.25">
      <c r="A60" s="46" t="s">
        <v>55</v>
      </c>
      <c r="B60" s="1"/>
      <c r="C60" s="1"/>
      <c r="D60" s="1"/>
      <c r="E60" s="56">
        <v>65358</v>
      </c>
      <c r="F60" s="57"/>
      <c r="G60" s="57"/>
      <c r="H60" s="58">
        <v>4</v>
      </c>
    </row>
    <row r="61" spans="1:10" x14ac:dyDescent="0.25">
      <c r="A61" s="46" t="s">
        <v>56</v>
      </c>
      <c r="B61" s="1"/>
      <c r="C61" s="1"/>
      <c r="D61" s="1"/>
      <c r="E61" s="56"/>
      <c r="F61" s="56">
        <v>853379.36</v>
      </c>
      <c r="G61" s="57"/>
      <c r="H61" s="58">
        <v>44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346763.37</v>
      </c>
      <c r="H62" s="58">
        <v>22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11398743.289999999</v>
      </c>
      <c r="H63" s="58">
        <v>649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1827218.42</v>
      </c>
      <c r="H64" s="58">
        <v>91</v>
      </c>
    </row>
    <row r="65" spans="1:10" x14ac:dyDescent="0.25">
      <c r="A65" s="34" t="s">
        <v>60</v>
      </c>
      <c r="B65" s="1"/>
      <c r="C65" s="1"/>
      <c r="D65" s="1"/>
      <c r="E65" s="62">
        <v>29582799</v>
      </c>
      <c r="F65" s="62">
        <v>853379.36</v>
      </c>
      <c r="G65" s="63">
        <v>13572725.079999998</v>
      </c>
      <c r="H65" s="64">
        <v>2565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62634</v>
      </c>
      <c r="E71" s="70">
        <v>1336959704.8099999</v>
      </c>
      <c r="F71" s="71">
        <v>7.0000000000000007E-2</v>
      </c>
      <c r="G71" s="70">
        <v>1056081777.1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-20157638.32</v>
      </c>
      <c r="F72" s="74"/>
      <c r="G72" s="35">
        <v>-16400041.539999962</v>
      </c>
      <c r="H72" s="42"/>
      <c r="I72" s="59"/>
    </row>
    <row r="73" spans="1:10" x14ac:dyDescent="0.25">
      <c r="A73" s="46" t="s">
        <v>68</v>
      </c>
      <c r="B73" s="1"/>
      <c r="C73" s="1"/>
      <c r="D73" s="75">
        <v>-101</v>
      </c>
      <c r="E73" s="73">
        <v>-2172377.29</v>
      </c>
      <c r="F73" s="74"/>
      <c r="G73" s="35">
        <v>-1732181.84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-881</v>
      </c>
      <c r="E75" s="73">
        <v>-16107783.640000001</v>
      </c>
      <c r="F75" s="74"/>
      <c r="G75" s="35">
        <v>-12486488.949999999</v>
      </c>
      <c r="H75" s="42"/>
      <c r="I75" s="59"/>
    </row>
    <row r="76" spans="1:10" x14ac:dyDescent="0.25">
      <c r="A76" s="46" t="s">
        <v>71</v>
      </c>
      <c r="B76" s="1"/>
      <c r="C76" s="1"/>
      <c r="D76" s="75">
        <v>-2003</v>
      </c>
      <c r="E76" s="73">
        <v>-35906261.649999999</v>
      </c>
      <c r="F76" s="76"/>
      <c r="G76" s="35">
        <v>-28146551.809999999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59649</v>
      </c>
      <c r="E77" s="79">
        <v>1262615643.9099998</v>
      </c>
      <c r="F77" s="80"/>
      <c r="G77" s="79">
        <v>997316512.96000004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234250244.91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763066268.04999995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997316512.95999992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91320307.290000007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91320307.290000007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926253.51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17740578.440000001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880068.15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880068.15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19546900.100000001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575997.48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575997.48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1831297.48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1831297.48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69942109.709999993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58765264.139999971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58765264.139999971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11176845.57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7530137.7000000104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7530137.7000000104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1.4901161193847656E-8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11176845.569999993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18706983.269999988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11176845.570000019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7530137.6999999695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11.26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0.57615917021694918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0.61702693259720087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1755307.77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1732181.84</v>
      </c>
      <c r="H199" s="106">
        <v>101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23125.929999999935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1056081777.1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2.1897859144491373E-5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-1.3144869999999999E-4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-4.287421E-4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-9.7109599999999996E-5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1.0457394422873718E-3</v>
      </c>
      <c r="H208" s="76">
        <v>1574912.4000000001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5.4214394700779463E-3</v>
      </c>
      <c r="G211" s="101">
        <v>5725483.4299999997</v>
      </c>
      <c r="H211" s="112">
        <v>349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1.4697852795664908E-3</v>
      </c>
      <c r="G212" s="101">
        <v>1552213.45</v>
      </c>
      <c r="H212" s="112">
        <v>93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5.3190073172412094E-4</v>
      </c>
      <c r="G213" s="113">
        <v>561730.67000000004</v>
      </c>
      <c r="H213" s="114">
        <v>36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4.6817908491681328E-5</v>
      </c>
      <c r="G214" s="115">
        <v>49443.54</v>
      </c>
      <c r="H214" s="116">
        <v>3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7.4231254813685579E-3</v>
      </c>
      <c r="G215" s="98">
        <v>7888871.0899999999</v>
      </c>
      <c r="H215" s="117">
        <v>481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2.0485039197822934E-3</v>
      </c>
      <c r="H218" s="121">
        <v>2.1074815595363539E-3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2.1448892000000002E-3</v>
      </c>
      <c r="H219" s="120">
        <v>2.1582289999999998E-3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1.7659573E-3</v>
      </c>
      <c r="H220" s="120">
        <v>1.8149368999999999E-3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1.6988496000000001E-3</v>
      </c>
      <c r="H221" s="120">
        <v>1.6534294E-3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2832530.86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2.6821131861380358E-3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28794867</v>
      </c>
      <c r="H229" s="126">
        <v>1714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25213955.879999999</v>
      </c>
      <c r="H230" s="126">
        <v>1714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3580911.120000001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92973817.170000002</v>
      </c>
      <c r="H234" s="128">
        <v>5790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89089619.120000005</v>
      </c>
      <c r="H235" s="69">
        <v>5790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3884198.049999997</v>
      </c>
    </row>
    <row r="237" spans="1:9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9" x14ac:dyDescent="0.25">
      <c r="A238" s="15" t="s">
        <v>216</v>
      </c>
      <c r="B238" s="1"/>
      <c r="C238" s="2"/>
      <c r="E238" s="21"/>
      <c r="F238" s="1"/>
      <c r="G238" s="138">
        <v>18768164.309999999</v>
      </c>
      <c r="H238" s="1"/>
    </row>
    <row r="239" spans="1:9" x14ac:dyDescent="0.25">
      <c r="A239" s="15" t="s">
        <v>217</v>
      </c>
      <c r="B239" s="1"/>
      <c r="C239" s="2"/>
      <c r="E239" s="21"/>
      <c r="F239" s="1"/>
      <c r="G239" s="139">
        <v>800</v>
      </c>
      <c r="H239" s="1"/>
    </row>
    <row r="240" spans="1:9" x14ac:dyDescent="0.25">
      <c r="A240" s="15"/>
      <c r="B240" s="1"/>
      <c r="C240" s="2"/>
      <c r="D240" s="3"/>
      <c r="E240" s="1"/>
      <c r="F240" s="1"/>
      <c r="G240" s="1"/>
      <c r="H240" s="1"/>
    </row>
    <row r="241" spans="1:10" x14ac:dyDescent="0.25">
      <c r="A241" s="15" t="s">
        <v>189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25">
      <c r="A242" s="15"/>
      <c r="B242" s="1"/>
      <c r="C242" s="2"/>
      <c r="D242" s="3"/>
      <c r="E242" s="1"/>
      <c r="F242" s="1"/>
      <c r="G242" s="1"/>
      <c r="H242" s="1"/>
    </row>
    <row r="243" spans="1:10" x14ac:dyDescent="0.25">
      <c r="A243" s="15" t="s">
        <v>190</v>
      </c>
      <c r="B243" s="1"/>
      <c r="C243" s="2"/>
      <c r="D243" s="3"/>
      <c r="E243" s="1"/>
      <c r="F243" s="1"/>
      <c r="G243" s="1"/>
      <c r="H243" s="76">
        <v>31866376.170000002</v>
      </c>
      <c r="I243" s="130"/>
      <c r="J243" s="59"/>
    </row>
    <row r="244" spans="1:10" x14ac:dyDescent="0.25">
      <c r="A244" s="15" t="s">
        <v>191</v>
      </c>
      <c r="B244" s="1"/>
      <c r="C244" s="2"/>
      <c r="D244" s="3"/>
      <c r="E244" s="1"/>
      <c r="F244" s="1"/>
      <c r="G244" s="1"/>
      <c r="H244" s="94">
        <v>17740578.440000001</v>
      </c>
      <c r="I244" s="37"/>
      <c r="J244" s="59"/>
    </row>
    <row r="245" spans="1:10" x14ac:dyDescent="0.25">
      <c r="A245" s="15" t="s">
        <v>192</v>
      </c>
      <c r="B245" s="1"/>
      <c r="C245" s="2"/>
      <c r="D245" s="3"/>
      <c r="E245" s="1"/>
      <c r="F245" s="1"/>
      <c r="G245" s="1"/>
      <c r="H245" s="93">
        <v>22466050.690000001</v>
      </c>
      <c r="J245" s="59"/>
    </row>
    <row r="246" spans="1:10" ht="14.4" thickBot="1" x14ac:dyDescent="0.3">
      <c r="A246" s="15" t="s">
        <v>193</v>
      </c>
      <c r="B246" s="1"/>
      <c r="C246" s="2"/>
      <c r="D246" s="3"/>
      <c r="E246" s="1"/>
      <c r="F246" s="1"/>
      <c r="G246" s="1"/>
      <c r="H246" s="129">
        <v>36591848.420000002</v>
      </c>
      <c r="I246" s="97"/>
      <c r="J246" s="59"/>
    </row>
    <row r="247" spans="1:10" ht="14.4" thickTop="1" x14ac:dyDescent="0.25">
      <c r="A247" s="15"/>
      <c r="B247" s="1"/>
      <c r="C247" s="2"/>
      <c r="D247" s="3"/>
      <c r="E247" s="1"/>
      <c r="F247" s="1"/>
      <c r="G247" s="1"/>
      <c r="H247" s="1"/>
      <c r="I247" s="131"/>
      <c r="J247" s="59"/>
    </row>
    <row r="248" spans="1:10" x14ac:dyDescent="0.25">
      <c r="A248" s="15" t="s">
        <v>194</v>
      </c>
      <c r="B248" s="1"/>
      <c r="C248" s="2"/>
      <c r="D248" s="3"/>
      <c r="E248" s="1"/>
      <c r="F248" s="1"/>
      <c r="G248" s="1"/>
      <c r="H248" s="76">
        <v>2134134.5299999998</v>
      </c>
      <c r="I248" s="132"/>
      <c r="J248" s="59"/>
    </row>
    <row r="249" spans="1:10" x14ac:dyDescent="0.25">
      <c r="A249" s="15" t="s">
        <v>195</v>
      </c>
      <c r="B249" s="1"/>
      <c r="C249" s="2"/>
      <c r="D249" s="3"/>
      <c r="E249" s="1"/>
      <c r="F249" s="1"/>
      <c r="G249" s="1"/>
      <c r="H249" s="94">
        <v>926253.51</v>
      </c>
      <c r="I249" s="133"/>
      <c r="J249" s="59"/>
    </row>
    <row r="250" spans="1:10" x14ac:dyDescent="0.25">
      <c r="A250" s="15" t="s">
        <v>196</v>
      </c>
      <c r="B250" s="1"/>
      <c r="C250" s="2"/>
      <c r="D250" s="3"/>
      <c r="E250" s="1"/>
      <c r="F250" s="1"/>
      <c r="G250" s="1"/>
      <c r="H250" s="94">
        <v>578404.77</v>
      </c>
      <c r="I250" s="132"/>
      <c r="J250" s="59"/>
    </row>
    <row r="251" spans="1:10" ht="14.4" thickBot="1" x14ac:dyDescent="0.3">
      <c r="A251" s="15" t="s">
        <v>197</v>
      </c>
      <c r="B251" s="1"/>
      <c r="C251" s="2"/>
      <c r="D251" s="3"/>
      <c r="E251" s="1"/>
      <c r="F251" s="1"/>
      <c r="G251" s="1"/>
      <c r="H251" s="129">
        <v>1786285.7899999998</v>
      </c>
      <c r="I251" s="134"/>
      <c r="J251" s="59"/>
    </row>
    <row r="252" spans="1:10" ht="14.4" thickTop="1" x14ac:dyDescent="0.25">
      <c r="A252" s="15"/>
    </row>
    <row r="253" spans="1:10" x14ac:dyDescent="0.25">
      <c r="A253" s="118" t="s">
        <v>198</v>
      </c>
      <c r="F253" s="135"/>
      <c r="I253" s="37"/>
    </row>
    <row r="254" spans="1:10" x14ac:dyDescent="0.25">
      <c r="A254" s="118"/>
      <c r="F254" s="135"/>
    </row>
    <row r="255" spans="1:10" x14ac:dyDescent="0.25">
      <c r="A255" s="46" t="s">
        <v>199</v>
      </c>
      <c r="F255" s="135"/>
    </row>
    <row r="256" spans="1:10" x14ac:dyDescent="0.25">
      <c r="A256" s="46" t="s">
        <v>200</v>
      </c>
      <c r="F256" s="135"/>
    </row>
    <row r="257" spans="1:8" x14ac:dyDescent="0.25">
      <c r="A257" s="46" t="s">
        <v>201</v>
      </c>
      <c r="E257" s="32"/>
      <c r="F257" s="135"/>
    </row>
    <row r="258" spans="1:8" x14ac:dyDescent="0.25">
      <c r="A258" s="46" t="s">
        <v>202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218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219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220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221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zoomScale="75" zoomScaleNormal="75" workbookViewId="0">
      <selection activeCell="B17" sqref="B17"/>
    </sheetView>
  </sheetViews>
  <sheetFormatPr defaultColWidth="34.44140625" defaultRowHeight="13.8" x14ac:dyDescent="0.25"/>
  <cols>
    <col min="1" max="1" width="32.44140625" style="1" customWidth="1"/>
    <col min="2" max="2" width="20.33203125" style="4" customWidth="1"/>
    <col min="3" max="3" width="18.88671875" style="4" bestFit="1" customWidth="1"/>
    <col min="4" max="4" width="37.88671875" style="4" customWidth="1"/>
    <col min="5" max="5" width="21.33203125" style="4" customWidth="1"/>
    <col min="6" max="6" width="23.33203125" style="4" customWidth="1"/>
    <col min="7" max="7" width="20.88671875" style="4" customWidth="1"/>
    <col min="8" max="8" width="18.109375" style="4" customWidth="1"/>
    <col min="9" max="9" width="15.1093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43952</v>
      </c>
      <c r="D3" s="8" t="s">
        <v>1</v>
      </c>
      <c r="E3" s="9">
        <v>43997</v>
      </c>
      <c r="F3" s="1"/>
      <c r="G3" s="1"/>
    </row>
    <row r="4" spans="1:31" x14ac:dyDescent="0.25">
      <c r="A4" s="6" t="s">
        <v>2</v>
      </c>
      <c r="B4" s="1"/>
      <c r="C4" s="7">
        <v>43982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43966</v>
      </c>
      <c r="D5" s="8" t="s">
        <v>5</v>
      </c>
      <c r="E5" s="10">
        <v>31</v>
      </c>
      <c r="F5" s="11"/>
      <c r="G5" s="1"/>
    </row>
    <row r="6" spans="1:31" x14ac:dyDescent="0.25">
      <c r="A6" s="6" t="s">
        <v>6</v>
      </c>
      <c r="B6" s="1"/>
      <c r="C6" s="7">
        <v>43997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1104976031.04</v>
      </c>
      <c r="E10" s="18">
        <v>1056081777.1000001</v>
      </c>
      <c r="F10" s="20">
        <v>0.70123669646287035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1104976031.04</v>
      </c>
      <c r="E11" s="18">
        <v>1056081777.1</v>
      </c>
      <c r="F11" s="20">
        <v>0.70123669646287023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303948490.80000001</v>
      </c>
      <c r="E13" s="18">
        <v>255054236.86000001</v>
      </c>
      <c r="F13" s="20">
        <v>0.48123440916981136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437000000</v>
      </c>
      <c r="E15" s="18">
        <v>437000000</v>
      </c>
      <c r="F15" s="20">
        <v>1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48894253.939999908</v>
      </c>
      <c r="C22" s="18">
        <v>686417.01</v>
      </c>
      <c r="D22" s="20">
        <v>92.253309320754539</v>
      </c>
      <c r="E22" s="20">
        <v>1.2951264339622641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0</v>
      </c>
      <c r="C24" s="18">
        <v>1005100</v>
      </c>
      <c r="D24" s="20">
        <v>0</v>
      </c>
      <c r="E24" s="20">
        <v>2.2999999999999998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48894253.939999908</v>
      </c>
      <c r="C27" s="18">
        <v>1941717.01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14939610.630000001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7220303.4900000002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22159914.120000001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1022051.76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19048384.109999999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20070435.870000001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22117967.229999997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162294.95000000001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523321.00999999995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985545.47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66019478.650000006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8116210</v>
      </c>
      <c r="F56" s="56"/>
      <c r="G56" s="57"/>
      <c r="H56" s="58">
        <v>517</v>
      </c>
      <c r="I56" s="59"/>
    </row>
    <row r="57" spans="1:10" x14ac:dyDescent="0.25">
      <c r="A57" s="46" t="s">
        <v>52</v>
      </c>
      <c r="E57" s="56">
        <v>139010</v>
      </c>
      <c r="F57" s="56"/>
      <c r="G57" s="57"/>
      <c r="H57" s="58">
        <v>8</v>
      </c>
      <c r="I57" s="59"/>
    </row>
    <row r="58" spans="1:10" x14ac:dyDescent="0.25">
      <c r="A58" s="46" t="s">
        <v>53</v>
      </c>
      <c r="B58" s="1"/>
      <c r="C58" s="1"/>
      <c r="D58" s="1"/>
      <c r="E58" s="56">
        <v>311141</v>
      </c>
      <c r="F58" s="57"/>
      <c r="G58" s="57"/>
      <c r="H58" s="58">
        <v>21</v>
      </c>
    </row>
    <row r="59" spans="1:10" x14ac:dyDescent="0.25">
      <c r="A59" s="46" t="s">
        <v>54</v>
      </c>
      <c r="B59" s="1"/>
      <c r="C59" s="1"/>
      <c r="D59" s="1"/>
      <c r="E59" s="56">
        <v>4888771</v>
      </c>
      <c r="F59" s="57"/>
      <c r="G59" s="57"/>
      <c r="H59" s="58">
        <v>304</v>
      </c>
    </row>
    <row r="60" spans="1:10" x14ac:dyDescent="0.25">
      <c r="A60" s="46" t="s">
        <v>55</v>
      </c>
      <c r="B60" s="1"/>
      <c r="C60" s="1"/>
      <c r="D60" s="1"/>
      <c r="E60" s="56">
        <v>32736</v>
      </c>
      <c r="F60" s="57"/>
      <c r="G60" s="57"/>
      <c r="H60" s="58">
        <v>2</v>
      </c>
    </row>
    <row r="61" spans="1:10" x14ac:dyDescent="0.25">
      <c r="A61" s="46" t="s">
        <v>56</v>
      </c>
      <c r="B61" s="1"/>
      <c r="C61" s="1"/>
      <c r="D61" s="1"/>
      <c r="E61" s="56"/>
      <c r="F61" s="56">
        <v>506854.47</v>
      </c>
      <c r="G61" s="57"/>
      <c r="H61" s="58">
        <v>30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304534.89</v>
      </c>
      <c r="H62" s="58">
        <v>17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7335793.1699999999</v>
      </c>
      <c r="H63" s="58">
        <v>412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1003619.92</v>
      </c>
      <c r="H64" s="58">
        <v>47</v>
      </c>
    </row>
    <row r="65" spans="1:10" x14ac:dyDescent="0.25">
      <c r="A65" s="34" t="s">
        <v>60</v>
      </c>
      <c r="B65" s="1"/>
      <c r="C65" s="1"/>
      <c r="D65" s="1"/>
      <c r="E65" s="62">
        <v>13487868</v>
      </c>
      <c r="F65" s="62">
        <v>506854.47</v>
      </c>
      <c r="G65" s="63">
        <v>8643947.9800000004</v>
      </c>
      <c r="H65" s="64">
        <v>1358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64868</v>
      </c>
      <c r="E71" s="70">
        <v>1398726714.5699999</v>
      </c>
      <c r="F71" s="71">
        <v>7.0000000000000007E-2</v>
      </c>
      <c r="G71" s="70">
        <v>1104976031.04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-21039319.34</v>
      </c>
      <c r="F72" s="74"/>
      <c r="G72" s="35">
        <v>-17075064.719999909</v>
      </c>
      <c r="H72" s="42"/>
      <c r="I72" s="59"/>
    </row>
    <row r="73" spans="1:10" x14ac:dyDescent="0.25">
      <c r="A73" s="46" t="s">
        <v>68</v>
      </c>
      <c r="B73" s="1"/>
      <c r="C73" s="1"/>
      <c r="D73" s="75">
        <v>-74</v>
      </c>
      <c r="E73" s="73">
        <v>-1505021.87</v>
      </c>
      <c r="F73" s="74"/>
      <c r="G73" s="35">
        <v>-1208760.22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-739</v>
      </c>
      <c r="E75" s="73">
        <v>-13631240.390000001</v>
      </c>
      <c r="F75" s="74"/>
      <c r="G75" s="35">
        <v>-10565833.960000001</v>
      </c>
      <c r="H75" s="42"/>
      <c r="I75" s="59"/>
    </row>
    <row r="76" spans="1:10" x14ac:dyDescent="0.25">
      <c r="A76" s="46" t="s">
        <v>71</v>
      </c>
      <c r="B76" s="1"/>
      <c r="C76" s="1"/>
      <c r="D76" s="75">
        <v>-1421</v>
      </c>
      <c r="E76" s="73">
        <v>-25591428.16</v>
      </c>
      <c r="F76" s="76"/>
      <c r="G76" s="35">
        <v>-20044595.039999999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62634</v>
      </c>
      <c r="E77" s="79">
        <v>1336959704.8099999</v>
      </c>
      <c r="F77" s="80"/>
      <c r="G77" s="79">
        <v>1056081777.1000001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258125198.21000001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797956578.88999999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1056081777.1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66019478.649999999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66019478.649999999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620528.68999999994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7642686.21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920813.36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920813.36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9184028.2599999998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686417.01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686417.01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1941717.01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1941717.01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54893733.380000003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48894253.939999908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48894253.939999908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5999479.4400000004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7530137.6999999899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7530137.6999999899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5999479.4400000051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13529617.139999995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5999479.4399999892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7530137.7000000058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11.89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-9.5163266289431864E-2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0.61994605848150464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1063512.52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1208760.22</v>
      </c>
      <c r="H199" s="106">
        <v>74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-145247.69999999995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1104976031.04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-1.3144873365560092E-4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-4.287421E-4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-9.7109599999999996E-5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8.5362499999999995E-5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1.061095024693464E-3</v>
      </c>
      <c r="H208" s="76">
        <v>1598038.3299999998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6.5885110495545757E-3</v>
      </c>
      <c r="G211" s="101">
        <v>7280146.79</v>
      </c>
      <c r="H211" s="112">
        <v>409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1.2089559343135127E-3</v>
      </c>
      <c r="G212" s="101">
        <v>1335867.33</v>
      </c>
      <c r="H212" s="112">
        <v>82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9.0234767270160466E-4</v>
      </c>
      <c r="G213" s="113">
        <v>997072.55</v>
      </c>
      <c r="H213" s="114">
        <v>56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3.3585606345751201E-5</v>
      </c>
      <c r="G214" s="115">
        <v>37111.29</v>
      </c>
      <c r="H214" s="116">
        <v>2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8.6998146565696946E-3</v>
      </c>
      <c r="G215" s="98">
        <v>9650197.9600000009</v>
      </c>
      <c r="H215" s="117">
        <v>549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2.1448892133608681E-3</v>
      </c>
      <c r="H218" s="121">
        <v>2.1582290189307517E-3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1.7659573E-3</v>
      </c>
      <c r="H219" s="120">
        <v>1.8149368999999999E-3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1.6988496000000001E-3</v>
      </c>
      <c r="H220" s="120">
        <v>1.6534294E-3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1.9082204999999999E-3</v>
      </c>
      <c r="H221" s="120">
        <v>1.7854551000000001E-3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3088006.47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2.7946366104372221E-3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13004981</v>
      </c>
      <c r="H229" s="126">
        <v>821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12545563.85</v>
      </c>
      <c r="H230" s="126">
        <v>821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459417.15000000037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64178950.170000002</v>
      </c>
      <c r="H234" s="128">
        <v>4076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63875663.240000002</v>
      </c>
      <c r="H235" s="69">
        <v>4076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303286.9299999997</v>
      </c>
    </row>
    <row r="237" spans="1:9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9" x14ac:dyDescent="0.25">
      <c r="A238" s="15" t="s">
        <v>216</v>
      </c>
      <c r="B238" s="1"/>
      <c r="C238" s="2"/>
      <c r="E238" s="21"/>
      <c r="F238" s="1"/>
      <c r="G238" s="138">
        <v>97903910.76000002</v>
      </c>
    </row>
    <row r="239" spans="1:9" x14ac:dyDescent="0.25">
      <c r="A239" s="15" t="s">
        <v>217</v>
      </c>
      <c r="B239" s="1"/>
      <c r="C239" s="2"/>
      <c r="E239" s="21"/>
      <c r="F239" s="1"/>
      <c r="G239" s="139">
        <v>4324</v>
      </c>
    </row>
    <row r="240" spans="1:9" x14ac:dyDescent="0.25">
      <c r="A240" s="15"/>
      <c r="B240" s="1"/>
      <c r="C240" s="2"/>
      <c r="D240" s="3"/>
      <c r="E240" s="1"/>
      <c r="F240" s="1"/>
      <c r="G240" s="1"/>
      <c r="H240" s="1"/>
    </row>
    <row r="241" spans="1:10" x14ac:dyDescent="0.25">
      <c r="A241" s="15" t="s">
        <v>189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25">
      <c r="A242" s="15"/>
      <c r="B242" s="1"/>
      <c r="C242" s="2"/>
      <c r="D242" s="3"/>
      <c r="E242" s="1"/>
      <c r="F242" s="1"/>
      <c r="G242" s="1"/>
      <c r="H242" s="1"/>
    </row>
    <row r="243" spans="1:10" x14ac:dyDescent="0.25">
      <c r="A243" s="15" t="s">
        <v>190</v>
      </c>
      <c r="B243" s="1"/>
      <c r="C243" s="2"/>
      <c r="D243" s="3"/>
      <c r="E243" s="1"/>
      <c r="F243" s="1"/>
      <c r="G243" s="1"/>
      <c r="H243" s="76">
        <v>20460678.27</v>
      </c>
      <c r="I243" s="130"/>
      <c r="J243" s="59"/>
    </row>
    <row r="244" spans="1:10" x14ac:dyDescent="0.25">
      <c r="A244" s="15" t="s">
        <v>191</v>
      </c>
      <c r="B244" s="1"/>
      <c r="C244" s="2"/>
      <c r="D244" s="3"/>
      <c r="E244" s="1"/>
      <c r="F244" s="1"/>
      <c r="G244" s="1"/>
      <c r="H244" s="94">
        <v>7642686.21</v>
      </c>
      <c r="I244" s="37"/>
      <c r="J244" s="59"/>
    </row>
    <row r="245" spans="1:10" x14ac:dyDescent="0.25">
      <c r="A245" s="15" t="s">
        <v>192</v>
      </c>
      <c r="B245" s="1"/>
      <c r="C245" s="2"/>
      <c r="D245" s="3"/>
      <c r="E245" s="1"/>
      <c r="F245" s="1"/>
      <c r="G245" s="1"/>
      <c r="H245" s="93">
        <v>19048384.109999999</v>
      </c>
      <c r="J245" s="59"/>
    </row>
    <row r="246" spans="1:10" ht="14.4" thickBot="1" x14ac:dyDescent="0.3">
      <c r="A246" s="15" t="s">
        <v>193</v>
      </c>
      <c r="B246" s="1"/>
      <c r="C246" s="2"/>
      <c r="D246" s="3"/>
      <c r="E246" s="1"/>
      <c r="F246" s="1"/>
      <c r="G246" s="1"/>
      <c r="H246" s="129">
        <v>31866376.169999998</v>
      </c>
      <c r="I246" s="97"/>
      <c r="J246" s="59"/>
    </row>
    <row r="247" spans="1:10" ht="14.4" thickTop="1" x14ac:dyDescent="0.25">
      <c r="A247" s="15"/>
      <c r="B247" s="1"/>
      <c r="C247" s="2"/>
      <c r="D247" s="3"/>
      <c r="E247" s="1"/>
      <c r="F247" s="1"/>
      <c r="G247" s="1"/>
      <c r="H247" s="1"/>
      <c r="I247" s="131"/>
      <c r="J247" s="59"/>
    </row>
    <row r="248" spans="1:10" x14ac:dyDescent="0.25">
      <c r="A248" s="15" t="s">
        <v>194</v>
      </c>
      <c r="B248" s="1"/>
      <c r="C248" s="2"/>
      <c r="D248" s="3"/>
      <c r="E248" s="1"/>
      <c r="F248" s="1"/>
      <c r="G248" s="1"/>
      <c r="H248" s="76">
        <v>1732611.46</v>
      </c>
      <c r="I248" s="132"/>
      <c r="J248" s="59"/>
    </row>
    <row r="249" spans="1:10" x14ac:dyDescent="0.25">
      <c r="A249" s="15" t="s">
        <v>195</v>
      </c>
      <c r="B249" s="1"/>
      <c r="C249" s="2"/>
      <c r="D249" s="3"/>
      <c r="E249" s="1"/>
      <c r="F249" s="1"/>
      <c r="G249" s="1"/>
      <c r="H249" s="94">
        <v>620528.68999999994</v>
      </c>
      <c r="I249" s="133"/>
      <c r="J249" s="59"/>
    </row>
    <row r="250" spans="1:10" x14ac:dyDescent="0.25">
      <c r="A250" s="15" t="s">
        <v>196</v>
      </c>
      <c r="B250" s="1"/>
      <c r="C250" s="2"/>
      <c r="D250" s="3"/>
      <c r="E250" s="1"/>
      <c r="F250" s="1"/>
      <c r="G250" s="1"/>
      <c r="H250" s="94">
        <v>1022051.76</v>
      </c>
      <c r="I250" s="132"/>
      <c r="J250" s="59"/>
    </row>
    <row r="251" spans="1:10" ht="14.4" thickBot="1" x14ac:dyDescent="0.3">
      <c r="A251" s="15" t="s">
        <v>197</v>
      </c>
      <c r="B251" s="1"/>
      <c r="C251" s="2"/>
      <c r="D251" s="3"/>
      <c r="E251" s="1"/>
      <c r="F251" s="1"/>
      <c r="G251" s="1"/>
      <c r="H251" s="129">
        <v>2134134.5300000003</v>
      </c>
      <c r="I251" s="134"/>
      <c r="J251" s="59"/>
    </row>
    <row r="252" spans="1:10" ht="14.4" thickTop="1" x14ac:dyDescent="0.25">
      <c r="A252" s="15"/>
    </row>
    <row r="253" spans="1:10" x14ac:dyDescent="0.25">
      <c r="A253" s="118" t="s">
        <v>198</v>
      </c>
      <c r="F253" s="135"/>
      <c r="I253" s="37"/>
    </row>
    <row r="254" spans="1:10" x14ac:dyDescent="0.25">
      <c r="A254" s="118"/>
      <c r="F254" s="135"/>
    </row>
    <row r="255" spans="1:10" x14ac:dyDescent="0.25">
      <c r="A255" s="46" t="s">
        <v>199</v>
      </c>
      <c r="F255" s="135"/>
    </row>
    <row r="256" spans="1:10" x14ac:dyDescent="0.25">
      <c r="A256" s="46" t="s">
        <v>200</v>
      </c>
      <c r="F256" s="135"/>
    </row>
    <row r="257" spans="1:8" x14ac:dyDescent="0.25">
      <c r="A257" s="46" t="s">
        <v>201</v>
      </c>
      <c r="E257" s="32"/>
      <c r="F257" s="135"/>
    </row>
    <row r="258" spans="1:8" x14ac:dyDescent="0.25">
      <c r="A258" s="46" t="s">
        <v>202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218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219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220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221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5"/>
  <sheetViews>
    <sheetView topLeftCell="A229" zoomScale="75" zoomScaleNormal="75" workbookViewId="0">
      <selection activeCell="B270" sqref="B270"/>
    </sheetView>
  </sheetViews>
  <sheetFormatPr defaultColWidth="34.44140625" defaultRowHeight="13.8" x14ac:dyDescent="0.25"/>
  <cols>
    <col min="1" max="1" width="32.44140625" style="1" customWidth="1"/>
    <col min="2" max="2" width="20.33203125" style="4" customWidth="1"/>
    <col min="3" max="3" width="18.88671875" style="4" bestFit="1" customWidth="1"/>
    <col min="4" max="4" width="37.88671875" style="4" customWidth="1"/>
    <col min="5" max="5" width="21.33203125" style="4" customWidth="1"/>
    <col min="6" max="6" width="23.33203125" style="4" customWidth="1"/>
    <col min="7" max="7" width="20.88671875" style="4" customWidth="1"/>
    <col min="8" max="8" width="18.109375" style="4" customWidth="1"/>
    <col min="9" max="9" width="15.109375" style="4" customWidth="1"/>
    <col min="10" max="16384" width="34.44140625" style="4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1"/>
      <c r="AC1" s="1"/>
      <c r="AD1" s="1"/>
      <c r="AE1" s="1"/>
    </row>
    <row r="2" spans="1:31" x14ac:dyDescent="0.25">
      <c r="A2" s="5"/>
      <c r="B2" s="1"/>
      <c r="C2" s="1"/>
      <c r="D2" s="1"/>
      <c r="E2" s="1"/>
      <c r="F2" s="1"/>
      <c r="G2" s="1"/>
    </row>
    <row r="3" spans="1:31" x14ac:dyDescent="0.25">
      <c r="A3" s="6" t="s">
        <v>0</v>
      </c>
      <c r="B3" s="1"/>
      <c r="C3" s="7">
        <v>43922</v>
      </c>
      <c r="D3" s="8" t="s">
        <v>1</v>
      </c>
      <c r="E3" s="9">
        <v>43966</v>
      </c>
      <c r="F3" s="1"/>
      <c r="G3" s="1"/>
    </row>
    <row r="4" spans="1:31" x14ac:dyDescent="0.25">
      <c r="A4" s="6" t="s">
        <v>2</v>
      </c>
      <c r="B4" s="1"/>
      <c r="C4" s="7">
        <v>43951</v>
      </c>
      <c r="D4" s="8" t="s">
        <v>3</v>
      </c>
      <c r="E4" s="10">
        <v>30</v>
      </c>
      <c r="F4" s="1"/>
      <c r="G4" s="1"/>
    </row>
    <row r="5" spans="1:31" x14ac:dyDescent="0.25">
      <c r="A5" s="6" t="s">
        <v>4</v>
      </c>
      <c r="B5" s="1"/>
      <c r="C5" s="7">
        <v>43936</v>
      </c>
      <c r="D5" s="8" t="s">
        <v>5</v>
      </c>
      <c r="E5" s="10">
        <v>30</v>
      </c>
      <c r="F5" s="11"/>
      <c r="G5" s="1"/>
    </row>
    <row r="6" spans="1:31" x14ac:dyDescent="0.25">
      <c r="A6" s="6" t="s">
        <v>6</v>
      </c>
      <c r="B6" s="1"/>
      <c r="C6" s="7">
        <v>43966</v>
      </c>
      <c r="D6" s="11"/>
      <c r="E6" s="12"/>
      <c r="F6" s="11"/>
      <c r="G6" s="1"/>
    </row>
    <row r="7" spans="1:31" x14ac:dyDescent="0.25">
      <c r="A7" s="6"/>
      <c r="B7" s="13"/>
      <c r="C7" s="11"/>
      <c r="D7" s="11"/>
      <c r="E7" s="11"/>
      <c r="F7" s="14"/>
      <c r="G7" s="1"/>
    </row>
    <row r="8" spans="1:31" x14ac:dyDescent="0.25">
      <c r="A8" s="15" t="s">
        <v>7</v>
      </c>
      <c r="B8" s="11"/>
      <c r="C8" s="1"/>
      <c r="D8" s="1"/>
      <c r="E8" s="1"/>
      <c r="F8" s="1"/>
      <c r="G8" s="1"/>
    </row>
    <row r="9" spans="1:31" x14ac:dyDescent="0.25">
      <c r="A9" s="8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"/>
    </row>
    <row r="10" spans="1:31" x14ac:dyDescent="0.25">
      <c r="A10" s="8" t="s">
        <v>13</v>
      </c>
      <c r="B10" s="17"/>
      <c r="C10" s="18">
        <v>1506027540.24</v>
      </c>
      <c r="D10" s="19">
        <v>1141339221.1500001</v>
      </c>
      <c r="E10" s="18">
        <v>1104976031.04</v>
      </c>
      <c r="F10" s="20">
        <v>0.73370240683906174</v>
      </c>
      <c r="G10" s="21"/>
      <c r="H10" s="22"/>
    </row>
    <row r="11" spans="1:31" x14ac:dyDescent="0.25">
      <c r="A11" s="8" t="s">
        <v>14</v>
      </c>
      <c r="B11" s="8"/>
      <c r="C11" s="18">
        <v>1506027540.24</v>
      </c>
      <c r="D11" s="19">
        <v>1141339221.1500001</v>
      </c>
      <c r="E11" s="18">
        <v>1104976031.04</v>
      </c>
      <c r="F11" s="20">
        <v>0.73370240683906174</v>
      </c>
      <c r="G11" s="1"/>
    </row>
    <row r="12" spans="1:31" x14ac:dyDescent="0.25">
      <c r="A12" s="23" t="s">
        <v>15</v>
      </c>
      <c r="B12" s="24">
        <v>2.59881E-2</v>
      </c>
      <c r="C12" s="18">
        <v>175000000</v>
      </c>
      <c r="D12" s="19">
        <v>0</v>
      </c>
      <c r="E12" s="18">
        <v>0</v>
      </c>
      <c r="F12" s="20">
        <v>0</v>
      </c>
      <c r="G12" s="21"/>
    </row>
    <row r="13" spans="1:31" x14ac:dyDescent="0.25">
      <c r="A13" s="23" t="s">
        <v>16</v>
      </c>
      <c r="B13" s="24">
        <v>2.7099999999999999E-2</v>
      </c>
      <c r="C13" s="18">
        <v>530000000</v>
      </c>
      <c r="D13" s="19">
        <v>340311680.91000003</v>
      </c>
      <c r="E13" s="18">
        <v>303948490.80000001</v>
      </c>
      <c r="F13" s="20">
        <v>0.57348771849056601</v>
      </c>
      <c r="G13" s="21"/>
    </row>
    <row r="14" spans="1:31" x14ac:dyDescent="0.25">
      <c r="A14" s="23" t="s">
        <v>17</v>
      </c>
      <c r="B14" s="25">
        <v>0</v>
      </c>
      <c r="C14" s="18">
        <v>0</v>
      </c>
      <c r="D14" s="19">
        <v>0</v>
      </c>
      <c r="E14" s="18">
        <v>0</v>
      </c>
      <c r="F14" s="20">
        <v>0</v>
      </c>
      <c r="G14" s="21"/>
    </row>
    <row r="15" spans="1:31" x14ac:dyDescent="0.25">
      <c r="A15" s="23" t="s">
        <v>18</v>
      </c>
      <c r="B15" s="24">
        <v>2.76E-2</v>
      </c>
      <c r="C15" s="18">
        <v>437000000</v>
      </c>
      <c r="D15" s="19">
        <v>437000000</v>
      </c>
      <c r="E15" s="18">
        <v>437000000</v>
      </c>
      <c r="F15" s="20">
        <v>1</v>
      </c>
      <c r="G15" s="1"/>
    </row>
    <row r="16" spans="1:31" x14ac:dyDescent="0.25">
      <c r="A16" s="23" t="s">
        <v>19</v>
      </c>
      <c r="B16" s="24">
        <v>2.7799999999999998E-2</v>
      </c>
      <c r="C16" s="18">
        <v>108000000</v>
      </c>
      <c r="D16" s="19">
        <v>108000000</v>
      </c>
      <c r="E16" s="18">
        <v>108000000</v>
      </c>
      <c r="F16" s="20">
        <v>1</v>
      </c>
      <c r="G16" s="1"/>
    </row>
    <row r="17" spans="1:10" x14ac:dyDescent="0.25">
      <c r="A17" s="23" t="s">
        <v>20</v>
      </c>
      <c r="B17" s="24">
        <v>0</v>
      </c>
      <c r="C17" s="18">
        <v>256027540.24000001</v>
      </c>
      <c r="D17" s="19">
        <v>256027540.24000001</v>
      </c>
      <c r="E17" s="18">
        <v>256027540.24000001</v>
      </c>
      <c r="F17" s="20">
        <v>1</v>
      </c>
      <c r="G17" s="1"/>
    </row>
    <row r="18" spans="1:10" x14ac:dyDescent="0.25">
      <c r="A18" s="23"/>
      <c r="B18" s="26"/>
      <c r="C18" s="27"/>
      <c r="D18" s="27"/>
      <c r="E18" s="27"/>
      <c r="F18" s="27"/>
      <c r="G18" s="1"/>
    </row>
    <row r="19" spans="1:10" x14ac:dyDescent="0.25">
      <c r="A19" s="23"/>
      <c r="B19" s="26"/>
      <c r="C19" s="1"/>
      <c r="D19" s="1"/>
      <c r="E19" s="1"/>
      <c r="F19" s="27"/>
      <c r="G19" s="21"/>
    </row>
    <row r="20" spans="1:10" ht="27.6" x14ac:dyDescent="0.25">
      <c r="A20" s="23"/>
      <c r="B20" s="28" t="s">
        <v>21</v>
      </c>
      <c r="C20" s="28" t="s">
        <v>22</v>
      </c>
      <c r="D20" s="28" t="s">
        <v>23</v>
      </c>
      <c r="E20" s="28" t="s">
        <v>24</v>
      </c>
      <c r="F20" s="27"/>
      <c r="G20" s="1"/>
    </row>
    <row r="21" spans="1:10" x14ac:dyDescent="0.25">
      <c r="A21" s="23" t="s">
        <v>15</v>
      </c>
      <c r="B21" s="18">
        <v>0</v>
      </c>
      <c r="C21" s="18">
        <v>0</v>
      </c>
      <c r="D21" s="20">
        <v>0</v>
      </c>
      <c r="E21" s="20">
        <v>0</v>
      </c>
      <c r="F21" s="27"/>
      <c r="G21" s="1"/>
    </row>
    <row r="22" spans="1:10" x14ac:dyDescent="0.25">
      <c r="A22" s="23" t="s">
        <v>16</v>
      </c>
      <c r="B22" s="18">
        <v>36363190.110000089</v>
      </c>
      <c r="C22" s="18">
        <v>768537.21</v>
      </c>
      <c r="D22" s="20">
        <v>68.609792660377522</v>
      </c>
      <c r="E22" s="20">
        <v>1.4500702075471696</v>
      </c>
      <c r="F22" s="27"/>
      <c r="G22" s="1"/>
    </row>
    <row r="23" spans="1:10" x14ac:dyDescent="0.25">
      <c r="A23" s="23" t="s">
        <v>17</v>
      </c>
      <c r="B23" s="18">
        <v>0</v>
      </c>
      <c r="C23" s="18">
        <v>0</v>
      </c>
      <c r="D23" s="20">
        <v>0</v>
      </c>
      <c r="E23" s="20">
        <v>0</v>
      </c>
      <c r="F23" s="27"/>
      <c r="G23" s="1"/>
    </row>
    <row r="24" spans="1:10" x14ac:dyDescent="0.25">
      <c r="A24" s="23" t="s">
        <v>18</v>
      </c>
      <c r="B24" s="18">
        <v>0</v>
      </c>
      <c r="C24" s="18">
        <v>1005100</v>
      </c>
      <c r="D24" s="20">
        <v>0</v>
      </c>
      <c r="E24" s="20">
        <v>2.2999999999999998</v>
      </c>
      <c r="F24" s="27"/>
      <c r="G24" s="1"/>
    </row>
    <row r="25" spans="1:10" x14ac:dyDescent="0.25">
      <c r="A25" s="23" t="s">
        <v>19</v>
      </c>
      <c r="B25" s="18">
        <v>0</v>
      </c>
      <c r="C25" s="18">
        <v>250200</v>
      </c>
      <c r="D25" s="20">
        <v>0</v>
      </c>
      <c r="E25" s="20">
        <v>2.3166666666666669</v>
      </c>
      <c r="F25" s="27"/>
      <c r="G25" s="1"/>
    </row>
    <row r="26" spans="1:10" x14ac:dyDescent="0.25">
      <c r="A26" s="23" t="s">
        <v>20</v>
      </c>
      <c r="B26" s="18">
        <v>0</v>
      </c>
      <c r="C26" s="18">
        <v>0</v>
      </c>
      <c r="D26" s="20">
        <v>0</v>
      </c>
      <c r="E26" s="20">
        <v>0</v>
      </c>
      <c r="F26" s="27"/>
      <c r="G26" s="1"/>
    </row>
    <row r="27" spans="1:10" x14ac:dyDescent="0.25">
      <c r="A27" s="8" t="s">
        <v>14</v>
      </c>
      <c r="B27" s="18">
        <v>36363190.110000089</v>
      </c>
      <c r="C27" s="18">
        <v>2023837.21</v>
      </c>
      <c r="D27" s="29"/>
      <c r="E27" s="30"/>
      <c r="F27" s="31"/>
      <c r="G27" s="1"/>
    </row>
    <row r="28" spans="1:10" x14ac:dyDescent="0.25">
      <c r="A28" s="15"/>
      <c r="B28" s="31"/>
      <c r="C28" s="1"/>
      <c r="D28" s="32"/>
      <c r="E28" s="32"/>
      <c r="F28" s="31"/>
      <c r="G28" s="1"/>
    </row>
    <row r="29" spans="1:10" x14ac:dyDescent="0.25">
      <c r="A29" s="15" t="s">
        <v>25</v>
      </c>
      <c r="B29" s="31"/>
      <c r="C29" s="1"/>
      <c r="D29" s="32"/>
      <c r="E29" s="32"/>
      <c r="F29" s="1"/>
      <c r="G29" s="1"/>
    </row>
    <row r="30" spans="1:10" x14ac:dyDescent="0.25">
      <c r="A30" s="15"/>
      <c r="B30" s="1"/>
      <c r="C30" s="1"/>
      <c r="D30" s="1"/>
      <c r="E30" s="1"/>
      <c r="F30" s="1"/>
      <c r="G30" s="1"/>
    </row>
    <row r="31" spans="1:10" x14ac:dyDescent="0.25">
      <c r="A31" s="33" t="s">
        <v>26</v>
      </c>
      <c r="B31" s="1"/>
      <c r="C31" s="1"/>
      <c r="D31" s="1"/>
      <c r="E31" s="1"/>
      <c r="F31" s="1"/>
      <c r="G31" s="1"/>
    </row>
    <row r="32" spans="1:10" x14ac:dyDescent="0.25">
      <c r="A32" s="34" t="s">
        <v>27</v>
      </c>
      <c r="B32" s="1"/>
      <c r="C32" s="1"/>
      <c r="D32" s="1"/>
      <c r="E32" s="1"/>
      <c r="F32" s="1"/>
      <c r="H32" s="35">
        <v>15650215.73</v>
      </c>
      <c r="I32" s="36"/>
      <c r="J32" s="37"/>
    </row>
    <row r="33" spans="1:10" x14ac:dyDescent="0.25">
      <c r="A33" s="34" t="s">
        <v>28</v>
      </c>
      <c r="B33" s="1"/>
      <c r="C33" s="1"/>
      <c r="D33" s="1"/>
      <c r="E33" s="1"/>
      <c r="F33" s="1"/>
      <c r="H33" s="38">
        <v>7413700.3799999999</v>
      </c>
      <c r="I33" s="39"/>
      <c r="J33" s="37"/>
    </row>
    <row r="34" spans="1:10" x14ac:dyDescent="0.25">
      <c r="A34" s="15" t="s">
        <v>29</v>
      </c>
      <c r="B34" s="1"/>
      <c r="C34" s="1"/>
      <c r="D34" s="1"/>
      <c r="E34" s="32"/>
      <c r="F34" s="21"/>
      <c r="H34" s="40">
        <v>23063916.109999999</v>
      </c>
      <c r="I34" s="41"/>
      <c r="J34" s="37"/>
    </row>
    <row r="35" spans="1:10" x14ac:dyDescent="0.25">
      <c r="A35" s="15"/>
      <c r="B35" s="1"/>
      <c r="C35" s="1"/>
      <c r="D35" s="1"/>
      <c r="E35" s="32"/>
      <c r="F35" s="21"/>
      <c r="H35" s="42"/>
      <c r="I35" s="41"/>
    </row>
    <row r="36" spans="1:10" x14ac:dyDescent="0.25">
      <c r="A36" s="15" t="s">
        <v>30</v>
      </c>
      <c r="B36" s="1"/>
      <c r="C36" s="1"/>
      <c r="D36" s="1"/>
      <c r="E36" s="1"/>
      <c r="F36" s="1"/>
      <c r="H36" s="40">
        <v>0</v>
      </c>
      <c r="I36" s="43"/>
      <c r="J36" s="37"/>
    </row>
    <row r="37" spans="1:10" x14ac:dyDescent="0.25">
      <c r="A37" s="15"/>
      <c r="B37" s="1"/>
      <c r="C37" s="1"/>
      <c r="D37" s="1"/>
      <c r="E37" s="1"/>
      <c r="F37" s="1"/>
      <c r="H37" s="1"/>
      <c r="I37" s="15"/>
    </row>
    <row r="38" spans="1:10" x14ac:dyDescent="0.25">
      <c r="A38" s="33" t="s">
        <v>31</v>
      </c>
      <c r="B38" s="1"/>
      <c r="C38" s="1"/>
      <c r="D38" s="1"/>
      <c r="E38" s="1"/>
      <c r="F38" s="1"/>
      <c r="H38" s="1"/>
      <c r="I38" s="15"/>
    </row>
    <row r="39" spans="1:10" x14ac:dyDescent="0.25">
      <c r="A39" s="34" t="s">
        <v>32</v>
      </c>
      <c r="B39" s="1"/>
      <c r="C39" s="1"/>
      <c r="D39" s="44"/>
      <c r="E39" s="1"/>
      <c r="F39" s="1"/>
      <c r="H39" s="45">
        <v>642981.51</v>
      </c>
      <c r="I39" s="43"/>
      <c r="J39" s="37"/>
    </row>
    <row r="40" spans="1:10" x14ac:dyDescent="0.25">
      <c r="A40" s="34" t="s">
        <v>33</v>
      </c>
      <c r="B40" s="1"/>
      <c r="C40" s="1"/>
      <c r="D40" s="1"/>
      <c r="E40" s="1"/>
      <c r="F40" s="21"/>
      <c r="H40" s="38">
        <v>9799300.2599999998</v>
      </c>
      <c r="I40" s="39"/>
      <c r="J40" s="37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10442281.77</v>
      </c>
      <c r="I41" s="41"/>
      <c r="J41" s="37"/>
    </row>
    <row r="42" spans="1:10" x14ac:dyDescent="0.25">
      <c r="A42" s="34"/>
      <c r="B42" s="1"/>
      <c r="C42" s="1"/>
      <c r="D42" s="1"/>
      <c r="E42" s="1"/>
      <c r="F42" s="1"/>
      <c r="G42" s="37"/>
      <c r="H42" s="42"/>
      <c r="I42" s="43"/>
    </row>
    <row r="43" spans="1:10" x14ac:dyDescent="0.25">
      <c r="A43" s="15"/>
      <c r="B43" s="1"/>
      <c r="C43" s="1"/>
      <c r="D43" s="1"/>
      <c r="E43" s="1"/>
      <c r="F43" s="1"/>
      <c r="H43" s="1"/>
      <c r="I43" s="15"/>
    </row>
    <row r="44" spans="1:10" x14ac:dyDescent="0.25">
      <c r="A44" s="33" t="s">
        <v>35</v>
      </c>
      <c r="B44" s="1"/>
      <c r="C44" s="1"/>
      <c r="D44" s="1"/>
      <c r="E44" s="1"/>
      <c r="F44" s="1"/>
      <c r="H44" s="1"/>
      <c r="I44" s="15"/>
    </row>
    <row r="45" spans="1:10" ht="14.4" x14ac:dyDescent="0.3">
      <c r="A45" s="46" t="s">
        <v>36</v>
      </c>
      <c r="B45" s="1"/>
      <c r="C45" s="1"/>
      <c r="D45" s="1"/>
      <c r="E45" s="1"/>
      <c r="F45" s="1"/>
      <c r="G45" s="48"/>
      <c r="H45" s="40">
        <v>0</v>
      </c>
      <c r="I45" s="41"/>
      <c r="J45" s="37"/>
    </row>
    <row r="46" spans="1:10" x14ac:dyDescent="0.25">
      <c r="A46" s="46" t="s">
        <v>37</v>
      </c>
      <c r="B46" s="1"/>
      <c r="C46" s="1"/>
      <c r="D46" s="1"/>
      <c r="E46" s="1"/>
      <c r="F46" s="1"/>
      <c r="H46" s="45">
        <v>0</v>
      </c>
      <c r="I46" s="43"/>
      <c r="J46" s="37"/>
    </row>
    <row r="47" spans="1:10" x14ac:dyDescent="0.25">
      <c r="A47" s="46" t="s">
        <v>38</v>
      </c>
      <c r="B47" s="1"/>
      <c r="C47" s="1"/>
      <c r="D47" s="1"/>
      <c r="E47" s="1"/>
      <c r="F47" s="21"/>
      <c r="G47" s="36"/>
      <c r="H47" s="35">
        <v>12558402.560000001</v>
      </c>
      <c r="I47" s="36"/>
      <c r="J47" s="37"/>
    </row>
    <row r="48" spans="1:10" x14ac:dyDescent="0.25">
      <c r="A48" s="46" t="s">
        <v>39</v>
      </c>
      <c r="B48" s="1"/>
      <c r="C48" s="1"/>
      <c r="D48" s="1"/>
      <c r="E48" s="1"/>
      <c r="F48" s="1"/>
      <c r="H48" s="35">
        <v>142752.44</v>
      </c>
      <c r="I48" s="36"/>
      <c r="J48" s="37"/>
    </row>
    <row r="49" spans="1:10" x14ac:dyDescent="0.25">
      <c r="A49" s="46" t="s">
        <v>40</v>
      </c>
      <c r="B49" s="1"/>
      <c r="C49" s="1"/>
      <c r="D49" s="1"/>
      <c r="E49" s="1"/>
      <c r="F49" s="1"/>
      <c r="H49" s="45">
        <v>0</v>
      </c>
      <c r="I49" s="43"/>
      <c r="J49" s="37"/>
    </row>
    <row r="50" spans="1:10" x14ac:dyDescent="0.25">
      <c r="A50" s="46" t="s">
        <v>41</v>
      </c>
      <c r="B50" s="1"/>
      <c r="C50" s="1"/>
      <c r="D50" s="1"/>
      <c r="E50" s="1"/>
      <c r="F50" s="1"/>
      <c r="H50" s="35">
        <v>1102965.9099999999</v>
      </c>
      <c r="I50" s="36"/>
      <c r="J50" s="37"/>
    </row>
    <row r="51" spans="1:10" x14ac:dyDescent="0.25">
      <c r="A51" s="46" t="s">
        <v>42</v>
      </c>
      <c r="B51" s="1"/>
      <c r="C51" s="1"/>
      <c r="D51" s="1"/>
      <c r="E51" s="1"/>
      <c r="F51" s="1"/>
      <c r="H51" s="49">
        <v>295325.88</v>
      </c>
      <c r="I51" s="50"/>
      <c r="J51" s="37"/>
    </row>
    <row r="52" spans="1:10" x14ac:dyDescent="0.25">
      <c r="A52" s="15" t="s">
        <v>43</v>
      </c>
      <c r="B52" s="1"/>
      <c r="C52" s="1"/>
      <c r="D52" s="1"/>
      <c r="E52" s="1"/>
      <c r="F52" s="21"/>
      <c r="H52" s="51">
        <v>47605644.670000002</v>
      </c>
      <c r="I52" s="51"/>
      <c r="J52" s="37"/>
    </row>
    <row r="53" spans="1:10" x14ac:dyDescent="0.25">
      <c r="A53" s="15"/>
      <c r="B53" s="1"/>
      <c r="C53" s="1"/>
      <c r="D53" s="1"/>
      <c r="E53" s="1"/>
      <c r="F53" s="21"/>
      <c r="H53" s="52"/>
    </row>
    <row r="54" spans="1:10" x14ac:dyDescent="0.25">
      <c r="A54" s="15"/>
      <c r="B54" s="1"/>
      <c r="C54" s="1"/>
      <c r="D54" s="1"/>
      <c r="E54" s="53" t="s">
        <v>44</v>
      </c>
      <c r="F54" s="21"/>
      <c r="H54" s="52"/>
    </row>
    <row r="55" spans="1:10" x14ac:dyDescent="0.25">
      <c r="A55" s="15" t="s">
        <v>45</v>
      </c>
      <c r="B55" s="1"/>
      <c r="C55" s="1"/>
      <c r="D55" s="1"/>
      <c r="E55" s="54" t="s">
        <v>46</v>
      </c>
      <c r="F55" s="55" t="s">
        <v>47</v>
      </c>
      <c r="G55" s="54" t="s">
        <v>48</v>
      </c>
      <c r="H55" s="51" t="s">
        <v>49</v>
      </c>
    </row>
    <row r="56" spans="1:10" x14ac:dyDescent="0.25">
      <c r="A56" s="46" t="s">
        <v>50</v>
      </c>
      <c r="B56" s="1" t="s">
        <v>51</v>
      </c>
      <c r="C56" s="1"/>
      <c r="D56" s="1"/>
      <c r="E56" s="56">
        <v>4398104</v>
      </c>
      <c r="F56" s="56"/>
      <c r="G56" s="57"/>
      <c r="H56" s="58">
        <v>332</v>
      </c>
      <c r="I56" s="59"/>
    </row>
    <row r="57" spans="1:10" x14ac:dyDescent="0.25">
      <c r="A57" s="46" t="s">
        <v>52</v>
      </c>
      <c r="E57" s="56">
        <v>117159</v>
      </c>
      <c r="F57" s="56"/>
      <c r="G57" s="57"/>
      <c r="H57" s="58">
        <v>9</v>
      </c>
      <c r="I57" s="59"/>
    </row>
    <row r="58" spans="1:10" x14ac:dyDescent="0.25">
      <c r="A58" s="46" t="s">
        <v>53</v>
      </c>
      <c r="B58" s="1"/>
      <c r="C58" s="1"/>
      <c r="D58" s="1"/>
      <c r="E58" s="56">
        <v>73436</v>
      </c>
      <c r="F58" s="57"/>
      <c r="G58" s="57"/>
      <c r="H58" s="58">
        <v>4</v>
      </c>
    </row>
    <row r="59" spans="1:10" x14ac:dyDescent="0.25">
      <c r="A59" s="46" t="s">
        <v>54</v>
      </c>
      <c r="B59" s="1"/>
      <c r="C59" s="1"/>
      <c r="D59" s="1"/>
      <c r="E59" s="56">
        <v>1370917</v>
      </c>
      <c r="F59" s="57"/>
      <c r="G59" s="57"/>
      <c r="H59" s="58">
        <v>106</v>
      </c>
    </row>
    <row r="60" spans="1:10" x14ac:dyDescent="0.25">
      <c r="A60" s="46" t="s">
        <v>55</v>
      </c>
      <c r="B60" s="1"/>
      <c r="C60" s="1"/>
      <c r="D60" s="1"/>
      <c r="E60" s="56">
        <v>21815</v>
      </c>
      <c r="F60" s="57"/>
      <c r="G60" s="57"/>
      <c r="H60" s="58">
        <v>2</v>
      </c>
    </row>
    <row r="61" spans="1:10" x14ac:dyDescent="0.25">
      <c r="A61" s="46" t="s">
        <v>56</v>
      </c>
      <c r="B61" s="1"/>
      <c r="C61" s="1"/>
      <c r="D61" s="1"/>
      <c r="E61" s="56"/>
      <c r="F61" s="56">
        <v>1083052.53</v>
      </c>
      <c r="G61" s="57"/>
      <c r="H61" s="58">
        <v>59</v>
      </c>
    </row>
    <row r="62" spans="1:10" x14ac:dyDescent="0.25">
      <c r="A62" s="46" t="s">
        <v>57</v>
      </c>
      <c r="B62" s="1"/>
      <c r="C62" s="1"/>
      <c r="D62" s="1"/>
      <c r="E62" s="56"/>
      <c r="F62" s="56"/>
      <c r="G62" s="57">
        <v>177038.93</v>
      </c>
      <c r="H62" s="58">
        <v>9</v>
      </c>
    </row>
    <row r="63" spans="1:10" x14ac:dyDescent="0.25">
      <c r="A63" s="46" t="s">
        <v>58</v>
      </c>
      <c r="B63" s="1"/>
      <c r="C63" s="1"/>
      <c r="D63" s="1"/>
      <c r="E63" s="56"/>
      <c r="F63" s="60"/>
      <c r="G63" s="57">
        <v>4605836.6100000003</v>
      </c>
      <c r="H63" s="58">
        <v>247</v>
      </c>
    </row>
    <row r="64" spans="1:10" x14ac:dyDescent="0.25">
      <c r="A64" s="46" t="s">
        <v>59</v>
      </c>
      <c r="B64" s="1"/>
      <c r="C64" s="1"/>
      <c r="D64" s="1"/>
      <c r="E64" s="61"/>
      <c r="F64" s="61"/>
      <c r="G64" s="57">
        <v>1140530.3799999999</v>
      </c>
      <c r="H64" s="58">
        <v>52</v>
      </c>
    </row>
    <row r="65" spans="1:10" x14ac:dyDescent="0.25">
      <c r="A65" s="34" t="s">
        <v>60</v>
      </c>
      <c r="B65" s="1"/>
      <c r="C65" s="1"/>
      <c r="D65" s="1"/>
      <c r="E65" s="62">
        <v>5981431</v>
      </c>
      <c r="F65" s="62">
        <v>1083052.53</v>
      </c>
      <c r="G65" s="63">
        <v>5923405.9199999999</v>
      </c>
      <c r="H65" s="64">
        <v>820</v>
      </c>
      <c r="I65" s="59"/>
    </row>
    <row r="66" spans="1:10" x14ac:dyDescent="0.25">
      <c r="A66" s="15"/>
      <c r="B66" s="1"/>
      <c r="C66" s="1"/>
      <c r="D66" s="1"/>
      <c r="E66" s="1"/>
      <c r="F66" s="1"/>
      <c r="G66" s="1"/>
      <c r="H66" s="42"/>
    </row>
    <row r="67" spans="1:10" x14ac:dyDescent="0.25">
      <c r="A67" s="15"/>
      <c r="B67" s="1"/>
      <c r="C67" s="1"/>
      <c r="D67" s="1"/>
      <c r="E67" s="47"/>
      <c r="F67" s="47"/>
      <c r="G67" s="47"/>
      <c r="H67" s="47"/>
    </row>
    <row r="68" spans="1:10" x14ac:dyDescent="0.25">
      <c r="A68" s="15"/>
      <c r="B68" s="1"/>
      <c r="C68" s="1"/>
      <c r="D68" s="1"/>
      <c r="E68" s="1"/>
      <c r="F68" s="1"/>
      <c r="G68" s="1"/>
      <c r="H68" s="42"/>
    </row>
    <row r="69" spans="1:10" x14ac:dyDescent="0.25">
      <c r="A69" s="15" t="s">
        <v>61</v>
      </c>
      <c r="B69" s="1"/>
      <c r="C69" s="1"/>
      <c r="D69" s="2"/>
      <c r="E69" s="1"/>
      <c r="F69" s="65"/>
      <c r="G69" s="1"/>
      <c r="H69" s="42"/>
    </row>
    <row r="70" spans="1:10" x14ac:dyDescent="0.25">
      <c r="A70" s="15"/>
      <c r="B70" s="1"/>
      <c r="C70" s="1"/>
      <c r="D70" s="66" t="s">
        <v>62</v>
      </c>
      <c r="E70" s="66" t="s">
        <v>63</v>
      </c>
      <c r="F70" s="67" t="s">
        <v>64</v>
      </c>
      <c r="G70" s="68" t="s">
        <v>65</v>
      </c>
      <c r="H70" s="42"/>
    </row>
    <row r="71" spans="1:10" x14ac:dyDescent="0.25">
      <c r="A71" s="46" t="s">
        <v>66</v>
      </c>
      <c r="B71" s="1"/>
      <c r="C71" s="1"/>
      <c r="D71" s="69">
        <v>66118</v>
      </c>
      <c r="E71" s="70">
        <v>1444140267</v>
      </c>
      <c r="F71" s="71">
        <v>7.0000000000000007E-2</v>
      </c>
      <c r="G71" s="70">
        <v>1141339221.1500001</v>
      </c>
      <c r="H71" s="42"/>
      <c r="I71" s="59"/>
    </row>
    <row r="72" spans="1:10" x14ac:dyDescent="0.25">
      <c r="A72" s="46" t="s">
        <v>67</v>
      </c>
      <c r="B72" s="1"/>
      <c r="C72" s="1"/>
      <c r="D72" s="72"/>
      <c r="E72" s="73">
        <v>-21601651.77</v>
      </c>
      <c r="F72" s="74"/>
      <c r="G72" s="35">
        <v>-17594390.160000086</v>
      </c>
      <c r="H72" s="42"/>
      <c r="I72" s="59"/>
    </row>
    <row r="73" spans="1:10" x14ac:dyDescent="0.25">
      <c r="A73" s="46" t="s">
        <v>68</v>
      </c>
      <c r="B73" s="1"/>
      <c r="C73" s="1"/>
      <c r="D73" s="75">
        <v>-108</v>
      </c>
      <c r="E73" s="73">
        <v>-2312970.59</v>
      </c>
      <c r="F73" s="74"/>
      <c r="G73" s="35">
        <v>-1861183.96</v>
      </c>
      <c r="H73" s="42"/>
      <c r="I73" s="59"/>
    </row>
    <row r="74" spans="1:10" x14ac:dyDescent="0.25">
      <c r="A74" s="46" t="s">
        <v>69</v>
      </c>
      <c r="B74" s="1"/>
      <c r="C74" s="1"/>
      <c r="D74" s="75">
        <v>0</v>
      </c>
      <c r="E74" s="73">
        <v>0</v>
      </c>
      <c r="F74" s="74"/>
      <c r="G74" s="35">
        <v>0</v>
      </c>
      <c r="H74" s="42"/>
      <c r="I74" s="59"/>
    </row>
    <row r="75" spans="1:10" x14ac:dyDescent="0.25">
      <c r="A75" s="46" t="s">
        <v>70</v>
      </c>
      <c r="B75" s="1"/>
      <c r="C75" s="21"/>
      <c r="D75" s="75">
        <v>-471</v>
      </c>
      <c r="E75" s="73">
        <v>-9120390.4900000002</v>
      </c>
      <c r="F75" s="74"/>
      <c r="G75" s="35">
        <v>-7116153.21</v>
      </c>
      <c r="H75" s="42"/>
      <c r="I75" s="59"/>
    </row>
    <row r="76" spans="1:10" x14ac:dyDescent="0.25">
      <c r="A76" s="46" t="s">
        <v>71</v>
      </c>
      <c r="B76" s="1"/>
      <c r="C76" s="1"/>
      <c r="D76" s="75">
        <v>-671</v>
      </c>
      <c r="E76" s="73">
        <v>-12378539.58</v>
      </c>
      <c r="F76" s="76"/>
      <c r="G76" s="35">
        <v>-9791462.7799999993</v>
      </c>
      <c r="H76" s="42"/>
      <c r="I76" s="59"/>
      <c r="J76" s="59"/>
    </row>
    <row r="77" spans="1:10" x14ac:dyDescent="0.25">
      <c r="A77" s="46" t="s">
        <v>72</v>
      </c>
      <c r="B77" s="1"/>
      <c r="C77" s="77"/>
      <c r="D77" s="78">
        <v>64868</v>
      </c>
      <c r="E77" s="79">
        <v>1398726714.5700002</v>
      </c>
      <c r="F77" s="80"/>
      <c r="G77" s="79">
        <v>1104976031.04</v>
      </c>
      <c r="H77" s="52"/>
      <c r="I77" s="59"/>
    </row>
    <row r="78" spans="1:10" x14ac:dyDescent="0.25">
      <c r="A78" s="81"/>
      <c r="B78" s="1"/>
      <c r="C78" s="47"/>
      <c r="D78" s="1"/>
      <c r="E78" s="82" t="s">
        <v>51</v>
      </c>
      <c r="F78" s="1"/>
      <c r="G78" s="82" t="s">
        <v>51</v>
      </c>
      <c r="H78" s="52"/>
    </row>
    <row r="79" spans="1:10" x14ac:dyDescent="0.25">
      <c r="A79" s="83" t="s">
        <v>73</v>
      </c>
      <c r="B79" s="1"/>
      <c r="C79" s="47"/>
      <c r="D79" s="1"/>
      <c r="E79" s="1"/>
      <c r="F79" s="1"/>
      <c r="G79" s="1"/>
      <c r="H79" s="52"/>
    </row>
    <row r="80" spans="1:10" x14ac:dyDescent="0.25">
      <c r="A80" s="84" t="s">
        <v>74</v>
      </c>
      <c r="B80" s="1"/>
      <c r="C80" s="47"/>
      <c r="D80" s="1"/>
      <c r="E80" s="1"/>
      <c r="F80" s="1"/>
      <c r="G80" s="56">
        <v>282198231.17000002</v>
      </c>
      <c r="H80" s="52"/>
      <c r="I80" s="59"/>
    </row>
    <row r="81" spans="1:10" x14ac:dyDescent="0.25">
      <c r="A81" s="84" t="s">
        <v>75</v>
      </c>
      <c r="B81" s="1"/>
      <c r="C81" s="47"/>
      <c r="D81" s="1"/>
      <c r="E81" s="1"/>
      <c r="F81" s="1"/>
      <c r="G81" s="61">
        <v>822777799.87</v>
      </c>
      <c r="H81" s="52"/>
      <c r="I81" s="59"/>
    </row>
    <row r="82" spans="1:10" x14ac:dyDescent="0.25">
      <c r="A82" s="85" t="s">
        <v>60</v>
      </c>
      <c r="B82" s="1"/>
      <c r="C82" s="47"/>
      <c r="D82" s="1"/>
      <c r="E82" s="1"/>
      <c r="F82" s="1"/>
      <c r="G82" s="86">
        <v>1104976031.04</v>
      </c>
      <c r="H82" s="52"/>
      <c r="I82" s="59"/>
    </row>
    <row r="83" spans="1:10" x14ac:dyDescent="0.25">
      <c r="A83" s="84"/>
      <c r="B83" s="1"/>
      <c r="C83" s="47"/>
      <c r="D83" s="1"/>
      <c r="E83" s="1"/>
      <c r="F83" s="1"/>
      <c r="G83" s="1"/>
      <c r="H83" s="52"/>
    </row>
    <row r="84" spans="1:10" x14ac:dyDescent="0.25">
      <c r="A84" s="87"/>
      <c r="B84" s="1"/>
      <c r="C84" s="47"/>
      <c r="D84" s="1"/>
      <c r="E84" s="1"/>
      <c r="F84" s="1"/>
      <c r="G84" s="1"/>
      <c r="H84" s="52"/>
    </row>
    <row r="85" spans="1:10" x14ac:dyDescent="0.25">
      <c r="A85" s="15" t="s">
        <v>76</v>
      </c>
      <c r="B85" s="1"/>
      <c r="C85" s="1"/>
      <c r="D85" s="1"/>
      <c r="E85" s="1"/>
      <c r="F85" s="1"/>
      <c r="G85" s="88"/>
      <c r="H85" s="1"/>
    </row>
    <row r="86" spans="1:10" x14ac:dyDescent="0.25">
      <c r="A86" s="15"/>
      <c r="B86" s="1"/>
      <c r="C86" s="1"/>
      <c r="D86" s="1"/>
      <c r="E86" s="1"/>
      <c r="F86" s="1"/>
      <c r="G86" s="47"/>
      <c r="H86" s="1"/>
    </row>
    <row r="87" spans="1:10" x14ac:dyDescent="0.25">
      <c r="A87" s="46" t="s">
        <v>43</v>
      </c>
      <c r="B87" s="1"/>
      <c r="C87" s="1"/>
      <c r="D87" s="1"/>
      <c r="E87" s="47"/>
      <c r="F87" s="37"/>
      <c r="G87" s="1"/>
      <c r="H87" s="89">
        <v>47605644.670000002</v>
      </c>
      <c r="I87" s="37"/>
      <c r="J87" s="37"/>
    </row>
    <row r="88" spans="1:10" x14ac:dyDescent="0.25">
      <c r="A88" s="46" t="s">
        <v>77</v>
      </c>
      <c r="B88" s="1"/>
      <c r="C88" s="1"/>
      <c r="D88" s="1"/>
      <c r="E88" s="1"/>
      <c r="F88" s="1"/>
      <c r="G88" s="1"/>
      <c r="H88" s="90">
        <v>0</v>
      </c>
      <c r="J88" s="37"/>
    </row>
    <row r="89" spans="1:10" x14ac:dyDescent="0.25">
      <c r="A89" s="46" t="s">
        <v>78</v>
      </c>
      <c r="B89" s="1"/>
      <c r="C89" s="1"/>
      <c r="D89" s="1"/>
      <c r="E89" s="1"/>
      <c r="F89" s="21"/>
      <c r="G89" s="1"/>
      <c r="H89" s="89">
        <v>47605644.670000002</v>
      </c>
      <c r="J89" s="37"/>
    </row>
    <row r="90" spans="1:10" x14ac:dyDescent="0.25">
      <c r="A90" s="46"/>
      <c r="B90" s="1"/>
      <c r="C90" s="1"/>
      <c r="D90" s="1"/>
      <c r="E90" s="1"/>
      <c r="F90" s="1"/>
      <c r="G90" s="1"/>
      <c r="H90" s="21"/>
    </row>
    <row r="91" spans="1:10" x14ac:dyDescent="0.25">
      <c r="A91" s="46" t="s">
        <v>79</v>
      </c>
      <c r="B91" s="1"/>
      <c r="C91" s="1"/>
      <c r="D91" s="1"/>
      <c r="E91" s="1"/>
      <c r="F91" s="21"/>
      <c r="G91" s="1"/>
      <c r="H91" s="89">
        <v>0</v>
      </c>
      <c r="J91" s="37"/>
    </row>
    <row r="92" spans="1:10" x14ac:dyDescent="0.25">
      <c r="A92" s="46" t="s">
        <v>80</v>
      </c>
      <c r="B92" s="1"/>
      <c r="C92" s="1"/>
      <c r="D92" s="1"/>
      <c r="E92" s="1"/>
      <c r="F92" s="21"/>
      <c r="G92" s="1"/>
      <c r="H92" s="91">
        <v>770470.64</v>
      </c>
      <c r="J92" s="37"/>
    </row>
    <row r="93" spans="1:10" x14ac:dyDescent="0.25">
      <c r="A93" s="15" t="s">
        <v>81</v>
      </c>
      <c r="B93" s="1"/>
      <c r="C93" s="1"/>
      <c r="D93" s="1"/>
      <c r="E93" s="1"/>
      <c r="F93" s="1"/>
      <c r="G93" s="1"/>
      <c r="H93" s="92">
        <v>3488473.53</v>
      </c>
      <c r="J93" s="37"/>
    </row>
    <row r="94" spans="1:10" x14ac:dyDescent="0.25">
      <c r="A94" s="46" t="s">
        <v>82</v>
      </c>
      <c r="B94" s="1"/>
      <c r="C94" s="1"/>
      <c r="D94" s="1"/>
      <c r="E94" s="1"/>
      <c r="F94" s="1"/>
      <c r="G94" s="1"/>
      <c r="H94" s="15"/>
    </row>
    <row r="95" spans="1:10" x14ac:dyDescent="0.25">
      <c r="A95" s="34" t="s">
        <v>83</v>
      </c>
      <c r="B95" s="1"/>
      <c r="C95" s="1"/>
      <c r="D95" s="1"/>
      <c r="E95" s="1"/>
      <c r="F95" s="1"/>
      <c r="G95" s="1"/>
      <c r="H95" s="89">
        <v>951116.02</v>
      </c>
      <c r="J95" s="37"/>
    </row>
    <row r="96" spans="1:10" x14ac:dyDescent="0.25">
      <c r="A96" s="34" t="s">
        <v>84</v>
      </c>
      <c r="B96" s="1"/>
      <c r="C96" s="1"/>
      <c r="D96" s="1"/>
      <c r="E96" s="1"/>
      <c r="F96" s="1"/>
      <c r="G96" s="1"/>
      <c r="H96" s="89">
        <v>951116.02</v>
      </c>
      <c r="J96" s="37"/>
    </row>
    <row r="97" spans="1:10" x14ac:dyDescent="0.25">
      <c r="A97" s="34" t="s">
        <v>85</v>
      </c>
      <c r="B97" s="1"/>
      <c r="C97" s="1"/>
      <c r="D97" s="1"/>
      <c r="E97" s="1"/>
      <c r="F97" s="1"/>
      <c r="G97" s="1"/>
      <c r="H97" s="93">
        <v>0</v>
      </c>
      <c r="J97" s="37"/>
    </row>
    <row r="98" spans="1:10" x14ac:dyDescent="0.25">
      <c r="A98" s="34" t="s">
        <v>86</v>
      </c>
      <c r="B98" s="1"/>
      <c r="C98" s="1"/>
      <c r="D98" s="1"/>
      <c r="E98" s="1"/>
      <c r="F98" s="1"/>
      <c r="G98" s="1"/>
      <c r="H98" s="94">
        <v>5210060.1899999995</v>
      </c>
      <c r="I98" s="37"/>
      <c r="J98" s="37"/>
    </row>
    <row r="99" spans="1:10" x14ac:dyDescent="0.25">
      <c r="A99" s="81"/>
      <c r="B99" s="1"/>
      <c r="C99" s="1"/>
      <c r="D99" s="1"/>
      <c r="E99" s="1"/>
      <c r="F99" s="1"/>
      <c r="G99" s="1"/>
      <c r="H99" s="1"/>
    </row>
    <row r="100" spans="1:10" x14ac:dyDescent="0.25">
      <c r="A100" s="46" t="s">
        <v>87</v>
      </c>
      <c r="B100" s="1"/>
      <c r="C100" s="1"/>
      <c r="D100" s="1"/>
      <c r="E100" s="1"/>
      <c r="F100" s="1"/>
      <c r="G100" s="1"/>
      <c r="H100" s="1"/>
    </row>
    <row r="101" spans="1:10" x14ac:dyDescent="0.25">
      <c r="A101" s="95" t="s">
        <v>88</v>
      </c>
      <c r="B101" s="1"/>
      <c r="C101" s="1"/>
      <c r="D101" s="1"/>
      <c r="E101" s="1"/>
      <c r="F101" s="1"/>
      <c r="G101" s="1"/>
      <c r="H101" s="1"/>
    </row>
    <row r="102" spans="1:10" x14ac:dyDescent="0.25">
      <c r="A102" s="96" t="s">
        <v>89</v>
      </c>
      <c r="B102" s="1"/>
      <c r="C102" s="1"/>
      <c r="D102" s="1"/>
      <c r="E102" s="1"/>
      <c r="F102" s="1"/>
      <c r="G102" s="1"/>
      <c r="H102" s="89">
        <v>0</v>
      </c>
      <c r="J102" s="37"/>
    </row>
    <row r="103" spans="1:10" x14ac:dyDescent="0.25">
      <c r="A103" s="96" t="s">
        <v>90</v>
      </c>
      <c r="B103" s="1"/>
      <c r="C103" s="1"/>
      <c r="D103" s="1"/>
      <c r="E103" s="1"/>
      <c r="F103" s="1"/>
      <c r="G103" s="1"/>
      <c r="H103" s="89">
        <v>0</v>
      </c>
      <c r="J103" s="37"/>
    </row>
    <row r="104" spans="1:10" x14ac:dyDescent="0.25">
      <c r="A104" s="96" t="s">
        <v>91</v>
      </c>
      <c r="B104" s="1"/>
      <c r="C104" s="1"/>
      <c r="D104" s="1"/>
      <c r="E104" s="1"/>
      <c r="F104" s="1"/>
      <c r="G104" s="1"/>
      <c r="H104" s="89">
        <v>0</v>
      </c>
      <c r="J104" s="37"/>
    </row>
    <row r="105" spans="1:10" x14ac:dyDescent="0.25">
      <c r="A105" s="96"/>
      <c r="B105" s="1"/>
      <c r="C105" s="1"/>
      <c r="D105" s="1"/>
      <c r="E105" s="1"/>
      <c r="F105" s="1"/>
      <c r="G105" s="1"/>
      <c r="H105" s="89"/>
    </row>
    <row r="106" spans="1:10" x14ac:dyDescent="0.25">
      <c r="A106" s="96" t="s">
        <v>92</v>
      </c>
      <c r="B106" s="1"/>
      <c r="C106" s="1"/>
      <c r="D106" s="1"/>
      <c r="E106" s="1"/>
      <c r="F106" s="1"/>
      <c r="G106" s="1"/>
      <c r="H106" s="89">
        <v>0</v>
      </c>
      <c r="J106" s="37"/>
    </row>
    <row r="107" spans="1:10" x14ac:dyDescent="0.25">
      <c r="A107" s="96" t="s">
        <v>93</v>
      </c>
      <c r="B107" s="1"/>
      <c r="C107" s="1"/>
      <c r="D107" s="1"/>
      <c r="E107" s="1"/>
      <c r="F107" s="1"/>
      <c r="G107" s="1"/>
      <c r="H107" s="97">
        <v>0</v>
      </c>
      <c r="J107" s="37"/>
    </row>
    <row r="108" spans="1:10" x14ac:dyDescent="0.25">
      <c r="A108" s="15"/>
      <c r="B108" s="1"/>
      <c r="C108" s="1"/>
      <c r="D108" s="1"/>
      <c r="E108" s="1"/>
      <c r="F108" s="1"/>
      <c r="G108" s="1"/>
      <c r="H108" s="1"/>
    </row>
    <row r="109" spans="1:10" x14ac:dyDescent="0.25">
      <c r="A109" s="95" t="s">
        <v>94</v>
      </c>
      <c r="B109" s="1"/>
      <c r="C109" s="1"/>
      <c r="D109" s="1"/>
      <c r="E109" s="1"/>
      <c r="F109" s="1"/>
      <c r="G109" s="1"/>
      <c r="H109" s="1"/>
    </row>
    <row r="110" spans="1:10" x14ac:dyDescent="0.25">
      <c r="A110" s="96" t="s">
        <v>95</v>
      </c>
      <c r="B110" s="1"/>
      <c r="C110" s="1"/>
      <c r="D110" s="1"/>
      <c r="E110" s="1"/>
      <c r="F110" s="1"/>
      <c r="G110" s="1"/>
      <c r="H110" s="89">
        <v>0</v>
      </c>
      <c r="J110" s="37"/>
    </row>
    <row r="111" spans="1:10" x14ac:dyDescent="0.25">
      <c r="A111" s="96" t="s">
        <v>96</v>
      </c>
      <c r="B111" s="1"/>
      <c r="C111" s="1"/>
      <c r="D111" s="1"/>
      <c r="E111" s="1"/>
      <c r="F111" s="1"/>
      <c r="G111" s="1"/>
      <c r="H111" s="89">
        <v>0</v>
      </c>
      <c r="J111" s="37"/>
    </row>
    <row r="112" spans="1:10" x14ac:dyDescent="0.25">
      <c r="A112" s="96" t="s">
        <v>97</v>
      </c>
      <c r="B112" s="1"/>
      <c r="C112" s="1"/>
      <c r="D112" s="1"/>
      <c r="E112" s="1"/>
      <c r="F112" s="1"/>
      <c r="G112" s="1"/>
      <c r="H112" s="89">
        <v>768537.21</v>
      </c>
      <c r="J112" s="37"/>
    </row>
    <row r="113" spans="1:10" x14ac:dyDescent="0.25">
      <c r="A113" s="96"/>
      <c r="B113" s="1"/>
      <c r="C113" s="1"/>
      <c r="D113" s="1"/>
      <c r="E113" s="1"/>
      <c r="F113" s="1"/>
      <c r="G113" s="1"/>
      <c r="H113" s="89"/>
    </row>
    <row r="114" spans="1:10" x14ac:dyDescent="0.25">
      <c r="A114" s="96" t="s">
        <v>98</v>
      </c>
      <c r="B114" s="1"/>
      <c r="C114" s="1"/>
      <c r="D114" s="1"/>
      <c r="E114" s="1"/>
      <c r="F114" s="1"/>
      <c r="G114" s="1"/>
      <c r="H114" s="89">
        <v>768537.21</v>
      </c>
      <c r="J114" s="37"/>
    </row>
    <row r="115" spans="1:10" x14ac:dyDescent="0.25">
      <c r="A115" s="96" t="s">
        <v>99</v>
      </c>
      <c r="B115" s="1"/>
      <c r="C115" s="1"/>
      <c r="D115" s="1"/>
      <c r="E115" s="1"/>
      <c r="F115" s="1"/>
      <c r="G115" s="1"/>
      <c r="H115" s="97">
        <v>0</v>
      </c>
      <c r="J115" s="37"/>
    </row>
    <row r="116" spans="1:10" x14ac:dyDescent="0.25">
      <c r="A116" s="96"/>
      <c r="B116" s="1"/>
      <c r="C116" s="1"/>
      <c r="D116" s="1"/>
      <c r="E116" s="1"/>
      <c r="F116" s="1"/>
      <c r="G116" s="1"/>
      <c r="H116" s="1"/>
    </row>
    <row r="117" spans="1:10" x14ac:dyDescent="0.25">
      <c r="A117" s="95" t="s">
        <v>100</v>
      </c>
      <c r="B117" s="1"/>
      <c r="C117" s="1"/>
      <c r="D117" s="1"/>
      <c r="E117" s="1"/>
      <c r="F117" s="1"/>
      <c r="G117" s="1"/>
      <c r="H117" s="1"/>
    </row>
    <row r="118" spans="1:10" x14ac:dyDescent="0.25">
      <c r="A118" s="96" t="s">
        <v>101</v>
      </c>
      <c r="B118" s="1"/>
      <c r="C118" s="1"/>
      <c r="D118" s="1"/>
      <c r="E118" s="1"/>
      <c r="F118" s="1"/>
      <c r="G118" s="1"/>
      <c r="H118" s="89">
        <v>0</v>
      </c>
      <c r="J118" s="37"/>
    </row>
    <row r="119" spans="1:10" x14ac:dyDescent="0.25">
      <c r="A119" s="96" t="s">
        <v>102</v>
      </c>
      <c r="B119" s="1"/>
      <c r="C119" s="1"/>
      <c r="D119" s="1"/>
      <c r="E119" s="1"/>
      <c r="F119" s="1"/>
      <c r="G119" s="1"/>
      <c r="H119" s="89">
        <v>0</v>
      </c>
      <c r="J119" s="37"/>
    </row>
    <row r="120" spans="1:10" x14ac:dyDescent="0.25">
      <c r="A120" s="96" t="s">
        <v>103</v>
      </c>
      <c r="B120" s="1"/>
      <c r="C120" s="1"/>
      <c r="D120" s="1"/>
      <c r="E120" s="1"/>
      <c r="F120" s="1"/>
      <c r="G120" s="1"/>
      <c r="H120" s="89">
        <v>0</v>
      </c>
      <c r="J120" s="37"/>
    </row>
    <row r="121" spans="1:10" x14ac:dyDescent="0.25">
      <c r="A121" s="96"/>
      <c r="B121" s="1"/>
      <c r="C121" s="1"/>
      <c r="D121" s="1"/>
      <c r="E121" s="1"/>
      <c r="F121" s="1"/>
      <c r="G121" s="1"/>
      <c r="H121" s="89"/>
    </row>
    <row r="122" spans="1:10" x14ac:dyDescent="0.25">
      <c r="A122" s="96" t="s">
        <v>104</v>
      </c>
      <c r="B122" s="1"/>
      <c r="C122" s="1"/>
      <c r="D122" s="1"/>
      <c r="E122" s="1"/>
      <c r="F122" s="1"/>
      <c r="G122" s="1"/>
      <c r="H122" s="89">
        <v>0</v>
      </c>
      <c r="J122" s="37"/>
    </row>
    <row r="123" spans="1:10" x14ac:dyDescent="0.25">
      <c r="A123" s="96" t="s">
        <v>105</v>
      </c>
      <c r="B123" s="1"/>
      <c r="C123" s="1"/>
      <c r="D123" s="1"/>
      <c r="E123" s="1"/>
      <c r="F123" s="1"/>
      <c r="G123" s="1"/>
      <c r="H123" s="97">
        <v>0</v>
      </c>
      <c r="J123" s="37"/>
    </row>
    <row r="124" spans="1:10" x14ac:dyDescent="0.25">
      <c r="A124" s="96"/>
      <c r="B124" s="1"/>
      <c r="C124" s="1"/>
      <c r="D124" s="1"/>
      <c r="E124" s="1"/>
      <c r="F124" s="1"/>
      <c r="G124" s="1"/>
      <c r="H124" s="1"/>
    </row>
    <row r="125" spans="1:10" x14ac:dyDescent="0.25">
      <c r="A125" s="95" t="s">
        <v>106</v>
      </c>
      <c r="B125" s="1"/>
      <c r="C125" s="1"/>
      <c r="D125" s="1"/>
      <c r="E125" s="1"/>
      <c r="F125" s="1"/>
      <c r="G125" s="1"/>
      <c r="H125" s="31"/>
    </row>
    <row r="126" spans="1:10" x14ac:dyDescent="0.25">
      <c r="A126" s="96" t="s">
        <v>107</v>
      </c>
      <c r="B126" s="1"/>
      <c r="C126" s="1"/>
      <c r="D126" s="1"/>
      <c r="E126" s="1"/>
      <c r="F126" s="1"/>
      <c r="G126" s="1"/>
      <c r="H126" s="89">
        <v>0</v>
      </c>
      <c r="J126" s="37"/>
    </row>
    <row r="127" spans="1:10" x14ac:dyDescent="0.25">
      <c r="A127" s="96" t="s">
        <v>108</v>
      </c>
      <c r="B127" s="1"/>
      <c r="C127" s="1"/>
      <c r="D127" s="1"/>
      <c r="E127" s="1"/>
      <c r="F127" s="1"/>
      <c r="G127" s="1"/>
      <c r="H127" s="89">
        <v>0</v>
      </c>
      <c r="J127" s="37"/>
    </row>
    <row r="128" spans="1:10" x14ac:dyDescent="0.25">
      <c r="A128" s="96" t="s">
        <v>109</v>
      </c>
      <c r="B128" s="1"/>
      <c r="C128" s="1"/>
      <c r="D128" s="1"/>
      <c r="E128" s="1"/>
      <c r="F128" s="1"/>
      <c r="G128" s="1"/>
      <c r="H128" s="89">
        <v>1005100</v>
      </c>
      <c r="J128" s="37"/>
    </row>
    <row r="129" spans="1:10" x14ac:dyDescent="0.25">
      <c r="A129" s="96"/>
      <c r="B129" s="1"/>
      <c r="C129" s="1"/>
      <c r="D129" s="1"/>
      <c r="E129" s="1"/>
      <c r="F129" s="1"/>
      <c r="G129" s="1"/>
      <c r="H129" s="89"/>
    </row>
    <row r="130" spans="1:10" x14ac:dyDescent="0.25">
      <c r="A130" s="96" t="s">
        <v>110</v>
      </c>
      <c r="B130" s="1"/>
      <c r="C130" s="1"/>
      <c r="D130" s="1"/>
      <c r="E130" s="1"/>
      <c r="F130" s="1"/>
      <c r="G130" s="1"/>
      <c r="H130" s="89">
        <v>1005100</v>
      </c>
      <c r="J130" s="37"/>
    </row>
    <row r="131" spans="1:10" x14ac:dyDescent="0.25">
      <c r="A131" s="96" t="s">
        <v>111</v>
      </c>
      <c r="B131" s="1"/>
      <c r="C131" s="1"/>
      <c r="D131" s="1"/>
      <c r="E131" s="1"/>
      <c r="F131" s="1"/>
      <c r="G131" s="1"/>
      <c r="H131" s="97">
        <v>0</v>
      </c>
      <c r="J131" s="37"/>
    </row>
    <row r="132" spans="1:10" x14ac:dyDescent="0.25">
      <c r="A132" s="15"/>
      <c r="B132" s="1"/>
      <c r="C132" s="1"/>
      <c r="D132" s="1"/>
      <c r="E132" s="1"/>
      <c r="F132" s="1"/>
      <c r="G132" s="1"/>
      <c r="H132" s="21" t="s">
        <v>51</v>
      </c>
    </row>
    <row r="133" spans="1:10" x14ac:dyDescent="0.25">
      <c r="A133" s="95" t="s">
        <v>112</v>
      </c>
      <c r="B133" s="1"/>
      <c r="C133" s="1"/>
      <c r="D133" s="1"/>
      <c r="E133" s="1"/>
      <c r="F133" s="1"/>
      <c r="G133" s="1"/>
      <c r="H133" s="1"/>
    </row>
    <row r="134" spans="1:10" x14ac:dyDescent="0.25">
      <c r="A134" s="96" t="s">
        <v>113</v>
      </c>
      <c r="B134" s="1"/>
      <c r="C134" s="1"/>
      <c r="D134" s="1"/>
      <c r="E134" s="1"/>
      <c r="F134" s="1"/>
      <c r="G134" s="1"/>
      <c r="H134" s="89">
        <v>0</v>
      </c>
      <c r="J134" s="37"/>
    </row>
    <row r="135" spans="1:10" x14ac:dyDescent="0.25">
      <c r="A135" s="96" t="s">
        <v>114</v>
      </c>
      <c r="B135" s="1"/>
      <c r="C135" s="1"/>
      <c r="D135" s="1"/>
      <c r="E135" s="1"/>
      <c r="F135" s="1"/>
      <c r="G135" s="1"/>
      <c r="H135" s="89">
        <v>0</v>
      </c>
      <c r="J135" s="37"/>
    </row>
    <row r="136" spans="1:10" x14ac:dyDescent="0.25">
      <c r="A136" s="96" t="s">
        <v>115</v>
      </c>
      <c r="B136" s="1"/>
      <c r="C136" s="1"/>
      <c r="D136" s="1"/>
      <c r="E136" s="1"/>
      <c r="F136" s="1"/>
      <c r="G136" s="1"/>
      <c r="H136" s="89">
        <v>250200</v>
      </c>
      <c r="J136" s="37"/>
    </row>
    <row r="137" spans="1:10" x14ac:dyDescent="0.25">
      <c r="A137" s="96"/>
      <c r="B137" s="1"/>
      <c r="C137" s="1"/>
      <c r="D137" s="1"/>
      <c r="E137" s="1"/>
      <c r="F137" s="1"/>
      <c r="G137" s="1"/>
      <c r="H137" s="89"/>
    </row>
    <row r="138" spans="1:10" x14ac:dyDescent="0.25">
      <c r="A138" s="96" t="s">
        <v>116</v>
      </c>
      <c r="B138" s="1"/>
      <c r="C138" s="1"/>
      <c r="D138" s="1"/>
      <c r="E138" s="1"/>
      <c r="F138" s="1"/>
      <c r="G138" s="1"/>
      <c r="H138" s="89">
        <v>250200</v>
      </c>
      <c r="J138" s="37"/>
    </row>
    <row r="139" spans="1:10" x14ac:dyDescent="0.25">
      <c r="A139" s="96" t="s">
        <v>117</v>
      </c>
      <c r="B139" s="1"/>
      <c r="C139" s="1"/>
      <c r="D139" s="1"/>
      <c r="E139" s="1"/>
      <c r="F139" s="1"/>
      <c r="G139" s="1"/>
      <c r="H139" s="97">
        <v>0</v>
      </c>
      <c r="J139" s="37"/>
    </row>
    <row r="140" spans="1:10" x14ac:dyDescent="0.25">
      <c r="A140" s="95"/>
      <c r="B140" s="1"/>
      <c r="C140" s="1"/>
      <c r="D140" s="1"/>
      <c r="E140" s="1"/>
      <c r="F140" s="1"/>
      <c r="G140" s="1"/>
      <c r="H140" s="1"/>
    </row>
    <row r="141" spans="1:10" x14ac:dyDescent="0.25">
      <c r="A141" s="95" t="s">
        <v>118</v>
      </c>
      <c r="B141" s="1"/>
      <c r="C141" s="1"/>
      <c r="D141" s="1"/>
      <c r="E141" s="1"/>
      <c r="F141" s="1"/>
      <c r="G141" s="1"/>
      <c r="H141" s="1"/>
    </row>
    <row r="142" spans="1:10" x14ac:dyDescent="0.25">
      <c r="A142" s="96" t="s">
        <v>119</v>
      </c>
      <c r="B142" s="1"/>
      <c r="C142" s="1"/>
      <c r="D142" s="1"/>
      <c r="E142" s="1"/>
      <c r="F142" s="1"/>
      <c r="G142" s="1"/>
      <c r="H142" s="31">
        <v>0</v>
      </c>
      <c r="J142" s="37"/>
    </row>
    <row r="143" spans="1:10" x14ac:dyDescent="0.25">
      <c r="A143" s="96" t="s">
        <v>120</v>
      </c>
      <c r="B143" s="1"/>
      <c r="C143" s="1"/>
      <c r="D143" s="1"/>
      <c r="E143" s="1"/>
      <c r="F143" s="1"/>
      <c r="G143" s="1"/>
      <c r="H143" s="31">
        <v>0</v>
      </c>
      <c r="J143" s="37"/>
    </row>
    <row r="144" spans="1:10" x14ac:dyDescent="0.25">
      <c r="A144" s="96" t="s">
        <v>121</v>
      </c>
      <c r="B144" s="1"/>
      <c r="C144" s="1"/>
      <c r="D144" s="1"/>
      <c r="E144" s="1"/>
      <c r="F144" s="1"/>
      <c r="G144" s="1"/>
      <c r="H144" s="31">
        <v>0</v>
      </c>
      <c r="J144" s="37"/>
    </row>
    <row r="145" spans="1:10" x14ac:dyDescent="0.25">
      <c r="A145" s="96"/>
      <c r="B145" s="1"/>
      <c r="C145" s="1"/>
      <c r="D145" s="1"/>
      <c r="E145" s="1"/>
      <c r="F145" s="1"/>
      <c r="G145" s="1"/>
      <c r="H145" s="31"/>
    </row>
    <row r="146" spans="1:10" x14ac:dyDescent="0.25">
      <c r="A146" s="96" t="s">
        <v>122</v>
      </c>
      <c r="B146" s="1"/>
      <c r="C146" s="1"/>
      <c r="D146" s="1"/>
      <c r="E146" s="1"/>
      <c r="F146" s="1"/>
      <c r="G146" s="1"/>
      <c r="H146" s="31">
        <v>0</v>
      </c>
      <c r="J146" s="37"/>
    </row>
    <row r="147" spans="1:10" x14ac:dyDescent="0.25">
      <c r="A147" s="96" t="s">
        <v>123</v>
      </c>
      <c r="B147" s="1"/>
      <c r="C147" s="1"/>
      <c r="D147" s="1"/>
      <c r="E147" s="1"/>
      <c r="F147" s="1"/>
      <c r="G147" s="1"/>
      <c r="H147" s="31">
        <v>0</v>
      </c>
      <c r="J147" s="37"/>
    </row>
    <row r="148" spans="1:10" x14ac:dyDescent="0.25">
      <c r="A148" s="15"/>
      <c r="B148" s="1"/>
      <c r="C148" s="1"/>
      <c r="D148" s="1"/>
      <c r="E148" s="1"/>
      <c r="F148" s="1"/>
      <c r="G148" s="1"/>
      <c r="H148" s="21" t="s">
        <v>51</v>
      </c>
    </row>
    <row r="149" spans="1:10" x14ac:dyDescent="0.25">
      <c r="A149" s="95" t="s">
        <v>124</v>
      </c>
      <c r="B149" s="1"/>
      <c r="C149" s="1"/>
      <c r="D149" s="1"/>
      <c r="E149" s="1"/>
      <c r="F149" s="1"/>
      <c r="G149" s="1"/>
      <c r="H149" s="1"/>
    </row>
    <row r="150" spans="1:10" x14ac:dyDescent="0.25">
      <c r="A150" s="96" t="s">
        <v>125</v>
      </c>
      <c r="B150" s="1"/>
      <c r="C150" s="1"/>
      <c r="D150" s="1"/>
      <c r="E150" s="1"/>
      <c r="F150" s="1"/>
      <c r="G150" s="1"/>
      <c r="H150" s="98">
        <v>2023837.21</v>
      </c>
      <c r="J150" s="37"/>
    </row>
    <row r="151" spans="1:10" x14ac:dyDescent="0.25">
      <c r="A151" s="96" t="s">
        <v>126</v>
      </c>
      <c r="B151" s="1"/>
      <c r="C151" s="1"/>
      <c r="D151" s="1"/>
      <c r="E151" s="1"/>
      <c r="F151" s="1"/>
      <c r="G151" s="1"/>
      <c r="H151" s="94">
        <v>2023837.21</v>
      </c>
      <c r="J151" s="37"/>
    </row>
    <row r="152" spans="1:10" x14ac:dyDescent="0.25">
      <c r="A152" s="96" t="s">
        <v>127</v>
      </c>
      <c r="B152" s="1"/>
      <c r="C152" s="1"/>
      <c r="D152" s="1"/>
      <c r="E152" s="1"/>
      <c r="F152" s="1"/>
      <c r="G152" s="1"/>
      <c r="H152" s="94">
        <v>0</v>
      </c>
      <c r="J152" s="37"/>
    </row>
    <row r="153" spans="1:10" x14ac:dyDescent="0.25">
      <c r="A153" s="96" t="s">
        <v>128</v>
      </c>
      <c r="B153" s="1"/>
      <c r="C153" s="1"/>
      <c r="D153" s="1"/>
      <c r="E153" s="1"/>
      <c r="F153" s="1"/>
      <c r="G153" s="1"/>
      <c r="H153" s="94">
        <v>0</v>
      </c>
      <c r="J153" s="37"/>
    </row>
    <row r="154" spans="1:10" x14ac:dyDescent="0.25">
      <c r="A154" s="15"/>
      <c r="B154" s="1"/>
      <c r="C154" s="1"/>
      <c r="D154" s="1"/>
      <c r="E154" s="1"/>
      <c r="F154" s="1"/>
      <c r="G154" s="1"/>
      <c r="H154" s="1"/>
    </row>
    <row r="155" spans="1:10" x14ac:dyDescent="0.25">
      <c r="A155" s="46" t="s">
        <v>129</v>
      </c>
      <c r="B155" s="1"/>
      <c r="C155" s="1"/>
      <c r="D155" s="1"/>
      <c r="E155" s="1"/>
      <c r="F155" s="21"/>
      <c r="G155" s="1"/>
      <c r="H155" s="21">
        <v>40371747.269999996</v>
      </c>
      <c r="J155" s="37"/>
    </row>
    <row r="156" spans="1:10" x14ac:dyDescent="0.25">
      <c r="A156" s="34"/>
      <c r="B156" s="1"/>
      <c r="C156" s="1"/>
      <c r="D156" s="1"/>
      <c r="E156" s="1"/>
      <c r="F156" s="1"/>
      <c r="G156" s="1"/>
      <c r="H156" s="1"/>
    </row>
    <row r="157" spans="1:10" x14ac:dyDescent="0.25">
      <c r="A157" s="34" t="s">
        <v>130</v>
      </c>
      <c r="B157" s="1"/>
      <c r="C157" s="1"/>
      <c r="D157" s="1"/>
      <c r="E157" s="1"/>
      <c r="F157" s="1"/>
      <c r="G157" s="1"/>
      <c r="H157" s="1"/>
    </row>
    <row r="158" spans="1:10" x14ac:dyDescent="0.25">
      <c r="A158" s="99" t="s">
        <v>131</v>
      </c>
      <c r="B158" s="1"/>
      <c r="C158" s="1"/>
      <c r="D158" s="1"/>
      <c r="E158" s="1"/>
      <c r="F158" s="1"/>
      <c r="G158" s="1"/>
      <c r="H158" s="94">
        <v>36363190.110000089</v>
      </c>
      <c r="J158" s="37"/>
    </row>
    <row r="159" spans="1:10" x14ac:dyDescent="0.25">
      <c r="A159" s="46"/>
      <c r="B159" s="1"/>
      <c r="C159" s="1"/>
      <c r="D159" s="1"/>
      <c r="E159" s="1"/>
      <c r="F159" s="1"/>
      <c r="G159" s="1"/>
      <c r="H159" s="15"/>
    </row>
    <row r="160" spans="1:10" x14ac:dyDescent="0.25">
      <c r="A160" s="34" t="s">
        <v>132</v>
      </c>
      <c r="B160" s="1"/>
      <c r="C160" s="1"/>
      <c r="D160" s="1"/>
      <c r="E160" s="1"/>
      <c r="F160" s="1"/>
      <c r="G160" s="1"/>
      <c r="H160" s="89">
        <v>0</v>
      </c>
      <c r="J160" s="37"/>
    </row>
    <row r="161" spans="1:10" x14ac:dyDescent="0.25">
      <c r="A161" s="34" t="s">
        <v>133</v>
      </c>
      <c r="B161" s="1"/>
      <c r="C161" s="1"/>
      <c r="D161" s="1"/>
      <c r="E161" s="1"/>
      <c r="F161" s="1"/>
      <c r="G161" s="1"/>
      <c r="H161" s="89">
        <v>36363190.110000089</v>
      </c>
      <c r="I161" s="37"/>
      <c r="J161" s="37"/>
    </row>
    <row r="162" spans="1:10" x14ac:dyDescent="0.25">
      <c r="A162" s="34" t="s">
        <v>134</v>
      </c>
      <c r="B162" s="1"/>
      <c r="C162" s="1"/>
      <c r="D162" s="1"/>
      <c r="E162" s="1"/>
      <c r="F162" s="1"/>
      <c r="G162" s="1"/>
      <c r="H162" s="94">
        <v>0</v>
      </c>
      <c r="J162" s="37"/>
    </row>
    <row r="163" spans="1:10" x14ac:dyDescent="0.25">
      <c r="A163" s="34"/>
      <c r="B163" s="1"/>
      <c r="C163" s="1"/>
      <c r="D163" s="1"/>
      <c r="E163" s="1"/>
      <c r="F163" s="1"/>
      <c r="G163" s="1"/>
      <c r="H163" s="21" t="s">
        <v>51</v>
      </c>
    </row>
    <row r="164" spans="1:10" x14ac:dyDescent="0.25">
      <c r="A164" s="34"/>
      <c r="B164" s="1"/>
      <c r="C164" s="1"/>
      <c r="D164" s="1"/>
      <c r="E164" s="1"/>
      <c r="F164" s="1"/>
      <c r="G164" s="1"/>
      <c r="H164" s="21" t="s">
        <v>51</v>
      </c>
    </row>
    <row r="165" spans="1:10" x14ac:dyDescent="0.25">
      <c r="A165" s="46" t="s">
        <v>135</v>
      </c>
      <c r="B165" s="1"/>
      <c r="C165" s="1"/>
      <c r="D165" s="1"/>
      <c r="E165" s="1"/>
      <c r="F165" s="1"/>
      <c r="G165" s="1"/>
      <c r="H165" s="94">
        <v>0</v>
      </c>
      <c r="J165" s="37"/>
    </row>
    <row r="166" spans="1:10" x14ac:dyDescent="0.25">
      <c r="A166" s="46"/>
      <c r="B166" s="1"/>
      <c r="C166" s="1"/>
      <c r="D166" s="1"/>
      <c r="E166" s="1"/>
      <c r="F166" s="1"/>
      <c r="G166" s="1"/>
      <c r="H166" s="15"/>
    </row>
    <row r="167" spans="1:10" x14ac:dyDescent="0.25">
      <c r="A167" s="34" t="s">
        <v>136</v>
      </c>
      <c r="B167" s="1"/>
      <c r="C167" s="1"/>
      <c r="D167" s="1"/>
      <c r="E167" s="1"/>
      <c r="F167" s="1"/>
      <c r="G167" s="1"/>
      <c r="H167" s="89">
        <v>0</v>
      </c>
      <c r="J167" s="37"/>
    </row>
    <row r="168" spans="1:10" x14ac:dyDescent="0.25">
      <c r="A168" s="34" t="s">
        <v>137</v>
      </c>
      <c r="B168" s="1"/>
      <c r="C168" s="1"/>
      <c r="D168" s="1"/>
      <c r="E168" s="1"/>
      <c r="F168" s="1"/>
      <c r="G168" s="1"/>
      <c r="H168" s="94">
        <v>0</v>
      </c>
      <c r="J168" s="37"/>
    </row>
    <row r="169" spans="1:10" x14ac:dyDescent="0.25">
      <c r="A169" s="34" t="s">
        <v>138</v>
      </c>
      <c r="B169" s="1"/>
      <c r="C169" s="1"/>
      <c r="D169" s="1"/>
      <c r="E169" s="1"/>
      <c r="F169" s="1"/>
      <c r="G169" s="1"/>
      <c r="H169" s="94">
        <v>0</v>
      </c>
      <c r="J169" s="37"/>
    </row>
    <row r="170" spans="1:10" x14ac:dyDescent="0.25">
      <c r="A170" s="34"/>
      <c r="B170" s="1"/>
      <c r="C170" s="1"/>
      <c r="D170" s="1"/>
      <c r="E170" s="1"/>
      <c r="F170" s="1"/>
      <c r="G170" s="1"/>
      <c r="H170" s="21" t="s">
        <v>51</v>
      </c>
    </row>
    <row r="171" spans="1:10" x14ac:dyDescent="0.25">
      <c r="A171" s="46" t="s">
        <v>139</v>
      </c>
      <c r="B171" s="1"/>
      <c r="C171" s="1"/>
      <c r="D171" s="1"/>
      <c r="E171" s="1"/>
      <c r="F171" s="21"/>
      <c r="G171" s="1"/>
      <c r="H171" s="94">
        <v>4008557.16</v>
      </c>
      <c r="I171" s="100"/>
      <c r="J171" s="37"/>
    </row>
    <row r="172" spans="1:10" x14ac:dyDescent="0.25">
      <c r="A172" s="89"/>
      <c r="B172" s="31"/>
      <c r="C172" s="31"/>
      <c r="D172" s="31"/>
      <c r="E172" s="31"/>
      <c r="F172" s="31"/>
      <c r="G172" s="1"/>
      <c r="H172" s="31"/>
    </row>
    <row r="173" spans="1:10" x14ac:dyDescent="0.25">
      <c r="A173" s="81"/>
      <c r="B173" s="1"/>
      <c r="C173" s="2"/>
      <c r="D173" s="3"/>
      <c r="E173" s="1"/>
      <c r="F173" s="1"/>
      <c r="G173" s="1"/>
      <c r="H173" s="1"/>
    </row>
    <row r="174" spans="1:10" x14ac:dyDescent="0.25">
      <c r="A174" s="81"/>
      <c r="B174" s="1"/>
      <c r="C174" s="2"/>
      <c r="D174" s="3"/>
      <c r="E174" s="1"/>
      <c r="F174" s="1"/>
      <c r="G174" s="1"/>
      <c r="H174" s="1"/>
    </row>
    <row r="175" spans="1:10" x14ac:dyDescent="0.25">
      <c r="A175" s="81"/>
      <c r="B175" s="1"/>
      <c r="C175" s="2"/>
      <c r="D175" s="3"/>
      <c r="E175" s="1"/>
      <c r="F175" s="1"/>
      <c r="G175" s="1"/>
      <c r="H175" s="1"/>
    </row>
    <row r="176" spans="1:10" x14ac:dyDescent="0.25">
      <c r="A176" s="81"/>
      <c r="B176" s="1"/>
      <c r="C176" s="2"/>
      <c r="D176" s="3"/>
      <c r="E176" s="1"/>
      <c r="F176" s="1"/>
      <c r="G176" s="1"/>
      <c r="H176" s="1"/>
    </row>
    <row r="177" spans="1:10" x14ac:dyDescent="0.25">
      <c r="A177" s="15" t="s">
        <v>140</v>
      </c>
      <c r="B177" s="1"/>
      <c r="C177" s="2"/>
      <c r="D177" s="3"/>
      <c r="E177" s="1"/>
      <c r="F177" s="1"/>
      <c r="G177" s="1"/>
      <c r="H177" s="1"/>
    </row>
    <row r="178" spans="1:10" x14ac:dyDescent="0.25">
      <c r="A178" s="15"/>
      <c r="B178" s="1"/>
      <c r="C178" s="2"/>
      <c r="D178" s="3"/>
      <c r="E178" s="1"/>
      <c r="F178" s="1"/>
      <c r="G178" s="1"/>
      <c r="H178" s="1"/>
    </row>
    <row r="179" spans="1:10" x14ac:dyDescent="0.25">
      <c r="A179" s="46" t="s">
        <v>141</v>
      </c>
      <c r="B179" s="1"/>
      <c r="C179" s="2"/>
      <c r="D179" s="3"/>
      <c r="E179" s="1"/>
      <c r="F179" s="1"/>
      <c r="G179" s="1" t="s">
        <v>51</v>
      </c>
      <c r="H179" s="94">
        <v>7530137.7000000002</v>
      </c>
      <c r="J179" s="37"/>
    </row>
    <row r="180" spans="1:10" x14ac:dyDescent="0.25">
      <c r="A180" s="46" t="s">
        <v>142</v>
      </c>
      <c r="B180" s="1"/>
      <c r="C180" s="2"/>
      <c r="D180" s="3"/>
      <c r="E180" s="1"/>
      <c r="F180" s="1"/>
      <c r="G180" s="1"/>
      <c r="H180" s="89">
        <v>7530137.7000000002</v>
      </c>
      <c r="J180" s="37"/>
    </row>
    <row r="181" spans="1:10" x14ac:dyDescent="0.25">
      <c r="A181" s="46" t="s">
        <v>143</v>
      </c>
      <c r="B181" s="1"/>
      <c r="C181" s="2"/>
      <c r="D181" s="3"/>
      <c r="E181" s="1"/>
      <c r="F181" s="1"/>
      <c r="G181" s="1"/>
      <c r="H181" s="76">
        <v>7530137.7000000002</v>
      </c>
      <c r="J181" s="37"/>
    </row>
    <row r="182" spans="1:10" x14ac:dyDescent="0.25">
      <c r="A182" s="46" t="s">
        <v>144</v>
      </c>
      <c r="B182" s="1"/>
      <c r="C182" s="2"/>
      <c r="D182" s="3"/>
      <c r="E182" s="1"/>
      <c r="F182" s="1"/>
      <c r="G182" s="1"/>
      <c r="H182" s="94">
        <v>0</v>
      </c>
      <c r="J182" s="37"/>
    </row>
    <row r="183" spans="1:10" x14ac:dyDescent="0.25">
      <c r="A183" s="46" t="s">
        <v>145</v>
      </c>
      <c r="B183" s="1"/>
      <c r="C183" s="2"/>
      <c r="D183" s="3"/>
      <c r="E183" s="1"/>
      <c r="F183" s="1"/>
      <c r="G183" s="1"/>
      <c r="H183" s="91">
        <v>0</v>
      </c>
      <c r="J183" s="37"/>
    </row>
    <row r="184" spans="1:10" x14ac:dyDescent="0.25">
      <c r="A184" s="46" t="s">
        <v>146</v>
      </c>
      <c r="B184" s="1"/>
      <c r="C184" s="2"/>
      <c r="D184" s="3"/>
      <c r="E184" s="1"/>
      <c r="F184" s="1"/>
      <c r="G184" s="1"/>
      <c r="H184" s="89">
        <v>7530137.7000000002</v>
      </c>
      <c r="J184" s="37"/>
    </row>
    <row r="185" spans="1:10" x14ac:dyDescent="0.25">
      <c r="A185" s="46" t="s">
        <v>147</v>
      </c>
      <c r="B185" s="1"/>
      <c r="C185" s="2"/>
      <c r="D185" s="3"/>
      <c r="E185" s="1"/>
      <c r="F185" s="1"/>
      <c r="G185" s="1"/>
      <c r="H185" s="91">
        <v>0</v>
      </c>
      <c r="J185" s="37"/>
    </row>
    <row r="186" spans="1:10" x14ac:dyDescent="0.25">
      <c r="A186" s="46" t="s">
        <v>148</v>
      </c>
      <c r="B186" s="1"/>
      <c r="C186" s="2"/>
      <c r="D186" s="3"/>
      <c r="E186" s="1"/>
      <c r="F186" s="21"/>
      <c r="G186" s="1"/>
      <c r="H186" s="89">
        <v>4008557.1599999964</v>
      </c>
      <c r="J186" s="37"/>
    </row>
    <row r="187" spans="1:10" x14ac:dyDescent="0.25">
      <c r="A187" s="46" t="s">
        <v>149</v>
      </c>
      <c r="B187" s="1"/>
      <c r="C187" s="2"/>
      <c r="D187" s="3"/>
      <c r="E187" s="1"/>
      <c r="F187" s="21"/>
      <c r="G187" s="1"/>
      <c r="H187" s="94">
        <v>11538694.859999996</v>
      </c>
      <c r="J187" s="37"/>
    </row>
    <row r="188" spans="1:10" x14ac:dyDescent="0.25">
      <c r="A188" s="46" t="s">
        <v>150</v>
      </c>
      <c r="B188" s="1"/>
      <c r="C188" s="2"/>
      <c r="D188" s="3"/>
      <c r="E188" s="1"/>
      <c r="F188" s="21"/>
      <c r="G188" s="1"/>
      <c r="H188" s="94">
        <v>4008557.1600000029</v>
      </c>
      <c r="J188" s="37"/>
    </row>
    <row r="189" spans="1:10" x14ac:dyDescent="0.25">
      <c r="A189" s="46" t="s">
        <v>151</v>
      </c>
      <c r="B189" s="1"/>
      <c r="C189" s="2"/>
      <c r="D189" s="3"/>
      <c r="E189" s="1"/>
      <c r="F189" s="21"/>
      <c r="G189" s="1"/>
      <c r="H189" s="94">
        <v>7530137.6999999927</v>
      </c>
      <c r="J189" s="37"/>
    </row>
    <row r="190" spans="1:10" x14ac:dyDescent="0.25">
      <c r="A190" s="15"/>
      <c r="B190" s="1"/>
      <c r="C190" s="2"/>
      <c r="D190" s="3"/>
      <c r="E190" s="1"/>
      <c r="F190" s="1"/>
      <c r="G190" s="1"/>
      <c r="H190" s="1"/>
    </row>
    <row r="191" spans="1:10" x14ac:dyDescent="0.25">
      <c r="A191" s="15" t="s">
        <v>152</v>
      </c>
      <c r="B191" s="1"/>
      <c r="C191" s="2"/>
      <c r="D191" s="3"/>
      <c r="E191" s="1"/>
      <c r="F191" s="1"/>
      <c r="G191" s="21"/>
      <c r="H191" s="1"/>
    </row>
    <row r="192" spans="1:10" x14ac:dyDescent="0.25">
      <c r="A192" s="15"/>
      <c r="B192" s="1"/>
      <c r="C192" s="2"/>
      <c r="D192" s="3"/>
      <c r="E192" s="1"/>
      <c r="F192" s="1"/>
      <c r="G192" s="1"/>
      <c r="H192" s="1"/>
    </row>
    <row r="193" spans="1:10" ht="14.4" x14ac:dyDescent="0.3">
      <c r="A193" s="46" t="s">
        <v>153</v>
      </c>
      <c r="B193" s="1"/>
      <c r="C193" s="2"/>
      <c r="D193" s="3"/>
      <c r="E193" s="1"/>
      <c r="F193" s="1"/>
      <c r="G193" s="1"/>
      <c r="H193" s="101">
        <v>12.61</v>
      </c>
      <c r="J193" s="48"/>
    </row>
    <row r="194" spans="1:10" ht="17.399999999999999" x14ac:dyDescent="0.3">
      <c r="A194" s="15" t="s">
        <v>154</v>
      </c>
      <c r="B194" s="1"/>
      <c r="C194" s="2"/>
      <c r="D194" s="3"/>
      <c r="E194" s="1"/>
      <c r="F194" s="1"/>
      <c r="H194" s="102">
        <v>0.44904432826496909</v>
      </c>
      <c r="I194" s="103"/>
      <c r="J194" s="48"/>
    </row>
    <row r="195" spans="1:10" ht="17.399999999999999" x14ac:dyDescent="0.3">
      <c r="A195" s="15" t="s">
        <v>155</v>
      </c>
      <c r="B195" s="1"/>
      <c r="C195" s="2"/>
      <c r="D195" s="3"/>
      <c r="E195" s="1"/>
      <c r="F195" s="1"/>
      <c r="H195" s="102">
        <v>0.67495446807926907</v>
      </c>
      <c r="I195" s="103"/>
      <c r="J195" s="48"/>
    </row>
    <row r="196" spans="1:10" x14ac:dyDescent="0.25">
      <c r="A196" s="15"/>
      <c r="B196" s="1"/>
      <c r="C196" s="2"/>
      <c r="D196" s="3"/>
      <c r="E196" s="1"/>
      <c r="F196" s="1"/>
      <c r="H196" s="104"/>
    </row>
    <row r="197" spans="1:10" x14ac:dyDescent="0.25">
      <c r="A197" s="15"/>
      <c r="B197" s="1"/>
      <c r="C197" s="2"/>
      <c r="D197" s="3"/>
      <c r="E197" s="1"/>
      <c r="F197" s="1"/>
      <c r="G197" s="105" t="s">
        <v>156</v>
      </c>
      <c r="H197" s="105" t="s">
        <v>157</v>
      </c>
    </row>
    <row r="198" spans="1:10" x14ac:dyDescent="0.25">
      <c r="A198" s="46" t="s">
        <v>158</v>
      </c>
      <c r="B198" s="1"/>
      <c r="C198" s="2"/>
      <c r="D198" s="3"/>
      <c r="E198" s="21"/>
      <c r="F198" s="1"/>
      <c r="G198" s="101">
        <v>1371843.79</v>
      </c>
      <c r="H198" s="1"/>
    </row>
    <row r="199" spans="1:10" x14ac:dyDescent="0.25">
      <c r="A199" s="46" t="s">
        <v>159</v>
      </c>
      <c r="B199" s="1"/>
      <c r="C199" s="2"/>
      <c r="D199" s="3"/>
      <c r="E199" s="21"/>
      <c r="F199" s="1"/>
      <c r="G199" s="94">
        <v>1861183.96</v>
      </c>
      <c r="H199" s="106">
        <v>108</v>
      </c>
    </row>
    <row r="200" spans="1:10" x14ac:dyDescent="0.25">
      <c r="A200" s="46" t="s">
        <v>160</v>
      </c>
      <c r="B200" s="1"/>
      <c r="C200" s="2"/>
      <c r="D200" s="3"/>
      <c r="E200" s="21"/>
      <c r="F200" s="1"/>
      <c r="G200" s="94">
        <v>-489340.16999999993</v>
      </c>
      <c r="H200" s="1"/>
    </row>
    <row r="201" spans="1:10" x14ac:dyDescent="0.25">
      <c r="A201" s="46" t="s">
        <v>161</v>
      </c>
      <c r="B201" s="1"/>
      <c r="C201" s="2"/>
      <c r="D201" s="3"/>
      <c r="E201" s="21"/>
      <c r="F201" s="1"/>
      <c r="G201" s="94">
        <v>1141339221.1500001</v>
      </c>
      <c r="H201" s="1"/>
    </row>
    <row r="202" spans="1:10" x14ac:dyDescent="0.25">
      <c r="A202" s="46" t="s">
        <v>162</v>
      </c>
      <c r="B202" s="1"/>
      <c r="C202" s="2"/>
      <c r="D202" s="3"/>
      <c r="E202" s="21"/>
      <c r="F202" s="1"/>
      <c r="G202" s="107"/>
      <c r="H202" s="1"/>
    </row>
    <row r="203" spans="1:10" x14ac:dyDescent="0.25">
      <c r="A203" s="46" t="s">
        <v>163</v>
      </c>
      <c r="B203" s="1"/>
      <c r="C203" s="2"/>
      <c r="D203" s="3"/>
      <c r="E203" s="21"/>
      <c r="F203" s="1"/>
      <c r="G203" s="107">
        <v>-4.2874209606758848E-4</v>
      </c>
      <c r="H203" s="1"/>
    </row>
    <row r="204" spans="1:10" x14ac:dyDescent="0.25">
      <c r="A204" s="46" t="s">
        <v>164</v>
      </c>
      <c r="B204" s="1"/>
      <c r="C204" s="2"/>
      <c r="D204" s="3"/>
      <c r="E204" s="21"/>
      <c r="F204" s="1"/>
      <c r="G204" s="108">
        <v>-9.7109599999999996E-5</v>
      </c>
      <c r="H204" s="1"/>
    </row>
    <row r="205" spans="1:10" x14ac:dyDescent="0.25">
      <c r="A205" s="46" t="s">
        <v>165</v>
      </c>
      <c r="B205" s="1"/>
      <c r="C205" s="2"/>
      <c r="D205" s="3"/>
      <c r="E205" s="21"/>
      <c r="F205" s="1"/>
      <c r="G205" s="108">
        <v>8.5362499999999995E-5</v>
      </c>
      <c r="H205" s="1"/>
    </row>
    <row r="206" spans="1:10" x14ac:dyDescent="0.25">
      <c r="A206" s="46" t="s">
        <v>166</v>
      </c>
      <c r="B206" s="1"/>
      <c r="C206" s="2"/>
      <c r="D206" s="3"/>
      <c r="E206" s="21"/>
      <c r="F206" s="1"/>
      <c r="G206" s="108">
        <v>-2.106802E-4</v>
      </c>
      <c r="H206" s="1"/>
    </row>
    <row r="207" spans="1:10" x14ac:dyDescent="0.25">
      <c r="A207" s="46"/>
      <c r="B207" s="1"/>
      <c r="C207" s="2"/>
      <c r="D207" s="3"/>
      <c r="E207" s="21"/>
      <c r="F207" s="1"/>
      <c r="G207" s="107"/>
      <c r="H207" s="1"/>
    </row>
    <row r="208" spans="1:10" x14ac:dyDescent="0.25">
      <c r="A208" s="15" t="s">
        <v>167</v>
      </c>
      <c r="B208" s="1"/>
      <c r="C208" s="2"/>
      <c r="D208" s="3"/>
      <c r="E208" s="21"/>
      <c r="F208" s="1"/>
      <c r="G208" s="107">
        <v>9.6465077243440295E-4</v>
      </c>
      <c r="H208" s="76">
        <v>1452790.63</v>
      </c>
      <c r="I208" s="37"/>
      <c r="J208" s="37"/>
    </row>
    <row r="209" spans="1:8" x14ac:dyDescent="0.25">
      <c r="A209" s="46"/>
      <c r="B209" s="1"/>
      <c r="C209" s="2"/>
      <c r="D209" s="3"/>
      <c r="E209" s="1"/>
      <c r="F209" s="1"/>
      <c r="G209" s="1"/>
      <c r="H209" s="1"/>
    </row>
    <row r="210" spans="1:8" x14ac:dyDescent="0.25">
      <c r="A210" s="46" t="s">
        <v>168</v>
      </c>
      <c r="B210" s="1"/>
      <c r="C210" s="2"/>
      <c r="D210" s="3"/>
      <c r="E210" s="1"/>
      <c r="F210" s="109" t="s">
        <v>169</v>
      </c>
      <c r="G210" s="110" t="s">
        <v>170</v>
      </c>
      <c r="H210" s="110" t="s">
        <v>62</v>
      </c>
    </row>
    <row r="211" spans="1:8" x14ac:dyDescent="0.25">
      <c r="A211" s="34" t="s">
        <v>171</v>
      </c>
      <c r="B211" s="1"/>
      <c r="C211" s="2"/>
      <c r="D211" s="3"/>
      <c r="E211" s="1"/>
      <c r="F211" s="111">
        <v>4.2540088608432206E-3</v>
      </c>
      <c r="G211" s="101">
        <v>4855267.16</v>
      </c>
      <c r="H211" s="112">
        <v>278</v>
      </c>
    </row>
    <row r="212" spans="1:8" x14ac:dyDescent="0.25">
      <c r="A212" s="34" t="s">
        <v>172</v>
      </c>
      <c r="B212" s="1"/>
      <c r="C212" s="2"/>
      <c r="D212" s="3"/>
      <c r="E212" s="1"/>
      <c r="F212" s="111">
        <v>1.2298438308162927E-3</v>
      </c>
      <c r="G212" s="101">
        <v>1403669</v>
      </c>
      <c r="H212" s="112">
        <v>84</v>
      </c>
    </row>
    <row r="213" spans="1:8" x14ac:dyDescent="0.25">
      <c r="A213" s="34" t="s">
        <v>173</v>
      </c>
      <c r="B213" s="1"/>
      <c r="C213" s="2"/>
      <c r="D213" s="3"/>
      <c r="E213" s="1"/>
      <c r="F213" s="111">
        <v>4.8711215710244406E-4</v>
      </c>
      <c r="G213" s="113">
        <v>555960.21</v>
      </c>
      <c r="H213" s="114">
        <v>33</v>
      </c>
    </row>
    <row r="214" spans="1:8" x14ac:dyDescent="0.25">
      <c r="A214" s="34" t="s">
        <v>174</v>
      </c>
      <c r="B214" s="1"/>
      <c r="C214" s="2"/>
      <c r="D214" s="3"/>
      <c r="E214" s="1"/>
      <c r="F214" s="111">
        <v>4.9001286351702265E-5</v>
      </c>
      <c r="G214" s="115">
        <v>55927.09</v>
      </c>
      <c r="H214" s="116">
        <v>3</v>
      </c>
    </row>
    <row r="215" spans="1:8" x14ac:dyDescent="0.25">
      <c r="A215" s="46" t="s">
        <v>175</v>
      </c>
      <c r="B215" s="1"/>
      <c r="C215" s="2"/>
      <c r="D215" s="3"/>
      <c r="E215" s="1"/>
      <c r="F215" s="111">
        <v>5.970964848761957E-3</v>
      </c>
      <c r="G215" s="98">
        <v>6870823.46</v>
      </c>
      <c r="H215" s="117">
        <v>398</v>
      </c>
    </row>
    <row r="216" spans="1:8" x14ac:dyDescent="0.25">
      <c r="A216" s="46"/>
      <c r="B216" s="1"/>
      <c r="C216" s="2"/>
      <c r="D216" s="3"/>
      <c r="E216" s="1"/>
      <c r="F216" s="1"/>
      <c r="G216" s="98"/>
      <c r="H216" s="118"/>
    </row>
    <row r="217" spans="1:8" x14ac:dyDescent="0.25">
      <c r="A217" s="46" t="s">
        <v>176</v>
      </c>
      <c r="B217" s="1"/>
      <c r="C217" s="2"/>
      <c r="D217" s="3"/>
      <c r="E217" s="1"/>
      <c r="F217" s="1"/>
      <c r="G217" s="119" t="s">
        <v>170</v>
      </c>
      <c r="H217" s="119" t="s">
        <v>62</v>
      </c>
    </row>
    <row r="218" spans="1:8" x14ac:dyDescent="0.25">
      <c r="A218" s="46" t="s">
        <v>163</v>
      </c>
      <c r="B218" s="1"/>
      <c r="C218" s="2"/>
      <c r="D218" s="3"/>
      <c r="E218" s="1"/>
      <c r="F218" s="1"/>
      <c r="G218" s="120">
        <v>1.7659572742704391E-3</v>
      </c>
      <c r="H218" s="121">
        <v>1.8149369309416498E-3</v>
      </c>
    </row>
    <row r="219" spans="1:8" x14ac:dyDescent="0.25">
      <c r="A219" s="46" t="s">
        <v>164</v>
      </c>
      <c r="B219" s="1"/>
      <c r="C219" s="2"/>
      <c r="D219" s="3"/>
      <c r="E219" s="1"/>
      <c r="F219" s="1"/>
      <c r="G219" s="120">
        <v>1.6988496000000001E-3</v>
      </c>
      <c r="H219" s="120">
        <v>1.6534294E-3</v>
      </c>
    </row>
    <row r="220" spans="1:8" x14ac:dyDescent="0.25">
      <c r="A220" s="46" t="s">
        <v>165</v>
      </c>
      <c r="B220" s="1"/>
      <c r="C220" s="2"/>
      <c r="D220" s="3"/>
      <c r="E220" s="1"/>
      <c r="F220" s="1"/>
      <c r="G220" s="120">
        <v>1.9082204999999999E-3</v>
      </c>
      <c r="H220" s="120">
        <v>1.7854551000000001E-3</v>
      </c>
    </row>
    <row r="221" spans="1:8" x14ac:dyDescent="0.25">
      <c r="A221" s="46" t="s">
        <v>166</v>
      </c>
      <c r="B221" s="1"/>
      <c r="C221" s="2"/>
      <c r="D221" s="3"/>
      <c r="E221" s="1"/>
      <c r="F221" s="1"/>
      <c r="G221" s="120">
        <v>2.3298262000000002E-3</v>
      </c>
      <c r="H221" s="120">
        <v>2.2308022000000001E-3</v>
      </c>
    </row>
    <row r="222" spans="1:8" x14ac:dyDescent="0.25">
      <c r="A222" s="46"/>
      <c r="B222" s="1"/>
      <c r="C222" s="2"/>
      <c r="D222" s="3"/>
      <c r="E222" s="1"/>
      <c r="F222" s="1"/>
      <c r="G222" s="122"/>
      <c r="H222" s="120"/>
    </row>
    <row r="223" spans="1:8" x14ac:dyDescent="0.25">
      <c r="A223" s="123" t="s">
        <v>177</v>
      </c>
      <c r="B223" s="1"/>
      <c r="C223" s="2"/>
      <c r="D223" s="3"/>
      <c r="E223" s="1"/>
      <c r="F223" s="1"/>
      <c r="G223" s="124">
        <v>2517393.14</v>
      </c>
      <c r="H223" s="120"/>
    </row>
    <row r="224" spans="1:8" x14ac:dyDescent="0.25">
      <c r="A224" s="123" t="s">
        <v>178</v>
      </c>
      <c r="B224" s="1"/>
      <c r="C224" s="2"/>
      <c r="D224" s="3"/>
      <c r="E224" s="1"/>
      <c r="F224" s="1"/>
      <c r="G224" s="122">
        <v>2.2056484990181134E-3</v>
      </c>
      <c r="H224" s="120"/>
    </row>
    <row r="225" spans="1:9" x14ac:dyDescent="0.25">
      <c r="A225" s="123" t="s">
        <v>179</v>
      </c>
      <c r="B225" s="1"/>
      <c r="C225" s="2"/>
      <c r="D225" s="3"/>
      <c r="E225" s="1"/>
      <c r="F225" s="1"/>
      <c r="G225" s="122">
        <v>4.3999999999999997E-2</v>
      </c>
      <c r="H225" s="120"/>
    </row>
    <row r="226" spans="1:9" x14ac:dyDescent="0.25">
      <c r="A226" s="123" t="s">
        <v>180</v>
      </c>
      <c r="B226" s="1"/>
      <c r="C226" s="2"/>
      <c r="D226" s="3"/>
      <c r="E226" s="1"/>
      <c r="F226" s="1"/>
      <c r="G226" s="125" t="s">
        <v>214</v>
      </c>
      <c r="H226" s="120"/>
    </row>
    <row r="227" spans="1:9" x14ac:dyDescent="0.25">
      <c r="A227" s="46"/>
      <c r="B227" s="1"/>
      <c r="C227" s="2"/>
      <c r="D227" s="3"/>
      <c r="E227" s="1"/>
      <c r="F227" s="1"/>
      <c r="G227" s="120"/>
      <c r="H227" s="1"/>
      <c r="I227" s="37"/>
    </row>
    <row r="228" spans="1:9" x14ac:dyDescent="0.25">
      <c r="A228" s="15" t="s">
        <v>181</v>
      </c>
      <c r="B228" s="1"/>
      <c r="C228" s="2"/>
      <c r="D228" s="3"/>
      <c r="E228" s="1"/>
      <c r="F228" s="1"/>
      <c r="G228" s="105" t="s">
        <v>156</v>
      </c>
      <c r="H228" s="105" t="s">
        <v>157</v>
      </c>
    </row>
    <row r="229" spans="1:9" x14ac:dyDescent="0.25">
      <c r="A229" s="15" t="s">
        <v>182</v>
      </c>
      <c r="B229" s="1"/>
      <c r="C229" s="2"/>
      <c r="D229" s="3"/>
      <c r="E229" s="21"/>
      <c r="F229" s="1"/>
      <c r="G229" s="101">
        <v>5769021</v>
      </c>
      <c r="H229" s="126">
        <v>438</v>
      </c>
    </row>
    <row r="230" spans="1:9" x14ac:dyDescent="0.25">
      <c r="A230" s="15" t="s">
        <v>183</v>
      </c>
      <c r="B230" s="1"/>
      <c r="C230" s="2"/>
      <c r="D230" s="3"/>
      <c r="E230" s="21"/>
      <c r="F230" s="1"/>
      <c r="G230" s="115">
        <v>5905597.7199999997</v>
      </c>
      <c r="H230" s="126">
        <v>438</v>
      </c>
    </row>
    <row r="231" spans="1:9" x14ac:dyDescent="0.25">
      <c r="A231" s="15" t="s">
        <v>184</v>
      </c>
      <c r="B231" s="1"/>
      <c r="C231" s="2"/>
      <c r="D231" s="3"/>
      <c r="E231" s="21"/>
      <c r="F231" s="1"/>
      <c r="G231" s="94">
        <v>-136576.71999999974</v>
      </c>
      <c r="H231" s="62"/>
    </row>
    <row r="232" spans="1:9" x14ac:dyDescent="0.25">
      <c r="A232" s="15"/>
      <c r="B232" s="1"/>
      <c r="C232" s="2"/>
      <c r="D232" s="3"/>
      <c r="E232" s="1"/>
      <c r="F232" s="1"/>
      <c r="G232" s="127"/>
    </row>
    <row r="233" spans="1:9" x14ac:dyDescent="0.25">
      <c r="A233" s="15" t="s">
        <v>185</v>
      </c>
      <c r="B233" s="1"/>
      <c r="C233" s="2"/>
      <c r="D233" s="3"/>
      <c r="E233" s="1"/>
      <c r="F233" s="21"/>
      <c r="G233" s="110" t="s">
        <v>156</v>
      </c>
      <c r="H233" s="105" t="s">
        <v>157</v>
      </c>
    </row>
    <row r="234" spans="1:9" x14ac:dyDescent="0.25">
      <c r="A234" s="15" t="s">
        <v>186</v>
      </c>
      <c r="B234" s="1"/>
      <c r="C234" s="2"/>
      <c r="D234" s="3"/>
      <c r="E234" s="21"/>
      <c r="F234" s="1"/>
      <c r="G234" s="76">
        <v>51173969.170000002</v>
      </c>
      <c r="H234" s="128">
        <v>3255</v>
      </c>
      <c r="I234" s="37" t="s">
        <v>51</v>
      </c>
    </row>
    <row r="235" spans="1:9" x14ac:dyDescent="0.25">
      <c r="A235" s="15" t="s">
        <v>187</v>
      </c>
      <c r="B235" s="1"/>
      <c r="C235" s="2"/>
      <c r="D235" s="3"/>
      <c r="E235" s="21"/>
      <c r="F235" s="21"/>
      <c r="G235" s="76">
        <v>51330099.390000001</v>
      </c>
      <c r="H235" s="69">
        <v>3255</v>
      </c>
      <c r="I235" s="37" t="s">
        <v>51</v>
      </c>
    </row>
    <row r="236" spans="1:9" ht="14.4" thickBot="1" x14ac:dyDescent="0.3">
      <c r="A236" s="15" t="s">
        <v>188</v>
      </c>
      <c r="B236" s="1"/>
      <c r="C236" s="2"/>
      <c r="D236" s="3"/>
      <c r="E236" s="21"/>
      <c r="F236" s="1"/>
      <c r="G236" s="129">
        <v>-156130.21999999881</v>
      </c>
    </row>
    <row r="237" spans="1:9" ht="14.4" thickTop="1" x14ac:dyDescent="0.25">
      <c r="A237" s="15"/>
      <c r="B237" s="1"/>
      <c r="C237" s="2"/>
      <c r="D237" s="3"/>
      <c r="E237" s="1"/>
      <c r="F237" s="1"/>
      <c r="G237" s="1"/>
      <c r="H237" s="1"/>
    </row>
    <row r="238" spans="1:9" x14ac:dyDescent="0.25">
      <c r="A238" s="15" t="s">
        <v>216</v>
      </c>
      <c r="B238" s="1"/>
      <c r="C238" s="2"/>
      <c r="E238" s="21"/>
      <c r="F238" s="1"/>
      <c r="G238" s="138">
        <v>65808714.549999997</v>
      </c>
    </row>
    <row r="239" spans="1:9" x14ac:dyDescent="0.25">
      <c r="A239" s="15" t="s">
        <v>217</v>
      </c>
      <c r="B239" s="1"/>
      <c r="C239" s="2"/>
      <c r="E239" s="21"/>
      <c r="F239" s="1"/>
      <c r="G239" s="139">
        <v>2891</v>
      </c>
    </row>
    <row r="240" spans="1:9" x14ac:dyDescent="0.25">
      <c r="A240" s="15"/>
      <c r="B240" s="1"/>
      <c r="C240" s="2"/>
      <c r="D240" s="3"/>
      <c r="E240" s="1"/>
      <c r="F240" s="1"/>
      <c r="G240" s="1"/>
      <c r="H240" s="1"/>
    </row>
    <row r="241" spans="1:10" x14ac:dyDescent="0.25">
      <c r="A241" s="15" t="s">
        <v>189</v>
      </c>
      <c r="B241" s="1"/>
      <c r="C241" s="2"/>
      <c r="D241" s="3"/>
      <c r="E241" s="1"/>
      <c r="F241" s="1"/>
      <c r="G241" s="1" t="s">
        <v>51</v>
      </c>
      <c r="H241" s="1"/>
    </row>
    <row r="242" spans="1:10" x14ac:dyDescent="0.25">
      <c r="A242" s="15"/>
      <c r="B242" s="1"/>
      <c r="C242" s="2"/>
      <c r="D242" s="3"/>
      <c r="E242" s="1"/>
      <c r="F242" s="1"/>
      <c r="G242" s="1"/>
      <c r="H242" s="1"/>
    </row>
    <row r="243" spans="1:10" x14ac:dyDescent="0.25">
      <c r="A243" s="15" t="s">
        <v>190</v>
      </c>
      <c r="B243" s="1"/>
      <c r="C243" s="2"/>
      <c r="D243" s="3"/>
      <c r="E243" s="1"/>
      <c r="F243" s="1"/>
      <c r="G243" s="1"/>
      <c r="H243" s="76">
        <v>14149851.539999999</v>
      </c>
      <c r="I243" s="130"/>
      <c r="J243" s="59"/>
    </row>
    <row r="244" spans="1:10" x14ac:dyDescent="0.25">
      <c r="A244" s="15" t="s">
        <v>191</v>
      </c>
      <c r="B244" s="1"/>
      <c r="C244" s="2"/>
      <c r="D244" s="3"/>
      <c r="E244" s="1"/>
      <c r="F244" s="1"/>
      <c r="G244" s="1"/>
      <c r="H244" s="94">
        <v>3488473.53</v>
      </c>
      <c r="I244" s="37"/>
      <c r="J244" s="59"/>
    </row>
    <row r="245" spans="1:10" x14ac:dyDescent="0.25">
      <c r="A245" s="15" t="s">
        <v>192</v>
      </c>
      <c r="B245" s="1"/>
      <c r="C245" s="2"/>
      <c r="D245" s="3"/>
      <c r="E245" s="1"/>
      <c r="F245" s="1"/>
      <c r="G245" s="1"/>
      <c r="H245" s="93">
        <v>9799300.2599999998</v>
      </c>
      <c r="J245" s="59"/>
    </row>
    <row r="246" spans="1:10" ht="14.4" thickBot="1" x14ac:dyDescent="0.3">
      <c r="A246" s="15" t="s">
        <v>193</v>
      </c>
      <c r="B246" s="1"/>
      <c r="C246" s="2"/>
      <c r="D246" s="3"/>
      <c r="E246" s="1"/>
      <c r="F246" s="1"/>
      <c r="G246" s="1"/>
      <c r="H246" s="129">
        <v>20460678.27</v>
      </c>
      <c r="I246" s="97"/>
      <c r="J246" s="59"/>
    </row>
    <row r="247" spans="1:10" ht="14.4" thickTop="1" x14ac:dyDescent="0.25">
      <c r="A247" s="15"/>
      <c r="B247" s="1"/>
      <c r="C247" s="2"/>
      <c r="D247" s="3"/>
      <c r="E247" s="1"/>
      <c r="F247" s="1"/>
      <c r="G247" s="1"/>
      <c r="H247" s="1"/>
      <c r="I247" s="131"/>
      <c r="J247" s="59"/>
    </row>
    <row r="248" spans="1:10" x14ac:dyDescent="0.25">
      <c r="A248" s="15" t="s">
        <v>194</v>
      </c>
      <c r="B248" s="1"/>
      <c r="C248" s="2"/>
      <c r="D248" s="3"/>
      <c r="E248" s="1"/>
      <c r="F248" s="1"/>
      <c r="G248" s="1"/>
      <c r="H248" s="76">
        <v>1860100.59</v>
      </c>
      <c r="I248" s="132"/>
      <c r="J248" s="59"/>
    </row>
    <row r="249" spans="1:10" x14ac:dyDescent="0.25">
      <c r="A249" s="15" t="s">
        <v>195</v>
      </c>
      <c r="B249" s="1"/>
      <c r="C249" s="2"/>
      <c r="D249" s="3"/>
      <c r="E249" s="1"/>
      <c r="F249" s="1"/>
      <c r="G249" s="1"/>
      <c r="H249" s="94">
        <v>770470.64</v>
      </c>
      <c r="I249" s="133"/>
      <c r="J249" s="59"/>
    </row>
    <row r="250" spans="1:10" x14ac:dyDescent="0.25">
      <c r="A250" s="15" t="s">
        <v>196</v>
      </c>
      <c r="B250" s="1"/>
      <c r="C250" s="2"/>
      <c r="D250" s="3"/>
      <c r="E250" s="1"/>
      <c r="F250" s="1"/>
      <c r="G250" s="1"/>
      <c r="H250" s="94">
        <v>642981.51</v>
      </c>
      <c r="I250" s="132"/>
      <c r="J250" s="59"/>
    </row>
    <row r="251" spans="1:10" ht="14.4" thickBot="1" x14ac:dyDescent="0.3">
      <c r="A251" s="15" t="s">
        <v>197</v>
      </c>
      <c r="B251" s="1"/>
      <c r="C251" s="2"/>
      <c r="D251" s="3"/>
      <c r="E251" s="1"/>
      <c r="F251" s="1"/>
      <c r="G251" s="1"/>
      <c r="H251" s="129">
        <v>1732611.4600000002</v>
      </c>
      <c r="I251" s="134"/>
      <c r="J251" s="59"/>
    </row>
    <row r="252" spans="1:10" ht="14.4" thickTop="1" x14ac:dyDescent="0.25">
      <c r="A252" s="15"/>
    </row>
    <row r="253" spans="1:10" x14ac:dyDescent="0.25">
      <c r="A253" s="118" t="s">
        <v>198</v>
      </c>
      <c r="F253" s="135"/>
      <c r="I253" s="37"/>
    </row>
    <row r="254" spans="1:10" x14ac:dyDescent="0.25">
      <c r="A254" s="118"/>
      <c r="F254" s="135"/>
    </row>
    <row r="255" spans="1:10" x14ac:dyDescent="0.25">
      <c r="A255" s="46" t="s">
        <v>199</v>
      </c>
      <c r="F255" s="135"/>
    </row>
    <row r="256" spans="1:10" x14ac:dyDescent="0.25">
      <c r="A256" s="46" t="s">
        <v>200</v>
      </c>
      <c r="F256" s="135"/>
    </row>
    <row r="257" spans="1:8" x14ac:dyDescent="0.25">
      <c r="A257" s="46" t="s">
        <v>201</v>
      </c>
      <c r="E257" s="32"/>
      <c r="F257" s="135"/>
    </row>
    <row r="258" spans="1:8" x14ac:dyDescent="0.25">
      <c r="A258" s="46" t="s">
        <v>202</v>
      </c>
      <c r="E258" s="32" t="s">
        <v>51</v>
      </c>
      <c r="F258" s="135"/>
      <c r="H258" s="136" t="s">
        <v>215</v>
      </c>
    </row>
    <row r="259" spans="1:8" x14ac:dyDescent="0.25">
      <c r="A259" s="46"/>
      <c r="F259" s="135"/>
      <c r="H259" s="118"/>
    </row>
    <row r="260" spans="1:8" x14ac:dyDescent="0.25">
      <c r="A260" s="46" t="s">
        <v>218</v>
      </c>
      <c r="F260" s="135"/>
      <c r="H260" s="118"/>
    </row>
    <row r="261" spans="1:8" x14ac:dyDescent="0.25">
      <c r="A261" s="46" t="s">
        <v>206</v>
      </c>
      <c r="E261" s="32" t="s">
        <v>51</v>
      </c>
      <c r="F261" s="135"/>
      <c r="H261" s="136" t="s">
        <v>215</v>
      </c>
    </row>
    <row r="262" spans="1:8" x14ac:dyDescent="0.25">
      <c r="A262" s="46"/>
      <c r="F262" s="135"/>
      <c r="H262" s="118"/>
    </row>
    <row r="263" spans="1:8" x14ac:dyDescent="0.25">
      <c r="A263" s="46" t="s">
        <v>219</v>
      </c>
      <c r="F263" s="135"/>
      <c r="H263" s="118"/>
    </row>
    <row r="264" spans="1:8" x14ac:dyDescent="0.25">
      <c r="A264" s="46" t="s">
        <v>208</v>
      </c>
      <c r="E264" s="32" t="s">
        <v>51</v>
      </c>
      <c r="F264" s="135"/>
      <c r="H264" s="136" t="s">
        <v>215</v>
      </c>
    </row>
    <row r="265" spans="1:8" x14ac:dyDescent="0.25">
      <c r="A265" s="46"/>
      <c r="E265" s="32"/>
      <c r="F265" s="135"/>
      <c r="H265" s="136"/>
    </row>
    <row r="266" spans="1:8" x14ac:dyDescent="0.25">
      <c r="A266" s="46" t="s">
        <v>220</v>
      </c>
      <c r="E266" s="32"/>
      <c r="F266" s="135"/>
      <c r="H266" s="136"/>
    </row>
    <row r="267" spans="1:8" x14ac:dyDescent="0.25">
      <c r="A267" s="46" t="s">
        <v>210</v>
      </c>
      <c r="E267" s="32" t="s">
        <v>51</v>
      </c>
      <c r="F267" s="135"/>
      <c r="H267" s="136" t="s">
        <v>215</v>
      </c>
    </row>
    <row r="268" spans="1:8" x14ac:dyDescent="0.25">
      <c r="A268" s="46"/>
      <c r="E268" s="32"/>
      <c r="F268" s="135"/>
      <c r="H268" s="136"/>
    </row>
    <row r="269" spans="1:8" x14ac:dyDescent="0.25">
      <c r="A269" s="46" t="s">
        <v>221</v>
      </c>
      <c r="F269" s="135"/>
      <c r="H269" s="118"/>
    </row>
    <row r="270" spans="1:8" x14ac:dyDescent="0.25">
      <c r="A270" s="46" t="s">
        <v>212</v>
      </c>
      <c r="E270" s="32" t="s">
        <v>51</v>
      </c>
      <c r="F270" s="135"/>
      <c r="H270" s="136" t="s">
        <v>215</v>
      </c>
    </row>
    <row r="273" spans="1:1" x14ac:dyDescent="0.25">
      <c r="A273" s="46"/>
    </row>
    <row r="274" spans="1:1" ht="15.6" x14ac:dyDescent="0.25">
      <c r="A274" s="137" t="s">
        <v>213</v>
      </c>
    </row>
    <row r="275" spans="1:1" x14ac:dyDescent="0.25">
      <c r="A275" s="46"/>
    </row>
    <row r="276" spans="1:1" x14ac:dyDescent="0.25">
      <c r="A276" s="46"/>
    </row>
    <row r="277" spans="1:1" x14ac:dyDescent="0.25">
      <c r="A277" s="46"/>
    </row>
    <row r="278" spans="1:1" x14ac:dyDescent="0.25">
      <c r="A278" s="46"/>
    </row>
    <row r="279" spans="1:1" x14ac:dyDescent="0.25">
      <c r="A279" s="46"/>
    </row>
    <row r="280" spans="1:1" x14ac:dyDescent="0.25">
      <c r="A280" s="46"/>
    </row>
    <row r="281" spans="1:1" x14ac:dyDescent="0.25">
      <c r="A281" s="46"/>
    </row>
    <row r="282" spans="1:1" x14ac:dyDescent="0.25">
      <c r="A282" s="46"/>
    </row>
    <row r="283" spans="1:1" x14ac:dyDescent="0.25">
      <c r="A283" s="46"/>
    </row>
    <row r="284" spans="1:1" x14ac:dyDescent="0.25">
      <c r="A284" s="46"/>
    </row>
    <row r="285" spans="1:1" x14ac:dyDescent="0.25">
      <c r="A285" s="46"/>
    </row>
    <row r="286" spans="1:1" x14ac:dyDescent="0.25">
      <c r="A286" s="46"/>
    </row>
    <row r="287" spans="1:1" x14ac:dyDescent="0.25">
      <c r="A287" s="46"/>
    </row>
    <row r="288" spans="1:1" x14ac:dyDescent="0.25">
      <c r="A288" s="46"/>
    </row>
    <row r="289" spans="1:1" x14ac:dyDescent="0.25">
      <c r="A289" s="46"/>
    </row>
    <row r="290" spans="1:1" x14ac:dyDescent="0.25">
      <c r="A290" s="46"/>
    </row>
    <row r="291" spans="1:1" x14ac:dyDescent="0.25">
      <c r="A291" s="46"/>
    </row>
    <row r="292" spans="1:1" x14ac:dyDescent="0.25">
      <c r="A292" s="46"/>
    </row>
    <row r="293" spans="1:1" x14ac:dyDescent="0.25">
      <c r="A293" s="46"/>
    </row>
    <row r="294" spans="1:1" x14ac:dyDescent="0.25">
      <c r="A294" s="46"/>
    </row>
    <row r="295" spans="1:1" x14ac:dyDescent="0.25">
      <c r="A295" s="46"/>
    </row>
  </sheetData>
  <pageMargins left="0.7" right="0.7" top="0.75" bottom="0.75" header="0.3" footer="0.3"/>
  <pageSetup scale="43" fitToHeight="0" orientation="portrait" r:id="rId1"/>
  <headerFooter>
    <oddHeader xml:space="preserve">&amp;C&amp;"Times New Roman,Regular"NISSAN AUTO LEASE TRUST 2019-A
Servicer Report
</oddHeader>
  </headerFooter>
  <rowBreaks count="2" manualBreakCount="2">
    <brk id="99" max="16383" man="1"/>
    <brk id="1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Dec20</vt:lpstr>
      <vt:lpstr>Nov20</vt:lpstr>
      <vt:lpstr>Oct20</vt:lpstr>
      <vt:lpstr>Sep20</vt:lpstr>
      <vt:lpstr>Aug20</vt:lpstr>
      <vt:lpstr>Jul20</vt:lpstr>
      <vt:lpstr>Jun20</vt:lpstr>
      <vt:lpstr>May20</vt:lpstr>
      <vt:lpstr>Apr20</vt:lpstr>
      <vt:lpstr>Mar20</vt:lpstr>
      <vt:lpstr>Feb20</vt:lpstr>
      <vt:lpstr>Jan20</vt:lpstr>
      <vt:lpstr>'Apr20'!Print_Area</vt:lpstr>
      <vt:lpstr>'Aug20'!Print_Area</vt:lpstr>
      <vt:lpstr>'Dec20'!Print_Area</vt:lpstr>
      <vt:lpstr>'Feb20'!Print_Area</vt:lpstr>
      <vt:lpstr>'Jan20'!Print_Area</vt:lpstr>
      <vt:lpstr>'Jul20'!Print_Area</vt:lpstr>
      <vt:lpstr>'Jun20'!Print_Area</vt:lpstr>
      <vt:lpstr>'Mar20'!Print_Area</vt:lpstr>
      <vt:lpstr>'May20'!Print_Area</vt:lpstr>
      <vt:lpstr>'Nov20'!Print_Area</vt:lpstr>
      <vt:lpstr>'Oct20'!Print_Area</vt:lpstr>
      <vt:lpstr>'Sep20'!Print_Area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Hales, Malori</cp:lastModifiedBy>
  <dcterms:created xsi:type="dcterms:W3CDTF">2020-08-05T19:23:00Z</dcterms:created>
  <dcterms:modified xsi:type="dcterms:W3CDTF">2021-04-27T19:36:47Z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