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TREASURY\EXCEL\NALT 19-B\ABS\Salesforce\"/>
    </mc:Choice>
  </mc:AlternateContent>
  <bookViews>
    <workbookView xWindow="0" yWindow="0" windowWidth="24000" windowHeight="9300"/>
  </bookViews>
  <sheets>
    <sheet name="Dec19" sheetId="6" r:id="rId1"/>
    <sheet name="Nov19" sheetId="5" r:id="rId2"/>
    <sheet name="Oct19" sheetId="4" r:id="rId3"/>
    <sheet name="Sep19" sheetId="2" r:id="rId4"/>
    <sheet name="Aug19" sheetId="3" r:id="rId5"/>
    <sheet name="Jul19" sheetId="1" r:id="rId6"/>
  </sheets>
  <externalReferences>
    <externalReference r:id="rId7"/>
    <externalReference r:id="rId8"/>
  </externalReferences>
  <definedNames>
    <definedName name="AllocationPercentage" localSheetId="4">#REF!</definedName>
    <definedName name="AllocationPercentage" localSheetId="0">#REF!</definedName>
    <definedName name="AllocationPercentage" localSheetId="1">#REF!</definedName>
    <definedName name="AllocationPercentage" localSheetId="2">#REF!</definedName>
    <definedName name="AllocationPercentage" localSheetId="3">#REF!</definedName>
    <definedName name="AllocationPercentage">#REF!</definedName>
    <definedName name="depositorpercentage" localSheetId="0">#REF!</definedName>
    <definedName name="depositorpercentage" localSheetId="1">#REF!</definedName>
    <definedName name="depositorpercentage" localSheetId="3">#REF!</definedName>
    <definedName name="depositorpercentage">#REF!</definedName>
    <definedName name="Officer" localSheetId="0">#REF!</definedName>
    <definedName name="Officer" localSheetId="1">#REF!</definedName>
    <definedName name="Officer" localSheetId="3">#REF!</definedName>
    <definedName name="Officer">#REF!</definedName>
    <definedName name="prinatRAP">#REF!</definedName>
    <definedName name="_xlnm.Print_Area" localSheetId="4">'Aug19'!$A$1:$I$275</definedName>
    <definedName name="_xlnm.Print_Area" localSheetId="0">'Dec19'!$A$1:$I$275</definedName>
    <definedName name="_xlnm.Print_Area" localSheetId="1">'Nov19'!$A$1:$I$275</definedName>
    <definedName name="_xlnm.Print_Area" localSheetId="2">'Oct19'!$A$1:$I$275</definedName>
    <definedName name="_xlnm.Print_Area" localSheetId="3">'Sep19'!$A$1:$I$275</definedName>
    <definedName name="test" localSheetId="4">#REF!</definedName>
    <definedName name="test" localSheetId="0">#REF!</definedName>
    <definedName name="test" localSheetId="1">#REF!</definedName>
    <definedName name="test" localSheetId="2">#REF!</definedName>
    <definedName name="test" localSheetId="3">#REF!</definedName>
    <definedName name="test">#REF!</definedName>
    <definedName name="Title" localSheetId="4">#REF!</definedName>
    <definedName name="Title" localSheetId="0">#REF!</definedName>
    <definedName name="Title" localSheetId="1">#REF!</definedName>
    <definedName name="Title" localSheetId="2">#REF!</definedName>
    <definedName name="Title" localSheetId="3">#REF!</definedName>
    <definedName name="Titl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70" i="6" l="1"/>
  <c r="H267" i="6"/>
  <c r="H264" i="6"/>
  <c r="H261" i="6"/>
  <c r="H258" i="6"/>
  <c r="H255" i="6"/>
  <c r="H248" i="6"/>
  <c r="H247" i="6"/>
  <c r="H246" i="6"/>
  <c r="H245" i="6"/>
  <c r="H243" i="6"/>
  <c r="H242" i="6"/>
  <c r="H241" i="6"/>
  <c r="H240" i="6"/>
  <c r="G236" i="6"/>
  <c r="H235" i="6"/>
  <c r="G235" i="6"/>
  <c r="H234" i="6"/>
  <c r="G234" i="6"/>
  <c r="G231" i="6"/>
  <c r="H230" i="6"/>
  <c r="G230" i="6"/>
  <c r="H229" i="6"/>
  <c r="G229" i="6"/>
  <c r="G225" i="6"/>
  <c r="G224" i="6"/>
  <c r="G226" i="6" s="1"/>
  <c r="G223" i="6"/>
  <c r="H221" i="6"/>
  <c r="G221" i="6"/>
  <c r="H220" i="6"/>
  <c r="G220" i="6"/>
  <c r="H219" i="6"/>
  <c r="G219" i="6"/>
  <c r="F215" i="6"/>
  <c r="H214" i="6"/>
  <c r="G214" i="6"/>
  <c r="F214" i="6"/>
  <c r="H213" i="6"/>
  <c r="G213" i="6"/>
  <c r="F213" i="6"/>
  <c r="H212" i="6"/>
  <c r="G212" i="6"/>
  <c r="F212" i="6"/>
  <c r="H211" i="6"/>
  <c r="H215" i="6" s="1"/>
  <c r="G211" i="6"/>
  <c r="G215" i="6" s="1"/>
  <c r="F211" i="6"/>
  <c r="H208" i="6"/>
  <c r="G206" i="6"/>
  <c r="G205" i="6"/>
  <c r="G204" i="6"/>
  <c r="G200" i="6"/>
  <c r="G203" i="6" s="1"/>
  <c r="H199" i="6"/>
  <c r="G199" i="6"/>
  <c r="G198" i="6"/>
  <c r="H195" i="6"/>
  <c r="H194" i="6"/>
  <c r="H193" i="6"/>
  <c r="H188" i="6"/>
  <c r="H187" i="6"/>
  <c r="H189" i="6" s="1"/>
  <c r="H186" i="6"/>
  <c r="H185" i="6"/>
  <c r="H184" i="6"/>
  <c r="H182" i="6"/>
  <c r="H181" i="6"/>
  <c r="H180" i="6"/>
  <c r="H179" i="6"/>
  <c r="H171" i="6"/>
  <c r="H168" i="6"/>
  <c r="H165" i="6"/>
  <c r="H161" i="6"/>
  <c r="H160" i="6"/>
  <c r="H158" i="6"/>
  <c r="H162" i="6" s="1"/>
  <c r="H155" i="6"/>
  <c r="H152" i="6"/>
  <c r="H151" i="6"/>
  <c r="H150" i="6"/>
  <c r="H146" i="6"/>
  <c r="H144" i="6"/>
  <c r="H143" i="6"/>
  <c r="H142" i="6"/>
  <c r="H138" i="6"/>
  <c r="H139" i="6" s="1"/>
  <c r="H136" i="6"/>
  <c r="H135" i="6"/>
  <c r="H134" i="6"/>
  <c r="H130" i="6"/>
  <c r="H131" i="6" s="1"/>
  <c r="H128" i="6"/>
  <c r="H127" i="6"/>
  <c r="H126" i="6"/>
  <c r="H122" i="6"/>
  <c r="H123" i="6" s="1"/>
  <c r="H120" i="6"/>
  <c r="H119" i="6"/>
  <c r="H118" i="6"/>
  <c r="H114" i="6"/>
  <c r="H112" i="6"/>
  <c r="H115" i="6" s="1"/>
  <c r="H111" i="6"/>
  <c r="H110" i="6"/>
  <c r="H107" i="6"/>
  <c r="H106" i="6"/>
  <c r="H104" i="6"/>
  <c r="H103" i="6"/>
  <c r="H102" i="6"/>
  <c r="H98" i="6"/>
  <c r="H96" i="6"/>
  <c r="H97" i="6" s="1"/>
  <c r="H95" i="6"/>
  <c r="H93" i="6"/>
  <c r="H92" i="6"/>
  <c r="H91" i="6"/>
  <c r="H88" i="6"/>
  <c r="H89" i="6" s="1"/>
  <c r="H87" i="6"/>
  <c r="G81" i="6"/>
  <c r="G82" i="6" s="1"/>
  <c r="G80" i="6"/>
  <c r="E77" i="6"/>
  <c r="E78" i="6" s="1"/>
  <c r="G76" i="6"/>
  <c r="E76" i="6"/>
  <c r="D76" i="6"/>
  <c r="G75" i="6"/>
  <c r="E75" i="6"/>
  <c r="D75" i="6"/>
  <c r="G74" i="6"/>
  <c r="E74" i="6"/>
  <c r="D74" i="6"/>
  <c r="G73" i="6"/>
  <c r="E73" i="6"/>
  <c r="D73" i="6"/>
  <c r="G72" i="6"/>
  <c r="E72" i="6"/>
  <c r="G71" i="6"/>
  <c r="G201" i="6" s="1"/>
  <c r="F71" i="6"/>
  <c r="E71" i="6"/>
  <c r="D71" i="6"/>
  <c r="H218" i="6" s="1"/>
  <c r="F65" i="6"/>
  <c r="H64" i="6"/>
  <c r="G64" i="6"/>
  <c r="H63" i="6"/>
  <c r="G63" i="6"/>
  <c r="H62" i="6"/>
  <c r="G62" i="6"/>
  <c r="G65" i="6" s="1"/>
  <c r="H61" i="6"/>
  <c r="F61" i="6"/>
  <c r="H50" i="6" s="1"/>
  <c r="H60" i="6"/>
  <c r="E60" i="6"/>
  <c r="H59" i="6"/>
  <c r="E59" i="6"/>
  <c r="H58" i="6"/>
  <c r="E58" i="6"/>
  <c r="H57" i="6"/>
  <c r="E57" i="6"/>
  <c r="E65" i="6" s="1"/>
  <c r="H56" i="6"/>
  <c r="H65" i="6" s="1"/>
  <c r="E56" i="6"/>
  <c r="H51" i="6"/>
  <c r="H49" i="6"/>
  <c r="H48" i="6"/>
  <c r="H47" i="6"/>
  <c r="H46" i="6"/>
  <c r="H45" i="6"/>
  <c r="H40" i="6"/>
  <c r="H41" i="6" s="1"/>
  <c r="H39" i="6"/>
  <c r="H36" i="6"/>
  <c r="H33" i="6"/>
  <c r="H32" i="6"/>
  <c r="H34" i="6" s="1"/>
  <c r="C26" i="6"/>
  <c r="B26" i="6"/>
  <c r="D26" i="6" s="1"/>
  <c r="D25" i="6"/>
  <c r="C25" i="6"/>
  <c r="B25" i="6"/>
  <c r="C24" i="6"/>
  <c r="B24" i="6"/>
  <c r="D24" i="6" s="1"/>
  <c r="E23" i="6"/>
  <c r="D23" i="6"/>
  <c r="C23" i="6"/>
  <c r="B23" i="6"/>
  <c r="E22" i="6"/>
  <c r="C22" i="6"/>
  <c r="B22" i="6"/>
  <c r="D22" i="6" s="1"/>
  <c r="D21" i="6"/>
  <c r="C21" i="6"/>
  <c r="C27" i="6" s="1"/>
  <c r="B21" i="6"/>
  <c r="B27" i="6" s="1"/>
  <c r="E17" i="6"/>
  <c r="D17" i="6"/>
  <c r="C17" i="6"/>
  <c r="E26" i="6" s="1"/>
  <c r="B17" i="6"/>
  <c r="F16" i="6"/>
  <c r="E16" i="6"/>
  <c r="D16" i="6"/>
  <c r="C16" i="6"/>
  <c r="E25" i="6" s="1"/>
  <c r="B16" i="6"/>
  <c r="E15" i="6"/>
  <c r="F15" i="6" s="1"/>
  <c r="D15" i="6"/>
  <c r="C15" i="6"/>
  <c r="E24" i="6" s="1"/>
  <c r="B15" i="6"/>
  <c r="E14" i="6"/>
  <c r="D14" i="6"/>
  <c r="C14" i="6"/>
  <c r="F14" i="6" s="1"/>
  <c r="B14" i="6"/>
  <c r="E13" i="6"/>
  <c r="F13" i="6" s="1"/>
  <c r="D13" i="6"/>
  <c r="C13" i="6"/>
  <c r="B13" i="6"/>
  <c r="E12" i="6"/>
  <c r="E11" i="6" s="1"/>
  <c r="D12" i="6"/>
  <c r="D11" i="6" s="1"/>
  <c r="C12" i="6"/>
  <c r="E21" i="6" s="1"/>
  <c r="B12" i="6"/>
  <c r="C6" i="6"/>
  <c r="E5" i="6"/>
  <c r="C5" i="6"/>
  <c r="E4" i="6"/>
  <c r="C4" i="6"/>
  <c r="E3" i="6"/>
  <c r="C3" i="6"/>
  <c r="H52" i="6" l="1"/>
  <c r="C11" i="6"/>
  <c r="C10" i="6" s="1"/>
  <c r="G208" i="6" s="1"/>
  <c r="F12" i="6"/>
  <c r="F17" i="6"/>
  <c r="D77" i="6"/>
  <c r="G218" i="6"/>
  <c r="D10" i="6"/>
  <c r="G77" i="6"/>
  <c r="G78" i="6" l="1"/>
  <c r="E10" i="6"/>
  <c r="F10" i="6" s="1"/>
  <c r="F11" i="6"/>
</calcChain>
</file>

<file path=xl/sharedStrings.xml><?xml version="1.0" encoding="utf-8"?>
<sst xmlns="http://schemas.openxmlformats.org/spreadsheetml/2006/main" count="1557" uniqueCount="234">
  <si>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</si>
  <si>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</si>
  <si>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</si>
  <si>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</si>
  <si>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</si>
  <si>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</si>
  <si>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</si>
  <si>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</si>
  <si>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</si>
  <si>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</si>
  <si>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</si>
  <si>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</si>
  <si>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</si>
  <si>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</si>
  <si>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</si>
  <si>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</si>
  <si>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</si>
  <si>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</si>
  <si>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</si>
  <si>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</si>
  <si>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</si>
  <si>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</si>
  <si>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</si>
  <si>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</si>
  <si>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</si>
  <si>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</si>
  <si>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</si>
  <si>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</si>
  <si>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</si>
  <si>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</si>
  <si>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</si>
  <si>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</si>
  <si>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</si>
  <si>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</si>
  <si>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</si>
  <si>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</si>
  <si>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</si>
  <si>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</si>
  <si>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</si>
  <si>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</si>
  <si>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</si>
  <si>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</si>
  <si>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</si>
  <si>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</si>
  <si>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</si>
  <si>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</si>
  <si>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</si>
  <si>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</si>
  <si>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</si>
  <si>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</si>
  <si>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</si>
  <si>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</si>
  <si>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</si>
  <si>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</si>
  <si>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</si>
  <si>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</si>
  <si>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</si>
  <si>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</si>
  <si>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</si>
  <si>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</si>
  <si>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</si>
  <si>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</si>
  <si>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</si>
  <si>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</si>
  <si>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</si>
  <si>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</si>
  <si>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</si>
  <si>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</si>
  <si>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</si>
  <si>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</si>
  <si>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</si>
  <si>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</si>
  <si>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</si>
  <si>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</si>
  <si>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</si>
  <si>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</si>
  <si>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</si>
  <si>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</si>
  <si>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</si>
  <si>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</si>
  <si>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</si>
  <si>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</si>
  <si>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</si>
  <si>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</si>
  <si>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</si>
  <si>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</si>
  <si>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</si>
  <si>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</si>
  <si>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</si>
  <si>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</si>
  <si>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</si>
  <si>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</si>
  <si>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</si>
  <si>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</si>
  <si>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</si>
  <si>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</si>
  <si>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</si>
  <si>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</si>
  <si>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</si>
  <si>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</si>
  <si>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</si>
  <si>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</si>
  <si>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</si>
  <si>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</si>
  <si>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</si>
  <si>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</si>
  <si>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</si>
  <si>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</si>
  <si>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</si>
  <si>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</si>
  <si>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</si>
  <si>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</si>
  <si>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</si>
  <si>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</si>
  <si>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</si>
  <si>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</si>
  <si>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</si>
  <si>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</si>
  <si>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</si>
  <si>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</si>
  <si>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</si>
  <si>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</si>
  <si>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</si>
  <si>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</si>
  <si>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</si>
  <si>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</si>
  <si>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</si>
  <si>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</si>
  <si>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</si>
  <si>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</si>
  <si>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</si>
  <si>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</si>
  <si>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</si>
  <si>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</si>
  <si>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</si>
  <si>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</si>
  <si>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</si>
  <si>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</si>
  <si>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</si>
  <si>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</si>
  <si>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</si>
  <si>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</si>
  <si>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</si>
  <si>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</si>
  <si>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</si>
  <si>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</si>
  <si>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</si>
  <si>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</si>
  <si>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</si>
  <si>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</si>
  <si>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</si>
  <si>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</si>
  <si>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</si>
  <si>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</si>
  <si>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</si>
  <si>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</si>
  <si>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</si>
  <si>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</si>
  <si>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</si>
  <si>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</si>
  <si>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</si>
  <si>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</si>
  <si>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</si>
  <si>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</si>
  <si>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</si>
  <si>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</si>
  <si>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</si>
  <si>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</si>
  <si>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</si>
  <si>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</si>
  <si>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</si>
  <si>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</si>
  <si>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</si>
  <si>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</si>
  <si>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</si>
  <si>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</si>
  <si>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</si>
  <si>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</si>
  <si>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</si>
  <si>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</si>
  <si>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</si>
  <si>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</si>
  <si>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</si>
  <si>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</si>
  <si>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</si>
  <si>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</si>
  <si>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</si>
  <si>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</si>
  <si>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</si>
  <si>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</si>
  <si>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</si>
  <si>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</si>
  <si>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</si>
  <si>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</si>
  <si>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</si>
  <si>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</si>
  <si>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</si>
  <si>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</si>
  <si>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</si>
  <si>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</si>
  <si>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</si>
  <si>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</si>
  <si>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</si>
  <si>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</si>
  <si>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</si>
  <si>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</si>
  <si>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</si>
  <si>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</si>
  <si>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SUBI Assets?</t>
  </si>
  <si>
    <t>5. Has there been any material additions, removals or substitutions of</t>
  </si>
  <si>
    <t>SUBI Assets, or repurchases of SUBI Assets?</t>
  </si>
  <si>
    <t xml:space="preserve">6. Has there been any material change in the underwriting, origination or acquisition </t>
  </si>
  <si>
    <t>of Leases?</t>
  </si>
  <si>
    <t>VIII. CREDIT RISK RETENTION                                                 </t>
  </si>
  <si>
    <t>                                                                                     </t>
  </si>
  <si>
    <t>On the Closing Date, Nissan Auto Leasing LLC II, the depositor, an affiliate of Nissan Motor Acceptance Corporation ("NMAC"), the sponsor, retained a sufficient portion of the Certificates to</t>
  </si>
  <si>
    <t>satisfy the obligations of NMAC under the requirements of (a) the SEC's credit risk retention rules 17 C.F.R. Part 246 ("Regulation RR") and (b) the EU Retention Rules (as defined in the</t>
  </si>
  <si>
    <t>preliminary prospectus for the Notes dates July 10, 2019 (the "Preliminary Prospectus")). The portion of Certificates being retained to satisfy the requirements of Regulation RR and the</t>
  </si>
  <si>
    <t>EU Retention Rules is referred to herein as the "Retained Interest."</t>
  </si>
  <si>
    <t>NMAC determined that the combined fair value of the Notes and Certificates was $1,527,054,825.75 as of the Closing Date, and that the fair value of the entire portion of the Certificates as of the</t>
  </si>
  <si>
    <t xml:space="preserve">Closing Date was $277,054,824.75, which is approximately 18.14% of the fair value of the Notes and the Certificates. The depositor retained all of the Certificates as of the Closing Date. The </t>
  </si>
  <si>
    <t xml:space="preserve">depositor is retaining a sufficient portion of the Certificates necessary to satisfy the requirements of Regulation RR, which will be greater than or equal to the 5.00% of the fair value of the </t>
  </si>
  <si>
    <t>Notes and Certificates required to comply with Regulation RR.</t>
  </si>
  <si>
    <t>Although the actual interest rates on the Notes in some cases were not within the ranges of assumed interest rates, these differences and any other differences between the inputs and assumptions</t>
  </si>
  <si>
    <t>prior to sale of the Notes and at the closing of such sale, do not represent the aggregate material changes in the method or inputs and assumptions used by NMAC to calculate the fair value of the</t>
  </si>
  <si>
    <t>Notes and Certificates as of the Closing Date from the methods or inputs and assumptions used by NMAC to calculate the fair value prior to such sale as disclosed in the Preliminary Prospectus.</t>
  </si>
  <si>
    <t>NMAC, as "originator" for the purposes of the EU Retention Rules, currently retains a material economic interest that is not less than 5% of the nominal value of the securitized exposures, in</t>
  </si>
  <si>
    <t>the form of retention of the first loss tranche in accordance with the text of option (d) of each Article 405(1) of the CRR (as defined in the Preliminary Prospectus) and Article 254(2) of the</t>
  </si>
  <si>
    <t xml:space="preserve">Solvency II Regulation (as defined in the Preliminary Propsectus), in each case as in effect on the Closing Date, by holding all the membership interest in the depositor, which in turn holds the </t>
  </si>
  <si>
    <t>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</si>
  <si>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t>
  </si>
  <si>
    <t>or otherwise mitigate its credit risk under or associated with the Retained Interest) except to the extent permitted in accordance with the EU Retention Rules or Regulation RR.</t>
  </si>
  <si>
    <t>No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</si>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</sst>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19"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sz val="12"/>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cellStyleXfs>
  <cellXfs count="138">
    <xf numFmtId="0" fontId="0" fillId="0" borderId="0" xfId="0"/>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left"/>
    </xf>
    <xf numFmtId="0" fontId="1" fillId="0" borderId="0" xfId="0" applyFont="1" applyFill="1"/>
    <xf numFmtId="6" fontId="2" fillId="0" borderId="0" xfId="0" quotePrefix="1" applyNumberFormat="1" applyFont="1" applyFill="1" applyAlignment="1" applyProtection="1">
      <alignment horizontal="left"/>
      <protection locked="0"/>
    </xf>
    <xf numFmtId="164" fontId="3" fillId="0" borderId="0" xfId="0" applyNumberFormat="1" applyFont="1" applyFill="1" applyBorder="1" applyAlignment="1" applyProtection="1">
      <alignment horizontal="left"/>
      <protection locked="0"/>
    </xf>
    <xf numFmtId="15" fontId="4" fillId="0" borderId="0" xfId="0" applyNumberFormat="1" applyFont="1" applyFill="1" applyBorder="1" applyAlignment="1">
      <alignment horizontal="left"/>
    </xf>
    <xf numFmtId="0" fontId="3" fillId="0" borderId="0" xfId="0" applyFont="1" applyFill="1" applyBorder="1" applyAlignment="1"/>
    <xf numFmtId="15"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1" fillId="0" borderId="0" xfId="0" applyFont="1" applyFill="1" applyBorder="1" applyAlignment="1"/>
    <xf numFmtId="0" fontId="1" fillId="0" borderId="0" xfId="0" applyFont="1" applyFill="1" applyBorder="1" applyAlignment="1">
      <alignment horizontal="left"/>
    </xf>
    <xf numFmtId="15" fontId="1" fillId="0" borderId="0" xfId="0" applyNumberFormat="1" applyFont="1" applyFill="1" applyBorder="1" applyAlignment="1">
      <alignment horizontal="left"/>
    </xf>
    <xf numFmtId="2" fontId="1" fillId="0" borderId="0" xfId="0" applyNumberFormat="1" applyFont="1" applyFill="1" applyBorder="1" applyAlignment="1"/>
    <xf numFmtId="0" fontId="3" fillId="0" borderId="0" xfId="0" applyFont="1" applyFill="1" applyAlignment="1"/>
    <xf numFmtId="0" fontId="5" fillId="0" borderId="0" xfId="0" applyFont="1" applyFill="1" applyBorder="1" applyAlignment="1">
      <alignment horizontal="center"/>
    </xf>
    <xf numFmtId="165" fontId="3" fillId="0" borderId="0" xfId="0" applyNumberFormat="1" applyFont="1" applyFill="1" applyBorder="1" applyAlignment="1"/>
    <xf numFmtId="39" fontId="3" fillId="0" borderId="0" xfId="3" applyNumberFormat="1" applyFont="1" applyFill="1" applyBorder="1" applyAlignment="1"/>
    <xf numFmtId="39" fontId="7" fillId="0" borderId="0" xfId="3" applyNumberFormat="1" applyFont="1" applyFill="1" applyBorder="1" applyAlignment="1"/>
    <xf numFmtId="166" fontId="3" fillId="0" borderId="0" xfId="3" applyNumberFormat="1" applyFont="1" applyFill="1" applyBorder="1" applyAlignment="1">
      <alignment horizontal="center"/>
    </xf>
    <xf numFmtId="39" fontId="1" fillId="0" borderId="0" xfId="0" applyNumberFormat="1" applyFont="1" applyFill="1" applyAlignment="1"/>
    <xf numFmtId="0" fontId="8" fillId="0" borderId="0" xfId="0" applyFont="1" applyFill="1"/>
    <xf numFmtId="0" fontId="3" fillId="0" borderId="0" xfId="0" applyFont="1" applyFill="1" applyBorder="1" applyAlignment="1">
      <alignment horizontal="left" indent="1"/>
    </xf>
    <xf numFmtId="167" fontId="3" fillId="0" borderId="0" xfId="0" applyNumberFormat="1" applyFont="1" applyFill="1" applyBorder="1" applyAlignment="1"/>
    <xf numFmtId="167" fontId="4" fillId="0" borderId="0" xfId="0" applyNumberFormat="1" applyFont="1" applyFill="1" applyBorder="1" applyAlignment="1"/>
    <xf numFmtId="165" fontId="1" fillId="0" borderId="0" xfId="0" applyNumberFormat="1" applyFont="1" applyFill="1" applyBorder="1" applyAlignment="1"/>
    <xf numFmtId="39" fontId="1" fillId="0" borderId="0" xfId="3" applyNumberFormat="1" applyFont="1" applyFill="1" applyBorder="1" applyAlignment="1"/>
    <xf numFmtId="0" fontId="3" fillId="0" borderId="1" xfId="0" applyFont="1" applyFill="1" applyBorder="1" applyAlignment="1">
      <alignment horizontal="center" wrapText="1"/>
    </xf>
    <xf numFmtId="0" fontId="1" fillId="0" borderId="0" xfId="3" applyNumberFormat="1" applyFont="1" applyFill="1" applyBorder="1" applyAlignment="1">
      <alignment horizontal="right"/>
    </xf>
    <xf numFmtId="39" fontId="1" fillId="0" borderId="0" xfId="3" applyNumberFormat="1" applyFont="1" applyFill="1" applyBorder="1" applyAlignment="1">
      <alignment horizontal="right"/>
    </xf>
    <xf numFmtId="39" fontId="1" fillId="0" borderId="0" xfId="3" applyNumberFormat="1" applyFont="1" applyFill="1" applyAlignment="1"/>
    <xf numFmtId="0" fontId="1" fillId="0" borderId="0" xfId="0" applyFont="1" applyFill="1" applyAlignment="1">
      <alignment horizontal="right"/>
    </xf>
    <xf numFmtId="0" fontId="9" fillId="0" borderId="0" xfId="0" applyFont="1" applyFill="1" applyAlignment="1">
      <alignment horizontal="left" indent="1"/>
    </xf>
    <xf numFmtId="0" fontId="3" fillId="0" borderId="0" xfId="0" applyFont="1" applyFill="1" applyAlignment="1">
      <alignment horizontal="left" indent="2"/>
    </xf>
    <xf numFmtId="39" fontId="7" fillId="0" borderId="0" xfId="3" applyNumberFormat="1" applyFont="1" applyFill="1" applyAlignment="1">
      <alignment horizontal="right"/>
    </xf>
    <xf numFmtId="39" fontId="1" fillId="0" borderId="0" xfId="1" applyNumberFormat="1" applyFont="1" applyFill="1" applyAlignment="1">
      <alignment horizontal="right"/>
    </xf>
    <xf numFmtId="39" fontId="1" fillId="0" borderId="0" xfId="0" applyNumberFormat="1" applyFont="1" applyFill="1"/>
    <xf numFmtId="39" fontId="7" fillId="0" borderId="1" xfId="3" applyNumberFormat="1" applyFont="1" applyFill="1" applyBorder="1" applyAlignment="1">
      <alignment horizontal="right"/>
    </xf>
    <xf numFmtId="39" fontId="1" fillId="0" borderId="1" xfId="1" applyNumberFormat="1" applyFont="1" applyFill="1" applyBorder="1" applyAlignment="1">
      <alignment horizontal="right"/>
    </xf>
    <xf numFmtId="39" fontId="3" fillId="0" borderId="0" xfId="3" applyNumberFormat="1" applyFont="1" applyFill="1" applyAlignment="1">
      <alignment horizontal="right"/>
    </xf>
    <xf numFmtId="39" fontId="3" fillId="0" borderId="0" xfId="1" applyNumberFormat="1" applyFont="1" applyFill="1" applyAlignment="1">
      <alignment horizontal="right"/>
    </xf>
    <xf numFmtId="39" fontId="1" fillId="0" borderId="0" xfId="3" applyNumberFormat="1" applyFont="1" applyFill="1" applyAlignment="1">
      <alignment horizontal="right"/>
    </xf>
    <xf numFmtId="39" fontId="11" fillId="0" borderId="0" xfId="1" applyNumberFormat="1" applyFont="1" applyFill="1" applyAlignment="1">
      <alignment horizontal="right"/>
    </xf>
    <xf numFmtId="43" fontId="1" fillId="0" borderId="0" xfId="3" applyFont="1" applyFill="1" applyBorder="1" applyAlignment="1"/>
    <xf numFmtId="39" fontId="4" fillId="0" borderId="0" xfId="3" applyNumberFormat="1" applyFont="1" applyFill="1" applyAlignment="1">
      <alignment horizontal="right"/>
    </xf>
    <xf numFmtId="0" fontId="3" fillId="0" borderId="0" xfId="0" applyFont="1" applyFill="1" applyAlignment="1">
      <alignment horizontal="left" indent="1"/>
    </xf>
    <xf numFmtId="43" fontId="1" fillId="0" borderId="0" xfId="0" applyNumberFormat="1" applyFont="1" applyFill="1" applyAlignment="1"/>
    <xf numFmtId="0" fontId="0" fillId="0" borderId="0" xfId="0" applyFill="1"/>
    <xf numFmtId="39" fontId="7" fillId="0" borderId="1" xfId="0" applyNumberFormat="1" applyFont="1" applyFill="1" applyBorder="1" applyAlignment="1">
      <alignment horizontal="right"/>
    </xf>
    <xf numFmtId="39" fontId="1" fillId="0" borderId="1" xfId="0" applyNumberFormat="1" applyFont="1" applyFill="1" applyBorder="1" applyAlignment="1">
      <alignment horizontal="right"/>
    </xf>
    <xf numFmtId="39" fontId="3" fillId="0" borderId="0" xfId="0" applyNumberFormat="1" applyFont="1" applyFill="1" applyAlignment="1">
      <alignment horizontal="right"/>
    </xf>
    <xf numFmtId="39" fontId="1" fillId="0" borderId="0" xfId="0" applyNumberFormat="1" applyFont="1" applyFill="1" applyAlignment="1">
      <alignment horizontal="right"/>
    </xf>
    <xf numFmtId="0" fontId="12" fillId="0" borderId="0" xfId="0" applyFont="1" applyFill="1" applyAlignment="1">
      <alignment horizontal="center"/>
    </xf>
    <xf numFmtId="0" fontId="13" fillId="0" borderId="0" xfId="0" applyFont="1" applyFill="1" applyAlignment="1">
      <alignment horizontal="center"/>
    </xf>
    <xf numFmtId="39" fontId="13" fillId="0" borderId="0" xfId="0" applyNumberFormat="1" applyFont="1" applyFill="1" applyAlignment="1">
      <alignment horizontal="center"/>
    </xf>
    <xf numFmtId="43" fontId="4" fillId="0" borderId="0" xfId="3" applyFont="1" applyFill="1" applyAlignment="1"/>
    <xf numFmtId="43" fontId="4" fillId="0" borderId="0" xfId="3" applyFont="1" applyFill="1"/>
    <xf numFmtId="168" fontId="4" fillId="0" borderId="0" xfId="3" applyNumberFormat="1" applyFont="1" applyFill="1" applyAlignment="1">
      <alignment horizontal="right"/>
    </xf>
    <xf numFmtId="43" fontId="1" fillId="0" borderId="0" xfId="0" applyNumberFormat="1" applyFont="1" applyFill="1"/>
    <xf numFmtId="43" fontId="4" fillId="0" borderId="0" xfId="3" applyFont="1" applyFill="1" applyAlignment="1">
      <alignment horizontal="right"/>
    </xf>
    <xf numFmtId="43" fontId="4" fillId="0" borderId="1" xfId="3" applyFont="1" applyFill="1" applyBorder="1" applyAlignment="1"/>
    <xf numFmtId="43" fontId="3" fillId="0" borderId="0" xfId="3" applyFont="1" applyFill="1" applyAlignment="1"/>
    <xf numFmtId="43" fontId="3" fillId="0" borderId="2" xfId="3" applyFont="1" applyFill="1" applyBorder="1" applyAlignment="1"/>
    <xf numFmtId="168" fontId="3" fillId="0" borderId="2" xfId="3" applyNumberFormat="1" applyFont="1" applyFill="1" applyBorder="1" applyAlignment="1">
      <alignment horizontal="left" indent="1"/>
    </xf>
    <xf numFmtId="39" fontId="1" fillId="0" borderId="0" xfId="0" applyNumberFormat="1" applyFont="1" applyFill="1" applyAlignment="1">
      <alignment horizontal="center"/>
    </xf>
    <xf numFmtId="43" fontId="5" fillId="0" borderId="0" xfId="3" applyFont="1" applyFill="1" applyAlignment="1">
      <alignment horizontal="right"/>
    </xf>
    <xf numFmtId="0" fontId="5" fillId="0" borderId="0" xfId="0" applyFont="1" applyFill="1" applyAlignment="1">
      <alignment horizontal="right"/>
    </xf>
    <xf numFmtId="0" fontId="5" fillId="0" borderId="0" xfId="0" applyFont="1" applyFill="1" applyAlignment="1">
      <alignment horizontal="center" wrapText="1"/>
    </xf>
    <xf numFmtId="168" fontId="7" fillId="0" borderId="0" xfId="3" applyNumberFormat="1" applyFont="1" applyFill="1"/>
    <xf numFmtId="43" fontId="7" fillId="0" borderId="0" xfId="3" applyFont="1" applyFill="1" applyAlignment="1"/>
    <xf numFmtId="169" fontId="7" fillId="0" borderId="0" xfId="4" applyNumberFormat="1" applyFont="1" applyFill="1" applyAlignment="1"/>
    <xf numFmtId="168" fontId="7" fillId="0" borderId="0" xfId="3" applyNumberFormat="1" applyFont="1" applyFill="1" applyAlignment="1">
      <alignment horizontal="center"/>
    </xf>
    <xf numFmtId="39" fontId="7" fillId="0" borderId="0" xfId="0" applyNumberFormat="1" applyFont="1" applyFill="1" applyAlignment="1">
      <alignment horizontal="right"/>
    </xf>
    <xf numFmtId="0" fontId="7" fillId="0" borderId="0" xfId="0" applyFont="1" applyFill="1" applyAlignment="1"/>
    <xf numFmtId="37" fontId="7" fillId="0" borderId="0" xfId="3" applyNumberFormat="1" applyFont="1" applyFill="1" applyAlignment="1"/>
    <xf numFmtId="39" fontId="7" fillId="0" borderId="0" xfId="0" applyNumberFormat="1" applyFont="1" applyFill="1" applyAlignment="1"/>
    <xf numFmtId="168" fontId="1" fillId="0" borderId="0" xfId="0" applyNumberFormat="1" applyFont="1" applyFill="1" applyAlignment="1"/>
    <xf numFmtId="168" fontId="3" fillId="0" borderId="2" xfId="3" applyNumberFormat="1" applyFont="1" applyFill="1" applyBorder="1" applyAlignment="1">
      <alignment horizontal="center"/>
    </xf>
    <xf numFmtId="39" fontId="3" fillId="0" borderId="2" xfId="3" applyNumberFormat="1" applyFont="1" applyFill="1" applyBorder="1" applyAlignment="1">
      <alignment horizontal="right"/>
    </xf>
    <xf numFmtId="169" fontId="3" fillId="0" borderId="0" xfId="0" applyNumberFormat="1" applyFont="1" applyFill="1" applyAlignment="1"/>
    <xf numFmtId="6" fontId="14" fillId="0" borderId="0" xfId="0" quotePrefix="1" applyNumberFormat="1" applyFont="1" applyFill="1" applyAlignment="1" applyProtection="1">
      <alignment horizontal="left"/>
      <protection locked="0"/>
    </xf>
    <xf numFmtId="0" fontId="8" fillId="0" borderId="0" xfId="0" applyFont="1" applyFill="1" applyAlignment="1">
      <alignment horizontal="center"/>
    </xf>
    <xf numFmtId="6" fontId="3" fillId="0" borderId="0" xfId="0" applyNumberFormat="1" applyFont="1" applyFill="1" applyAlignment="1" applyProtection="1">
      <alignment horizontal="left" indent="1"/>
      <protection locked="0"/>
    </xf>
    <xf numFmtId="6" fontId="3" fillId="0" borderId="0" xfId="0" applyNumberFormat="1" applyFont="1" applyFill="1" applyAlignment="1" applyProtection="1">
      <alignment horizontal="left" indent="2"/>
      <protection locked="0"/>
    </xf>
    <xf numFmtId="6" fontId="3" fillId="0" borderId="0" xfId="0" applyNumberFormat="1" applyFont="1" applyFill="1" applyAlignment="1" applyProtection="1">
      <alignment horizontal="left" indent="3"/>
      <protection locked="0"/>
    </xf>
    <xf numFmtId="43" fontId="3" fillId="0" borderId="0" xfId="0" applyNumberFormat="1" applyFont="1" applyFill="1" applyAlignment="1"/>
    <xf numFmtId="6" fontId="14" fillId="0" borderId="0" xfId="0" applyNumberFormat="1" applyFont="1" applyFill="1" applyAlignment="1" applyProtection="1">
      <alignment horizontal="left"/>
      <protection locked="0"/>
    </xf>
    <xf numFmtId="43" fontId="1" fillId="0" borderId="0" xfId="0" applyNumberFormat="1" applyFont="1" applyFill="1" applyAlignment="1">
      <alignment horizontal="center"/>
    </xf>
    <xf numFmtId="39" fontId="3" fillId="0" borderId="0" xfId="3" applyNumberFormat="1" applyFont="1" applyFill="1" applyAlignment="1"/>
    <xf numFmtId="39" fontId="4" fillId="0" borderId="1" xfId="3" applyNumberFormat="1" applyFont="1" applyFill="1" applyBorder="1" applyAlignment="1"/>
    <xf numFmtId="39" fontId="4" fillId="0" borderId="0" xfId="3" applyNumberFormat="1" applyFont="1" applyFill="1" applyAlignment="1"/>
    <xf numFmtId="39" fontId="7" fillId="0" borderId="0" xfId="3" applyNumberFormat="1" applyFont="1" applyFill="1" applyAlignment="1"/>
    <xf numFmtId="39" fontId="3" fillId="0" borderId="1" xfId="0" applyNumberFormat="1" applyFont="1" applyFill="1" applyBorder="1" applyAlignment="1"/>
    <xf numFmtId="39" fontId="3" fillId="0" borderId="0" xfId="0" applyNumberFormat="1" applyFont="1" applyFill="1" applyAlignment="1"/>
    <xf numFmtId="0" fontId="5" fillId="0" borderId="0" xfId="0" applyFont="1" applyFill="1" applyAlignment="1">
      <alignment horizontal="left" indent="2"/>
    </xf>
    <xf numFmtId="0" fontId="3" fillId="0" borderId="0" xfId="0" applyFont="1" applyFill="1" applyAlignment="1">
      <alignment horizontal="left" indent="3"/>
    </xf>
    <xf numFmtId="39" fontId="3" fillId="0" borderId="0" xfId="0" applyNumberFormat="1" applyFont="1" applyFill="1" applyBorder="1" applyAlignment="1"/>
    <xf numFmtId="43" fontId="3" fillId="0" borderId="0" xfId="3" applyNumberFormat="1" applyFont="1" applyFill="1" applyAlignment="1"/>
    <xf numFmtId="0" fontId="5" fillId="0" borderId="0" xfId="0" applyFont="1" applyFill="1" applyAlignment="1">
      <alignment horizontal="left" indent="1"/>
    </xf>
    <xf numFmtId="43" fontId="15" fillId="0" borderId="0" xfId="1" applyFont="1" applyFill="1"/>
    <xf numFmtId="39" fontId="4" fillId="0" borderId="0" xfId="0" applyNumberFormat="1" applyFont="1" applyFill="1" applyAlignment="1"/>
    <xf numFmtId="9" fontId="4" fillId="0" borderId="0" xfId="0" applyNumberFormat="1" applyFont="1" applyFill="1" applyAlignment="1"/>
    <xf numFmtId="9" fontId="1" fillId="0" borderId="0" xfId="2" applyFont="1" applyFill="1"/>
    <xf numFmtId="165" fontId="1" fillId="0" borderId="0" xfId="4" applyNumberFormat="1" applyFont="1" applyFill="1" applyAlignment="1"/>
    <xf numFmtId="0" fontId="5" fillId="0" borderId="0" xfId="0" applyFont="1" applyFill="1" applyAlignment="1">
      <alignment horizontal="center"/>
    </xf>
    <xf numFmtId="37" fontId="1" fillId="0" borderId="0" xfId="0" applyNumberFormat="1" applyFont="1" applyFill="1" applyAlignment="1"/>
    <xf numFmtId="170" fontId="3" fillId="0" borderId="0" xfId="4" applyNumberFormat="1" applyFont="1" applyFill="1" applyAlignment="1"/>
    <xf numFmtId="170" fontId="7" fillId="0" borderId="0" xfId="4" applyNumberFormat="1" applyFont="1" applyFill="1" applyAlignment="1"/>
    <xf numFmtId="0" fontId="3" fillId="0" borderId="0" xfId="0" applyFont="1" applyAlignment="1"/>
    <xf numFmtId="43" fontId="5" fillId="0" borderId="0" xfId="3" applyFont="1" applyFill="1" applyAlignment="1">
      <alignment horizontal="center"/>
    </xf>
    <xf numFmtId="10" fontId="3" fillId="0" borderId="0" xfId="2" applyNumberFormat="1" applyFont="1" applyFill="1"/>
    <xf numFmtId="37" fontId="4" fillId="0" borderId="0" xfId="0" applyNumberFormat="1" applyFont="1" applyFill="1"/>
    <xf numFmtId="39" fontId="4" fillId="0" borderId="0" xfId="0" applyNumberFormat="1" applyFont="1" applyFill="1" applyBorder="1" applyAlignment="1"/>
    <xf numFmtId="37" fontId="4" fillId="0" borderId="0" xfId="0" applyNumberFormat="1" applyFont="1" applyFill="1" applyBorder="1"/>
    <xf numFmtId="39" fontId="4" fillId="0" borderId="1" xfId="0" applyNumberFormat="1" applyFont="1" applyFill="1" applyBorder="1" applyAlignment="1"/>
    <xf numFmtId="37" fontId="4" fillId="0" borderId="1" xfId="0" applyNumberFormat="1" applyFont="1" applyFill="1" applyBorder="1"/>
    <xf numFmtId="37" fontId="3" fillId="0" borderId="0" xfId="0" applyNumberFormat="1" applyFont="1" applyFill="1"/>
    <xf numFmtId="0" fontId="3" fillId="0" borderId="0" xfId="0" applyFont="1" applyFill="1"/>
    <xf numFmtId="43" fontId="5" fillId="0" borderId="0" xfId="3" applyFont="1" applyAlignment="1">
      <alignment horizontal="center"/>
    </xf>
    <xf numFmtId="10" fontId="1" fillId="0" borderId="0" xfId="4" applyNumberFormat="1" applyFont="1" applyFill="1" applyAlignment="1"/>
    <xf numFmtId="10" fontId="1" fillId="0" borderId="0" xfId="0" applyNumberFormat="1" applyFont="1" applyFill="1" applyAlignment="1"/>
    <xf numFmtId="10" fontId="3" fillId="0" borderId="0" xfId="4" applyNumberFormat="1" applyFont="1" applyFill="1" applyAlignment="1"/>
    <xf numFmtId="0" fontId="3" fillId="0" borderId="0" xfId="5" applyFont="1" applyAlignment="1">
      <alignment horizontal="left" indent="1"/>
    </xf>
    <xf numFmtId="43" fontId="4" fillId="0" borderId="0" xfId="1" applyFont="1" applyFill="1" applyAlignment="1"/>
    <xf numFmtId="10" fontId="3" fillId="0" borderId="0" xfId="4" applyNumberFormat="1" applyFont="1" applyFill="1" applyAlignment="1">
      <alignment horizontal="right"/>
    </xf>
    <xf numFmtId="37" fontId="4" fillId="0" borderId="0" xfId="0" applyNumberFormat="1" applyFont="1" applyFill="1" applyAlignment="1"/>
    <xf numFmtId="43" fontId="1" fillId="0" borderId="0" xfId="3" applyFont="1" applyFill="1" applyAlignment="1"/>
    <xf numFmtId="37" fontId="7" fillId="0" borderId="0" xfId="0" applyNumberFormat="1" applyFont="1" applyFill="1" applyAlignment="1"/>
    <xf numFmtId="39" fontId="3" fillId="0" borderId="3" xfId="0" applyNumberFormat="1" applyFont="1" applyFill="1" applyBorder="1" applyAlignment="1"/>
    <xf numFmtId="43" fontId="1" fillId="0" borderId="0" xfId="3" applyFont="1" applyFill="1"/>
    <xf numFmtId="0" fontId="1" fillId="0" borderId="0" xfId="0" applyFont="1" applyFill="1" applyBorder="1"/>
    <xf numFmtId="43" fontId="1" fillId="0" borderId="0" xfId="3" applyFont="1" applyFill="1" applyBorder="1"/>
    <xf numFmtId="39" fontId="1" fillId="0" borderId="0" xfId="0" applyNumberFormat="1" applyFont="1" applyFill="1" applyBorder="1"/>
    <xf numFmtId="39" fontId="1" fillId="0" borderId="0" xfId="0" applyNumberFormat="1" applyFont="1" applyFill="1" applyBorder="1" applyAlignment="1"/>
    <xf numFmtId="0" fontId="17" fillId="0" borderId="0" xfId="0" applyFont="1" applyFill="1"/>
    <xf numFmtId="0" fontId="3" fillId="0" borderId="0" xfId="0" applyFont="1" applyFill="1" applyAlignment="1">
      <alignment horizontal="right"/>
    </xf>
    <xf numFmtId="0" fontId="18" fillId="0" borderId="0" xfId="0" applyFont="1" applyAlignment="1">
      <alignment vertical="center"/>
    </xf>
  </cellXfs>
  <cellStyles count="6">
    <cellStyle name="Comma" xfId="1" builtinId="3"/>
    <cellStyle name="Comma 2" xfId="3"/>
    <cellStyle name="Normal" xfId="0" builtinId="0"/>
    <cellStyle name="Normal_Report_1" xfId="5"/>
    <cellStyle name="Percent" xfId="2"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nencvw263\qpdbabslse\Output%20Reports\2019%20L-Outputs\December%202019\NALT-19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EASURY/EXCEL/NALT%2019-B/ABS/NALT%2019-B%20Dec'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revious Data"/>
      <sheetName val="Outputs"/>
      <sheetName val="Initial Data"/>
      <sheetName val="Report"/>
      <sheetName val="Trustee"/>
      <sheetName val="Prepayment"/>
      <sheetName val="Sources"/>
      <sheetName val="Collateral"/>
      <sheetName val="Disposition"/>
      <sheetName val="Credit Support"/>
      <sheetName val="Notes"/>
      <sheetName val="Waterfall"/>
      <sheetName val="LOG"/>
      <sheetName val="Sheet1"/>
    </sheetNames>
    <sheetDataSet>
      <sheetData sheetId="0">
        <row r="1">
          <cell r="B1" t="str">
            <v>dataname</v>
          </cell>
          <cell r="C1" t="str">
            <v>cvalue</v>
          </cell>
          <cell r="D1" t="str">
            <v>nvalue</v>
          </cell>
          <cell r="E1" t="str">
            <v>dvalue</v>
          </cell>
          <cell r="F1" t="str">
            <v>datatype</v>
          </cell>
        </row>
        <row r="2">
          <cell r="B2" t="str">
            <v>5039_Book_DELQ_60_PLUS_AMT</v>
          </cell>
          <cell r="D2">
            <v>3287218.43</v>
          </cell>
          <cell r="F2" t="str">
            <v>N</v>
          </cell>
        </row>
        <row r="3">
          <cell r="B3" t="str">
            <v>5039_DAILY_REMIT</v>
          </cell>
          <cell r="D3">
            <v>33911687.359999999</v>
          </cell>
          <cell r="F3" t="str">
            <v>N</v>
          </cell>
        </row>
        <row r="4">
          <cell r="B4" t="str">
            <v>5039_DELQ_121_PLUS_AMT</v>
          </cell>
          <cell r="D4">
            <v>31868.86</v>
          </cell>
          <cell r="F4" t="str">
            <v>N</v>
          </cell>
        </row>
        <row r="5">
          <cell r="B5" t="str">
            <v>5039_DELQ_121_PLUS_CNT</v>
          </cell>
          <cell r="D5">
            <v>2</v>
          </cell>
          <cell r="F5" t="str">
            <v>N</v>
          </cell>
        </row>
        <row r="6">
          <cell r="B6" t="str">
            <v>5039_DELQ_31_60_AMT</v>
          </cell>
          <cell r="D6">
            <v>6994282.4800000004</v>
          </cell>
          <cell r="F6" t="str">
            <v>N</v>
          </cell>
        </row>
        <row r="7">
          <cell r="B7" t="str">
            <v>5039_DELQ_31_60_CNT</v>
          </cell>
          <cell r="D7">
            <v>367</v>
          </cell>
          <cell r="F7" t="str">
            <v>N</v>
          </cell>
        </row>
        <row r="8">
          <cell r="B8" t="str">
            <v>5039_DELQ_60_PLUS_AMT</v>
          </cell>
          <cell r="D8">
            <v>2740489.03</v>
          </cell>
          <cell r="F8" t="str">
            <v>N</v>
          </cell>
        </row>
        <row r="9">
          <cell r="B9" t="str">
            <v>5039_DELQ_60_PLUS_CNT</v>
          </cell>
          <cell r="D9">
            <v>138</v>
          </cell>
          <cell r="F9" t="str">
            <v>N</v>
          </cell>
        </row>
        <row r="10">
          <cell r="B10" t="str">
            <v>5039_DELQ_61_90_AMT</v>
          </cell>
          <cell r="D10">
            <v>1428083.28</v>
          </cell>
          <cell r="F10" t="str">
            <v>N</v>
          </cell>
        </row>
        <row r="11">
          <cell r="B11" t="str">
            <v>5039_DELQ_61_90_CNT</v>
          </cell>
          <cell r="D11">
            <v>70</v>
          </cell>
          <cell r="F11" t="str">
            <v>N</v>
          </cell>
        </row>
        <row r="12">
          <cell r="B12" t="str">
            <v>5039_DELQ_91_120_AMT</v>
          </cell>
          <cell r="D12">
            <v>773020.53</v>
          </cell>
          <cell r="F12" t="str">
            <v>N</v>
          </cell>
        </row>
        <row r="13">
          <cell r="B13" t="str">
            <v>5039_DELQ_91_120_CNT</v>
          </cell>
          <cell r="D13">
            <v>40</v>
          </cell>
          <cell r="F13" t="str">
            <v>N</v>
          </cell>
        </row>
        <row r="14">
          <cell r="B14" t="str">
            <v>5039_FLOATING_RATE</v>
          </cell>
          <cell r="D14">
            <v>2.0097500000000001E-2</v>
          </cell>
          <cell r="F14" t="str">
            <v>N</v>
          </cell>
        </row>
        <row r="15">
          <cell r="B15" t="str">
            <v>5039_NET_INS_PROCEEDS</v>
          </cell>
          <cell r="D15">
            <v>-23141.61</v>
          </cell>
          <cell r="F15" t="str">
            <v>N</v>
          </cell>
        </row>
        <row r="16">
          <cell r="B16" t="str">
            <v>5039_PRIOR_PD_ADJ</v>
          </cell>
          <cell r="D16">
            <v>0</v>
          </cell>
          <cell r="F16" t="str">
            <v>N</v>
          </cell>
        </row>
        <row r="17">
          <cell r="B17" t="str">
            <v>5039_sec_value</v>
          </cell>
          <cell r="D17">
            <v>1352728112.29</v>
          </cell>
          <cell r="F17" t="str">
            <v>N</v>
          </cell>
        </row>
        <row r="18">
          <cell r="B18" t="str">
            <v>5039_SETTLEMNT_ADJ</v>
          </cell>
          <cell r="D18">
            <v>0</v>
          </cell>
          <cell r="F18" t="str">
            <v>N</v>
          </cell>
        </row>
        <row r="19">
          <cell r="B19" t="str">
            <v>COLL_ADV_PAY</v>
          </cell>
          <cell r="D19">
            <v>610902.92000000004</v>
          </cell>
          <cell r="F19" t="str">
            <v>N</v>
          </cell>
        </row>
        <row r="20">
          <cell r="B20" t="str">
            <v>COLL_ADV_SALES</v>
          </cell>
          <cell r="D20">
            <v>2101269.25</v>
          </cell>
          <cell r="F20" t="str">
            <v>N</v>
          </cell>
        </row>
        <row r="21">
          <cell r="B21" t="str">
            <v>COLL_AUCTION</v>
          </cell>
          <cell r="D21">
            <v>0</v>
          </cell>
          <cell r="F21" t="str">
            <v>N</v>
          </cell>
        </row>
        <row r="22">
          <cell r="B22" t="str">
            <v>COLL_END_DATE</v>
          </cell>
          <cell r="D22">
            <v>0</v>
          </cell>
          <cell r="E22">
            <v>43830</v>
          </cell>
          <cell r="F22" t="str">
            <v>D</v>
          </cell>
        </row>
        <row r="23">
          <cell r="B23" t="str">
            <v>COLL_EXCESS_MILE</v>
          </cell>
          <cell r="D23">
            <v>-24374.720000000001</v>
          </cell>
          <cell r="F23" t="str">
            <v>N</v>
          </cell>
        </row>
        <row r="24">
          <cell r="B24" t="str">
            <v>COLL_INSURANCE</v>
          </cell>
          <cell r="D24">
            <v>-139287.95000000001</v>
          </cell>
          <cell r="F24" t="str">
            <v>N</v>
          </cell>
        </row>
        <row r="25">
          <cell r="B25" t="str">
            <v>COLL_LEASE_INT</v>
          </cell>
          <cell r="D25">
            <v>8693375.8800000008</v>
          </cell>
          <cell r="F25" t="str">
            <v>N</v>
          </cell>
        </row>
        <row r="26">
          <cell r="B26" t="str">
            <v>COLL_LEASE_PRIN</v>
          </cell>
          <cell r="D26">
            <v>18415343.010000002</v>
          </cell>
          <cell r="F26" t="str">
            <v>N</v>
          </cell>
        </row>
        <row r="27">
          <cell r="B27" t="str">
            <v>COLL_LIQUID</v>
          </cell>
          <cell r="D27">
            <v>-4201567.21</v>
          </cell>
          <cell r="F27" t="str">
            <v>N</v>
          </cell>
        </row>
        <row r="28">
          <cell r="B28" t="str">
            <v>COLL_REALLOC</v>
          </cell>
          <cell r="D28">
            <v>1973557.98</v>
          </cell>
          <cell r="F28" t="str">
            <v>N</v>
          </cell>
        </row>
        <row r="29">
          <cell r="B29" t="str">
            <v>COLL_RECOVER</v>
          </cell>
          <cell r="D29">
            <v>0</v>
          </cell>
          <cell r="F29" t="str">
            <v>N</v>
          </cell>
        </row>
        <row r="30">
          <cell r="B30" t="str">
            <v>COLL_REMAINING_PAYOFF</v>
          </cell>
          <cell r="D30">
            <v>0</v>
          </cell>
          <cell r="F30" t="str">
            <v>N</v>
          </cell>
        </row>
        <row r="31">
          <cell r="B31" t="str">
            <v>COLL_REPURCH</v>
          </cell>
          <cell r="D31">
            <v>0</v>
          </cell>
          <cell r="F31" t="str">
            <v>N</v>
          </cell>
        </row>
        <row r="32">
          <cell r="B32" t="str">
            <v>COLL_RESIDUAL</v>
          </cell>
          <cell r="D32">
            <v>-59221.78</v>
          </cell>
          <cell r="F32" t="str">
            <v>N</v>
          </cell>
        </row>
        <row r="33">
          <cell r="B33" t="str">
            <v>COLL_TO_RESERVE_TRANSFER</v>
          </cell>
          <cell r="D33">
            <v>0</v>
          </cell>
          <cell r="F33" t="str">
            <v>N</v>
          </cell>
        </row>
        <row r="34">
          <cell r="B34" t="str">
            <v>DISP_ADJ</v>
          </cell>
          <cell r="D34">
            <v>0</v>
          </cell>
          <cell r="F34" t="str">
            <v>N</v>
          </cell>
        </row>
        <row r="35">
          <cell r="B35" t="str">
            <v>DISP_ADJ_CNT</v>
          </cell>
          <cell r="D35">
            <v>0</v>
          </cell>
          <cell r="F35" t="str">
            <v>N</v>
          </cell>
        </row>
        <row r="36">
          <cell r="B36" t="str">
            <v>DISP_BANKRUPT</v>
          </cell>
          <cell r="D36">
            <v>0</v>
          </cell>
          <cell r="F36" t="str">
            <v>N</v>
          </cell>
        </row>
        <row r="37">
          <cell r="B37" t="str">
            <v>DISP_BANKRUPT_CNT</v>
          </cell>
          <cell r="D37">
            <v>0</v>
          </cell>
          <cell r="F37" t="str">
            <v>N</v>
          </cell>
        </row>
        <row r="38">
          <cell r="B38" t="str">
            <v>DISP_CUSTOMER</v>
          </cell>
          <cell r="D38">
            <v>37576.58</v>
          </cell>
          <cell r="F38" t="str">
            <v>N</v>
          </cell>
        </row>
        <row r="39">
          <cell r="B39" t="str">
            <v>DISP_CUSTOMER_CNT</v>
          </cell>
          <cell r="D39">
            <v>2</v>
          </cell>
          <cell r="F39" t="str">
            <v>N</v>
          </cell>
        </row>
        <row r="40">
          <cell r="B40" t="str">
            <v>DISP_DEALER_PURCH</v>
          </cell>
          <cell r="D40">
            <v>794724.16</v>
          </cell>
          <cell r="F40" t="str">
            <v>N</v>
          </cell>
        </row>
        <row r="41">
          <cell r="B41" t="str">
            <v>DISP_DEALER_PURCH_CNT</v>
          </cell>
          <cell r="D41">
            <v>32</v>
          </cell>
          <cell r="F41" t="str">
            <v>N</v>
          </cell>
        </row>
        <row r="42">
          <cell r="B42" t="str">
            <v>DISP_EARLY_TERM</v>
          </cell>
          <cell r="D42">
            <v>1611574.98</v>
          </cell>
          <cell r="F42" t="str">
            <v>N</v>
          </cell>
        </row>
        <row r="43">
          <cell r="B43" t="str">
            <v>DISP_EARLY_TERM_CNT</v>
          </cell>
          <cell r="D43">
            <v>94</v>
          </cell>
          <cell r="F43" t="str">
            <v>N</v>
          </cell>
        </row>
        <row r="44">
          <cell r="B44" t="str">
            <v>DISP_FULL_TERM</v>
          </cell>
          <cell r="D44">
            <v>0</v>
          </cell>
          <cell r="F44" t="str">
            <v>N</v>
          </cell>
        </row>
        <row r="45">
          <cell r="B45" t="str">
            <v>DISP_FULL_TERM_CNT</v>
          </cell>
          <cell r="D45">
            <v>0</v>
          </cell>
          <cell r="F45" t="str">
            <v>N</v>
          </cell>
        </row>
        <row r="46">
          <cell r="B46" t="str">
            <v>DISP_GROUNDING_DEALER</v>
          </cell>
          <cell r="D46">
            <v>2712139.41</v>
          </cell>
          <cell r="F46" t="str">
            <v>N</v>
          </cell>
        </row>
        <row r="47">
          <cell r="B47" t="str">
            <v>DISP_GROUNDING_DEALER_CNT</v>
          </cell>
          <cell r="D47">
            <v>125</v>
          </cell>
          <cell r="F47" t="str">
            <v>N</v>
          </cell>
        </row>
        <row r="48">
          <cell r="B48" t="str">
            <v>DISP_INSURANCE</v>
          </cell>
          <cell r="D48">
            <v>1112847.03</v>
          </cell>
          <cell r="F48" t="str">
            <v>N</v>
          </cell>
        </row>
        <row r="49">
          <cell r="B49" t="str">
            <v>DISP_INSURANCE_cnt</v>
          </cell>
          <cell r="D49">
            <v>58</v>
          </cell>
          <cell r="F49" t="str">
            <v>N</v>
          </cell>
        </row>
        <row r="50">
          <cell r="B50" t="str">
            <v>DISP_INVOL_REPO</v>
          </cell>
          <cell r="D50">
            <v>99188</v>
          </cell>
          <cell r="F50" t="str">
            <v>N</v>
          </cell>
        </row>
        <row r="51">
          <cell r="B51" t="str">
            <v>DISP_INVOL_REPO_CNT</v>
          </cell>
          <cell r="D51">
            <v>6</v>
          </cell>
          <cell r="F51" t="str">
            <v>N</v>
          </cell>
        </row>
        <row r="52">
          <cell r="B52" t="str">
            <v>DISP_REV_CANCELS_CNT</v>
          </cell>
          <cell r="D52">
            <v>4</v>
          </cell>
          <cell r="F52" t="str">
            <v>N</v>
          </cell>
        </row>
        <row r="53">
          <cell r="B53" t="str">
            <v>DISP_REVERSALS_CANCELS</v>
          </cell>
          <cell r="D53">
            <v>0</v>
          </cell>
          <cell r="F53" t="str">
            <v>N</v>
          </cell>
        </row>
        <row r="54">
          <cell r="B54" t="str">
            <v>DISP_VOL_REPO</v>
          </cell>
          <cell r="D54">
            <v>262795</v>
          </cell>
          <cell r="F54" t="str">
            <v>N</v>
          </cell>
        </row>
        <row r="55">
          <cell r="B55" t="str">
            <v>DISP_VOL_REPO_CNT</v>
          </cell>
          <cell r="D55">
            <v>16</v>
          </cell>
          <cell r="F55" t="str">
            <v>N</v>
          </cell>
        </row>
        <row r="56">
          <cell r="B56" t="str">
            <v>DISTRIBUTION_DATE</v>
          </cell>
          <cell r="D56">
            <v>0</v>
          </cell>
          <cell r="E56">
            <v>43845</v>
          </cell>
          <cell r="F56" t="str">
            <v>D</v>
          </cell>
        </row>
        <row r="57">
          <cell r="B57" t="str">
            <v>EARNING_YIELD_SUPPLEMENT</v>
          </cell>
          <cell r="D57">
            <v>0</v>
          </cell>
          <cell r="F57" t="str">
            <v>N</v>
          </cell>
        </row>
        <row r="58">
          <cell r="B58" t="str">
            <v>EVENT_DEFAULT_A</v>
          </cell>
          <cell r="C58" t="str">
            <v>NO</v>
          </cell>
          <cell r="D58">
            <v>0</v>
          </cell>
          <cell r="F58" t="str">
            <v>C</v>
          </cell>
        </row>
        <row r="59">
          <cell r="B59" t="str">
            <v>FEE_INDENTURE_TRUSTEE</v>
          </cell>
          <cell r="D59">
            <v>0</v>
          </cell>
          <cell r="F59" t="str">
            <v>N</v>
          </cell>
        </row>
        <row r="60">
          <cell r="B60" t="str">
            <v>HIGHEST_REM_TERM</v>
          </cell>
          <cell r="D60">
            <v>50</v>
          </cell>
          <cell r="F60" t="str">
            <v>N</v>
          </cell>
        </row>
        <row r="61">
          <cell r="B61" t="str">
            <v>INT_COLL_ACCT</v>
          </cell>
          <cell r="D61">
            <v>38615.49</v>
          </cell>
          <cell r="F61" t="str">
            <v>N</v>
          </cell>
        </row>
        <row r="62">
          <cell r="B62" t="str">
            <v>INT_RATE_CAP_RECEIPTS</v>
          </cell>
          <cell r="D62">
            <v>0</v>
          </cell>
          <cell r="F62" t="str">
            <v>N</v>
          </cell>
        </row>
        <row r="63">
          <cell r="B63" t="str">
            <v>INT_RESERVE_ACCT</v>
          </cell>
          <cell r="D63">
            <v>0</v>
          </cell>
          <cell r="F63" t="str">
            <v>N</v>
          </cell>
        </row>
        <row r="64">
          <cell r="B64" t="str">
            <v>PI_ADV</v>
          </cell>
          <cell r="D64">
            <v>0</v>
          </cell>
          <cell r="F64" t="str">
            <v>N</v>
          </cell>
        </row>
        <row r="65">
          <cell r="B65" t="str">
            <v>POOL_BALANCE_END_BOOK</v>
          </cell>
          <cell r="D65">
            <v>1687132046.6400001</v>
          </cell>
          <cell r="F65" t="str">
            <v>N</v>
          </cell>
        </row>
        <row r="66">
          <cell r="B66" t="str">
            <v>POOL_BALANCE_END_CNT</v>
          </cell>
          <cell r="D66">
            <v>71221</v>
          </cell>
          <cell r="F66" t="str">
            <v>N</v>
          </cell>
        </row>
        <row r="67">
          <cell r="B67" t="str">
            <v>POOL_BALANCE_END_SEC_VAL</v>
          </cell>
          <cell r="D67">
            <v>1352728112.29</v>
          </cell>
          <cell r="F67" t="str">
            <v>N</v>
          </cell>
        </row>
        <row r="68">
          <cell r="B68" t="str">
            <v>POOL_CREDIT_LOSS_NETBOOK</v>
          </cell>
          <cell r="D68">
            <v>803326.25</v>
          </cell>
          <cell r="F68" t="str">
            <v>N</v>
          </cell>
        </row>
        <row r="69">
          <cell r="B69" t="str">
            <v>POOL_CREDIT_LOSS_SEC_VAL</v>
          </cell>
          <cell r="D69">
            <v>668089.06999999995</v>
          </cell>
          <cell r="F69" t="str">
            <v>N</v>
          </cell>
        </row>
        <row r="70">
          <cell r="B70" t="str">
            <v>POOL_DISC_RATE</v>
          </cell>
          <cell r="D70">
            <v>7.0000000000000007E-2</v>
          </cell>
          <cell r="F70" t="str">
            <v>N</v>
          </cell>
        </row>
        <row r="71">
          <cell r="B71" t="str">
            <v>POOL_EARLY_TERM_BOOK</v>
          </cell>
          <cell r="D71">
            <v>2692899.54</v>
          </cell>
          <cell r="F71" t="str">
            <v>N</v>
          </cell>
        </row>
        <row r="72">
          <cell r="B72" t="str">
            <v>POOL_EARLY_TERM_CNT</v>
          </cell>
          <cell r="D72">
            <v>123</v>
          </cell>
          <cell r="F72" t="str">
            <v>N</v>
          </cell>
        </row>
        <row r="73">
          <cell r="B73" t="str">
            <v>POOL_EARLY_TERM_SEC_VAL</v>
          </cell>
          <cell r="D73">
            <v>2140687.27</v>
          </cell>
          <cell r="F73" t="str">
            <v>N</v>
          </cell>
        </row>
        <row r="74">
          <cell r="B74" t="str">
            <v>POOL_LEASE_PAY_SEC_VAL</v>
          </cell>
          <cell r="D74">
            <v>464815878.41000003</v>
          </cell>
          <cell r="F74" t="str">
            <v>N</v>
          </cell>
        </row>
        <row r="75">
          <cell r="B75" t="str">
            <v>POOL_LOSS_DEF_BOOK</v>
          </cell>
          <cell r="D75">
            <v>2049260.34</v>
          </cell>
          <cell r="F75" t="str">
            <v>N</v>
          </cell>
        </row>
        <row r="76">
          <cell r="B76" t="str">
            <v>POOL_LOSS_DEF_CNT</v>
          </cell>
          <cell r="D76">
            <v>96</v>
          </cell>
          <cell r="F76" t="str">
            <v>N</v>
          </cell>
        </row>
        <row r="77">
          <cell r="B77" t="str">
            <v>POOL_LOSS_DEF_REC</v>
          </cell>
          <cell r="D77">
            <v>1511423.14</v>
          </cell>
          <cell r="F77" t="str">
            <v>N</v>
          </cell>
        </row>
        <row r="78">
          <cell r="B78" t="str">
            <v>POOL_LOSS_DEF_SEC_VAL</v>
          </cell>
          <cell r="D78">
            <v>1672746.01</v>
          </cell>
          <cell r="F78" t="str">
            <v>N</v>
          </cell>
        </row>
        <row r="79">
          <cell r="B79" t="str">
            <v>POOL_LOSS_SALES_AMT</v>
          </cell>
          <cell r="D79">
            <v>-1611574.98</v>
          </cell>
          <cell r="F79" t="str">
            <v>N</v>
          </cell>
        </row>
        <row r="80">
          <cell r="B80" t="str">
            <v>POOL_LOSS_SALES_CNT</v>
          </cell>
          <cell r="D80">
            <v>94</v>
          </cell>
          <cell r="F80" t="str">
            <v>N</v>
          </cell>
        </row>
        <row r="81">
          <cell r="B81" t="str">
            <v>POOL_LOSS_SALES_SEC_VAL</v>
          </cell>
          <cell r="D81">
            <v>1724298.22</v>
          </cell>
          <cell r="F81" t="str">
            <v>N</v>
          </cell>
        </row>
        <row r="82">
          <cell r="B82" t="str">
            <v>POOL_PPY_LIFETIME</v>
          </cell>
          <cell r="D82">
            <v>0</v>
          </cell>
          <cell r="F82" t="str">
            <v>N</v>
          </cell>
        </row>
        <row r="83">
          <cell r="B83" t="str">
            <v>POOL_PPY_MO</v>
          </cell>
          <cell r="D83">
            <v>0</v>
          </cell>
          <cell r="F83" t="str">
            <v>N</v>
          </cell>
        </row>
        <row r="84">
          <cell r="B84" t="str">
            <v>POOL_REPURCH_BOOK</v>
          </cell>
          <cell r="D84">
            <v>0</v>
          </cell>
          <cell r="F84" t="str">
            <v>N</v>
          </cell>
        </row>
        <row r="85">
          <cell r="B85" t="str">
            <v>POOL_REPURCH_CNT</v>
          </cell>
          <cell r="D85">
            <v>0</v>
          </cell>
          <cell r="F85" t="str">
            <v>N</v>
          </cell>
        </row>
        <row r="86">
          <cell r="B86" t="str">
            <v>POOL_REPURCH_SEC_VAL</v>
          </cell>
          <cell r="D86">
            <v>0</v>
          </cell>
          <cell r="F86" t="str">
            <v>N</v>
          </cell>
        </row>
        <row r="87">
          <cell r="B87" t="str">
            <v>POOL_RESIDUAL_SEC_VAL</v>
          </cell>
          <cell r="D87">
            <v>887912233.88</v>
          </cell>
          <cell r="F87" t="str">
            <v>N</v>
          </cell>
        </row>
        <row r="88">
          <cell r="B88" t="str">
            <v>POOL_SCH_TERM_BOOK</v>
          </cell>
          <cell r="D88">
            <v>4292114.71</v>
          </cell>
          <cell r="F88" t="str">
            <v>N</v>
          </cell>
        </row>
        <row r="89">
          <cell r="B89" t="str">
            <v>POOL_SCH_TERM_CNT</v>
          </cell>
          <cell r="D89">
            <v>193</v>
          </cell>
          <cell r="F89" t="str">
            <v>N</v>
          </cell>
        </row>
        <row r="90">
          <cell r="B90" t="str">
            <v>POOL_SCH_TERM_SEC_VAL</v>
          </cell>
          <cell r="D90">
            <v>3522548.07</v>
          </cell>
          <cell r="F90" t="str">
            <v>N</v>
          </cell>
        </row>
        <row r="91">
          <cell r="B91" t="str">
            <v>POOL_TOT_DEPREC_BOOK</v>
          </cell>
          <cell r="D91">
            <v>23422878.98</v>
          </cell>
          <cell r="F91" t="str">
            <v>N</v>
          </cell>
        </row>
        <row r="92">
          <cell r="B92" t="str">
            <v>POOL_TOT_DEPREC_SEC_VAL</v>
          </cell>
          <cell r="D92">
            <v>18289101.789999999</v>
          </cell>
          <cell r="F92" t="str">
            <v>N</v>
          </cell>
        </row>
        <row r="93">
          <cell r="B93" t="str">
            <v>POOL_WAM</v>
          </cell>
          <cell r="D93">
            <v>19.329999999999998</v>
          </cell>
          <cell r="F93" t="str">
            <v>N</v>
          </cell>
        </row>
        <row r="94">
          <cell r="B94" t="str">
            <v>REIMBURSE_ADV_PAY</v>
          </cell>
          <cell r="D94">
            <v>-794425.04</v>
          </cell>
          <cell r="F94" t="str">
            <v>N</v>
          </cell>
        </row>
        <row r="95">
          <cell r="B95" t="str">
            <v>REIMBURSE_ADV_SALES</v>
          </cell>
          <cell r="D95">
            <v>991718.97</v>
          </cell>
          <cell r="F95" t="str">
            <v>N</v>
          </cell>
        </row>
        <row r="96">
          <cell r="B96" t="str">
            <v>RELEASE_ADJ</v>
          </cell>
          <cell r="D96">
            <v>0</v>
          </cell>
          <cell r="F96" t="str">
            <v>N</v>
          </cell>
        </row>
        <row r="97">
          <cell r="B97" t="str">
            <v>RESERVE_ADDL_CASH</v>
          </cell>
          <cell r="D97">
            <v>0</v>
          </cell>
          <cell r="F97" t="str">
            <v>N</v>
          </cell>
        </row>
        <row r="98">
          <cell r="B98" t="str">
            <v>RESERVE_INC</v>
          </cell>
          <cell r="D98">
            <v>9406.59</v>
          </cell>
          <cell r="F98" t="str">
            <v>N</v>
          </cell>
        </row>
        <row r="99">
          <cell r="B99" t="str">
            <v>RESERVE_TO_COLL_TRANSFER</v>
          </cell>
          <cell r="D99">
            <v>0</v>
          </cell>
          <cell r="F99" t="str">
            <v>N</v>
          </cell>
        </row>
        <row r="100">
          <cell r="B100" t="str">
            <v>RESERVE_TO_NNA_TRANSFER</v>
          </cell>
          <cell r="D100">
            <v>0</v>
          </cell>
          <cell r="F100" t="str">
            <v>N</v>
          </cell>
        </row>
        <row r="101">
          <cell r="B101" t="str">
            <v>STMNT_TO_NOTEHLD_1</v>
          </cell>
          <cell r="C101" t="str">
            <v>NO</v>
          </cell>
          <cell r="D101">
            <v>0</v>
          </cell>
          <cell r="F101" t="str">
            <v>N</v>
          </cell>
        </row>
        <row r="102">
          <cell r="B102" t="str">
            <v>STMNT_TO_NOTEHLD_2</v>
          </cell>
          <cell r="C102" t="str">
            <v>NO</v>
          </cell>
          <cell r="D102">
            <v>0</v>
          </cell>
          <cell r="F102" t="str">
            <v>N</v>
          </cell>
        </row>
        <row r="103">
          <cell r="B103" t="str">
            <v>STMNT_TO_NOTEHLD_3</v>
          </cell>
          <cell r="C103" t="str">
            <v>NO</v>
          </cell>
          <cell r="D103">
            <v>0</v>
          </cell>
          <cell r="F103" t="str">
            <v>N</v>
          </cell>
        </row>
        <row r="104">
          <cell r="B104" t="str">
            <v>STMNT_TO_NOTEHLD_4</v>
          </cell>
          <cell r="C104" t="str">
            <v>NO</v>
          </cell>
          <cell r="D104">
            <v>0</v>
          </cell>
          <cell r="F104" t="str">
            <v>N</v>
          </cell>
        </row>
        <row r="105">
          <cell r="B105" t="str">
            <v>STMNT_TO_NOTEHLD_5</v>
          </cell>
          <cell r="C105" t="str">
            <v>NO</v>
          </cell>
          <cell r="D105">
            <v>0</v>
          </cell>
          <cell r="F105" t="str">
            <v>N</v>
          </cell>
        </row>
        <row r="106">
          <cell r="B106" t="str">
            <v>STMNT_TO_NOTEHLD_6</v>
          </cell>
          <cell r="C106" t="str">
            <v>NO</v>
          </cell>
          <cell r="D106">
            <v>0</v>
          </cell>
          <cell r="F106" t="str">
            <v>N</v>
          </cell>
        </row>
        <row r="107">
          <cell r="B107" t="str">
            <v>_KeyABSID</v>
          </cell>
          <cell r="C107" t="str">
            <v>L19B</v>
          </cell>
          <cell r="F107" t="str">
            <v>C</v>
          </cell>
        </row>
        <row r="108">
          <cell r="B108" t="str">
            <v>_KeyDate</v>
          </cell>
          <cell r="E108">
            <v>43830</v>
          </cell>
          <cell r="F108" t="str">
            <v>D</v>
          </cell>
        </row>
        <row r="109">
          <cell r="B109" t="str">
            <v>_KeyPeriod</v>
          </cell>
          <cell r="D109">
            <v>6</v>
          </cell>
          <cell r="F109" t="str">
            <v>N</v>
          </cell>
        </row>
      </sheetData>
      <sheetData sheetId="1"/>
      <sheetData sheetId="2"/>
      <sheetData sheetId="3">
        <row r="1">
          <cell r="A1" t="str">
            <v>dataname</v>
          </cell>
          <cell r="B1" t="str">
            <v>cvalue</v>
          </cell>
          <cell r="C1" t="str">
            <v>nvalue</v>
          </cell>
        </row>
        <row r="2">
          <cell r="A2" t="str">
            <v>BAL_ADV_PAY</v>
          </cell>
          <cell r="C2">
            <v>0</v>
          </cell>
        </row>
        <row r="3">
          <cell r="A3" t="str">
            <v>BAL_ADV_SALES</v>
          </cell>
          <cell r="C3">
            <v>0</v>
          </cell>
        </row>
        <row r="4">
          <cell r="A4" t="str">
            <v>COLL_END_DATE</v>
          </cell>
        </row>
        <row r="5">
          <cell r="A5" t="str">
            <v>5039_COLLATERAL_BALANCE</v>
          </cell>
          <cell r="C5">
            <v>1506024096.6199999</v>
          </cell>
        </row>
        <row r="6">
          <cell r="A6" t="str">
            <v>CUM_LOSS_DEF_AMT</v>
          </cell>
          <cell r="C6">
            <v>0</v>
          </cell>
        </row>
        <row r="7">
          <cell r="A7" t="str">
            <v>CUM_LOSS_SALES_AMT</v>
          </cell>
          <cell r="C7">
            <v>0</v>
          </cell>
        </row>
        <row r="8">
          <cell r="A8" t="str">
            <v>CUM_LOSS_SALES_CNT</v>
          </cell>
          <cell r="C8">
            <v>0</v>
          </cell>
        </row>
        <row r="9">
          <cell r="A9" t="str">
            <v>CUM_LOSS_SALES_SEC_VAL</v>
          </cell>
          <cell r="C9">
            <v>0</v>
          </cell>
        </row>
        <row r="10">
          <cell r="A10" t="str">
            <v>DISTRIBUTION_DATE</v>
          </cell>
        </row>
        <row r="11">
          <cell r="A11" t="str">
            <v>NOTEBAL_A1</v>
          </cell>
          <cell r="C11">
            <v>169000000</v>
          </cell>
        </row>
        <row r="12">
          <cell r="A12" t="str">
            <v>NOTEBAL_A2a</v>
          </cell>
          <cell r="C12">
            <v>285450000</v>
          </cell>
        </row>
        <row r="13">
          <cell r="A13" t="str">
            <v>NOTEBAL_A2b</v>
          </cell>
          <cell r="C13">
            <v>233550000</v>
          </cell>
        </row>
        <row r="14">
          <cell r="A14" t="str">
            <v>NOTEBAL_A3</v>
          </cell>
          <cell r="C14">
            <v>456000000</v>
          </cell>
        </row>
        <row r="15">
          <cell r="A15" t="str">
            <v>NOTEBAL_A4</v>
          </cell>
          <cell r="C15">
            <v>106000000</v>
          </cell>
        </row>
        <row r="16">
          <cell r="A16" t="str">
            <v>NOTEBAL_C</v>
          </cell>
          <cell r="C16">
            <v>256024096.62</v>
          </cell>
        </row>
        <row r="17">
          <cell r="A17" t="str">
            <v>RESERVE_FUND</v>
          </cell>
          <cell r="C17">
            <v>7530120.4800000004</v>
          </cell>
        </row>
        <row r="18">
          <cell r="A18" t="str">
            <v>SHORTFALL_ADMIN_FEE</v>
          </cell>
          <cell r="C18">
            <v>0</v>
          </cell>
        </row>
        <row r="19">
          <cell r="A19" t="str">
            <v>SHORTFALL_INTEREST_A1</v>
          </cell>
          <cell r="C19">
            <v>0</v>
          </cell>
        </row>
        <row r="20">
          <cell r="A20" t="str">
            <v>SHORTFALL_INTEREST_A2a</v>
          </cell>
          <cell r="C20">
            <v>0</v>
          </cell>
        </row>
        <row r="21">
          <cell r="A21" t="str">
            <v>SHORTFALL_INTEREST_A2b</v>
          </cell>
          <cell r="C21">
            <v>0</v>
          </cell>
        </row>
        <row r="22">
          <cell r="A22" t="str">
            <v>SHORTFALL_INTEREST_A3</v>
          </cell>
          <cell r="C22">
            <v>0</v>
          </cell>
        </row>
        <row r="23">
          <cell r="A23" t="str">
            <v>SHORTFALL_INTEREST_A4</v>
          </cell>
          <cell r="C23">
            <v>0</v>
          </cell>
        </row>
        <row r="24">
          <cell r="A24" t="str">
            <v>SHORTFALL_PRIN_DIST</v>
          </cell>
          <cell r="C24">
            <v>0</v>
          </cell>
        </row>
        <row r="25">
          <cell r="A25" t="str">
            <v>ACT_SECVAL_01</v>
          </cell>
          <cell r="C25">
            <v>0</v>
          </cell>
        </row>
        <row r="26">
          <cell r="A26" t="str">
            <v>ACT_SECVAL_02</v>
          </cell>
          <cell r="C26">
            <v>0</v>
          </cell>
        </row>
        <row r="27">
          <cell r="A27" t="str">
            <v>ACT_SECVAL_03</v>
          </cell>
          <cell r="C27">
            <v>0</v>
          </cell>
        </row>
        <row r="28">
          <cell r="A28" t="str">
            <v>ACT_SECVAL_04</v>
          </cell>
          <cell r="C28">
            <v>0</v>
          </cell>
        </row>
        <row r="29">
          <cell r="A29" t="str">
            <v>ACT_SECVAL_05</v>
          </cell>
          <cell r="C29">
            <v>0</v>
          </cell>
        </row>
        <row r="30">
          <cell r="A30" t="str">
            <v>ACT_SECVAL_06</v>
          </cell>
          <cell r="C30">
            <v>0</v>
          </cell>
        </row>
        <row r="31">
          <cell r="A31" t="str">
            <v>ACT_SECVAL_07</v>
          </cell>
          <cell r="C31">
            <v>0</v>
          </cell>
        </row>
        <row r="32">
          <cell r="A32" t="str">
            <v>ACT_SECVAL_08</v>
          </cell>
          <cell r="C32">
            <v>0</v>
          </cell>
        </row>
        <row r="33">
          <cell r="A33" t="str">
            <v>ACT_SECVAL_09</v>
          </cell>
          <cell r="C33">
            <v>0</v>
          </cell>
        </row>
        <row r="34">
          <cell r="A34" t="str">
            <v>ACT_SECVAL_10</v>
          </cell>
          <cell r="C34">
            <v>0</v>
          </cell>
        </row>
        <row r="35">
          <cell r="A35" t="str">
            <v>ACT_SECVAL_11</v>
          </cell>
          <cell r="C35">
            <v>0</v>
          </cell>
        </row>
        <row r="36">
          <cell r="A36" t="str">
            <v>ACT_SECVAL_12</v>
          </cell>
          <cell r="C36">
            <v>0</v>
          </cell>
        </row>
        <row r="37">
          <cell r="A37" t="str">
            <v>ACT_SECVAL_13</v>
          </cell>
          <cell r="C37">
            <v>0</v>
          </cell>
        </row>
        <row r="38">
          <cell r="A38" t="str">
            <v>ACT_SECVAL_14</v>
          </cell>
          <cell r="C38">
            <v>0</v>
          </cell>
        </row>
        <row r="39">
          <cell r="A39" t="str">
            <v>ACT_SECVAL_15</v>
          </cell>
          <cell r="C39">
            <v>0</v>
          </cell>
        </row>
        <row r="40">
          <cell r="A40" t="str">
            <v>ACT_SECVAL_16</v>
          </cell>
          <cell r="C40">
            <v>0</v>
          </cell>
        </row>
        <row r="41">
          <cell r="A41" t="str">
            <v>ACT_SECVAL_17</v>
          </cell>
          <cell r="C41">
            <v>0</v>
          </cell>
        </row>
        <row r="42">
          <cell r="A42" t="str">
            <v>ACT_SECVAL_18</v>
          </cell>
          <cell r="C42">
            <v>0</v>
          </cell>
        </row>
        <row r="43">
          <cell r="A43" t="str">
            <v>ACT_SECVAL_19</v>
          </cell>
          <cell r="C43">
            <v>0</v>
          </cell>
        </row>
        <row r="44">
          <cell r="A44" t="str">
            <v>ACT_SECVAL_20</v>
          </cell>
          <cell r="C44">
            <v>0</v>
          </cell>
        </row>
        <row r="45">
          <cell r="A45" t="str">
            <v>ACT_SECVAL_21</v>
          </cell>
          <cell r="C45">
            <v>0</v>
          </cell>
        </row>
        <row r="46">
          <cell r="A46" t="str">
            <v>ACT_SECVAL_22</v>
          </cell>
          <cell r="C46">
            <v>0</v>
          </cell>
        </row>
        <row r="47">
          <cell r="A47" t="str">
            <v>ACT_SECVAL_23</v>
          </cell>
          <cell r="C47">
            <v>0</v>
          </cell>
        </row>
        <row r="48">
          <cell r="A48" t="str">
            <v>ACT_SECVAL_24</v>
          </cell>
          <cell r="C48">
            <v>0</v>
          </cell>
        </row>
        <row r="49">
          <cell r="A49" t="str">
            <v>ACT_SECVAL_25</v>
          </cell>
          <cell r="C49">
            <v>0</v>
          </cell>
        </row>
        <row r="50">
          <cell r="A50" t="str">
            <v>ACT_SECVAL_26</v>
          </cell>
          <cell r="C50">
            <v>0</v>
          </cell>
        </row>
        <row r="51">
          <cell r="A51" t="str">
            <v>ACT_SECVAL_27</v>
          </cell>
          <cell r="C51">
            <v>0</v>
          </cell>
        </row>
        <row r="52">
          <cell r="A52" t="str">
            <v>ACT_SECVAL_28</v>
          </cell>
          <cell r="C52">
            <v>0</v>
          </cell>
        </row>
        <row r="53">
          <cell r="A53" t="str">
            <v>ACT_SECVAL_29</v>
          </cell>
          <cell r="C53">
            <v>0</v>
          </cell>
        </row>
        <row r="54">
          <cell r="A54" t="str">
            <v>ACT_SECVAL_30</v>
          </cell>
          <cell r="C54">
            <v>0</v>
          </cell>
        </row>
        <row r="55">
          <cell r="A55" t="str">
            <v>ACT_SECVAL_31</v>
          </cell>
          <cell r="C55">
            <v>0</v>
          </cell>
        </row>
        <row r="56">
          <cell r="A56" t="str">
            <v>ACT_SECVAL_32</v>
          </cell>
          <cell r="C56">
            <v>0</v>
          </cell>
        </row>
        <row r="57">
          <cell r="A57" t="str">
            <v>ACT_SECVAL_33</v>
          </cell>
          <cell r="C57">
            <v>0</v>
          </cell>
        </row>
        <row r="58">
          <cell r="A58" t="str">
            <v>ACT_SECVAL_34</v>
          </cell>
          <cell r="C58">
            <v>0</v>
          </cell>
        </row>
        <row r="59">
          <cell r="A59" t="str">
            <v>ACT_SECVAL_35</v>
          </cell>
          <cell r="C59">
            <v>0</v>
          </cell>
        </row>
        <row r="60">
          <cell r="A60" t="str">
            <v>ACT_SECVAL_36</v>
          </cell>
          <cell r="C60">
            <v>0</v>
          </cell>
        </row>
        <row r="61">
          <cell r="A61" t="str">
            <v>ACT_SECVAL_37</v>
          </cell>
          <cell r="C61">
            <v>0</v>
          </cell>
        </row>
        <row r="62">
          <cell r="A62" t="str">
            <v>ACT_SECVAL_38</v>
          </cell>
          <cell r="C62">
            <v>0</v>
          </cell>
        </row>
        <row r="63">
          <cell r="A63" t="str">
            <v>ACT_SECVAL_39</v>
          </cell>
          <cell r="C63">
            <v>0</v>
          </cell>
        </row>
        <row r="64">
          <cell r="A64" t="str">
            <v>ACT_SECVAL_40</v>
          </cell>
          <cell r="C64">
            <v>0</v>
          </cell>
        </row>
        <row r="65">
          <cell r="A65" t="str">
            <v>ACT_SECVAL_41</v>
          </cell>
          <cell r="C65">
            <v>0</v>
          </cell>
        </row>
        <row r="66">
          <cell r="A66" t="str">
            <v>ACT_SECVAL_42</v>
          </cell>
          <cell r="C66">
            <v>0</v>
          </cell>
        </row>
        <row r="67">
          <cell r="A67" t="str">
            <v>ACT_SECVAL_43</v>
          </cell>
          <cell r="C67">
            <v>0</v>
          </cell>
        </row>
        <row r="68">
          <cell r="A68" t="str">
            <v>ACT_SECVAL_44</v>
          </cell>
          <cell r="C68">
            <v>0</v>
          </cell>
        </row>
        <row r="69">
          <cell r="A69" t="str">
            <v>ACT_SECVAL_45</v>
          </cell>
          <cell r="C69">
            <v>0</v>
          </cell>
        </row>
        <row r="70">
          <cell r="A70" t="str">
            <v>ACT_SECVAL_46</v>
          </cell>
          <cell r="C70">
            <v>0</v>
          </cell>
        </row>
        <row r="71">
          <cell r="A71" t="str">
            <v>ACT_SECVAL_47</v>
          </cell>
          <cell r="C71">
            <v>0</v>
          </cell>
        </row>
        <row r="72">
          <cell r="A72" t="str">
            <v>ACT_SECVAL_48</v>
          </cell>
          <cell r="C72">
            <v>0</v>
          </cell>
        </row>
        <row r="73">
          <cell r="A73" t="str">
            <v>ACT_SECVAL_49</v>
          </cell>
          <cell r="C73">
            <v>0</v>
          </cell>
        </row>
        <row r="74">
          <cell r="A74" t="str">
            <v>ACT_SECVAL_50</v>
          </cell>
          <cell r="C74">
            <v>0</v>
          </cell>
        </row>
        <row r="75">
          <cell r="A75" t="str">
            <v>ACT_SECVAL_51</v>
          </cell>
          <cell r="C75">
            <v>0</v>
          </cell>
        </row>
        <row r="76">
          <cell r="A76" t="str">
            <v>ACT_SECVAL_52</v>
          </cell>
          <cell r="C76">
            <v>0</v>
          </cell>
        </row>
        <row r="77">
          <cell r="A77" t="str">
            <v>ACT_SECVAL_53</v>
          </cell>
          <cell r="C77">
            <v>0</v>
          </cell>
        </row>
        <row r="78">
          <cell r="A78" t="str">
            <v>ACT_SECVAL_54</v>
          </cell>
          <cell r="C78">
            <v>0</v>
          </cell>
        </row>
        <row r="79">
          <cell r="A79" t="str">
            <v>ACT_SECVAL_55</v>
          </cell>
          <cell r="C79">
            <v>0</v>
          </cell>
        </row>
        <row r="80">
          <cell r="A80" t="str">
            <v>ACT_SECVAL_56</v>
          </cell>
          <cell r="C80">
            <v>0</v>
          </cell>
        </row>
        <row r="81">
          <cell r="A81" t="str">
            <v>ACT_SECVAL_57</v>
          </cell>
          <cell r="C81">
            <v>0</v>
          </cell>
        </row>
        <row r="82">
          <cell r="A82" t="str">
            <v>ACT_SECVAL_58</v>
          </cell>
          <cell r="C82">
            <v>0</v>
          </cell>
        </row>
        <row r="83">
          <cell r="A83" t="str">
            <v>ACT_SECVAL_59</v>
          </cell>
          <cell r="C83">
            <v>0</v>
          </cell>
        </row>
        <row r="84">
          <cell r="A84" t="str">
            <v>ACT_SECVAL_60</v>
          </cell>
          <cell r="C84">
            <v>0</v>
          </cell>
        </row>
        <row r="85">
          <cell r="A85" t="str">
            <v>ACT_SECVAL_61</v>
          </cell>
          <cell r="C85">
            <v>0</v>
          </cell>
        </row>
        <row r="86">
          <cell r="A86" t="str">
            <v>ACT_SECVAL_62</v>
          </cell>
          <cell r="C86">
            <v>0</v>
          </cell>
        </row>
        <row r="87">
          <cell r="A87" t="str">
            <v>ACT_SECVAL_63</v>
          </cell>
          <cell r="C87">
            <v>0</v>
          </cell>
        </row>
        <row r="88">
          <cell r="A88" t="str">
            <v>POOL_BALANCE_END_BOOK</v>
          </cell>
          <cell r="C88">
            <v>1883443285.3599999</v>
          </cell>
        </row>
        <row r="89">
          <cell r="A89" t="str">
            <v>DELQ_RATIO_PREV_3RD</v>
          </cell>
          <cell r="C89">
            <v>0</v>
          </cell>
        </row>
        <row r="90">
          <cell r="A90" t="str">
            <v>DELQ_RATIO_PREV_3RD_AMT</v>
          </cell>
          <cell r="C90">
            <v>0</v>
          </cell>
        </row>
        <row r="91">
          <cell r="A91" t="str">
            <v>DELQ_RATIO_PREV_2ND_AMT</v>
          </cell>
          <cell r="C91">
            <v>0</v>
          </cell>
        </row>
        <row r="92">
          <cell r="A92" t="str">
            <v>DELQ_RATIO_PREV_AMT</v>
          </cell>
          <cell r="C92">
            <v>0</v>
          </cell>
        </row>
        <row r="93">
          <cell r="A93" t="str">
            <v>NET_LOSS_RATIO_PREV_3RD</v>
          </cell>
          <cell r="C93">
            <v>0</v>
          </cell>
        </row>
        <row r="94">
          <cell r="A94" t="str">
            <v>DELQ_RATIO_PREV_2ND</v>
          </cell>
          <cell r="C94">
            <v>0</v>
          </cell>
        </row>
        <row r="95">
          <cell r="A95" t="str">
            <v>DELQ_RATIO_PREV</v>
          </cell>
          <cell r="C95">
            <v>0</v>
          </cell>
        </row>
        <row r="96">
          <cell r="A96" t="str">
            <v>NET_LOSS_RATIO_PREV</v>
          </cell>
          <cell r="C96">
            <v>0</v>
          </cell>
        </row>
        <row r="97">
          <cell r="A97" t="str">
            <v>NET_LOSS_RATIO_PREV_2ND</v>
          </cell>
          <cell r="C97">
            <v>0</v>
          </cell>
        </row>
      </sheetData>
      <sheetData sheetId="4"/>
      <sheetData sheetId="5"/>
      <sheetData sheetId="6">
        <row r="3">
          <cell r="F3">
            <v>0.48776551431061388</v>
          </cell>
        </row>
        <row r="4">
          <cell r="F4">
            <v>0.52185746274604317</v>
          </cell>
        </row>
      </sheetData>
      <sheetData sheetId="7">
        <row r="4">
          <cell r="B4">
            <v>8693375.8800000008</v>
          </cell>
        </row>
        <row r="5">
          <cell r="B5">
            <v>18415343.010000002</v>
          </cell>
        </row>
        <row r="6">
          <cell r="B6">
            <v>610902.92000000004</v>
          </cell>
          <cell r="F6">
            <v>0</v>
          </cell>
        </row>
        <row r="7">
          <cell r="B7">
            <v>2101269.25</v>
          </cell>
        </row>
        <row r="8">
          <cell r="B8">
            <v>1973557.98</v>
          </cell>
        </row>
        <row r="9">
          <cell r="B9">
            <v>0</v>
          </cell>
        </row>
        <row r="11">
          <cell r="B11">
            <v>0</v>
          </cell>
        </row>
        <row r="12">
          <cell r="B12">
            <v>4142345.43</v>
          </cell>
        </row>
        <row r="13">
          <cell r="B13">
            <v>24374.720000000001</v>
          </cell>
        </row>
        <row r="14">
          <cell r="B14">
            <v>0</v>
          </cell>
        </row>
        <row r="16">
          <cell r="B16">
            <v>59221.78</v>
          </cell>
        </row>
        <row r="18">
          <cell r="B18">
            <v>37156379.610000007</v>
          </cell>
        </row>
        <row r="23">
          <cell r="F23">
            <v>0</v>
          </cell>
        </row>
        <row r="25">
          <cell r="F25">
            <v>7530120.4800000004</v>
          </cell>
        </row>
      </sheetData>
      <sheetData sheetId="8">
        <row r="2">
          <cell r="B2">
            <v>1719589200.21</v>
          </cell>
          <cell r="C2">
            <v>1378353195.4300001</v>
          </cell>
          <cell r="F2">
            <v>71633</v>
          </cell>
        </row>
        <row r="3">
          <cell r="B3">
            <v>23422878.98</v>
          </cell>
          <cell r="C3">
            <v>18289101.7900002</v>
          </cell>
        </row>
        <row r="4">
          <cell r="B4">
            <v>2049260.34</v>
          </cell>
          <cell r="C4">
            <v>1672746.01</v>
          </cell>
          <cell r="F4">
            <v>96</v>
          </cell>
        </row>
        <row r="5">
          <cell r="B5">
            <v>0</v>
          </cell>
          <cell r="C5">
            <v>0</v>
          </cell>
          <cell r="F5">
            <v>0</v>
          </cell>
        </row>
        <row r="6">
          <cell r="B6">
            <v>2692899.54</v>
          </cell>
          <cell r="C6">
            <v>2140687.27</v>
          </cell>
          <cell r="F6">
            <v>123</v>
          </cell>
        </row>
        <row r="7">
          <cell r="B7">
            <v>4292114.71</v>
          </cell>
          <cell r="C7">
            <v>3522548.07</v>
          </cell>
          <cell r="F7">
            <v>193</v>
          </cell>
        </row>
        <row r="8">
          <cell r="B8">
            <v>1687132046.6400001</v>
          </cell>
          <cell r="C8">
            <v>1352728112.29</v>
          </cell>
        </row>
        <row r="12">
          <cell r="B12">
            <v>6994282.4800000004</v>
          </cell>
          <cell r="C12">
            <v>367</v>
          </cell>
          <cell r="D12">
            <v>5.0743760766035137E-3</v>
          </cell>
        </row>
        <row r="13">
          <cell r="B13">
            <v>1428083.28</v>
          </cell>
          <cell r="C13">
            <v>70</v>
          </cell>
          <cell r="D13">
            <v>1.0360793479747301E-3</v>
          </cell>
        </row>
        <row r="14">
          <cell r="B14">
            <v>773020.53</v>
          </cell>
          <cell r="C14">
            <v>40</v>
          </cell>
          <cell r="D14">
            <v>5.608290622193127E-4</v>
          </cell>
        </row>
        <row r="15">
          <cell r="B15">
            <v>31868.86</v>
          </cell>
          <cell r="C15">
            <v>2</v>
          </cell>
          <cell r="D15">
            <v>2.3120967909867241E-5</v>
          </cell>
        </row>
        <row r="17">
          <cell r="D17">
            <v>6.6712844867975558E-3</v>
          </cell>
        </row>
        <row r="19">
          <cell r="B19">
            <v>1.2364444999999999E-3</v>
          </cell>
          <cell r="C19">
            <v>1.1385147E-3</v>
          </cell>
        </row>
        <row r="20">
          <cell r="B20">
            <v>9.134961E-4</v>
          </cell>
          <cell r="C20">
            <v>8.6876179999999996E-4</v>
          </cell>
        </row>
        <row r="21">
          <cell r="B21">
            <v>1.2751078E-3</v>
          </cell>
          <cell r="C21">
            <v>1.2908957E-3</v>
          </cell>
        </row>
        <row r="26">
          <cell r="B26">
            <v>2740489.03</v>
          </cell>
        </row>
        <row r="27">
          <cell r="D27">
            <v>1.9882342487297379E-3</v>
          </cell>
        </row>
        <row r="28">
          <cell r="D28">
            <v>4.3999999999999997E-2</v>
          </cell>
        </row>
        <row r="34">
          <cell r="C34">
            <v>1672746.01</v>
          </cell>
          <cell r="D34">
            <v>1511423.14</v>
          </cell>
          <cell r="E34">
            <v>-161322.87000000011</v>
          </cell>
          <cell r="F34">
            <v>96</v>
          </cell>
        </row>
        <row r="35">
          <cell r="E35">
            <v>525776.99000000011</v>
          </cell>
        </row>
        <row r="38">
          <cell r="E38">
            <v>4414743.83</v>
          </cell>
        </row>
        <row r="39">
          <cell r="C39">
            <v>1724298.22</v>
          </cell>
          <cell r="D39">
            <v>1611574.98</v>
          </cell>
          <cell r="F39">
            <v>94</v>
          </cell>
        </row>
        <row r="40">
          <cell r="C40">
            <v>6512564.8599999994</v>
          </cell>
          <cell r="E40">
            <v>-486246.04999999888</v>
          </cell>
          <cell r="F40">
            <v>357</v>
          </cell>
        </row>
        <row r="44">
          <cell r="B44">
            <v>4.6275E-5</v>
          </cell>
        </row>
        <row r="45">
          <cell r="B45">
            <v>-4.0265389999999998E-4</v>
          </cell>
        </row>
        <row r="46">
          <cell r="B46">
            <v>7.2244599999999996E-5</v>
          </cell>
        </row>
      </sheetData>
      <sheetData sheetId="9">
        <row r="4">
          <cell r="B4">
            <v>94</v>
          </cell>
          <cell r="C4">
            <v>1611574.98</v>
          </cell>
        </row>
        <row r="5">
          <cell r="B5">
            <v>6</v>
          </cell>
          <cell r="C5">
            <v>99188</v>
          </cell>
        </row>
        <row r="6">
          <cell r="B6">
            <v>16</v>
          </cell>
          <cell r="C6">
            <v>262795</v>
          </cell>
        </row>
        <row r="7">
          <cell r="B7">
            <v>0</v>
          </cell>
          <cell r="C7">
            <v>0</v>
          </cell>
        </row>
        <row r="8">
          <cell r="B8">
            <v>0</v>
          </cell>
          <cell r="C8">
            <v>0</v>
          </cell>
        </row>
        <row r="9">
          <cell r="B9">
            <v>58</v>
          </cell>
          <cell r="D9">
            <v>1112847.03</v>
          </cell>
        </row>
        <row r="10">
          <cell r="B10">
            <v>2</v>
          </cell>
          <cell r="E10">
            <v>37576.58</v>
          </cell>
        </row>
        <row r="11">
          <cell r="B11">
            <v>125</v>
          </cell>
          <cell r="E11">
            <v>2712139.41</v>
          </cell>
        </row>
        <row r="12">
          <cell r="B12">
            <v>32</v>
          </cell>
          <cell r="E12">
            <v>794724.16</v>
          </cell>
        </row>
      </sheetData>
      <sheetData sheetId="10">
        <row r="5">
          <cell r="C5">
            <v>7530120.4800000004</v>
          </cell>
        </row>
        <row r="6">
          <cell r="C6">
            <v>0</v>
          </cell>
          <cell r="G6">
            <v>2102218.4500000002</v>
          </cell>
        </row>
        <row r="7">
          <cell r="G7">
            <v>-794425.04</v>
          </cell>
        </row>
        <row r="8">
          <cell r="G8">
            <v>610902.92000000004</v>
          </cell>
        </row>
        <row r="9">
          <cell r="C9">
            <v>0</v>
          </cell>
          <cell r="G9">
            <v>1918696.33</v>
          </cell>
        </row>
        <row r="10">
          <cell r="C10">
            <v>6521915.8800000101</v>
          </cell>
        </row>
        <row r="12">
          <cell r="G12">
            <v>1768058.94</v>
          </cell>
        </row>
        <row r="13">
          <cell r="G13">
            <v>-991718.97</v>
          </cell>
        </row>
        <row r="14">
          <cell r="G14">
            <v>2101269.25</v>
          </cell>
        </row>
        <row r="15">
          <cell r="C15">
            <v>6521915.8800000064</v>
          </cell>
          <cell r="G15">
            <v>2877609.2199999997</v>
          </cell>
        </row>
      </sheetData>
      <sheetData sheetId="11">
        <row r="1">
          <cell r="L1" t="str">
            <v>Regular</v>
          </cell>
        </row>
        <row r="3">
          <cell r="B3">
            <v>169000000</v>
          </cell>
          <cell r="C3">
            <v>41329098.810000002</v>
          </cell>
          <cell r="G3">
            <v>25625083.140000202</v>
          </cell>
          <cell r="I3">
            <v>15704015.670000002</v>
          </cell>
        </row>
        <row r="4">
          <cell r="B4">
            <v>285450000</v>
          </cell>
          <cell r="C4">
            <v>285450000</v>
          </cell>
          <cell r="G4">
            <v>0</v>
          </cell>
          <cell r="I4">
            <v>285450000</v>
          </cell>
        </row>
        <row r="5">
          <cell r="B5">
            <v>233550000</v>
          </cell>
          <cell r="C5">
            <v>233550000</v>
          </cell>
          <cell r="G5">
            <v>0</v>
          </cell>
          <cell r="I5">
            <v>233550000</v>
          </cell>
        </row>
        <row r="6">
          <cell r="B6">
            <v>456000000</v>
          </cell>
          <cell r="C6">
            <v>456000000</v>
          </cell>
          <cell r="G6">
            <v>0</v>
          </cell>
          <cell r="I6">
            <v>456000000</v>
          </cell>
        </row>
        <row r="7">
          <cell r="B7">
            <v>106000000</v>
          </cell>
          <cell r="C7">
            <v>106000000</v>
          </cell>
          <cell r="G7">
            <v>0</v>
          </cell>
          <cell r="I7">
            <v>106000000</v>
          </cell>
        </row>
        <row r="8">
          <cell r="B8">
            <v>256024096.62</v>
          </cell>
          <cell r="C8">
            <v>256024096.62</v>
          </cell>
          <cell r="G8">
            <v>0</v>
          </cell>
          <cell r="I8">
            <v>256024096.62</v>
          </cell>
        </row>
        <row r="12">
          <cell r="B12">
            <v>2.2822200000000001E-2</v>
          </cell>
          <cell r="E12">
            <v>0</v>
          </cell>
          <cell r="G12">
            <v>78601.75</v>
          </cell>
          <cell r="H12">
            <v>78601.75</v>
          </cell>
        </row>
        <row r="13">
          <cell r="B13">
            <v>2.2700000000000001E-2</v>
          </cell>
          <cell r="E13">
            <v>0</v>
          </cell>
          <cell r="F13">
            <v>0</v>
          </cell>
          <cell r="G13">
            <v>539976.25</v>
          </cell>
          <cell r="H13">
            <v>539976.25</v>
          </cell>
        </row>
        <row r="14">
          <cell r="B14">
            <v>2.0097500000000001E-2</v>
          </cell>
          <cell r="E14">
            <v>0</v>
          </cell>
          <cell r="F14">
            <v>0</v>
          </cell>
          <cell r="G14">
            <v>391147.59</v>
          </cell>
          <cell r="H14">
            <v>391147.59</v>
          </cell>
        </row>
        <row r="15">
          <cell r="B15">
            <v>2.2700000000000001E-2</v>
          </cell>
          <cell r="E15">
            <v>0</v>
          </cell>
          <cell r="F15">
            <v>0</v>
          </cell>
          <cell r="G15">
            <v>862600</v>
          </cell>
          <cell r="H15">
            <v>862600</v>
          </cell>
        </row>
        <row r="16">
          <cell r="B16">
            <v>2.29E-2</v>
          </cell>
          <cell r="E16">
            <v>0</v>
          </cell>
          <cell r="F16">
            <v>0</v>
          </cell>
          <cell r="G16">
            <v>202283.33</v>
          </cell>
          <cell r="H16">
            <v>202283.33</v>
          </cell>
        </row>
        <row r="17">
          <cell r="B17">
            <v>0</v>
          </cell>
        </row>
        <row r="23">
          <cell r="C23">
            <v>7530120.4800000004</v>
          </cell>
        </row>
        <row r="24">
          <cell r="C24">
            <v>43815</v>
          </cell>
        </row>
        <row r="25">
          <cell r="C25">
            <v>43845</v>
          </cell>
        </row>
        <row r="26">
          <cell r="C26">
            <v>43799</v>
          </cell>
        </row>
        <row r="27">
          <cell r="C27">
            <v>43830</v>
          </cell>
        </row>
        <row r="28">
          <cell r="C28">
            <v>794425.04</v>
          </cell>
        </row>
        <row r="29">
          <cell r="C29">
            <v>991718.97</v>
          </cell>
        </row>
        <row r="30">
          <cell r="C30">
            <v>0</v>
          </cell>
        </row>
        <row r="32">
          <cell r="C32">
            <v>1148627.6599999999</v>
          </cell>
        </row>
        <row r="33">
          <cell r="C33">
            <v>30</v>
          </cell>
        </row>
        <row r="34">
          <cell r="C34">
            <v>30</v>
          </cell>
        </row>
      </sheetData>
      <sheetData sheetId="12">
        <row r="5">
          <cell r="F5">
            <v>1148627.6599999999</v>
          </cell>
        </row>
        <row r="6">
          <cell r="E6">
            <v>2074608.9200000002</v>
          </cell>
          <cell r="F6">
            <v>2074608.9200000002</v>
          </cell>
        </row>
        <row r="17">
          <cell r="C17">
            <v>32146999.020000011</v>
          </cell>
        </row>
        <row r="28">
          <cell r="E28">
            <v>0</v>
          </cell>
          <cell r="F28">
            <v>0</v>
          </cell>
        </row>
      </sheetData>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tabSelected="1" zoomScale="75" zoomScaleNormal="75" workbookViewId="0">
      <selection activeCell="I19" sqref="I19"/>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f>[1]Notes!C26+1</f>
        <v>43800</v>
      </c>
      <c r="D3" s="8" t="s">
        <v>1</v>
      </c>
      <c r="E3" s="9">
        <f>[1]Notes!C25</f>
        <v>43845</v>
      </c>
      <c r="F3" s="1"/>
      <c r="G3" s="1"/>
    </row>
    <row r="4" spans="1:31" x14ac:dyDescent="0.3">
      <c r="A4" s="6" t="s">
        <v>2</v>
      </c>
      <c r="B4" s="1"/>
      <c r="C4" s="7">
        <f>[1]Notes!C27</f>
        <v>43830</v>
      </c>
      <c r="D4" s="8" t="s">
        <v>3</v>
      </c>
      <c r="E4" s="10">
        <f>[1]Notes!C33</f>
        <v>30</v>
      </c>
      <c r="F4" s="1"/>
      <c r="G4" s="1"/>
    </row>
    <row r="5" spans="1:31" x14ac:dyDescent="0.3">
      <c r="A5" s="6" t="s">
        <v>4</v>
      </c>
      <c r="B5" s="1"/>
      <c r="C5" s="7">
        <f>[1]Notes!C24</f>
        <v>43815</v>
      </c>
      <c r="D5" s="8" t="s">
        <v>5</v>
      </c>
      <c r="E5" s="10">
        <f>[1]Notes!C34</f>
        <v>30</v>
      </c>
      <c r="F5" s="11"/>
      <c r="G5" s="1"/>
    </row>
    <row r="6" spans="1:31" x14ac:dyDescent="0.3">
      <c r="A6" s="6" t="s">
        <v>6</v>
      </c>
      <c r="B6" s="1"/>
      <c r="C6" s="7">
        <f>[1]Notes!C25</f>
        <v>43845</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f>C11</f>
        <v>1506024096.6199999</v>
      </c>
      <c r="D10" s="19">
        <f>G71</f>
        <v>1378353195.4300001</v>
      </c>
      <c r="E10" s="18">
        <f>G77</f>
        <v>1352728112.29</v>
      </c>
      <c r="F10" s="20">
        <f t="shared" ref="F10:F17" si="0">E10/C10</f>
        <v>0.89821146642072647</v>
      </c>
      <c r="G10" s="21"/>
      <c r="H10" s="22"/>
    </row>
    <row r="11" spans="1:31" x14ac:dyDescent="0.3">
      <c r="A11" s="8" t="s">
        <v>14</v>
      </c>
      <c r="B11" s="8"/>
      <c r="C11" s="18">
        <f>SUM(C12:C17)</f>
        <v>1506024096.6199999</v>
      </c>
      <c r="D11" s="19">
        <f>SUM(D12:D17)</f>
        <v>1378353195.4299998</v>
      </c>
      <c r="E11" s="18">
        <f>SUM(E12:E17)</f>
        <v>1352728112.29</v>
      </c>
      <c r="F11" s="20">
        <f t="shared" si="0"/>
        <v>0.89821146642072647</v>
      </c>
      <c r="G11" s="1"/>
    </row>
    <row r="12" spans="1:31" x14ac:dyDescent="0.3">
      <c r="A12" s="23" t="s">
        <v>15</v>
      </c>
      <c r="B12" s="24">
        <f>[1]Notes!B12</f>
        <v>2.2822200000000001E-2</v>
      </c>
      <c r="C12" s="18">
        <f>[1]Notes!B3</f>
        <v>169000000</v>
      </c>
      <c r="D12" s="19">
        <f>[1]Notes!C3</f>
        <v>41329098.810000002</v>
      </c>
      <c r="E12" s="18">
        <f>[1]Notes!I3</f>
        <v>15704015.670000002</v>
      </c>
      <c r="F12" s="20">
        <f t="shared" si="0"/>
        <v>9.2923169644970424E-2</v>
      </c>
      <c r="G12" s="21"/>
    </row>
    <row r="13" spans="1:31" x14ac:dyDescent="0.3">
      <c r="A13" s="23" t="s">
        <v>16</v>
      </c>
      <c r="B13" s="24">
        <f>[1]Notes!B13</f>
        <v>2.2700000000000001E-2</v>
      </c>
      <c r="C13" s="18">
        <f>[1]Notes!B4</f>
        <v>285450000</v>
      </c>
      <c r="D13" s="19">
        <f>[1]Notes!C4</f>
        <v>285450000</v>
      </c>
      <c r="E13" s="18">
        <f>[1]Notes!I4</f>
        <v>285450000</v>
      </c>
      <c r="F13" s="20">
        <f>E13/C13</f>
        <v>1</v>
      </c>
      <c r="G13" s="21"/>
    </row>
    <row r="14" spans="1:31" x14ac:dyDescent="0.3">
      <c r="A14" s="23" t="s">
        <v>17</v>
      </c>
      <c r="B14" s="25">
        <f>[1]Notes!B14</f>
        <v>2.0097500000000001E-2</v>
      </c>
      <c r="C14" s="18">
        <f>[1]Notes!B5</f>
        <v>233550000</v>
      </c>
      <c r="D14" s="19">
        <f>[1]Notes!C5</f>
        <v>233550000</v>
      </c>
      <c r="E14" s="18">
        <f>[1]Notes!I5</f>
        <v>233550000</v>
      </c>
      <c r="F14" s="20">
        <f>IF(C14=0,0,E14/C14)</f>
        <v>1</v>
      </c>
      <c r="G14" s="21"/>
    </row>
    <row r="15" spans="1:31" x14ac:dyDescent="0.3">
      <c r="A15" s="23" t="s">
        <v>18</v>
      </c>
      <c r="B15" s="24">
        <f>[1]Notes!B15</f>
        <v>2.2700000000000001E-2</v>
      </c>
      <c r="C15" s="18">
        <f>[1]Notes!B6</f>
        <v>456000000</v>
      </c>
      <c r="D15" s="19">
        <f>[1]Notes!C6</f>
        <v>456000000</v>
      </c>
      <c r="E15" s="18">
        <f>[1]Notes!I6</f>
        <v>456000000</v>
      </c>
      <c r="F15" s="20">
        <f>E15/C15</f>
        <v>1</v>
      </c>
      <c r="G15" s="1"/>
    </row>
    <row r="16" spans="1:31" x14ac:dyDescent="0.3">
      <c r="A16" s="23" t="s">
        <v>19</v>
      </c>
      <c r="B16" s="24">
        <f>[1]Notes!B16</f>
        <v>2.29E-2</v>
      </c>
      <c r="C16" s="18">
        <f>[1]Notes!B7</f>
        <v>106000000</v>
      </c>
      <c r="D16" s="19">
        <f>[1]Notes!C7</f>
        <v>106000000</v>
      </c>
      <c r="E16" s="18">
        <f>[1]Notes!I7</f>
        <v>106000000</v>
      </c>
      <c r="F16" s="20">
        <f t="shared" si="0"/>
        <v>1</v>
      </c>
      <c r="G16" s="1"/>
    </row>
    <row r="17" spans="1:10" x14ac:dyDescent="0.3">
      <c r="A17" s="23" t="s">
        <v>20</v>
      </c>
      <c r="B17" s="24">
        <f>[1]Notes!B17</f>
        <v>0</v>
      </c>
      <c r="C17" s="18">
        <f>[1]Notes!B8</f>
        <v>256024096.62</v>
      </c>
      <c r="D17" s="19">
        <f>[1]Notes!C8</f>
        <v>256024096.62</v>
      </c>
      <c r="E17" s="18">
        <f>[1]Notes!I8</f>
        <v>256024096.62</v>
      </c>
      <c r="F17" s="20">
        <f t="shared" si="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f>[1]Notes!G3</f>
        <v>25625083.140000202</v>
      </c>
      <c r="C21" s="18">
        <f>[1]Notes!H12</f>
        <v>78601.75</v>
      </c>
      <c r="D21" s="20">
        <f t="shared" ref="D21:D26" si="1">B21/(C12/1000)</f>
        <v>151.62771088757515</v>
      </c>
      <c r="E21" s="20">
        <f t="shared" ref="E21:E26" si="2">C21/(C12/1000)</f>
        <v>0.46509911242603552</v>
      </c>
      <c r="F21" s="27"/>
      <c r="G21" s="1"/>
    </row>
    <row r="22" spans="1:10" x14ac:dyDescent="0.3">
      <c r="A22" s="23" t="s">
        <v>16</v>
      </c>
      <c r="B22" s="18">
        <f>[1]Notes!G4</f>
        <v>0</v>
      </c>
      <c r="C22" s="18">
        <f>[1]Notes!H13</f>
        <v>539976.25</v>
      </c>
      <c r="D22" s="20">
        <f t="shared" si="1"/>
        <v>0</v>
      </c>
      <c r="E22" s="20">
        <f t="shared" si="2"/>
        <v>1.8916666666666666</v>
      </c>
      <c r="F22" s="27"/>
      <c r="G22" s="1"/>
    </row>
    <row r="23" spans="1:10" x14ac:dyDescent="0.3">
      <c r="A23" s="23" t="s">
        <v>17</v>
      </c>
      <c r="B23" s="18">
        <f>[1]Notes!G5</f>
        <v>0</v>
      </c>
      <c r="C23" s="18">
        <f>[1]Notes!H14</f>
        <v>391147.59</v>
      </c>
      <c r="D23" s="20">
        <f>IF(B23=0,0,B23/(C14/1000))</f>
        <v>0</v>
      </c>
      <c r="E23" s="20">
        <f>IF(B23=0,0,C23/(C14/1000))</f>
        <v>0</v>
      </c>
      <c r="F23" s="27"/>
      <c r="G23" s="1"/>
    </row>
    <row r="24" spans="1:10" x14ac:dyDescent="0.3">
      <c r="A24" s="23" t="s">
        <v>18</v>
      </c>
      <c r="B24" s="18">
        <f>[1]Notes!G6</f>
        <v>0</v>
      </c>
      <c r="C24" s="18">
        <f>[1]Notes!H15</f>
        <v>862600</v>
      </c>
      <c r="D24" s="20">
        <f t="shared" si="1"/>
        <v>0</v>
      </c>
      <c r="E24" s="20">
        <f t="shared" si="2"/>
        <v>1.8916666666666666</v>
      </c>
      <c r="F24" s="27"/>
      <c r="G24" s="1"/>
    </row>
    <row r="25" spans="1:10" x14ac:dyDescent="0.3">
      <c r="A25" s="23" t="s">
        <v>19</v>
      </c>
      <c r="B25" s="18">
        <f>[1]Notes!G7</f>
        <v>0</v>
      </c>
      <c r="C25" s="18">
        <f>[1]Notes!H16</f>
        <v>202283.33</v>
      </c>
      <c r="D25" s="20">
        <f t="shared" si="1"/>
        <v>0</v>
      </c>
      <c r="E25" s="20">
        <f t="shared" si="2"/>
        <v>1.9083333018867923</v>
      </c>
      <c r="F25" s="27"/>
      <c r="G25" s="1"/>
    </row>
    <row r="26" spans="1:10" x14ac:dyDescent="0.3">
      <c r="A26" s="23" t="s">
        <v>20</v>
      </c>
      <c r="B26" s="18">
        <f>[1]Notes!G8</f>
        <v>0</v>
      </c>
      <c r="C26" s="18">
        <f>[1]Notes!H17</f>
        <v>0</v>
      </c>
      <c r="D26" s="20">
        <f t="shared" si="1"/>
        <v>0</v>
      </c>
      <c r="E26" s="20">
        <f t="shared" si="2"/>
        <v>0</v>
      </c>
      <c r="F26" s="27"/>
      <c r="G26" s="1"/>
    </row>
    <row r="27" spans="1:10" x14ac:dyDescent="0.3">
      <c r="A27" s="8" t="s">
        <v>14</v>
      </c>
      <c r="B27" s="18">
        <f>SUM(B21:B26)</f>
        <v>25625083.140000202</v>
      </c>
      <c r="C27" s="18">
        <f>SUM(C21:C26)</f>
        <v>2074608.9200000002</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f>[1]Sources!B5</f>
        <v>18415343.010000002</v>
      </c>
      <c r="I32" s="36"/>
      <c r="J32" s="37"/>
    </row>
    <row r="33" spans="1:10" x14ac:dyDescent="0.3">
      <c r="A33" s="34" t="s">
        <v>28</v>
      </c>
      <c r="B33" s="1"/>
      <c r="C33" s="1"/>
      <c r="D33" s="1"/>
      <c r="E33" s="1"/>
      <c r="F33" s="1"/>
      <c r="H33" s="38">
        <f>[1]Sources!B4</f>
        <v>8693375.8800000008</v>
      </c>
      <c r="I33" s="39"/>
      <c r="J33" s="37"/>
    </row>
    <row r="34" spans="1:10" x14ac:dyDescent="0.3">
      <c r="A34" s="15" t="s">
        <v>29</v>
      </c>
      <c r="B34" s="1"/>
      <c r="C34" s="1"/>
      <c r="D34" s="1"/>
      <c r="E34" s="32"/>
      <c r="F34" s="21"/>
      <c r="H34" s="40">
        <f>SUM(H32:H33)</f>
        <v>27108718.890000001</v>
      </c>
      <c r="I34" s="41"/>
      <c r="J34" s="37"/>
    </row>
    <row r="35" spans="1:10" x14ac:dyDescent="0.3">
      <c r="A35" s="15"/>
      <c r="B35" s="1"/>
      <c r="C35" s="1"/>
      <c r="D35" s="1"/>
      <c r="E35" s="32"/>
      <c r="F35" s="21"/>
      <c r="H35" s="42"/>
      <c r="I35" s="41"/>
    </row>
    <row r="36" spans="1:10" x14ac:dyDescent="0.3">
      <c r="A36" s="15" t="s">
        <v>30</v>
      </c>
      <c r="B36" s="1"/>
      <c r="C36" s="1"/>
      <c r="D36" s="1"/>
      <c r="E36" s="1"/>
      <c r="F36" s="1"/>
      <c r="H36" s="40">
        <f>VLOOKUP("INT_RATE_CAP_RECEIPTS",'[1]Current Data'!B:G,3,FALSE)</f>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f>[1]Sources!B6</f>
        <v>610902.92000000004</v>
      </c>
      <c r="I39" s="43"/>
      <c r="J39" s="37"/>
    </row>
    <row r="40" spans="1:10" x14ac:dyDescent="0.3">
      <c r="A40" s="34" t="s">
        <v>33</v>
      </c>
      <c r="B40" s="1"/>
      <c r="C40" s="1"/>
      <c r="D40" s="1"/>
      <c r="E40" s="1"/>
      <c r="F40" s="21"/>
      <c r="H40" s="38">
        <f>[1]Sources!B7</f>
        <v>2101269.25</v>
      </c>
      <c r="I40" s="39"/>
      <c r="J40" s="37"/>
    </row>
    <row r="41" spans="1:10" x14ac:dyDescent="0.3">
      <c r="A41" s="46" t="s">
        <v>34</v>
      </c>
      <c r="B41" s="1"/>
      <c r="C41" s="1"/>
      <c r="D41" s="1"/>
      <c r="E41" s="1"/>
      <c r="F41" s="47"/>
      <c r="H41" s="40">
        <f>SUM(H39:H40)</f>
        <v>2712172.17</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f>[1]Sources!B9</f>
        <v>0</v>
      </c>
      <c r="I45" s="41"/>
      <c r="J45" s="37"/>
    </row>
    <row r="46" spans="1:10" x14ac:dyDescent="0.3">
      <c r="A46" s="46" t="s">
        <v>37</v>
      </c>
      <c r="B46" s="1"/>
      <c r="C46" s="1"/>
      <c r="D46" s="1"/>
      <c r="E46" s="1"/>
      <c r="F46" s="1"/>
      <c r="H46" s="45">
        <f>[1]Sources!B11</f>
        <v>0</v>
      </c>
      <c r="I46" s="43"/>
      <c r="J46" s="37"/>
    </row>
    <row r="47" spans="1:10" x14ac:dyDescent="0.3">
      <c r="A47" s="46" t="s">
        <v>38</v>
      </c>
      <c r="B47" s="1"/>
      <c r="C47" s="1"/>
      <c r="D47" s="1"/>
      <c r="E47" s="1"/>
      <c r="F47" s="21"/>
      <c r="G47" s="36"/>
      <c r="H47" s="35">
        <f>[1]Sources!B12+[1]Sources!B8</f>
        <v>6115903.4100000001</v>
      </c>
      <c r="I47" s="36"/>
      <c r="J47" s="37"/>
    </row>
    <row r="48" spans="1:10" x14ac:dyDescent="0.3">
      <c r="A48" s="46" t="s">
        <v>39</v>
      </c>
      <c r="B48" s="1"/>
      <c r="C48" s="1"/>
      <c r="D48" s="1"/>
      <c r="E48" s="1"/>
      <c r="F48" s="1"/>
      <c r="H48" s="35">
        <f>[1]Sources!B13</f>
        <v>24374.720000000001</v>
      </c>
      <c r="I48" s="36"/>
      <c r="J48" s="37"/>
    </row>
    <row r="49" spans="1:10" x14ac:dyDescent="0.3">
      <c r="A49" s="46" t="s">
        <v>40</v>
      </c>
      <c r="B49" s="1"/>
      <c r="C49" s="1"/>
      <c r="D49" s="1"/>
      <c r="E49" s="1"/>
      <c r="F49" s="1"/>
      <c r="H49" s="45">
        <f>[1]Sources!B14</f>
        <v>0</v>
      </c>
      <c r="I49" s="43"/>
      <c r="J49" s="37"/>
    </row>
    <row r="50" spans="1:10" x14ac:dyDescent="0.3">
      <c r="A50" s="46" t="s">
        <v>41</v>
      </c>
      <c r="B50" s="1"/>
      <c r="C50" s="1"/>
      <c r="D50" s="1"/>
      <c r="E50" s="1"/>
      <c r="F50" s="1"/>
      <c r="H50" s="35">
        <f>F61-VLOOKUP("5039_net_ins_proceeds",'[1]Current Data'!B:D,3,FALSE)</f>
        <v>1135988.6400000001</v>
      </c>
      <c r="I50" s="36"/>
      <c r="J50" s="37"/>
    </row>
    <row r="51" spans="1:10" x14ac:dyDescent="0.3">
      <c r="A51" s="46" t="s">
        <v>42</v>
      </c>
      <c r="B51" s="1"/>
      <c r="C51" s="1"/>
      <c r="D51" s="1"/>
      <c r="E51" s="1"/>
      <c r="F51" s="1"/>
      <c r="H51" s="49">
        <f>[1]Sources!B16</f>
        <v>59221.78</v>
      </c>
      <c r="I51" s="50"/>
      <c r="J51" s="37"/>
    </row>
    <row r="52" spans="1:10" x14ac:dyDescent="0.3">
      <c r="A52" s="15" t="s">
        <v>43</v>
      </c>
      <c r="B52" s="1"/>
      <c r="C52" s="1"/>
      <c r="D52" s="1"/>
      <c r="E52" s="1"/>
      <c r="F52" s="21"/>
      <c r="H52" s="51">
        <f>SUM(H45:H51)+H34+H36+H41</f>
        <v>37156379.609999999</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f>[1]Disposition!C4</f>
        <v>1611574.98</v>
      </c>
      <c r="F56" s="56"/>
      <c r="G56" s="57"/>
      <c r="H56" s="58">
        <f>[1]Disposition!B4</f>
        <v>94</v>
      </c>
      <c r="I56" s="59"/>
    </row>
    <row r="57" spans="1:10" x14ac:dyDescent="0.3">
      <c r="A57" s="46" t="s">
        <v>52</v>
      </c>
      <c r="E57" s="56">
        <f>[1]Disposition!C5</f>
        <v>99188</v>
      </c>
      <c r="F57" s="56"/>
      <c r="G57" s="57"/>
      <c r="H57" s="58">
        <f>[1]Disposition!B5</f>
        <v>6</v>
      </c>
      <c r="I57" s="59"/>
    </row>
    <row r="58" spans="1:10" x14ac:dyDescent="0.3">
      <c r="A58" s="46" t="s">
        <v>53</v>
      </c>
      <c r="B58" s="1"/>
      <c r="C58" s="1"/>
      <c r="D58" s="1"/>
      <c r="E58" s="56">
        <f>[1]Disposition!C6</f>
        <v>262795</v>
      </c>
      <c r="F58" s="57"/>
      <c r="G58" s="57"/>
      <c r="H58" s="58">
        <f>[1]Disposition!B6</f>
        <v>16</v>
      </c>
    </row>
    <row r="59" spans="1:10" x14ac:dyDescent="0.3">
      <c r="A59" s="46" t="s">
        <v>54</v>
      </c>
      <c r="B59" s="1"/>
      <c r="C59" s="1"/>
      <c r="D59" s="1"/>
      <c r="E59" s="56">
        <f>[1]Disposition!C7</f>
        <v>0</v>
      </c>
      <c r="F59" s="57"/>
      <c r="G59" s="57"/>
      <c r="H59" s="58">
        <f>[1]Disposition!B7</f>
        <v>0</v>
      </c>
    </row>
    <row r="60" spans="1:10" x14ac:dyDescent="0.3">
      <c r="A60" s="46" t="s">
        <v>55</v>
      </c>
      <c r="B60" s="1"/>
      <c r="C60" s="1"/>
      <c r="D60" s="1"/>
      <c r="E60" s="56">
        <f>[1]Disposition!C8</f>
        <v>0</v>
      </c>
      <c r="F60" s="57"/>
      <c r="G60" s="57"/>
      <c r="H60" s="58">
        <f>[1]Disposition!B8</f>
        <v>0</v>
      </c>
    </row>
    <row r="61" spans="1:10" x14ac:dyDescent="0.3">
      <c r="A61" s="46" t="s">
        <v>56</v>
      </c>
      <c r="B61" s="1"/>
      <c r="C61" s="1"/>
      <c r="D61" s="1"/>
      <c r="E61" s="56"/>
      <c r="F61" s="56">
        <f>[1]Disposition!D9</f>
        <v>1112847.03</v>
      </c>
      <c r="G61" s="57"/>
      <c r="H61" s="58">
        <f>[1]Disposition!B9</f>
        <v>58</v>
      </c>
    </row>
    <row r="62" spans="1:10" x14ac:dyDescent="0.3">
      <c r="A62" s="46" t="s">
        <v>57</v>
      </c>
      <c r="B62" s="1"/>
      <c r="C62" s="1"/>
      <c r="D62" s="1"/>
      <c r="E62" s="56"/>
      <c r="F62" s="56"/>
      <c r="G62" s="57">
        <f>[1]Disposition!E10</f>
        <v>37576.58</v>
      </c>
      <c r="H62" s="58">
        <f>[1]Disposition!B10</f>
        <v>2</v>
      </c>
    </row>
    <row r="63" spans="1:10" x14ac:dyDescent="0.3">
      <c r="A63" s="46" t="s">
        <v>58</v>
      </c>
      <c r="B63" s="1"/>
      <c r="C63" s="1"/>
      <c r="D63" s="1"/>
      <c r="E63" s="56"/>
      <c r="F63" s="60"/>
      <c r="G63" s="57">
        <f>[1]Disposition!E11</f>
        <v>2712139.41</v>
      </c>
      <c r="H63" s="58">
        <f>[1]Disposition!B11</f>
        <v>125</v>
      </c>
    </row>
    <row r="64" spans="1:10" x14ac:dyDescent="0.3">
      <c r="A64" s="46" t="s">
        <v>59</v>
      </c>
      <c r="B64" s="1"/>
      <c r="C64" s="1"/>
      <c r="D64" s="1"/>
      <c r="E64" s="61"/>
      <c r="F64" s="61"/>
      <c r="G64" s="57">
        <f>[1]Disposition!E12</f>
        <v>794724.16</v>
      </c>
      <c r="H64" s="58">
        <f>[1]Disposition!B12</f>
        <v>32</v>
      </c>
    </row>
    <row r="65" spans="1:10" x14ac:dyDescent="0.3">
      <c r="A65" s="34" t="s">
        <v>60</v>
      </c>
      <c r="B65" s="1"/>
      <c r="C65" s="1"/>
      <c r="D65" s="1"/>
      <c r="E65" s="62">
        <f>SUM(E56:E64)</f>
        <v>1973557.98</v>
      </c>
      <c r="F65" s="62">
        <f>SUM(F56:F64)</f>
        <v>1112847.03</v>
      </c>
      <c r="G65" s="63">
        <f>SUM(G56:G64)</f>
        <v>3544440.1500000004</v>
      </c>
      <c r="H65" s="64">
        <f>SUM(H56:H64)</f>
        <v>333</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f>[1]Collateral!F2</f>
        <v>71633</v>
      </c>
      <c r="E71" s="70">
        <f>[1]Collateral!B2</f>
        <v>1719589200.21</v>
      </c>
      <c r="F71" s="71">
        <f>VLOOKUP("POOL_DISC_RATE",'[1]Current Data'!B:G,3,FALSE)</f>
        <v>7.0000000000000007E-2</v>
      </c>
      <c r="G71" s="70">
        <f>[1]Collateral!C2</f>
        <v>1378353195.4300001</v>
      </c>
      <c r="H71" s="42"/>
      <c r="I71" s="59"/>
    </row>
    <row r="72" spans="1:10" x14ac:dyDescent="0.3">
      <c r="A72" s="46" t="s">
        <v>67</v>
      </c>
      <c r="B72" s="1"/>
      <c r="C72" s="1"/>
      <c r="D72" s="72"/>
      <c r="E72" s="73">
        <f>-[1]Collateral!B3</f>
        <v>-23422878.98</v>
      </c>
      <c r="F72" s="74"/>
      <c r="G72" s="35">
        <f>-[1]Collateral!C3</f>
        <v>-18289101.7900002</v>
      </c>
      <c r="H72" s="42"/>
      <c r="I72" s="59"/>
    </row>
    <row r="73" spans="1:10" x14ac:dyDescent="0.3">
      <c r="A73" s="46" t="s">
        <v>68</v>
      </c>
      <c r="B73" s="1"/>
      <c r="C73" s="1"/>
      <c r="D73" s="75">
        <f>-[1]Collateral!F4</f>
        <v>-96</v>
      </c>
      <c r="E73" s="73">
        <f>-[1]Collateral!B4</f>
        <v>-2049260.34</v>
      </c>
      <c r="F73" s="74"/>
      <c r="G73" s="35">
        <f>-[1]Collateral!C4</f>
        <v>-1672746.01</v>
      </c>
      <c r="H73" s="42"/>
      <c r="I73" s="59"/>
    </row>
    <row r="74" spans="1:10" x14ac:dyDescent="0.3">
      <c r="A74" s="46" t="s">
        <v>69</v>
      </c>
      <c r="B74" s="1"/>
      <c r="C74" s="1"/>
      <c r="D74" s="75">
        <f>-[1]Collateral!F5</f>
        <v>0</v>
      </c>
      <c r="E74" s="73">
        <f>-[1]Collateral!B5</f>
        <v>0</v>
      </c>
      <c r="F74" s="74"/>
      <c r="G74" s="35">
        <f>-[1]Collateral!C5</f>
        <v>0</v>
      </c>
      <c r="H74" s="42"/>
      <c r="I74" s="59"/>
    </row>
    <row r="75" spans="1:10" x14ac:dyDescent="0.3">
      <c r="A75" s="46" t="s">
        <v>70</v>
      </c>
      <c r="B75" s="1"/>
      <c r="C75" s="21"/>
      <c r="D75" s="75">
        <f>-[1]Collateral!F6</f>
        <v>-123</v>
      </c>
      <c r="E75" s="73">
        <f>-[1]Collateral!B6</f>
        <v>-2692899.54</v>
      </c>
      <c r="F75" s="74"/>
      <c r="G75" s="35">
        <f>-[1]Collateral!C6</f>
        <v>-2140687.27</v>
      </c>
      <c r="H75" s="42"/>
      <c r="I75" s="59"/>
    </row>
    <row r="76" spans="1:10" x14ac:dyDescent="0.3">
      <c r="A76" s="46" t="s">
        <v>71</v>
      </c>
      <c r="B76" s="1"/>
      <c r="C76" s="1"/>
      <c r="D76" s="75">
        <f>-[1]Collateral!F7</f>
        <v>-193</v>
      </c>
      <c r="E76" s="73">
        <f>-[1]Collateral!B7</f>
        <v>-4292114.71</v>
      </c>
      <c r="F76" s="76"/>
      <c r="G76" s="35">
        <f>-[1]Collateral!C7</f>
        <v>-3522548.07</v>
      </c>
      <c r="H76" s="42"/>
      <c r="I76" s="59"/>
      <c r="J76" s="59"/>
    </row>
    <row r="77" spans="1:10" x14ac:dyDescent="0.3">
      <c r="A77" s="46" t="s">
        <v>72</v>
      </c>
      <c r="B77" s="1"/>
      <c r="C77" s="77"/>
      <c r="D77" s="78">
        <f>SUM(D71:D76)</f>
        <v>71221</v>
      </c>
      <c r="E77" s="79">
        <f>SUM(E71:E76)</f>
        <v>1687132046.6400001</v>
      </c>
      <c r="F77" s="80"/>
      <c r="G77" s="79">
        <f>SUM(G71:G76)</f>
        <v>1352728112.29</v>
      </c>
      <c r="H77" s="52"/>
      <c r="I77" s="59"/>
    </row>
    <row r="78" spans="1:10" x14ac:dyDescent="0.3">
      <c r="A78" s="81"/>
      <c r="B78" s="1"/>
      <c r="C78" s="47"/>
      <c r="D78" s="1"/>
      <c r="E78" s="82" t="str">
        <f>IF(E77=[1]Collateral!B8," ","error")</f>
        <v xml:space="preserve"> </v>
      </c>
      <c r="F78" s="1"/>
      <c r="G78" s="82" t="str">
        <f>IF(G77=[1]Collateral!C8," ","error")</f>
        <v xml:space="preserve"> </v>
      </c>
      <c r="H78" s="52"/>
    </row>
    <row r="79" spans="1:10" x14ac:dyDescent="0.3">
      <c r="A79" s="83" t="s">
        <v>73</v>
      </c>
      <c r="B79" s="1"/>
      <c r="C79" s="47"/>
      <c r="D79" s="1"/>
      <c r="E79" s="1"/>
      <c r="F79" s="1"/>
      <c r="G79" s="1"/>
      <c r="H79" s="52"/>
    </row>
    <row r="80" spans="1:10" x14ac:dyDescent="0.3">
      <c r="A80" s="84" t="s">
        <v>74</v>
      </c>
      <c r="B80" s="1"/>
      <c r="C80" s="47"/>
      <c r="D80" s="1"/>
      <c r="E80" s="1"/>
      <c r="F80" s="1"/>
      <c r="G80" s="56">
        <f>VLOOKUP("POOL_LEASE_PAY_SEC_VAL",'[1]Current Data'!B:F,3,FALSE)</f>
        <v>464815878.41000003</v>
      </c>
      <c r="H80" s="52"/>
      <c r="I80" s="59"/>
    </row>
    <row r="81" spans="1:10" x14ac:dyDescent="0.3">
      <c r="A81" s="84" t="s">
        <v>75</v>
      </c>
      <c r="B81" s="1"/>
      <c r="C81" s="47"/>
      <c r="D81" s="1"/>
      <c r="E81" s="1"/>
      <c r="F81" s="1"/>
      <c r="G81" s="61">
        <f>VLOOKUP("POOL_RESIDUAL_SEC_VAL",'[1]Current Data'!B:F,3,FALSE)</f>
        <v>887912233.88</v>
      </c>
      <c r="H81" s="52"/>
      <c r="I81" s="59"/>
    </row>
    <row r="82" spans="1:10" x14ac:dyDescent="0.3">
      <c r="A82" s="85" t="s">
        <v>60</v>
      </c>
      <c r="B82" s="1"/>
      <c r="C82" s="47"/>
      <c r="D82" s="1"/>
      <c r="E82" s="1"/>
      <c r="F82" s="1"/>
      <c r="G82" s="86">
        <f>SUM(G80:G81)</f>
        <v>1352728112.29</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f>[1]Sources!B18</f>
        <v>37156379.610000007</v>
      </c>
      <c r="I87" s="37"/>
      <c r="J87" s="37"/>
    </row>
    <row r="88" spans="1:10" x14ac:dyDescent="0.3">
      <c r="A88" s="46" t="s">
        <v>77</v>
      </c>
      <c r="B88" s="1"/>
      <c r="C88" s="1"/>
      <c r="D88" s="1"/>
      <c r="E88" s="1"/>
      <c r="F88" s="1"/>
      <c r="G88" s="1"/>
      <c r="H88" s="90">
        <f>IF([1]Notes!L1="Regular",[1]Sources!F23,[1]Sources!F25)</f>
        <v>0</v>
      </c>
      <c r="J88" s="37"/>
    </row>
    <row r="89" spans="1:10" x14ac:dyDescent="0.3">
      <c r="A89" s="46" t="s">
        <v>78</v>
      </c>
      <c r="B89" s="1"/>
      <c r="C89" s="1"/>
      <c r="D89" s="1"/>
      <c r="E89" s="1"/>
      <c r="F89" s="21"/>
      <c r="G89" s="1"/>
      <c r="H89" s="89">
        <f>H87+H88</f>
        <v>37156379.610000007</v>
      </c>
      <c r="J89" s="37"/>
    </row>
    <row r="90" spans="1:10" x14ac:dyDescent="0.3">
      <c r="A90" s="46"/>
      <c r="B90" s="1"/>
      <c r="C90" s="1"/>
      <c r="D90" s="1"/>
      <c r="E90" s="1"/>
      <c r="F90" s="1"/>
      <c r="G90" s="1"/>
      <c r="H90" s="21"/>
    </row>
    <row r="91" spans="1:10" x14ac:dyDescent="0.3">
      <c r="A91" s="46" t="s">
        <v>79</v>
      </c>
      <c r="B91" s="1"/>
      <c r="C91" s="1"/>
      <c r="D91" s="1"/>
      <c r="E91" s="1"/>
      <c r="F91" s="21"/>
      <c r="G91" s="1"/>
      <c r="H91" s="89">
        <f>[1]Notes!C30</f>
        <v>0</v>
      </c>
      <c r="J91" s="37"/>
    </row>
    <row r="92" spans="1:10" x14ac:dyDescent="0.3">
      <c r="A92" s="46" t="s">
        <v>80</v>
      </c>
      <c r="B92" s="1"/>
      <c r="C92" s="1"/>
      <c r="D92" s="1"/>
      <c r="E92" s="1"/>
      <c r="F92" s="21"/>
      <c r="G92" s="1"/>
      <c r="H92" s="91">
        <f>[1]Notes!C28</f>
        <v>794425.04</v>
      </c>
      <c r="J92" s="37"/>
    </row>
    <row r="93" spans="1:10" x14ac:dyDescent="0.3">
      <c r="A93" s="15" t="s">
        <v>81</v>
      </c>
      <c r="B93" s="1"/>
      <c r="C93" s="1"/>
      <c r="D93" s="1"/>
      <c r="E93" s="1"/>
      <c r="F93" s="1"/>
      <c r="G93" s="1"/>
      <c r="H93" s="92">
        <f>[1]Notes!C29</f>
        <v>991718.97</v>
      </c>
      <c r="J93" s="37"/>
    </row>
    <row r="94" spans="1:10" x14ac:dyDescent="0.3">
      <c r="A94" s="46" t="s">
        <v>82</v>
      </c>
      <c r="B94" s="1"/>
      <c r="C94" s="1"/>
      <c r="D94" s="1"/>
      <c r="E94" s="1"/>
      <c r="F94" s="1"/>
      <c r="G94" s="1"/>
      <c r="H94" s="15"/>
    </row>
    <row r="95" spans="1:10" x14ac:dyDescent="0.3">
      <c r="A95" s="34" t="s">
        <v>83</v>
      </c>
      <c r="B95" s="1"/>
      <c r="C95" s="1"/>
      <c r="D95" s="1"/>
      <c r="E95" s="1"/>
      <c r="F95" s="1"/>
      <c r="G95" s="1"/>
      <c r="H95" s="89">
        <f>[1]Notes!C32</f>
        <v>1148627.6599999999</v>
      </c>
      <c r="J95" s="37"/>
    </row>
    <row r="96" spans="1:10" x14ac:dyDescent="0.3">
      <c r="A96" s="34" t="s">
        <v>84</v>
      </c>
      <c r="B96" s="1"/>
      <c r="C96" s="1"/>
      <c r="D96" s="1"/>
      <c r="E96" s="1"/>
      <c r="F96" s="1"/>
      <c r="G96" s="1"/>
      <c r="H96" s="89">
        <f>[1]Waterfall!F5</f>
        <v>1148627.6599999999</v>
      </c>
      <c r="J96" s="37"/>
    </row>
    <row r="97" spans="1:10" x14ac:dyDescent="0.3">
      <c r="A97" s="34" t="s">
        <v>85</v>
      </c>
      <c r="B97" s="1"/>
      <c r="C97" s="1"/>
      <c r="D97" s="1"/>
      <c r="E97" s="1"/>
      <c r="F97" s="1"/>
      <c r="G97" s="1"/>
      <c r="H97" s="93">
        <f>IF(H96&lt;H95,H95-H96,0)</f>
        <v>0</v>
      </c>
      <c r="J97" s="37"/>
    </row>
    <row r="98" spans="1:10" x14ac:dyDescent="0.3">
      <c r="A98" s="34" t="s">
        <v>86</v>
      </c>
      <c r="B98" s="1"/>
      <c r="C98" s="1"/>
      <c r="D98" s="1"/>
      <c r="E98" s="1"/>
      <c r="F98" s="1"/>
      <c r="G98" s="1"/>
      <c r="H98" s="94">
        <f>H91+H92+H93+H96</f>
        <v>2934771.67</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f>[1]Notes!E12</f>
        <v>0</v>
      </c>
      <c r="J102" s="37"/>
    </row>
    <row r="103" spans="1:10" x14ac:dyDescent="0.3">
      <c r="A103" s="96" t="s">
        <v>90</v>
      </c>
      <c r="B103" s="1"/>
      <c r="C103" s="1"/>
      <c r="D103" s="1"/>
      <c r="E103" s="1"/>
      <c r="F103" s="1"/>
      <c r="G103" s="1"/>
      <c r="H103" s="89">
        <f>[1]Notes!F13</f>
        <v>0</v>
      </c>
      <c r="J103" s="37"/>
    </row>
    <row r="104" spans="1:10" x14ac:dyDescent="0.3">
      <c r="A104" s="96" t="s">
        <v>91</v>
      </c>
      <c r="B104" s="1"/>
      <c r="C104" s="1"/>
      <c r="D104" s="1"/>
      <c r="E104" s="1"/>
      <c r="F104" s="1"/>
      <c r="G104" s="1"/>
      <c r="H104" s="89">
        <f>[1]Notes!G12</f>
        <v>78601.75</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f>[1]Notes!H12</f>
        <v>78601.75</v>
      </c>
      <c r="J106" s="37"/>
    </row>
    <row r="107" spans="1:10" x14ac:dyDescent="0.3">
      <c r="A107" s="96" t="s">
        <v>93</v>
      </c>
      <c r="B107" s="1"/>
      <c r="C107" s="1"/>
      <c r="D107" s="1"/>
      <c r="E107" s="1"/>
      <c r="F107" s="1"/>
      <c r="G107" s="1"/>
      <c r="H107" s="97">
        <f>IF(H106&lt;H104,H104-H106,0)</f>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f>[1]Notes!E13</f>
        <v>0</v>
      </c>
      <c r="J110" s="37"/>
    </row>
    <row r="111" spans="1:10" x14ac:dyDescent="0.3">
      <c r="A111" s="96" t="s">
        <v>96</v>
      </c>
      <c r="B111" s="1"/>
      <c r="C111" s="1"/>
      <c r="D111" s="1"/>
      <c r="E111" s="1"/>
      <c r="F111" s="1"/>
      <c r="G111" s="1"/>
      <c r="H111" s="89">
        <f>[1]Notes!F13</f>
        <v>0</v>
      </c>
      <c r="J111" s="37"/>
    </row>
    <row r="112" spans="1:10" x14ac:dyDescent="0.3">
      <c r="A112" s="96" t="s">
        <v>97</v>
      </c>
      <c r="B112" s="1"/>
      <c r="C112" s="1"/>
      <c r="D112" s="1"/>
      <c r="E112" s="1"/>
      <c r="F112" s="1"/>
      <c r="G112" s="1"/>
      <c r="H112" s="89">
        <f>[1]Notes!G13</f>
        <v>539976.25</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f>[1]Notes!H13</f>
        <v>539976.25</v>
      </c>
      <c r="J114" s="37"/>
    </row>
    <row r="115" spans="1:10" x14ac:dyDescent="0.3">
      <c r="A115" s="96" t="s">
        <v>99</v>
      </c>
      <c r="B115" s="1"/>
      <c r="C115" s="1"/>
      <c r="D115" s="1"/>
      <c r="E115" s="1"/>
      <c r="F115" s="1"/>
      <c r="G115" s="1"/>
      <c r="H115" s="97">
        <f>IF(H114&lt;H112,H112-H114,0)</f>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f>[1]Notes!E14</f>
        <v>0</v>
      </c>
      <c r="J118" s="37"/>
    </row>
    <row r="119" spans="1:10" x14ac:dyDescent="0.3">
      <c r="A119" s="96" t="s">
        <v>102</v>
      </c>
      <c r="B119" s="1"/>
      <c r="C119" s="1"/>
      <c r="D119" s="1"/>
      <c r="E119" s="1"/>
      <c r="F119" s="1"/>
      <c r="G119" s="1"/>
      <c r="H119" s="89">
        <f>[1]Notes!F14</f>
        <v>0</v>
      </c>
      <c r="J119" s="37"/>
    </row>
    <row r="120" spans="1:10" x14ac:dyDescent="0.3">
      <c r="A120" s="96" t="s">
        <v>103</v>
      </c>
      <c r="B120" s="1"/>
      <c r="C120" s="1"/>
      <c r="D120" s="1"/>
      <c r="E120" s="1"/>
      <c r="F120" s="1"/>
      <c r="G120" s="1"/>
      <c r="H120" s="89">
        <f>[1]Notes!G14</f>
        <v>391147.59</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f>[1]Notes!H14</f>
        <v>391147.59</v>
      </c>
      <c r="J122" s="37"/>
    </row>
    <row r="123" spans="1:10" x14ac:dyDescent="0.3">
      <c r="A123" s="96" t="s">
        <v>105</v>
      </c>
      <c r="B123" s="1"/>
      <c r="C123" s="1"/>
      <c r="D123" s="1"/>
      <c r="E123" s="1"/>
      <c r="F123" s="1"/>
      <c r="G123" s="1"/>
      <c r="H123" s="97">
        <f>IF(H122&lt;H120,H120-H122,0)</f>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f>[1]Notes!E15</f>
        <v>0</v>
      </c>
      <c r="J126" s="37"/>
    </row>
    <row r="127" spans="1:10" x14ac:dyDescent="0.3">
      <c r="A127" s="96" t="s">
        <v>108</v>
      </c>
      <c r="B127" s="1"/>
      <c r="C127" s="1"/>
      <c r="D127" s="1"/>
      <c r="E127" s="1"/>
      <c r="F127" s="1"/>
      <c r="G127" s="1"/>
      <c r="H127" s="89">
        <f>[1]Notes!F15</f>
        <v>0</v>
      </c>
      <c r="J127" s="37"/>
    </row>
    <row r="128" spans="1:10" x14ac:dyDescent="0.3">
      <c r="A128" s="96" t="s">
        <v>109</v>
      </c>
      <c r="B128" s="1"/>
      <c r="C128" s="1"/>
      <c r="D128" s="1"/>
      <c r="E128" s="1"/>
      <c r="F128" s="1"/>
      <c r="G128" s="1"/>
      <c r="H128" s="89">
        <f>[1]Notes!G15</f>
        <v>862600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f>[1]Notes!H15</f>
        <v>862600</v>
      </c>
      <c r="J130" s="37"/>
    </row>
    <row r="131" spans="1:10" x14ac:dyDescent="0.3">
      <c r="A131" s="96" t="s">
        <v>111</v>
      </c>
      <c r="B131" s="1"/>
      <c r="C131" s="1"/>
      <c r="D131" s="1"/>
      <c r="E131" s="1"/>
      <c r="F131" s="1"/>
      <c r="G131" s="1"/>
      <c r="H131" s="97">
        <f>IF(H130&lt;H128,H128-H130,0)</f>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f>[1]Notes!E16</f>
        <v>0</v>
      </c>
      <c r="J134" s="37"/>
    </row>
    <row r="135" spans="1:10" x14ac:dyDescent="0.3">
      <c r="A135" s="96" t="s">
        <v>114</v>
      </c>
      <c r="B135" s="1"/>
      <c r="C135" s="1"/>
      <c r="D135" s="1"/>
      <c r="E135" s="1"/>
      <c r="F135" s="1"/>
      <c r="G135" s="1"/>
      <c r="H135" s="89">
        <f>[1]Notes!F16</f>
        <v>0</v>
      </c>
      <c r="J135" s="37"/>
    </row>
    <row r="136" spans="1:10" x14ac:dyDescent="0.3">
      <c r="A136" s="96" t="s">
        <v>115</v>
      </c>
      <c r="B136" s="1"/>
      <c r="C136" s="1"/>
      <c r="D136" s="1"/>
      <c r="E136" s="1"/>
      <c r="F136" s="1"/>
      <c r="G136" s="1"/>
      <c r="H136" s="89">
        <f>[1]Notes!G16</f>
        <v>202283.33</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f>[1]Notes!H16</f>
        <v>202283.33</v>
      </c>
      <c r="J138" s="37"/>
    </row>
    <row r="139" spans="1:10" x14ac:dyDescent="0.3">
      <c r="A139" s="96" t="s">
        <v>117</v>
      </c>
      <c r="B139" s="1"/>
      <c r="C139" s="1"/>
      <c r="D139" s="1"/>
      <c r="E139" s="1"/>
      <c r="F139" s="1"/>
      <c r="G139" s="1"/>
      <c r="H139" s="97">
        <f>IF(H138&lt;H136,H136-H138,0)</f>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f>[1]Notes!E17</f>
        <v>0</v>
      </c>
      <c r="J142" s="37"/>
    </row>
    <row r="143" spans="1:10" x14ac:dyDescent="0.3">
      <c r="A143" s="96" t="s">
        <v>120</v>
      </c>
      <c r="B143" s="1"/>
      <c r="C143" s="1"/>
      <c r="D143" s="1"/>
      <c r="E143" s="1"/>
      <c r="F143" s="1"/>
      <c r="G143" s="1"/>
      <c r="H143" s="31">
        <f>[1]Notes!F17</f>
        <v>0</v>
      </c>
      <c r="J143" s="37"/>
    </row>
    <row r="144" spans="1:10" x14ac:dyDescent="0.3">
      <c r="A144" s="96" t="s">
        <v>121</v>
      </c>
      <c r="B144" s="1"/>
      <c r="C144" s="1"/>
      <c r="D144" s="1"/>
      <c r="E144" s="1"/>
      <c r="F144" s="1"/>
      <c r="G144" s="1"/>
      <c r="H144" s="31">
        <f>[1]Notes!G17</f>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f>[1]Notes!H17</f>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f>[1]Waterfall!E6</f>
        <v>2074608.9200000002</v>
      </c>
      <c r="J150" s="37"/>
    </row>
    <row r="151" spans="1:10" x14ac:dyDescent="0.3">
      <c r="A151" s="96" t="s">
        <v>126</v>
      </c>
      <c r="B151" s="1"/>
      <c r="C151" s="1"/>
      <c r="D151" s="1"/>
      <c r="E151" s="1"/>
      <c r="F151" s="1"/>
      <c r="G151" s="1"/>
      <c r="H151" s="94">
        <f>[1]Waterfall!F6</f>
        <v>2074608.9200000002</v>
      </c>
      <c r="J151" s="37"/>
    </row>
    <row r="152" spans="1:10" x14ac:dyDescent="0.3">
      <c r="A152" s="96" t="s">
        <v>127</v>
      </c>
      <c r="B152" s="1"/>
      <c r="C152" s="1"/>
      <c r="D152" s="1"/>
      <c r="E152" s="1"/>
      <c r="F152" s="1"/>
      <c r="G152" s="1"/>
      <c r="H152" s="94">
        <f>IF(H150-H151&gt;0,H150-H151,0)</f>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f>IF([1]Notes!L1="Regular",[1]Waterfall!C17,(H89-H98-H151))</f>
        <v>32146999.020000011</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f>IF(H155&gt;H161,H161,IF(ABS(H155-H161)&lt;0.005,H161,"Funds Paid vs. Owed Discrepancy"))</f>
        <v>25625083.140000202</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f>[1]Sources!F6</f>
        <v>0</v>
      </c>
      <c r="J160" s="37"/>
    </row>
    <row r="161" spans="1:10" x14ac:dyDescent="0.3">
      <c r="A161" s="34" t="s">
        <v>133</v>
      </c>
      <c r="B161" s="1"/>
      <c r="C161" s="1"/>
      <c r="D161" s="1"/>
      <c r="E161" s="1"/>
      <c r="F161" s="1"/>
      <c r="G161" s="1"/>
      <c r="H161" s="89">
        <f>[1]Notes!G3+[1]Notes!G4+[1]Notes!G5+[1]Notes!G6+[1]Notes!G7</f>
        <v>25625083.140000202</v>
      </c>
      <c r="I161" s="37"/>
      <c r="J161" s="37"/>
    </row>
    <row r="162" spans="1:10" x14ac:dyDescent="0.3">
      <c r="A162" s="34" t="s">
        <v>134</v>
      </c>
      <c r="B162" s="1"/>
      <c r="C162" s="1"/>
      <c r="D162" s="1"/>
      <c r="E162" s="1"/>
      <c r="F162" s="1"/>
      <c r="G162" s="1"/>
      <c r="H162" s="94">
        <f>IF(H161-H158&gt;0,H161-H158,0)</f>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f>[1]Waterfall!F28</f>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f>[1]Waterfall!E28</f>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f>ROUND(H155-H158-H165,2)</f>
        <v>6521915.8799999999</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f>VLOOKUP("Reserve_Fund",'[1]Initial Data'!A:C,3,FALSE)</f>
        <v>7530120.4800000004</v>
      </c>
      <c r="J179" s="37"/>
    </row>
    <row r="180" spans="1:10" x14ac:dyDescent="0.3">
      <c r="A180" s="46" t="s">
        <v>142</v>
      </c>
      <c r="B180" s="1"/>
      <c r="C180" s="2"/>
      <c r="D180" s="3"/>
      <c r="E180" s="1"/>
      <c r="F180" s="1"/>
      <c r="G180" s="1"/>
      <c r="H180" s="89">
        <f>[1]Notes!C23</f>
        <v>7530120.4800000004</v>
      </c>
      <c r="J180" s="37"/>
    </row>
    <row r="181" spans="1:10" x14ac:dyDescent="0.3">
      <c r="A181" s="46" t="s">
        <v>143</v>
      </c>
      <c r="B181" s="1"/>
      <c r="C181" s="2"/>
      <c r="D181" s="3"/>
      <c r="E181" s="1"/>
      <c r="F181" s="1"/>
      <c r="G181" s="1"/>
      <c r="H181" s="76">
        <f>'[1]Credit Support'!C5</f>
        <v>7530120.4800000004</v>
      </c>
      <c r="J181" s="37"/>
    </row>
    <row r="182" spans="1:10" x14ac:dyDescent="0.3">
      <c r="A182" s="46" t="s">
        <v>144</v>
      </c>
      <c r="B182" s="1"/>
      <c r="C182" s="2"/>
      <c r="D182" s="3"/>
      <c r="E182" s="1"/>
      <c r="F182" s="1"/>
      <c r="G182" s="1"/>
      <c r="H182" s="94">
        <f>'[1]Credit Support'!C6</f>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f>H181+H183+H182</f>
        <v>7530120.4800000004</v>
      </c>
      <c r="J184" s="37"/>
    </row>
    <row r="185" spans="1:10" x14ac:dyDescent="0.3">
      <c r="A185" s="46" t="s">
        <v>147</v>
      </c>
      <c r="B185" s="1"/>
      <c r="C185" s="2"/>
      <c r="D185" s="3"/>
      <c r="E185" s="1"/>
      <c r="F185" s="1"/>
      <c r="G185" s="1"/>
      <c r="H185" s="91">
        <f>-'[1]Credit Support'!C9</f>
        <v>0</v>
      </c>
      <c r="J185" s="37"/>
    </row>
    <row r="186" spans="1:10" x14ac:dyDescent="0.3">
      <c r="A186" s="46" t="s">
        <v>148</v>
      </c>
      <c r="B186" s="1"/>
      <c r="C186" s="2"/>
      <c r="D186" s="3"/>
      <c r="E186" s="1"/>
      <c r="F186" s="21"/>
      <c r="G186" s="1"/>
      <c r="H186" s="89">
        <f>'[1]Credit Support'!C10</f>
        <v>6521915.8800000101</v>
      </c>
      <c r="J186" s="37"/>
    </row>
    <row r="187" spans="1:10" x14ac:dyDescent="0.3">
      <c r="A187" s="46" t="s">
        <v>149</v>
      </c>
      <c r="B187" s="1"/>
      <c r="C187" s="2"/>
      <c r="D187" s="3"/>
      <c r="E187" s="1"/>
      <c r="F187" s="21"/>
      <c r="G187" s="1"/>
      <c r="H187" s="94">
        <f>H184-H185+H186</f>
        <v>14052036.360000011</v>
      </c>
      <c r="J187" s="37"/>
    </row>
    <row r="188" spans="1:10" x14ac:dyDescent="0.3">
      <c r="A188" s="46" t="s">
        <v>150</v>
      </c>
      <c r="B188" s="1"/>
      <c r="C188" s="2"/>
      <c r="D188" s="3"/>
      <c r="E188" s="1"/>
      <c r="F188" s="21"/>
      <c r="G188" s="1"/>
      <c r="H188" s="94">
        <f>'[1]Credit Support'!C15</f>
        <v>6521915.8800000064</v>
      </c>
      <c r="J188" s="37"/>
    </row>
    <row r="189" spans="1:10" x14ac:dyDescent="0.3">
      <c r="A189" s="46" t="s">
        <v>151</v>
      </c>
      <c r="B189" s="1"/>
      <c r="C189" s="2"/>
      <c r="D189" s="3"/>
      <c r="E189" s="1"/>
      <c r="F189" s="21"/>
      <c r="G189" s="1"/>
      <c r="H189" s="94">
        <f>H187-H188</f>
        <v>7530120.4800000042</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f>VLOOKUP("POOL_WAM",'[1]Current Data'!B:F,3,FALSE)</f>
        <v>19.329999999999998</v>
      </c>
      <c r="J193" s="48"/>
    </row>
    <row r="194" spans="1:10" ht="16.5" x14ac:dyDescent="0.35">
      <c r="A194" s="15" t="s">
        <v>154</v>
      </c>
      <c r="B194" s="1"/>
      <c r="C194" s="2"/>
      <c r="D194" s="3"/>
      <c r="E194" s="1"/>
      <c r="F194" s="1"/>
      <c r="H194" s="102">
        <f>[1]Prepayment!$F$3</f>
        <v>0.48776551431061388</v>
      </c>
      <c r="I194" s="103"/>
      <c r="J194" s="48"/>
    </row>
    <row r="195" spans="1:10" ht="16.5" x14ac:dyDescent="0.35">
      <c r="A195" s="15" t="s">
        <v>155</v>
      </c>
      <c r="B195" s="1"/>
      <c r="C195" s="2"/>
      <c r="D195" s="3"/>
      <c r="E195" s="1"/>
      <c r="F195" s="1"/>
      <c r="H195" s="102">
        <f>[1]Prepayment!$F$4</f>
        <v>0.52185746274604317</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f>[1]Collateral!D34</f>
        <v>1511423.14</v>
      </c>
      <c r="H198" s="1"/>
    </row>
    <row r="199" spans="1:10" x14ac:dyDescent="0.3">
      <c r="A199" s="46" t="s">
        <v>159</v>
      </c>
      <c r="B199" s="1"/>
      <c r="C199" s="2"/>
      <c r="D199" s="3"/>
      <c r="E199" s="21"/>
      <c r="F199" s="1"/>
      <c r="G199" s="94">
        <f>[1]Collateral!C34</f>
        <v>1672746.01</v>
      </c>
      <c r="H199" s="106">
        <f>[1]Collateral!F34</f>
        <v>96</v>
      </c>
    </row>
    <row r="200" spans="1:10" x14ac:dyDescent="0.3">
      <c r="A200" s="46" t="s">
        <v>160</v>
      </c>
      <c r="B200" s="1"/>
      <c r="C200" s="2"/>
      <c r="D200" s="3"/>
      <c r="E200" s="21"/>
      <c r="F200" s="1"/>
      <c r="G200" s="94">
        <f>[1]Collateral!E34</f>
        <v>-161322.87000000011</v>
      </c>
      <c r="H200" s="1"/>
    </row>
    <row r="201" spans="1:10" x14ac:dyDescent="0.3">
      <c r="A201" s="46" t="s">
        <v>161</v>
      </c>
      <c r="B201" s="1"/>
      <c r="C201" s="2"/>
      <c r="D201" s="3"/>
      <c r="E201" s="21"/>
      <c r="F201" s="1"/>
      <c r="G201" s="94">
        <f>G71</f>
        <v>1378353195.4300001</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f>G200/G201</f>
        <v>-1.1704029891240814E-4</v>
      </c>
      <c r="H203" s="1"/>
    </row>
    <row r="204" spans="1:10" x14ac:dyDescent="0.3">
      <c r="A204" s="46" t="s">
        <v>164</v>
      </c>
      <c r="B204" s="1"/>
      <c r="C204" s="2"/>
      <c r="D204" s="3"/>
      <c r="E204" s="21"/>
      <c r="F204" s="1"/>
      <c r="G204" s="108">
        <f>[1]Collateral!B44</f>
        <v>4.6275E-5</v>
      </c>
      <c r="H204" s="1"/>
    </row>
    <row r="205" spans="1:10" x14ac:dyDescent="0.3">
      <c r="A205" s="46" t="s">
        <v>165</v>
      </c>
      <c r="B205" s="1"/>
      <c r="C205" s="2"/>
      <c r="D205" s="3"/>
      <c r="E205" s="21"/>
      <c r="F205" s="1"/>
      <c r="G205" s="108">
        <f>[1]Collateral!B45</f>
        <v>-4.0265389999999998E-4</v>
      </c>
      <c r="H205" s="1"/>
    </row>
    <row r="206" spans="1:10" x14ac:dyDescent="0.3">
      <c r="A206" s="46" t="s">
        <v>166</v>
      </c>
      <c r="B206" s="1"/>
      <c r="C206" s="2"/>
      <c r="D206" s="3"/>
      <c r="E206" s="21"/>
      <c r="F206" s="1"/>
      <c r="G206" s="108">
        <f>[1]Collateral!B46</f>
        <v>7.2244599999999996E-5</v>
      </c>
      <c r="H206" s="1"/>
    </row>
    <row r="207" spans="1:10" x14ac:dyDescent="0.3">
      <c r="A207" s="46"/>
      <c r="B207" s="1"/>
      <c r="C207" s="2"/>
      <c r="D207" s="3"/>
      <c r="E207" s="21"/>
      <c r="F207" s="1"/>
      <c r="G207" s="107"/>
      <c r="H207" s="1"/>
    </row>
    <row r="208" spans="1:10" x14ac:dyDescent="0.3">
      <c r="A208" s="15" t="s">
        <v>167</v>
      </c>
      <c r="B208" s="1"/>
      <c r="C208" s="2"/>
      <c r="D208" s="3"/>
      <c r="E208" s="21"/>
      <c r="F208" s="1"/>
      <c r="G208" s="107">
        <f>H208/C10</f>
        <v>3.4911592130564971E-4</v>
      </c>
      <c r="H208" s="76">
        <f>[1]Collateral!E35</f>
        <v>525776.99000000011</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f>[1]Collateral!D12</f>
        <v>5.0743760766035137E-3</v>
      </c>
      <c r="G211" s="101">
        <f>[1]Collateral!B12</f>
        <v>6994282.4800000004</v>
      </c>
      <c r="H211" s="112">
        <f>[1]Collateral!C12</f>
        <v>367</v>
      </c>
    </row>
    <row r="212" spans="1:8" x14ac:dyDescent="0.3">
      <c r="A212" s="34" t="s">
        <v>172</v>
      </c>
      <c r="B212" s="1"/>
      <c r="C212" s="2"/>
      <c r="D212" s="3"/>
      <c r="E212" s="1"/>
      <c r="F212" s="111">
        <f>[1]Collateral!D13</f>
        <v>1.0360793479747301E-3</v>
      </c>
      <c r="G212" s="101">
        <f>[1]Collateral!B13</f>
        <v>1428083.28</v>
      </c>
      <c r="H212" s="112">
        <f>[1]Collateral!C13</f>
        <v>70</v>
      </c>
    </row>
    <row r="213" spans="1:8" x14ac:dyDescent="0.3">
      <c r="A213" s="34" t="s">
        <v>173</v>
      </c>
      <c r="B213" s="1"/>
      <c r="C213" s="2"/>
      <c r="D213" s="3"/>
      <c r="E213" s="1"/>
      <c r="F213" s="111">
        <f>[1]Collateral!D14</f>
        <v>5.608290622193127E-4</v>
      </c>
      <c r="G213" s="113">
        <f>[1]Collateral!B14</f>
        <v>773020.53</v>
      </c>
      <c r="H213" s="114">
        <f>[1]Collateral!C14</f>
        <v>40</v>
      </c>
    </row>
    <row r="214" spans="1:8" x14ac:dyDescent="0.3">
      <c r="A214" s="34" t="s">
        <v>174</v>
      </c>
      <c r="B214" s="1"/>
      <c r="C214" s="2"/>
      <c r="D214" s="3"/>
      <c r="E214" s="1"/>
      <c r="F214" s="111">
        <f>[1]Collateral!D15</f>
        <v>2.3120967909867241E-5</v>
      </c>
      <c r="G214" s="115">
        <f>[1]Collateral!B15</f>
        <v>31868.86</v>
      </c>
      <c r="H214" s="116">
        <f>[1]Collateral!C15</f>
        <v>2</v>
      </c>
    </row>
    <row r="215" spans="1:8" x14ac:dyDescent="0.3">
      <c r="A215" s="46" t="s">
        <v>175</v>
      </c>
      <c r="B215" s="1"/>
      <c r="C215" s="2"/>
      <c r="D215" s="3"/>
      <c r="E215" s="1"/>
      <c r="F215" s="111">
        <f>[1]Collateral!D17</f>
        <v>6.6712844867975558E-3</v>
      </c>
      <c r="G215" s="98">
        <f>SUM(G211:G214)</f>
        <v>9227255.1499999985</v>
      </c>
      <c r="H215" s="117">
        <f>SUM(H211:H214)</f>
        <v>479</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f>SUM(G212:G214)/G71</f>
        <v>1.6200293781039098E-3</v>
      </c>
      <c r="H218" s="121">
        <f>SUM(H212:H214)/D71</f>
        <v>1.5635251909036339E-3</v>
      </c>
    </row>
    <row r="219" spans="1:8" x14ac:dyDescent="0.3">
      <c r="A219" s="46" t="s">
        <v>164</v>
      </c>
      <c r="B219" s="1"/>
      <c r="C219" s="2"/>
      <c r="D219" s="3"/>
      <c r="E219" s="1"/>
      <c r="F219" s="1"/>
      <c r="G219" s="120">
        <f>[1]Collateral!B21</f>
        <v>1.2751078E-3</v>
      </c>
      <c r="H219" s="120">
        <f>[1]Collateral!C21</f>
        <v>1.2908957E-3</v>
      </c>
    </row>
    <row r="220" spans="1:8" x14ac:dyDescent="0.3">
      <c r="A220" s="46" t="s">
        <v>165</v>
      </c>
      <c r="B220" s="1"/>
      <c r="C220" s="2"/>
      <c r="D220" s="3"/>
      <c r="E220" s="1"/>
      <c r="F220" s="1"/>
      <c r="G220" s="120">
        <f>[1]Collateral!B20</f>
        <v>9.134961E-4</v>
      </c>
      <c r="H220" s="120">
        <f>[1]Collateral!C20</f>
        <v>8.6876179999999996E-4</v>
      </c>
    </row>
    <row r="221" spans="1:8" x14ac:dyDescent="0.3">
      <c r="A221" s="46" t="s">
        <v>166</v>
      </c>
      <c r="B221" s="1"/>
      <c r="C221" s="2"/>
      <c r="D221" s="3"/>
      <c r="E221" s="1"/>
      <c r="F221" s="1"/>
      <c r="G221" s="120">
        <f>[1]Collateral!B19</f>
        <v>1.2364444999999999E-3</v>
      </c>
      <c r="H221" s="120">
        <f>[1]Collateral!C19</f>
        <v>1.1385147E-3</v>
      </c>
    </row>
    <row r="222" spans="1:8" x14ac:dyDescent="0.3">
      <c r="A222" s="46"/>
      <c r="B222" s="1"/>
      <c r="C222" s="2"/>
      <c r="D222" s="3"/>
      <c r="E222" s="1"/>
      <c r="F222" s="1"/>
      <c r="G222" s="122"/>
      <c r="H222" s="120"/>
    </row>
    <row r="223" spans="1:8" x14ac:dyDescent="0.3">
      <c r="A223" s="123" t="s">
        <v>177</v>
      </c>
      <c r="B223" s="1"/>
      <c r="C223" s="2"/>
      <c r="D223" s="3"/>
      <c r="E223" s="1"/>
      <c r="F223" s="1"/>
      <c r="G223" s="124">
        <f>[1]Collateral!B26</f>
        <v>2740489.03</v>
      </c>
      <c r="H223" s="120"/>
    </row>
    <row r="224" spans="1:8" x14ac:dyDescent="0.3">
      <c r="A224" s="123" t="s">
        <v>178</v>
      </c>
      <c r="B224" s="1"/>
      <c r="C224" s="2"/>
      <c r="D224" s="3"/>
      <c r="E224" s="1"/>
      <c r="F224" s="1"/>
      <c r="G224" s="122">
        <f>[1]Collateral!D27</f>
        <v>1.9882342487297379E-3</v>
      </c>
      <c r="H224" s="120"/>
    </row>
    <row r="225" spans="1:10" x14ac:dyDescent="0.3">
      <c r="A225" s="123" t="s">
        <v>179</v>
      </c>
      <c r="B225" s="1"/>
      <c r="C225" s="2"/>
      <c r="D225" s="3"/>
      <c r="E225" s="1"/>
      <c r="F225" s="1"/>
      <c r="G225" s="122">
        <f>[1]Collateral!D28</f>
        <v>4.3999999999999997E-2</v>
      </c>
      <c r="H225" s="120"/>
    </row>
    <row r="226" spans="1:10" x14ac:dyDescent="0.3">
      <c r="A226" s="123" t="s">
        <v>180</v>
      </c>
      <c r="B226" s="1"/>
      <c r="C226" s="2"/>
      <c r="D226" s="3"/>
      <c r="E226" s="1"/>
      <c r="F226" s="1"/>
      <c r="G226" s="125" t="str">
        <f>IF(G224&lt;G225, "No", "Yes")</f>
        <v>No</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f>[1]Collateral!D39</f>
        <v>1611574.98</v>
      </c>
      <c r="H229" s="126">
        <f>[1]Collateral!F39</f>
        <v>94</v>
      </c>
    </row>
    <row r="230" spans="1:10" x14ac:dyDescent="0.3">
      <c r="A230" s="15" t="s">
        <v>183</v>
      </c>
      <c r="B230" s="1"/>
      <c r="C230" s="2"/>
      <c r="D230" s="3"/>
      <c r="E230" s="21"/>
      <c r="F230" s="1"/>
      <c r="G230" s="115">
        <f>[1]Collateral!C39</f>
        <v>1724298.22</v>
      </c>
      <c r="H230" s="126">
        <f>[1]Collateral!F39</f>
        <v>94</v>
      </c>
    </row>
    <row r="231" spans="1:10" x14ac:dyDescent="0.3">
      <c r="A231" s="15" t="s">
        <v>184</v>
      </c>
      <c r="B231" s="1"/>
      <c r="C231" s="2"/>
      <c r="D231" s="3"/>
      <c r="E231" s="21"/>
      <c r="F231" s="1"/>
      <c r="G231" s="94">
        <f>G229-G230</f>
        <v>-112723.23999999999</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f>[1]Collateral!E38+[1]Collateral!D39</f>
        <v>6026318.8100000005</v>
      </c>
      <c r="H234" s="128">
        <f>[1]Collateral!F40</f>
        <v>357</v>
      </c>
      <c r="I234" s="37" t="s">
        <v>51</v>
      </c>
    </row>
    <row r="235" spans="1:10" x14ac:dyDescent="0.3">
      <c r="A235" s="15" t="s">
        <v>187</v>
      </c>
      <c r="B235" s="1"/>
      <c r="C235" s="2"/>
      <c r="D235" s="3"/>
      <c r="E235" s="21"/>
      <c r="F235" s="21"/>
      <c r="G235" s="76">
        <f>[1]Collateral!C40</f>
        <v>6512564.8599999994</v>
      </c>
      <c r="H235" s="69">
        <f>[1]Collateral!F40</f>
        <v>357</v>
      </c>
      <c r="I235" s="37" t="s">
        <v>51</v>
      </c>
    </row>
    <row r="236" spans="1:10" ht="14.5" thickBot="1" x14ac:dyDescent="0.35">
      <c r="A236" s="15" t="s">
        <v>188</v>
      </c>
      <c r="B236" s="1"/>
      <c r="C236" s="2"/>
      <c r="D236" s="3"/>
      <c r="E236" s="21"/>
      <c r="F236" s="1"/>
      <c r="G236" s="129">
        <f>[1]Collateral!E40</f>
        <v>-486246.04999999888</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f>'[1]Credit Support'!G12</f>
        <v>1768058.94</v>
      </c>
      <c r="I240" s="130"/>
      <c r="J240" s="59"/>
    </row>
    <row r="241" spans="1:10" x14ac:dyDescent="0.3">
      <c r="A241" s="15" t="s">
        <v>191</v>
      </c>
      <c r="B241" s="1"/>
      <c r="C241" s="2"/>
      <c r="D241" s="3"/>
      <c r="E241" s="1"/>
      <c r="F241" s="1"/>
      <c r="G241" s="1"/>
      <c r="H241" s="94">
        <f>-'[1]Credit Support'!G13</f>
        <v>991718.97</v>
      </c>
      <c r="I241" s="37"/>
      <c r="J241" s="59"/>
    </row>
    <row r="242" spans="1:10" x14ac:dyDescent="0.3">
      <c r="A242" s="15" t="s">
        <v>192</v>
      </c>
      <c r="B242" s="1"/>
      <c r="C242" s="2"/>
      <c r="D242" s="3"/>
      <c r="E242" s="1"/>
      <c r="F242" s="1"/>
      <c r="G242" s="1"/>
      <c r="H242" s="93">
        <f>+'[1]Credit Support'!G14</f>
        <v>2101269.25</v>
      </c>
      <c r="J242" s="59"/>
    </row>
    <row r="243" spans="1:10" ht="14.5" thickBot="1" x14ac:dyDescent="0.35">
      <c r="A243" s="15" t="s">
        <v>193</v>
      </c>
      <c r="B243" s="1"/>
      <c r="C243" s="2"/>
      <c r="D243" s="3"/>
      <c r="E243" s="1"/>
      <c r="F243" s="1"/>
      <c r="G243" s="1"/>
      <c r="H243" s="129">
        <f>+'[1]Credit Support'!G15</f>
        <v>2877609.2199999997</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f>'[1]Credit Support'!G6</f>
        <v>2102218.4500000002</v>
      </c>
      <c r="I245" s="132"/>
      <c r="J245" s="59"/>
    </row>
    <row r="246" spans="1:10" x14ac:dyDescent="0.3">
      <c r="A246" s="15" t="s">
        <v>195</v>
      </c>
      <c r="B246" s="1"/>
      <c r="C246" s="2"/>
      <c r="D246" s="3"/>
      <c r="E246" s="1"/>
      <c r="F246" s="1"/>
      <c r="G246" s="1"/>
      <c r="H246" s="94">
        <f>-'[1]Credit Support'!G7</f>
        <v>794425.04</v>
      </c>
      <c r="I246" s="133"/>
      <c r="J246" s="59"/>
    </row>
    <row r="247" spans="1:10" x14ac:dyDescent="0.3">
      <c r="A247" s="15" t="s">
        <v>196</v>
      </c>
      <c r="B247" s="1"/>
      <c r="C247" s="2"/>
      <c r="D247" s="3"/>
      <c r="E247" s="1"/>
      <c r="F247" s="1"/>
      <c r="G247" s="1"/>
      <c r="H247" s="94">
        <f>+'[1]Credit Support'!G8</f>
        <v>610902.92000000004</v>
      </c>
      <c r="I247" s="132"/>
      <c r="J247" s="59"/>
    </row>
    <row r="248" spans="1:10" ht="14.5" thickBot="1" x14ac:dyDescent="0.35">
      <c r="A248" s="15" t="s">
        <v>197</v>
      </c>
      <c r="B248" s="1"/>
      <c r="C248" s="2"/>
      <c r="D248" s="3"/>
      <c r="E248" s="1"/>
      <c r="F248" s="1"/>
      <c r="G248" s="1"/>
      <c r="H248" s="129">
        <f>+'[1]Credit Support'!G9</f>
        <v>1918696.33</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tr">
        <f>VLOOKUP("STMNT_TO_NOTEHLD_1",'[1]Current Data'!B:G,2,FALSE)</f>
        <v>NO</v>
      </c>
    </row>
    <row r="256" spans="1:10" x14ac:dyDescent="0.3">
      <c r="A256" s="46"/>
      <c r="F256" s="135"/>
      <c r="H256" s="118"/>
    </row>
    <row r="257" spans="1:8" x14ac:dyDescent="0.3">
      <c r="A257" s="46" t="s">
        <v>203</v>
      </c>
      <c r="F257" s="135"/>
      <c r="H257" s="118"/>
    </row>
    <row r="258" spans="1:8" x14ac:dyDescent="0.3">
      <c r="A258" s="46" t="s">
        <v>204</v>
      </c>
      <c r="E258" s="32" t="s">
        <v>51</v>
      </c>
      <c r="F258" s="135"/>
      <c r="H258" s="136" t="str">
        <f>VLOOKUP("STMNT_TO_NOTEHLD_2",'[1]Current Data'!B:G,2,FALSE)</f>
        <v>NO</v>
      </c>
    </row>
    <row r="259" spans="1:8" x14ac:dyDescent="0.3">
      <c r="A259" s="46"/>
      <c r="F259" s="135"/>
      <c r="H259" s="118"/>
    </row>
    <row r="260" spans="1:8" x14ac:dyDescent="0.3">
      <c r="A260" s="46" t="s">
        <v>205</v>
      </c>
      <c r="F260" s="135"/>
      <c r="H260" s="118"/>
    </row>
    <row r="261" spans="1:8" x14ac:dyDescent="0.3">
      <c r="A261" s="46" t="s">
        <v>206</v>
      </c>
      <c r="E261" s="32" t="s">
        <v>51</v>
      </c>
      <c r="F261" s="135"/>
      <c r="H261" s="136" t="str">
        <f>VLOOKUP("STMNT_TO_NOTEHLD_3",'[1]Current Data'!B:G,2,FALSE)</f>
        <v>NO</v>
      </c>
    </row>
    <row r="262" spans="1:8" x14ac:dyDescent="0.3">
      <c r="A262" s="46"/>
      <c r="F262" s="135"/>
      <c r="H262" s="118"/>
    </row>
    <row r="263" spans="1:8" x14ac:dyDescent="0.3">
      <c r="A263" s="46" t="s">
        <v>207</v>
      </c>
      <c r="F263" s="135"/>
      <c r="H263" s="118"/>
    </row>
    <row r="264" spans="1:8" x14ac:dyDescent="0.3">
      <c r="A264" s="46" t="s">
        <v>208</v>
      </c>
      <c r="E264" s="32" t="s">
        <v>51</v>
      </c>
      <c r="F264" s="135"/>
      <c r="H264" s="136" t="str">
        <f>VLOOKUP("STMNT_TO_NOTEHLD_4",'[1]Current Data'!B:G,2,FALSE)</f>
        <v>NO</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tr">
        <f>VLOOKUP("STMNT_TO_NOTEHLD_5",'[1]Current Data'!B:G,2,FALSE)</f>
        <v>NO</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tr">
        <f>VLOOKUP("STMNT_TO_NOTEHLD_6",'[1]Current Data'!B:G,2,FALSE)</f>
        <v>NO</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2019-B
Servicer Report
</oddHeader>
  </headerFooter>
  <rowBreaks count="2" manualBreakCount="2">
    <brk id="99" max="16383" man="1"/>
    <brk id="19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E33" sqref="E33"/>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43770</v>
      </c>
      <c r="D3" s="8" t="s">
        <v>1</v>
      </c>
      <c r="E3" s="9">
        <v>43815</v>
      </c>
      <c r="F3" s="1"/>
      <c r="G3" s="1"/>
    </row>
    <row r="4" spans="1:31" x14ac:dyDescent="0.3">
      <c r="A4" s="6" t="s">
        <v>2</v>
      </c>
      <c r="B4" s="1"/>
      <c r="C4" s="7">
        <v>43799</v>
      </c>
      <c r="D4" s="8" t="s">
        <v>3</v>
      </c>
      <c r="E4" s="10">
        <v>30</v>
      </c>
      <c r="F4" s="1"/>
      <c r="G4" s="1"/>
    </row>
    <row r="5" spans="1:31" x14ac:dyDescent="0.3">
      <c r="A5" s="6" t="s">
        <v>4</v>
      </c>
      <c r="B5" s="1"/>
      <c r="C5" s="7">
        <v>43784</v>
      </c>
      <c r="D5" s="8" t="s">
        <v>5</v>
      </c>
      <c r="E5" s="10">
        <v>31</v>
      </c>
      <c r="F5" s="11"/>
      <c r="G5" s="1"/>
    </row>
    <row r="6" spans="1:31" x14ac:dyDescent="0.3">
      <c r="A6" s="6" t="s">
        <v>6</v>
      </c>
      <c r="B6" s="1"/>
      <c r="C6" s="7">
        <v>43815</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1506024096.6199999</v>
      </c>
      <c r="D10" s="19">
        <v>1404265210.52</v>
      </c>
      <c r="E10" s="18">
        <v>1378353195.4300001</v>
      </c>
      <c r="F10" s="20">
        <v>0.91522652162303764</v>
      </c>
      <c r="G10" s="21"/>
      <c r="H10" s="22"/>
    </row>
    <row r="11" spans="1:31" x14ac:dyDescent="0.3">
      <c r="A11" s="8" t="s">
        <v>14</v>
      </c>
      <c r="B11" s="8"/>
      <c r="C11" s="18">
        <v>1506024096.6199999</v>
      </c>
      <c r="D11" s="19">
        <v>1404265210.52</v>
      </c>
      <c r="E11" s="18">
        <v>1378353195.4299998</v>
      </c>
      <c r="F11" s="20">
        <v>0.91522652162303753</v>
      </c>
      <c r="G11" s="1"/>
    </row>
    <row r="12" spans="1:31" x14ac:dyDescent="0.3">
      <c r="A12" s="23" t="s">
        <v>15</v>
      </c>
      <c r="B12" s="24">
        <v>2.2822200000000001E-2</v>
      </c>
      <c r="C12" s="18">
        <v>169000000</v>
      </c>
      <c r="D12" s="19">
        <v>67241113.900000006</v>
      </c>
      <c r="E12" s="18">
        <v>41329098.810000002</v>
      </c>
      <c r="F12" s="20">
        <v>0.2445508805325444</v>
      </c>
      <c r="G12" s="21"/>
    </row>
    <row r="13" spans="1:31" x14ac:dyDescent="0.3">
      <c r="A13" s="23" t="s">
        <v>16</v>
      </c>
      <c r="B13" s="24">
        <v>2.2700000000000001E-2</v>
      </c>
      <c r="C13" s="18">
        <v>285450000</v>
      </c>
      <c r="D13" s="19">
        <v>285450000</v>
      </c>
      <c r="E13" s="18">
        <v>285450000</v>
      </c>
      <c r="F13" s="20">
        <v>1</v>
      </c>
      <c r="G13" s="21"/>
    </row>
    <row r="14" spans="1:31" x14ac:dyDescent="0.3">
      <c r="A14" s="23" t="s">
        <v>17</v>
      </c>
      <c r="B14" s="25">
        <v>2.0353799999999998E-2</v>
      </c>
      <c r="C14" s="18">
        <v>233550000</v>
      </c>
      <c r="D14" s="19">
        <v>233550000</v>
      </c>
      <c r="E14" s="18">
        <v>233550000</v>
      </c>
      <c r="F14" s="20">
        <v>1</v>
      </c>
      <c r="G14" s="21"/>
    </row>
    <row r="15" spans="1:31" x14ac:dyDescent="0.3">
      <c r="A15" s="23" t="s">
        <v>18</v>
      </c>
      <c r="B15" s="24">
        <v>2.2700000000000001E-2</v>
      </c>
      <c r="C15" s="18">
        <v>456000000</v>
      </c>
      <c r="D15" s="19">
        <v>456000000</v>
      </c>
      <c r="E15" s="18">
        <v>456000000</v>
      </c>
      <c r="F15" s="20">
        <v>1</v>
      </c>
      <c r="G15" s="1"/>
    </row>
    <row r="16" spans="1:31" x14ac:dyDescent="0.3">
      <c r="A16" s="23" t="s">
        <v>19</v>
      </c>
      <c r="B16" s="24">
        <v>2.29E-2</v>
      </c>
      <c r="C16" s="18">
        <v>106000000</v>
      </c>
      <c r="D16" s="19">
        <v>106000000</v>
      </c>
      <c r="E16" s="18">
        <v>106000000</v>
      </c>
      <c r="F16" s="20">
        <v>1</v>
      </c>
      <c r="G16" s="1"/>
    </row>
    <row r="17" spans="1:10" x14ac:dyDescent="0.3">
      <c r="A17" s="23" t="s">
        <v>20</v>
      </c>
      <c r="B17" s="24">
        <v>0</v>
      </c>
      <c r="C17" s="18">
        <v>256024096.62</v>
      </c>
      <c r="D17" s="19">
        <v>256024096.62</v>
      </c>
      <c r="E17" s="18">
        <v>256024096.62</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25912015.089999966</v>
      </c>
      <c r="C21" s="18">
        <v>132145.26</v>
      </c>
      <c r="D21" s="20">
        <v>153.32553307692288</v>
      </c>
      <c r="E21" s="20">
        <v>0.78192461538461544</v>
      </c>
      <c r="F21" s="27"/>
      <c r="G21" s="1"/>
    </row>
    <row r="22" spans="1:10" x14ac:dyDescent="0.3">
      <c r="A22" s="23" t="s">
        <v>16</v>
      </c>
      <c r="B22" s="18">
        <v>0</v>
      </c>
      <c r="C22" s="18">
        <v>539976.25</v>
      </c>
      <c r="D22" s="20">
        <v>0</v>
      </c>
      <c r="E22" s="20">
        <v>1.8916666666666666</v>
      </c>
      <c r="F22" s="27"/>
      <c r="G22" s="1"/>
    </row>
    <row r="23" spans="1:10" x14ac:dyDescent="0.3">
      <c r="A23" s="23" t="s">
        <v>17</v>
      </c>
      <c r="B23" s="18">
        <v>0</v>
      </c>
      <c r="C23" s="18">
        <v>409340.36</v>
      </c>
      <c r="D23" s="20">
        <v>0</v>
      </c>
      <c r="E23" s="20">
        <v>0</v>
      </c>
      <c r="F23" s="27"/>
      <c r="G23" s="1"/>
    </row>
    <row r="24" spans="1:10" x14ac:dyDescent="0.3">
      <c r="A24" s="23" t="s">
        <v>18</v>
      </c>
      <c r="B24" s="18">
        <v>0</v>
      </c>
      <c r="C24" s="18">
        <v>862600</v>
      </c>
      <c r="D24" s="20">
        <v>0</v>
      </c>
      <c r="E24" s="20">
        <v>1.8916666666666666</v>
      </c>
      <c r="F24" s="27"/>
      <c r="G24" s="1"/>
    </row>
    <row r="25" spans="1:10" x14ac:dyDescent="0.3">
      <c r="A25" s="23" t="s">
        <v>19</v>
      </c>
      <c r="B25" s="18">
        <v>0</v>
      </c>
      <c r="C25" s="18">
        <v>202283.33</v>
      </c>
      <c r="D25" s="20">
        <v>0</v>
      </c>
      <c r="E25" s="20">
        <v>1.9083333018867923</v>
      </c>
      <c r="F25" s="27"/>
      <c r="G25" s="1"/>
    </row>
    <row r="26" spans="1:10" x14ac:dyDescent="0.3">
      <c r="A26" s="23" t="s">
        <v>20</v>
      </c>
      <c r="B26" s="18">
        <v>0</v>
      </c>
      <c r="C26" s="18">
        <v>0</v>
      </c>
      <c r="D26" s="20">
        <v>0</v>
      </c>
      <c r="E26" s="20">
        <v>0</v>
      </c>
      <c r="F26" s="27"/>
      <c r="G26" s="1"/>
    </row>
    <row r="27" spans="1:10" x14ac:dyDescent="0.3">
      <c r="A27" s="8" t="s">
        <v>14</v>
      </c>
      <c r="B27" s="18">
        <v>25912015.089999966</v>
      </c>
      <c r="C27" s="18">
        <v>2146345.2000000002</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17192987.23</v>
      </c>
      <c r="I32" s="36"/>
      <c r="J32" s="37"/>
    </row>
    <row r="33" spans="1:10" x14ac:dyDescent="0.3">
      <c r="A33" s="34" t="s">
        <v>28</v>
      </c>
      <c r="B33" s="1"/>
      <c r="C33" s="1"/>
      <c r="D33" s="1"/>
      <c r="E33" s="1"/>
      <c r="F33" s="1"/>
      <c r="H33" s="38">
        <v>8454409.8499999996</v>
      </c>
      <c r="I33" s="39"/>
      <c r="J33" s="37"/>
    </row>
    <row r="34" spans="1:10" x14ac:dyDescent="0.3">
      <c r="A34" s="15" t="s">
        <v>29</v>
      </c>
      <c r="B34" s="1"/>
      <c r="C34" s="1"/>
      <c r="D34" s="1"/>
      <c r="E34" s="32"/>
      <c r="F34" s="21"/>
      <c r="H34" s="40">
        <v>25647397.079999998</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861283.95</v>
      </c>
      <c r="I39" s="43"/>
      <c r="J39" s="37"/>
    </row>
    <row r="40" spans="1:10" x14ac:dyDescent="0.3">
      <c r="A40" s="34" t="s">
        <v>33</v>
      </c>
      <c r="B40" s="1"/>
      <c r="C40" s="1"/>
      <c r="D40" s="1"/>
      <c r="E40" s="1"/>
      <c r="F40" s="21"/>
      <c r="H40" s="38">
        <v>1345717.16</v>
      </c>
      <c r="I40" s="39"/>
      <c r="J40" s="37"/>
    </row>
    <row r="41" spans="1:10" x14ac:dyDescent="0.3">
      <c r="A41" s="46" t="s">
        <v>34</v>
      </c>
      <c r="B41" s="1"/>
      <c r="C41" s="1"/>
      <c r="D41" s="1"/>
      <c r="E41" s="1"/>
      <c r="F41" s="47"/>
      <c r="H41" s="40">
        <v>2207001.11</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6511947.3300000001</v>
      </c>
      <c r="I47" s="36"/>
      <c r="J47" s="37"/>
    </row>
    <row r="48" spans="1:10" x14ac:dyDescent="0.3">
      <c r="A48" s="46" t="s">
        <v>39</v>
      </c>
      <c r="B48" s="1"/>
      <c r="C48" s="1"/>
      <c r="D48" s="1"/>
      <c r="E48" s="1"/>
      <c r="F48" s="1"/>
      <c r="H48" s="35">
        <v>3562.59</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1639162.8699999999</v>
      </c>
      <c r="I50" s="36"/>
      <c r="J50" s="37"/>
    </row>
    <row r="51" spans="1:10" x14ac:dyDescent="0.3">
      <c r="A51" s="46" t="s">
        <v>42</v>
      </c>
      <c r="B51" s="1"/>
      <c r="C51" s="1"/>
      <c r="D51" s="1"/>
      <c r="E51" s="1"/>
      <c r="F51" s="1"/>
      <c r="H51" s="49">
        <v>36996.800000000003</v>
      </c>
      <c r="I51" s="50"/>
      <c r="J51" s="37"/>
    </row>
    <row r="52" spans="1:10" x14ac:dyDescent="0.3">
      <c r="A52" s="15" t="s">
        <v>43</v>
      </c>
      <c r="B52" s="1"/>
      <c r="C52" s="1"/>
      <c r="D52" s="1"/>
      <c r="E52" s="1"/>
      <c r="F52" s="21"/>
      <c r="H52" s="51">
        <v>36046067.780000001</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1288688.83</v>
      </c>
      <c r="F56" s="56"/>
      <c r="G56" s="57"/>
      <c r="H56" s="58">
        <v>87</v>
      </c>
      <c r="I56" s="59"/>
    </row>
    <row r="57" spans="1:10" x14ac:dyDescent="0.3">
      <c r="A57" s="46" t="s">
        <v>52</v>
      </c>
      <c r="E57" s="56">
        <v>275943</v>
      </c>
      <c r="F57" s="56"/>
      <c r="G57" s="57"/>
      <c r="H57" s="58">
        <v>16</v>
      </c>
      <c r="I57" s="59"/>
    </row>
    <row r="58" spans="1:10" x14ac:dyDescent="0.3">
      <c r="A58" s="46" t="s">
        <v>53</v>
      </c>
      <c r="B58" s="1"/>
      <c r="C58" s="1"/>
      <c r="D58" s="1"/>
      <c r="E58" s="56">
        <v>559435</v>
      </c>
      <c r="F58" s="57"/>
      <c r="G58" s="57"/>
      <c r="H58" s="58">
        <v>36</v>
      </c>
    </row>
    <row r="59" spans="1:10" x14ac:dyDescent="0.3">
      <c r="A59" s="46" t="s">
        <v>54</v>
      </c>
      <c r="B59" s="1"/>
      <c r="C59" s="1"/>
      <c r="D59" s="1"/>
      <c r="E59" s="56">
        <v>0</v>
      </c>
      <c r="F59" s="57"/>
      <c r="G59" s="57"/>
      <c r="H59" s="58">
        <v>0</v>
      </c>
    </row>
    <row r="60" spans="1:10" x14ac:dyDescent="0.3">
      <c r="A60" s="46" t="s">
        <v>55</v>
      </c>
      <c r="B60" s="1"/>
      <c r="C60" s="1"/>
      <c r="D60" s="1"/>
      <c r="E60" s="56">
        <v>0</v>
      </c>
      <c r="F60" s="57"/>
      <c r="G60" s="57"/>
      <c r="H60" s="58">
        <v>0</v>
      </c>
    </row>
    <row r="61" spans="1:10" x14ac:dyDescent="0.3">
      <c r="A61" s="46" t="s">
        <v>56</v>
      </c>
      <c r="B61" s="1"/>
      <c r="C61" s="1"/>
      <c r="D61" s="1"/>
      <c r="E61" s="56"/>
      <c r="F61" s="56">
        <v>1618402.67</v>
      </c>
      <c r="G61" s="57"/>
      <c r="H61" s="58">
        <v>84</v>
      </c>
    </row>
    <row r="62" spans="1:10" x14ac:dyDescent="0.3">
      <c r="A62" s="46" t="s">
        <v>57</v>
      </c>
      <c r="B62" s="1"/>
      <c r="C62" s="1"/>
      <c r="D62" s="1"/>
      <c r="E62" s="56"/>
      <c r="F62" s="56"/>
      <c r="G62" s="57">
        <v>26390.01</v>
      </c>
      <c r="H62" s="58">
        <v>2</v>
      </c>
    </row>
    <row r="63" spans="1:10" x14ac:dyDescent="0.3">
      <c r="A63" s="46" t="s">
        <v>58</v>
      </c>
      <c r="B63" s="1"/>
      <c r="C63" s="1"/>
      <c r="D63" s="1"/>
      <c r="E63" s="56"/>
      <c r="F63" s="60"/>
      <c r="G63" s="57">
        <v>3453568.11</v>
      </c>
      <c r="H63" s="58">
        <v>145</v>
      </c>
    </row>
    <row r="64" spans="1:10" x14ac:dyDescent="0.3">
      <c r="A64" s="46" t="s">
        <v>59</v>
      </c>
      <c r="B64" s="1"/>
      <c r="C64" s="1"/>
      <c r="D64" s="1"/>
      <c r="E64" s="61"/>
      <c r="F64" s="61"/>
      <c r="G64" s="57">
        <v>644768.22</v>
      </c>
      <c r="H64" s="58">
        <v>24</v>
      </c>
    </row>
    <row r="65" spans="1:10" x14ac:dyDescent="0.3">
      <c r="A65" s="34" t="s">
        <v>60</v>
      </c>
      <c r="B65" s="1"/>
      <c r="C65" s="1"/>
      <c r="D65" s="1"/>
      <c r="E65" s="62">
        <v>2124066.83</v>
      </c>
      <c r="F65" s="62">
        <v>1618402.67</v>
      </c>
      <c r="G65" s="63">
        <v>4124726.34</v>
      </c>
      <c r="H65" s="64">
        <v>394</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72043</v>
      </c>
      <c r="E71" s="70">
        <v>1752583453.5699999</v>
      </c>
      <c r="F71" s="71">
        <v>7.0000000000000007E-2</v>
      </c>
      <c r="G71" s="70">
        <v>1404265210.52</v>
      </c>
      <c r="H71" s="42"/>
      <c r="I71" s="59"/>
    </row>
    <row r="72" spans="1:10" x14ac:dyDescent="0.3">
      <c r="A72" s="46" t="s">
        <v>67</v>
      </c>
      <c r="B72" s="1"/>
      <c r="C72" s="1"/>
      <c r="D72" s="72"/>
      <c r="E72" s="73">
        <v>-23564881.57</v>
      </c>
      <c r="F72" s="74"/>
      <c r="G72" s="35">
        <v>-18299530.029999971</v>
      </c>
      <c r="H72" s="42"/>
      <c r="I72" s="59"/>
    </row>
    <row r="73" spans="1:10" x14ac:dyDescent="0.3">
      <c r="A73" s="46" t="s">
        <v>68</v>
      </c>
      <c r="B73" s="1"/>
      <c r="C73" s="1"/>
      <c r="D73" s="75">
        <v>-128</v>
      </c>
      <c r="E73" s="73">
        <v>-2951555.32</v>
      </c>
      <c r="F73" s="74"/>
      <c r="G73" s="35">
        <v>-2409819.5099999998</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-75</v>
      </c>
      <c r="E75" s="73">
        <v>-1695346.78</v>
      </c>
      <c r="F75" s="74"/>
      <c r="G75" s="35">
        <v>-1348536.72</v>
      </c>
      <c r="H75" s="42"/>
      <c r="I75" s="59"/>
    </row>
    <row r="76" spans="1:10" x14ac:dyDescent="0.3">
      <c r="A76" s="46" t="s">
        <v>71</v>
      </c>
      <c r="B76" s="1"/>
      <c r="C76" s="1"/>
      <c r="D76" s="75">
        <v>-207</v>
      </c>
      <c r="E76" s="73">
        <v>-4782469.6900000004</v>
      </c>
      <c r="F76" s="76"/>
      <c r="G76" s="35">
        <v>-3854128.83</v>
      </c>
      <c r="H76" s="42"/>
      <c r="I76" s="59"/>
      <c r="J76" s="59"/>
    </row>
    <row r="77" spans="1:10" x14ac:dyDescent="0.3">
      <c r="A77" s="46" t="s">
        <v>72</v>
      </c>
      <c r="B77" s="1"/>
      <c r="C77" s="77"/>
      <c r="D77" s="78">
        <v>71633</v>
      </c>
      <c r="E77" s="79">
        <v>1719589200.21</v>
      </c>
      <c r="F77" s="80"/>
      <c r="G77" s="79">
        <v>1378353195.4300001</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490678202.43000001</v>
      </c>
      <c r="H80" s="52"/>
      <c r="I80" s="59"/>
    </row>
    <row r="81" spans="1:10" x14ac:dyDescent="0.3">
      <c r="A81" s="84" t="s">
        <v>75</v>
      </c>
      <c r="B81" s="1"/>
      <c r="C81" s="47"/>
      <c r="D81" s="1"/>
      <c r="E81" s="1"/>
      <c r="F81" s="1"/>
      <c r="G81" s="61">
        <v>887674993</v>
      </c>
      <c r="H81" s="52"/>
      <c r="I81" s="59"/>
    </row>
    <row r="82" spans="1:10" x14ac:dyDescent="0.3">
      <c r="A82" s="85" t="s">
        <v>60</v>
      </c>
      <c r="B82" s="1"/>
      <c r="C82" s="47"/>
      <c r="D82" s="1"/>
      <c r="E82" s="1"/>
      <c r="F82" s="1"/>
      <c r="G82" s="86">
        <v>1378353195.4300001</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36046067.779999994</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36046067.779999994</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502277.45</v>
      </c>
      <c r="J92" s="37"/>
    </row>
    <row r="93" spans="1:10" x14ac:dyDescent="0.3">
      <c r="A93" s="15" t="s">
        <v>81</v>
      </c>
      <c r="B93" s="1"/>
      <c r="C93" s="1"/>
      <c r="D93" s="1"/>
      <c r="E93" s="1"/>
      <c r="F93" s="1"/>
      <c r="G93" s="1"/>
      <c r="H93" s="92">
        <v>679153.32</v>
      </c>
      <c r="J93" s="37"/>
    </row>
    <row r="94" spans="1:10" x14ac:dyDescent="0.3">
      <c r="A94" s="46" t="s">
        <v>82</v>
      </c>
      <c r="B94" s="1"/>
      <c r="C94" s="1"/>
      <c r="D94" s="1"/>
      <c r="E94" s="1"/>
      <c r="F94" s="1"/>
      <c r="G94" s="1"/>
      <c r="H94" s="15"/>
    </row>
    <row r="95" spans="1:10" x14ac:dyDescent="0.3">
      <c r="A95" s="34" t="s">
        <v>83</v>
      </c>
      <c r="B95" s="1"/>
      <c r="C95" s="1"/>
      <c r="D95" s="1"/>
      <c r="E95" s="1"/>
      <c r="F95" s="1"/>
      <c r="G95" s="1"/>
      <c r="H95" s="89">
        <v>1170221.01</v>
      </c>
      <c r="J95" s="37"/>
    </row>
    <row r="96" spans="1:10" x14ac:dyDescent="0.3">
      <c r="A96" s="34" t="s">
        <v>84</v>
      </c>
      <c r="B96" s="1"/>
      <c r="C96" s="1"/>
      <c r="D96" s="1"/>
      <c r="E96" s="1"/>
      <c r="F96" s="1"/>
      <c r="G96" s="1"/>
      <c r="H96" s="89">
        <v>1170221.01</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2351651.7800000003</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132145.26</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132145.26</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539976.25</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539976.25</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409340.36</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409340.36</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862600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862600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202283.33</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202283.33</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2146345.2000000002</v>
      </c>
      <c r="J150" s="37"/>
    </row>
    <row r="151" spans="1:10" x14ac:dyDescent="0.3">
      <c r="A151" s="96" t="s">
        <v>126</v>
      </c>
      <c r="B151" s="1"/>
      <c r="C151" s="1"/>
      <c r="D151" s="1"/>
      <c r="E151" s="1"/>
      <c r="F151" s="1"/>
      <c r="G151" s="1"/>
      <c r="H151" s="94">
        <v>2146345.2000000002</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31548070.799999993</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25912015.089999966</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25912015.089999966</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5636055.71</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7530120.4800000004</v>
      </c>
      <c r="J179" s="37"/>
    </row>
    <row r="180" spans="1:10" x14ac:dyDescent="0.3">
      <c r="A180" s="46" t="s">
        <v>142</v>
      </c>
      <c r="B180" s="1"/>
      <c r="C180" s="2"/>
      <c r="D180" s="3"/>
      <c r="E180" s="1"/>
      <c r="F180" s="1"/>
      <c r="G180" s="1"/>
      <c r="H180" s="89">
        <v>7530120.4800000004</v>
      </c>
      <c r="J180" s="37"/>
    </row>
    <row r="181" spans="1:10" x14ac:dyDescent="0.3">
      <c r="A181" s="46" t="s">
        <v>143</v>
      </c>
      <c r="B181" s="1"/>
      <c r="C181" s="2"/>
      <c r="D181" s="3"/>
      <c r="E181" s="1"/>
      <c r="F181" s="1"/>
      <c r="G181" s="1"/>
      <c r="H181" s="76">
        <v>7530120.4800000004</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7530120.4800000004</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5636055.7099999934</v>
      </c>
      <c r="J186" s="37"/>
    </row>
    <row r="187" spans="1:10" x14ac:dyDescent="0.3">
      <c r="A187" s="46" t="s">
        <v>149</v>
      </c>
      <c r="B187" s="1"/>
      <c r="C187" s="2"/>
      <c r="D187" s="3"/>
      <c r="E187" s="1"/>
      <c r="F187" s="21"/>
      <c r="G187" s="1"/>
      <c r="H187" s="94">
        <v>13166176.189999994</v>
      </c>
      <c r="J187" s="37"/>
    </row>
    <row r="188" spans="1:10" x14ac:dyDescent="0.3">
      <c r="A188" s="46" t="s">
        <v>150</v>
      </c>
      <c r="B188" s="1"/>
      <c r="C188" s="2"/>
      <c r="D188" s="3"/>
      <c r="E188" s="1"/>
      <c r="F188" s="21"/>
      <c r="G188" s="1"/>
      <c r="H188" s="94">
        <v>5636055.7099999934</v>
      </c>
      <c r="J188" s="37"/>
    </row>
    <row r="189" spans="1:10" x14ac:dyDescent="0.3">
      <c r="A189" s="46" t="s">
        <v>151</v>
      </c>
      <c r="B189" s="1"/>
      <c r="C189" s="2"/>
      <c r="D189" s="3"/>
      <c r="E189" s="1"/>
      <c r="F189" s="21"/>
      <c r="G189" s="1"/>
      <c r="H189" s="94">
        <v>7530120.4800000004</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20.3</v>
      </c>
      <c r="J193" s="48"/>
    </row>
    <row r="194" spans="1:10" ht="16.5" x14ac:dyDescent="0.35">
      <c r="A194" s="15" t="s">
        <v>154</v>
      </c>
      <c r="B194" s="1"/>
      <c r="C194" s="2"/>
      <c r="D194" s="3"/>
      <c r="E194" s="1"/>
      <c r="F194" s="1"/>
      <c r="H194" s="102">
        <v>0.52099192079328227</v>
      </c>
      <c r="I194" s="103"/>
      <c r="J194" s="48"/>
    </row>
    <row r="195" spans="1:10" ht="16.5" x14ac:dyDescent="0.35">
      <c r="A195" s="15" t="s">
        <v>155</v>
      </c>
      <c r="B195" s="1"/>
      <c r="C195" s="2"/>
      <c r="D195" s="3"/>
      <c r="E195" s="1"/>
      <c r="F195" s="1"/>
      <c r="H195" s="102">
        <v>0.52867585243312898</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2474801.86</v>
      </c>
      <c r="H198" s="1"/>
    </row>
    <row r="199" spans="1:10" x14ac:dyDescent="0.3">
      <c r="A199" s="46" t="s">
        <v>159</v>
      </c>
      <c r="B199" s="1"/>
      <c r="C199" s="2"/>
      <c r="D199" s="3"/>
      <c r="E199" s="21"/>
      <c r="F199" s="1"/>
      <c r="G199" s="94">
        <v>2409819.5099999998</v>
      </c>
      <c r="H199" s="106">
        <v>128</v>
      </c>
    </row>
    <row r="200" spans="1:10" x14ac:dyDescent="0.3">
      <c r="A200" s="46" t="s">
        <v>160</v>
      </c>
      <c r="B200" s="1"/>
      <c r="C200" s="2"/>
      <c r="D200" s="3"/>
      <c r="E200" s="21"/>
      <c r="F200" s="1"/>
      <c r="G200" s="94">
        <v>64982.350000000093</v>
      </c>
      <c r="H200" s="1"/>
    </row>
    <row r="201" spans="1:10" x14ac:dyDescent="0.3">
      <c r="A201" s="46" t="s">
        <v>161</v>
      </c>
      <c r="B201" s="1"/>
      <c r="C201" s="2"/>
      <c r="D201" s="3"/>
      <c r="E201" s="21"/>
      <c r="F201" s="1"/>
      <c r="G201" s="94">
        <v>1404265210.52</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4.6274983894201224E-5</v>
      </c>
      <c r="H203" s="1"/>
    </row>
    <row r="204" spans="1:10" x14ac:dyDescent="0.3">
      <c r="A204" s="46" t="s">
        <v>164</v>
      </c>
      <c r="B204" s="1"/>
      <c r="C204" s="2"/>
      <c r="D204" s="3"/>
      <c r="E204" s="21"/>
      <c r="F204" s="1"/>
      <c r="G204" s="108">
        <v>-4.0265389999999998E-4</v>
      </c>
      <c r="H204" s="1"/>
    </row>
    <row r="205" spans="1:10" x14ac:dyDescent="0.3">
      <c r="A205" s="46" t="s">
        <v>165</v>
      </c>
      <c r="B205" s="1"/>
      <c r="C205" s="2"/>
      <c r="D205" s="3"/>
      <c r="E205" s="21"/>
      <c r="F205" s="1"/>
      <c r="G205" s="108">
        <v>7.2244599999999996E-5</v>
      </c>
      <c r="H205" s="1"/>
    </row>
    <row r="206" spans="1:10" x14ac:dyDescent="0.3">
      <c r="A206" s="46" t="s">
        <v>166</v>
      </c>
      <c r="B206" s="1"/>
      <c r="C206" s="2"/>
      <c r="D206" s="3"/>
      <c r="E206" s="21"/>
      <c r="F206" s="1"/>
      <c r="G206" s="108">
        <v>1.010238E-4</v>
      </c>
      <c r="H206" s="1"/>
    </row>
    <row r="207" spans="1:10" x14ac:dyDescent="0.3">
      <c r="A207" s="46"/>
      <c r="B207" s="1"/>
      <c r="C207" s="2"/>
      <c r="D207" s="3"/>
      <c r="E207" s="21"/>
      <c r="F207" s="1"/>
      <c r="G207" s="107"/>
      <c r="H207" s="1"/>
    </row>
    <row r="208" spans="1:10" x14ac:dyDescent="0.3">
      <c r="A208" s="15" t="s">
        <v>167</v>
      </c>
      <c r="B208" s="1"/>
      <c r="C208" s="2"/>
      <c r="D208" s="3"/>
      <c r="E208" s="21"/>
      <c r="F208" s="1"/>
      <c r="G208" s="107">
        <v>2.4199753564232575E-4</v>
      </c>
      <c r="H208" s="76">
        <v>364454.11999999988</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4.5408443591924922E-3</v>
      </c>
      <c r="G211" s="101">
        <v>6376549.7599999998</v>
      </c>
      <c r="H211" s="112">
        <v>329</v>
      </c>
    </row>
    <row r="212" spans="1:8" x14ac:dyDescent="0.3">
      <c r="A212" s="34" t="s">
        <v>172</v>
      </c>
      <c r="B212" s="1"/>
      <c r="C212" s="2"/>
      <c r="D212" s="3"/>
      <c r="E212" s="1"/>
      <c r="F212" s="111">
        <v>1.1015797289652847E-3</v>
      </c>
      <c r="G212" s="101">
        <v>1546910.09</v>
      </c>
      <c r="H212" s="112">
        <v>80</v>
      </c>
    </row>
    <row r="213" spans="1:8" x14ac:dyDescent="0.3">
      <c r="A213" s="34" t="s">
        <v>173</v>
      </c>
      <c r="B213" s="1"/>
      <c r="C213" s="2"/>
      <c r="D213" s="3"/>
      <c r="E213" s="1"/>
      <c r="F213" s="111">
        <v>1.6743909785597527E-4</v>
      </c>
      <c r="G213" s="113">
        <v>235128.9</v>
      </c>
      <c r="H213" s="114">
        <v>12</v>
      </c>
    </row>
    <row r="214" spans="1:8" x14ac:dyDescent="0.3">
      <c r="A214" s="34" t="s">
        <v>174</v>
      </c>
      <c r="B214" s="1"/>
      <c r="C214" s="2"/>
      <c r="D214" s="3"/>
      <c r="E214" s="1"/>
      <c r="F214" s="111">
        <v>6.0889780192117214E-6</v>
      </c>
      <c r="G214" s="115">
        <v>8550.5400000000009</v>
      </c>
      <c r="H214" s="116">
        <v>1</v>
      </c>
    </row>
    <row r="215" spans="1:8" x14ac:dyDescent="0.3">
      <c r="A215" s="46" t="s">
        <v>175</v>
      </c>
      <c r="B215" s="1"/>
      <c r="C215" s="2"/>
      <c r="D215" s="3"/>
      <c r="E215" s="1"/>
      <c r="F215" s="111">
        <v>5.8098631860137523E-3</v>
      </c>
      <c r="G215" s="98">
        <v>8167139.29</v>
      </c>
      <c r="H215" s="117">
        <v>422</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1.2751078048404718E-3</v>
      </c>
      <c r="H218" s="121">
        <v>1.2908957150590619E-3</v>
      </c>
    </row>
    <row r="219" spans="1:8" x14ac:dyDescent="0.3">
      <c r="A219" s="46" t="s">
        <v>164</v>
      </c>
      <c r="B219" s="1"/>
      <c r="C219" s="2"/>
      <c r="D219" s="3"/>
      <c r="E219" s="1"/>
      <c r="F219" s="1"/>
      <c r="G219" s="120">
        <v>9.134961E-4</v>
      </c>
      <c r="H219" s="120">
        <v>8.6876179999999996E-4</v>
      </c>
    </row>
    <row r="220" spans="1:8" x14ac:dyDescent="0.3">
      <c r="A220" s="46" t="s">
        <v>165</v>
      </c>
      <c r="B220" s="1"/>
      <c r="C220" s="2"/>
      <c r="D220" s="3"/>
      <c r="E220" s="1"/>
      <c r="F220" s="1"/>
      <c r="G220" s="120">
        <v>1.2364444999999999E-3</v>
      </c>
      <c r="H220" s="120">
        <v>1.1385147E-3</v>
      </c>
    </row>
    <row r="221" spans="1:8" x14ac:dyDescent="0.3">
      <c r="A221" s="46" t="s">
        <v>166</v>
      </c>
      <c r="B221" s="1"/>
      <c r="C221" s="2"/>
      <c r="D221" s="3"/>
      <c r="E221" s="1"/>
      <c r="F221" s="1"/>
      <c r="G221" s="120">
        <v>8.3403060000000002E-4</v>
      </c>
      <c r="H221" s="120">
        <v>7.9192780000000005E-4</v>
      </c>
    </row>
    <row r="222" spans="1:8" x14ac:dyDescent="0.3">
      <c r="A222" s="46"/>
      <c r="B222" s="1"/>
      <c r="C222" s="2"/>
      <c r="D222" s="3"/>
      <c r="E222" s="1"/>
      <c r="F222" s="1"/>
      <c r="G222" s="122"/>
      <c r="H222" s="120"/>
    </row>
    <row r="223" spans="1:8" x14ac:dyDescent="0.3">
      <c r="A223" s="123" t="s">
        <v>177</v>
      </c>
      <c r="B223" s="1"/>
      <c r="C223" s="2"/>
      <c r="D223" s="3"/>
      <c r="E223" s="1"/>
      <c r="F223" s="1"/>
      <c r="G223" s="124">
        <v>2296176.17</v>
      </c>
      <c r="H223" s="120"/>
    </row>
    <row r="224" spans="1:8" x14ac:dyDescent="0.3">
      <c r="A224" s="123" t="s">
        <v>178</v>
      </c>
      <c r="B224" s="1"/>
      <c r="C224" s="2"/>
      <c r="D224" s="3"/>
      <c r="E224" s="1"/>
      <c r="F224" s="1"/>
      <c r="G224" s="122">
        <v>1.6351442397050662E-3</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1288688.83</v>
      </c>
      <c r="H229" s="126">
        <v>87</v>
      </c>
    </row>
    <row r="230" spans="1:10" x14ac:dyDescent="0.3">
      <c r="A230" s="15" t="s">
        <v>183</v>
      </c>
      <c r="B230" s="1"/>
      <c r="C230" s="2"/>
      <c r="D230" s="3"/>
      <c r="E230" s="21"/>
      <c r="F230" s="1"/>
      <c r="G230" s="115">
        <v>1413930.42</v>
      </c>
      <c r="H230" s="126">
        <v>87</v>
      </c>
    </row>
    <row r="231" spans="1:10" x14ac:dyDescent="0.3">
      <c r="A231" s="15" t="s">
        <v>184</v>
      </c>
      <c r="B231" s="1"/>
      <c r="C231" s="2"/>
      <c r="D231" s="3"/>
      <c r="E231" s="21"/>
      <c r="F231" s="1"/>
      <c r="G231" s="94">
        <v>-125241.58999999985</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4414743.83</v>
      </c>
      <c r="H234" s="128">
        <v>263</v>
      </c>
      <c r="I234" s="37" t="s">
        <v>51</v>
      </c>
    </row>
    <row r="235" spans="1:10" x14ac:dyDescent="0.3">
      <c r="A235" s="15" t="s">
        <v>187</v>
      </c>
      <c r="B235" s="1"/>
      <c r="C235" s="2"/>
      <c r="D235" s="3"/>
      <c r="E235" s="21"/>
      <c r="F235" s="21"/>
      <c r="G235" s="76">
        <v>4788266.6400000006</v>
      </c>
      <c r="H235" s="69">
        <v>263</v>
      </c>
      <c r="I235" s="37" t="s">
        <v>51</v>
      </c>
    </row>
    <row r="236" spans="1:10" ht="14.5" thickBot="1" x14ac:dyDescent="0.35">
      <c r="A236" s="15" t="s">
        <v>188</v>
      </c>
      <c r="B236" s="1"/>
      <c r="C236" s="2"/>
      <c r="D236" s="3"/>
      <c r="E236" s="21"/>
      <c r="F236" s="1"/>
      <c r="G236" s="129">
        <v>-373522.81000000052</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1101495.1000000001</v>
      </c>
      <c r="I240" s="130"/>
      <c r="J240" s="59"/>
    </row>
    <row r="241" spans="1:10" x14ac:dyDescent="0.3">
      <c r="A241" s="15" t="s">
        <v>191</v>
      </c>
      <c r="B241" s="1"/>
      <c r="C241" s="2"/>
      <c r="D241" s="3"/>
      <c r="E241" s="1"/>
      <c r="F241" s="1"/>
      <c r="G241" s="1"/>
      <c r="H241" s="94">
        <v>679153.32</v>
      </c>
      <c r="I241" s="37"/>
      <c r="J241" s="59"/>
    </row>
    <row r="242" spans="1:10" x14ac:dyDescent="0.3">
      <c r="A242" s="15" t="s">
        <v>192</v>
      </c>
      <c r="B242" s="1"/>
      <c r="C242" s="2"/>
      <c r="D242" s="3"/>
      <c r="E242" s="1"/>
      <c r="F242" s="1"/>
      <c r="G242" s="1"/>
      <c r="H242" s="93">
        <v>1345717.16</v>
      </c>
      <c r="J242" s="59"/>
    </row>
    <row r="243" spans="1:10" ht="14.5" thickBot="1" x14ac:dyDescent="0.35">
      <c r="A243" s="15" t="s">
        <v>193</v>
      </c>
      <c r="B243" s="1"/>
      <c r="C243" s="2"/>
      <c r="D243" s="3"/>
      <c r="E243" s="1"/>
      <c r="F243" s="1"/>
      <c r="G243" s="1"/>
      <c r="H243" s="129">
        <v>1768058.94</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1743211.95</v>
      </c>
      <c r="I245" s="132"/>
      <c r="J245" s="59"/>
    </row>
    <row r="246" spans="1:10" x14ac:dyDescent="0.3">
      <c r="A246" s="15" t="s">
        <v>195</v>
      </c>
      <c r="B246" s="1"/>
      <c r="C246" s="2"/>
      <c r="D246" s="3"/>
      <c r="E246" s="1"/>
      <c r="F246" s="1"/>
      <c r="G246" s="1"/>
      <c r="H246" s="94">
        <v>502277.45</v>
      </c>
      <c r="I246" s="133"/>
      <c r="J246" s="59"/>
    </row>
    <row r="247" spans="1:10" x14ac:dyDescent="0.3">
      <c r="A247" s="15" t="s">
        <v>196</v>
      </c>
      <c r="B247" s="1"/>
      <c r="C247" s="2"/>
      <c r="D247" s="3"/>
      <c r="E247" s="1"/>
      <c r="F247" s="1"/>
      <c r="G247" s="1"/>
      <c r="H247" s="94">
        <v>861283.95</v>
      </c>
      <c r="I247" s="132"/>
      <c r="J247" s="59"/>
    </row>
    <row r="248" spans="1:10" ht="14.5" thickBot="1" x14ac:dyDescent="0.35">
      <c r="A248" s="15" t="s">
        <v>197</v>
      </c>
      <c r="B248" s="1"/>
      <c r="C248" s="2"/>
      <c r="D248" s="3"/>
      <c r="E248" s="1"/>
      <c r="F248" s="1"/>
      <c r="G248" s="1"/>
      <c r="H248" s="129">
        <v>2102218.4500000002</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2019-B
Servicer Report
</oddHeader>
  </headerFooter>
  <rowBreaks count="2" manualBreakCount="2">
    <brk id="99" max="16383" man="1"/>
    <brk id="19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H13" sqref="H13"/>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43739</v>
      </c>
      <c r="D3" s="8" t="s">
        <v>1</v>
      </c>
      <c r="E3" s="9">
        <v>43784</v>
      </c>
      <c r="F3" s="1"/>
      <c r="G3" s="1"/>
    </row>
    <row r="4" spans="1:31" x14ac:dyDescent="0.3">
      <c r="A4" s="6" t="s">
        <v>2</v>
      </c>
      <c r="B4" s="1"/>
      <c r="C4" s="7">
        <v>43769</v>
      </c>
      <c r="D4" s="8" t="s">
        <v>3</v>
      </c>
      <c r="E4" s="10">
        <v>30</v>
      </c>
      <c r="F4" s="1"/>
      <c r="G4" s="1"/>
    </row>
    <row r="5" spans="1:31" x14ac:dyDescent="0.3">
      <c r="A5" s="6" t="s">
        <v>4</v>
      </c>
      <c r="B5" s="1"/>
      <c r="C5" s="7">
        <v>43753</v>
      </c>
      <c r="D5" s="8" t="s">
        <v>5</v>
      </c>
      <c r="E5" s="10">
        <v>31</v>
      </c>
      <c r="F5" s="11"/>
      <c r="G5" s="1"/>
    </row>
    <row r="6" spans="1:31" x14ac:dyDescent="0.3">
      <c r="A6" s="6" t="s">
        <v>6</v>
      </c>
      <c r="B6" s="1"/>
      <c r="C6" s="7">
        <v>43784</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1506024096.6199999</v>
      </c>
      <c r="D10" s="19">
        <v>1431341506.05</v>
      </c>
      <c r="E10" s="18">
        <v>1404265210.52</v>
      </c>
      <c r="F10" s="20">
        <v>0.93243209964011908</v>
      </c>
      <c r="G10" s="21"/>
      <c r="H10" s="22"/>
    </row>
    <row r="11" spans="1:31" x14ac:dyDescent="0.3">
      <c r="A11" s="8" t="s">
        <v>14</v>
      </c>
      <c r="B11" s="8"/>
      <c r="C11" s="18">
        <v>1506024096.6199999</v>
      </c>
      <c r="D11" s="19">
        <v>1431341506.0500002</v>
      </c>
      <c r="E11" s="18">
        <v>1404265210.52</v>
      </c>
      <c r="F11" s="20">
        <v>0.93243209964011908</v>
      </c>
      <c r="G11" s="1"/>
    </row>
    <row r="12" spans="1:31" x14ac:dyDescent="0.3">
      <c r="A12" s="23" t="s">
        <v>15</v>
      </c>
      <c r="B12" s="24">
        <v>2.2822200000000001E-2</v>
      </c>
      <c r="C12" s="18">
        <v>169000000</v>
      </c>
      <c r="D12" s="19">
        <v>94317409.430000007</v>
      </c>
      <c r="E12" s="18">
        <v>67241113.900000006</v>
      </c>
      <c r="F12" s="20">
        <v>0.39787641360946752</v>
      </c>
      <c r="G12" s="21"/>
    </row>
    <row r="13" spans="1:31" x14ac:dyDescent="0.3">
      <c r="A13" s="23" t="s">
        <v>16</v>
      </c>
      <c r="B13" s="24">
        <v>2.2700000000000001E-2</v>
      </c>
      <c r="C13" s="18">
        <v>285450000</v>
      </c>
      <c r="D13" s="19">
        <v>285450000</v>
      </c>
      <c r="E13" s="18">
        <v>285450000</v>
      </c>
      <c r="F13" s="20">
        <v>1</v>
      </c>
      <c r="G13" s="21"/>
    </row>
    <row r="14" spans="1:31" x14ac:dyDescent="0.3">
      <c r="A14" s="23" t="s">
        <v>17</v>
      </c>
      <c r="B14" s="25">
        <v>2.1835E-2</v>
      </c>
      <c r="C14" s="18">
        <v>233550000</v>
      </c>
      <c r="D14" s="19">
        <v>233550000</v>
      </c>
      <c r="E14" s="18">
        <v>233550000</v>
      </c>
      <c r="F14" s="20">
        <v>1</v>
      </c>
      <c r="G14" s="21"/>
    </row>
    <row r="15" spans="1:31" x14ac:dyDescent="0.3">
      <c r="A15" s="23" t="s">
        <v>18</v>
      </c>
      <c r="B15" s="24">
        <v>2.2700000000000001E-2</v>
      </c>
      <c r="C15" s="18">
        <v>456000000</v>
      </c>
      <c r="D15" s="19">
        <v>456000000</v>
      </c>
      <c r="E15" s="18">
        <v>456000000</v>
      </c>
      <c r="F15" s="20">
        <v>1</v>
      </c>
      <c r="G15" s="1"/>
    </row>
    <row r="16" spans="1:31" x14ac:dyDescent="0.3">
      <c r="A16" s="23" t="s">
        <v>19</v>
      </c>
      <c r="B16" s="24">
        <v>2.29E-2</v>
      </c>
      <c r="C16" s="18">
        <v>106000000</v>
      </c>
      <c r="D16" s="19">
        <v>106000000</v>
      </c>
      <c r="E16" s="18">
        <v>106000000</v>
      </c>
      <c r="F16" s="20">
        <v>1</v>
      </c>
      <c r="G16" s="1"/>
    </row>
    <row r="17" spans="1:10" x14ac:dyDescent="0.3">
      <c r="A17" s="23" t="s">
        <v>20</v>
      </c>
      <c r="B17" s="24">
        <v>0</v>
      </c>
      <c r="C17" s="18">
        <v>256024096.62</v>
      </c>
      <c r="D17" s="19">
        <v>256024096.62</v>
      </c>
      <c r="E17" s="18">
        <v>256024096.62</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27076295.530000031</v>
      </c>
      <c r="C21" s="18">
        <v>185356.82</v>
      </c>
      <c r="D21" s="20">
        <v>160.21476644970431</v>
      </c>
      <c r="E21" s="20">
        <v>1.0967859171597634</v>
      </c>
      <c r="F21" s="27"/>
      <c r="G21" s="1"/>
    </row>
    <row r="22" spans="1:10" x14ac:dyDescent="0.3">
      <c r="A22" s="23" t="s">
        <v>16</v>
      </c>
      <c r="B22" s="18">
        <v>0</v>
      </c>
      <c r="C22" s="18">
        <v>539976.25</v>
      </c>
      <c r="D22" s="20">
        <v>0</v>
      </c>
      <c r="E22" s="20">
        <v>1.8916666666666666</v>
      </c>
      <c r="F22" s="27"/>
      <c r="G22" s="1"/>
    </row>
    <row r="23" spans="1:10" x14ac:dyDescent="0.3">
      <c r="A23" s="23" t="s">
        <v>17</v>
      </c>
      <c r="B23" s="18">
        <v>0</v>
      </c>
      <c r="C23" s="18">
        <v>439129.14</v>
      </c>
      <c r="D23" s="20">
        <v>0</v>
      </c>
      <c r="E23" s="20">
        <v>0</v>
      </c>
      <c r="F23" s="27"/>
      <c r="G23" s="1"/>
    </row>
    <row r="24" spans="1:10" x14ac:dyDescent="0.3">
      <c r="A24" s="23" t="s">
        <v>18</v>
      </c>
      <c r="B24" s="18">
        <v>0</v>
      </c>
      <c r="C24" s="18">
        <v>862600</v>
      </c>
      <c r="D24" s="20">
        <v>0</v>
      </c>
      <c r="E24" s="20">
        <v>1.8916666666666666</v>
      </c>
      <c r="F24" s="27"/>
      <c r="G24" s="1"/>
    </row>
    <row r="25" spans="1:10" x14ac:dyDescent="0.3">
      <c r="A25" s="23" t="s">
        <v>19</v>
      </c>
      <c r="B25" s="18">
        <v>0</v>
      </c>
      <c r="C25" s="18">
        <v>202283.33</v>
      </c>
      <c r="D25" s="20">
        <v>0</v>
      </c>
      <c r="E25" s="20">
        <v>1.9083333018867923</v>
      </c>
      <c r="F25" s="27"/>
      <c r="G25" s="1"/>
    </row>
    <row r="26" spans="1:10" x14ac:dyDescent="0.3">
      <c r="A26" s="23" t="s">
        <v>20</v>
      </c>
      <c r="B26" s="18">
        <v>0</v>
      </c>
      <c r="C26" s="18">
        <v>0</v>
      </c>
      <c r="D26" s="20">
        <v>0</v>
      </c>
      <c r="E26" s="20">
        <v>0</v>
      </c>
      <c r="F26" s="27"/>
      <c r="G26" s="1"/>
    </row>
    <row r="27" spans="1:10" x14ac:dyDescent="0.3">
      <c r="A27" s="8" t="s">
        <v>14</v>
      </c>
      <c r="B27" s="18">
        <v>27076295.530000031</v>
      </c>
      <c r="C27" s="18">
        <v>2229345.54</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18079978.68</v>
      </c>
      <c r="I32" s="36"/>
      <c r="J32" s="37"/>
    </row>
    <row r="33" spans="1:10" x14ac:dyDescent="0.3">
      <c r="A33" s="34" t="s">
        <v>28</v>
      </c>
      <c r="B33" s="1"/>
      <c r="C33" s="1"/>
      <c r="D33" s="1"/>
      <c r="E33" s="1"/>
      <c r="F33" s="1"/>
      <c r="H33" s="38">
        <v>8741134.8900000006</v>
      </c>
      <c r="I33" s="39"/>
      <c r="J33" s="37"/>
    </row>
    <row r="34" spans="1:10" x14ac:dyDescent="0.3">
      <c r="A34" s="15" t="s">
        <v>29</v>
      </c>
      <c r="B34" s="1"/>
      <c r="C34" s="1"/>
      <c r="D34" s="1"/>
      <c r="E34" s="32"/>
      <c r="F34" s="21"/>
      <c r="H34" s="40">
        <v>26821113.57</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569704.17000000004</v>
      </c>
      <c r="I39" s="43"/>
      <c r="J39" s="37"/>
    </row>
    <row r="40" spans="1:10" x14ac:dyDescent="0.3">
      <c r="A40" s="34" t="s">
        <v>33</v>
      </c>
      <c r="B40" s="1"/>
      <c r="C40" s="1"/>
      <c r="D40" s="1"/>
      <c r="E40" s="1"/>
      <c r="F40" s="21"/>
      <c r="H40" s="38">
        <v>859599.09</v>
      </c>
      <c r="I40" s="39"/>
      <c r="J40" s="37"/>
    </row>
    <row r="41" spans="1:10" x14ac:dyDescent="0.3">
      <c r="A41" s="46" t="s">
        <v>34</v>
      </c>
      <c r="B41" s="1"/>
      <c r="C41" s="1"/>
      <c r="D41" s="1"/>
      <c r="E41" s="1"/>
      <c r="F41" s="47"/>
      <c r="H41" s="40">
        <v>1429303.26</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7368595.5299999993</v>
      </c>
      <c r="I47" s="36"/>
      <c r="J47" s="37"/>
    </row>
    <row r="48" spans="1:10" x14ac:dyDescent="0.3">
      <c r="A48" s="46" t="s">
        <v>39</v>
      </c>
      <c r="B48" s="1"/>
      <c r="C48" s="1"/>
      <c r="D48" s="1"/>
      <c r="E48" s="1"/>
      <c r="F48" s="1"/>
      <c r="H48" s="35">
        <v>18861.400000000001</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2012632.6500000001</v>
      </c>
      <c r="I50" s="36"/>
      <c r="J50" s="37"/>
    </row>
    <row r="51" spans="1:10" x14ac:dyDescent="0.3">
      <c r="A51" s="46" t="s">
        <v>42</v>
      </c>
      <c r="B51" s="1"/>
      <c r="C51" s="1"/>
      <c r="D51" s="1"/>
      <c r="E51" s="1"/>
      <c r="F51" s="1"/>
      <c r="H51" s="49">
        <v>43132.28</v>
      </c>
      <c r="I51" s="50"/>
      <c r="J51" s="37"/>
    </row>
    <row r="52" spans="1:10" x14ac:dyDescent="0.3">
      <c r="A52" s="15" t="s">
        <v>43</v>
      </c>
      <c r="B52" s="1"/>
      <c r="C52" s="1"/>
      <c r="D52" s="1"/>
      <c r="E52" s="1"/>
      <c r="F52" s="21"/>
      <c r="H52" s="51">
        <v>37693638.689999998</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1280611</v>
      </c>
      <c r="F56" s="56"/>
      <c r="G56" s="57"/>
      <c r="H56" s="58">
        <v>79</v>
      </c>
      <c r="I56" s="59"/>
    </row>
    <row r="57" spans="1:10" x14ac:dyDescent="0.3">
      <c r="A57" s="46" t="s">
        <v>52</v>
      </c>
      <c r="E57" s="56">
        <v>102301</v>
      </c>
      <c r="F57" s="56"/>
      <c r="G57" s="57"/>
      <c r="H57" s="58">
        <v>7</v>
      </c>
      <c r="I57" s="59"/>
    </row>
    <row r="58" spans="1:10" x14ac:dyDescent="0.3">
      <c r="A58" s="46" t="s">
        <v>53</v>
      </c>
      <c r="B58" s="1"/>
      <c r="C58" s="1"/>
      <c r="D58" s="1"/>
      <c r="E58" s="56">
        <v>426866</v>
      </c>
      <c r="F58" s="57"/>
      <c r="G58" s="57"/>
      <c r="H58" s="58">
        <v>22</v>
      </c>
    </row>
    <row r="59" spans="1:10" x14ac:dyDescent="0.3">
      <c r="A59" s="46" t="s">
        <v>54</v>
      </c>
      <c r="B59" s="1"/>
      <c r="C59" s="1"/>
      <c r="D59" s="1"/>
      <c r="E59" s="56">
        <v>0</v>
      </c>
      <c r="F59" s="57"/>
      <c r="G59" s="57"/>
      <c r="H59" s="58">
        <v>0</v>
      </c>
    </row>
    <row r="60" spans="1:10" x14ac:dyDescent="0.3">
      <c r="A60" s="46" t="s">
        <v>55</v>
      </c>
      <c r="B60" s="1"/>
      <c r="C60" s="1"/>
      <c r="D60" s="1"/>
      <c r="E60" s="56">
        <v>12290</v>
      </c>
      <c r="F60" s="57"/>
      <c r="G60" s="57"/>
      <c r="H60" s="58">
        <v>1</v>
      </c>
    </row>
    <row r="61" spans="1:10" x14ac:dyDescent="0.3">
      <c r="A61" s="46" t="s">
        <v>56</v>
      </c>
      <c r="B61" s="1"/>
      <c r="C61" s="1"/>
      <c r="D61" s="1"/>
      <c r="E61" s="56"/>
      <c r="F61" s="56">
        <v>1972863.05</v>
      </c>
      <c r="G61" s="57"/>
      <c r="H61" s="58">
        <v>102</v>
      </c>
    </row>
    <row r="62" spans="1:10" x14ac:dyDescent="0.3">
      <c r="A62" s="46" t="s">
        <v>57</v>
      </c>
      <c r="B62" s="1"/>
      <c r="C62" s="1"/>
      <c r="D62" s="1"/>
      <c r="E62" s="56"/>
      <c r="F62" s="56"/>
      <c r="G62" s="57">
        <v>53337.82</v>
      </c>
      <c r="H62" s="58">
        <v>2</v>
      </c>
    </row>
    <row r="63" spans="1:10" x14ac:dyDescent="0.3">
      <c r="A63" s="46" t="s">
        <v>58</v>
      </c>
      <c r="B63" s="1"/>
      <c r="C63" s="1"/>
      <c r="D63" s="1"/>
      <c r="E63" s="56"/>
      <c r="F63" s="60"/>
      <c r="G63" s="57">
        <v>3981735.11</v>
      </c>
      <c r="H63" s="58">
        <v>173</v>
      </c>
    </row>
    <row r="64" spans="1:10" x14ac:dyDescent="0.3">
      <c r="A64" s="46" t="s">
        <v>59</v>
      </c>
      <c r="B64" s="1"/>
      <c r="C64" s="1"/>
      <c r="D64" s="1"/>
      <c r="E64" s="61"/>
      <c r="F64" s="61"/>
      <c r="G64" s="57">
        <v>1200127.3899999999</v>
      </c>
      <c r="H64" s="58">
        <v>48</v>
      </c>
    </row>
    <row r="65" spans="1:10" x14ac:dyDescent="0.3">
      <c r="A65" s="34" t="s">
        <v>60</v>
      </c>
      <c r="B65" s="1"/>
      <c r="C65" s="1"/>
      <c r="D65" s="1"/>
      <c r="E65" s="62">
        <v>1822068</v>
      </c>
      <c r="F65" s="62">
        <v>1972863.05</v>
      </c>
      <c r="G65" s="63">
        <v>5235200.3199999994</v>
      </c>
      <c r="H65" s="64">
        <v>434</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72517</v>
      </c>
      <c r="E71" s="70">
        <v>1787124470.8199999</v>
      </c>
      <c r="F71" s="71">
        <v>7.0000000000000007E-2</v>
      </c>
      <c r="G71" s="70">
        <v>1431341506.05</v>
      </c>
      <c r="H71" s="42"/>
      <c r="I71" s="59"/>
    </row>
    <row r="72" spans="1:10" x14ac:dyDescent="0.3">
      <c r="A72" s="46" t="s">
        <v>67</v>
      </c>
      <c r="B72" s="1"/>
      <c r="C72" s="1"/>
      <c r="D72" s="72"/>
      <c r="E72" s="73">
        <v>-23711109.18</v>
      </c>
      <c r="F72" s="74"/>
      <c r="G72" s="35">
        <v>-18312223.720000029</v>
      </c>
      <c r="H72" s="42"/>
      <c r="I72" s="59"/>
    </row>
    <row r="73" spans="1:10" x14ac:dyDescent="0.3">
      <c r="A73" s="46" t="s">
        <v>68</v>
      </c>
      <c r="B73" s="1"/>
      <c r="C73" s="1"/>
      <c r="D73" s="75">
        <v>-166</v>
      </c>
      <c r="E73" s="73">
        <v>-3835610.93</v>
      </c>
      <c r="F73" s="74"/>
      <c r="G73" s="35">
        <v>-3136665.1</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-40</v>
      </c>
      <c r="E75" s="73">
        <v>-874391.56</v>
      </c>
      <c r="F75" s="74"/>
      <c r="G75" s="35">
        <v>-697932.76</v>
      </c>
      <c r="H75" s="42"/>
      <c r="I75" s="59"/>
    </row>
    <row r="76" spans="1:10" x14ac:dyDescent="0.3">
      <c r="A76" s="46" t="s">
        <v>71</v>
      </c>
      <c r="B76" s="1"/>
      <c r="C76" s="1"/>
      <c r="D76" s="75">
        <v>-268</v>
      </c>
      <c r="E76" s="73">
        <v>-6119905.5800000001</v>
      </c>
      <c r="F76" s="76"/>
      <c r="G76" s="35">
        <v>-4929473.95</v>
      </c>
      <c r="H76" s="42"/>
      <c r="I76" s="59"/>
      <c r="J76" s="59"/>
    </row>
    <row r="77" spans="1:10" x14ac:dyDescent="0.3">
      <c r="A77" s="46" t="s">
        <v>72</v>
      </c>
      <c r="B77" s="1"/>
      <c r="C77" s="77"/>
      <c r="D77" s="78">
        <v>72043</v>
      </c>
      <c r="E77" s="79">
        <v>1752583453.5699999</v>
      </c>
      <c r="F77" s="80"/>
      <c r="G77" s="79">
        <v>1404265210.52</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516841872.24000001</v>
      </c>
      <c r="H80" s="52"/>
      <c r="I80" s="59"/>
    </row>
    <row r="81" spans="1:10" x14ac:dyDescent="0.3">
      <c r="A81" s="84" t="s">
        <v>75</v>
      </c>
      <c r="B81" s="1"/>
      <c r="C81" s="47"/>
      <c r="D81" s="1"/>
      <c r="E81" s="1"/>
      <c r="F81" s="1"/>
      <c r="G81" s="61">
        <v>887423338.27999997</v>
      </c>
      <c r="H81" s="52"/>
      <c r="I81" s="59"/>
    </row>
    <row r="82" spans="1:10" x14ac:dyDescent="0.3">
      <c r="A82" s="85" t="s">
        <v>60</v>
      </c>
      <c r="B82" s="1"/>
      <c r="C82" s="47"/>
      <c r="D82" s="1"/>
      <c r="E82" s="1"/>
      <c r="F82" s="1"/>
      <c r="G82" s="86">
        <v>1404265210.52</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37693638.689999998</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37693638.689999998</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670049.88</v>
      </c>
      <c r="J92" s="37"/>
    </row>
    <row r="93" spans="1:10" x14ac:dyDescent="0.3">
      <c r="A93" s="15" t="s">
        <v>81</v>
      </c>
      <c r="B93" s="1"/>
      <c r="C93" s="1"/>
      <c r="D93" s="1"/>
      <c r="E93" s="1"/>
      <c r="F93" s="1"/>
      <c r="G93" s="1"/>
      <c r="H93" s="92">
        <v>723763.68</v>
      </c>
      <c r="J93" s="37"/>
    </row>
    <row r="94" spans="1:10" x14ac:dyDescent="0.3">
      <c r="A94" s="46" t="s">
        <v>82</v>
      </c>
      <c r="B94" s="1"/>
      <c r="C94" s="1"/>
      <c r="D94" s="1"/>
      <c r="E94" s="1"/>
      <c r="F94" s="1"/>
      <c r="G94" s="1"/>
      <c r="H94" s="15"/>
    </row>
    <row r="95" spans="1:10" x14ac:dyDescent="0.3">
      <c r="A95" s="34" t="s">
        <v>83</v>
      </c>
      <c r="B95" s="1"/>
      <c r="C95" s="1"/>
      <c r="D95" s="1"/>
      <c r="E95" s="1"/>
      <c r="F95" s="1"/>
      <c r="G95" s="1"/>
      <c r="H95" s="89">
        <v>1192784.5900000001</v>
      </c>
      <c r="J95" s="37"/>
    </row>
    <row r="96" spans="1:10" x14ac:dyDescent="0.3">
      <c r="A96" s="34" t="s">
        <v>84</v>
      </c>
      <c r="B96" s="1"/>
      <c r="C96" s="1"/>
      <c r="D96" s="1"/>
      <c r="E96" s="1"/>
      <c r="F96" s="1"/>
      <c r="G96" s="1"/>
      <c r="H96" s="89">
        <v>1192784.5900000001</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2586598.1500000004</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185356.82</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185356.82</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539976.25</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539976.25</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439129.14</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439129.14</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862600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862600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202283.33</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202283.33</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2229345.54</v>
      </c>
      <c r="J150" s="37"/>
    </row>
    <row r="151" spans="1:10" x14ac:dyDescent="0.3">
      <c r="A151" s="96" t="s">
        <v>126</v>
      </c>
      <c r="B151" s="1"/>
      <c r="C151" s="1"/>
      <c r="D151" s="1"/>
      <c r="E151" s="1"/>
      <c r="F151" s="1"/>
      <c r="G151" s="1"/>
      <c r="H151" s="94">
        <v>2229345.54</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32877694.999999993</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27076295.530000031</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27076295.530000031</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5801399.4699999997</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7530120.4800000004</v>
      </c>
      <c r="J179" s="37"/>
    </row>
    <row r="180" spans="1:10" x14ac:dyDescent="0.3">
      <c r="A180" s="46" t="s">
        <v>142</v>
      </c>
      <c r="B180" s="1"/>
      <c r="C180" s="2"/>
      <c r="D180" s="3"/>
      <c r="E180" s="1"/>
      <c r="F180" s="1"/>
      <c r="G180" s="1"/>
      <c r="H180" s="89">
        <v>7530120.4800000004</v>
      </c>
      <c r="J180" s="37"/>
    </row>
    <row r="181" spans="1:10" x14ac:dyDescent="0.3">
      <c r="A181" s="46" t="s">
        <v>143</v>
      </c>
      <c r="B181" s="1"/>
      <c r="C181" s="2"/>
      <c r="D181" s="3"/>
      <c r="E181" s="1"/>
      <c r="F181" s="1"/>
      <c r="G181" s="1"/>
      <c r="H181" s="76">
        <v>7530120.4800000004</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7530120.4800000004</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5801399.4699999914</v>
      </c>
      <c r="J186" s="37"/>
    </row>
    <row r="187" spans="1:10" x14ac:dyDescent="0.3">
      <c r="A187" s="46" t="s">
        <v>149</v>
      </c>
      <c r="B187" s="1"/>
      <c r="C187" s="2"/>
      <c r="D187" s="3"/>
      <c r="E187" s="1"/>
      <c r="F187" s="21"/>
      <c r="G187" s="1"/>
      <c r="H187" s="94">
        <v>13331519.949999992</v>
      </c>
      <c r="J187" s="37"/>
    </row>
    <row r="188" spans="1:10" x14ac:dyDescent="0.3">
      <c r="A188" s="46" t="s">
        <v>150</v>
      </c>
      <c r="B188" s="1"/>
      <c r="C188" s="2"/>
      <c r="D188" s="3"/>
      <c r="E188" s="1"/>
      <c r="F188" s="21"/>
      <c r="G188" s="1"/>
      <c r="H188" s="94">
        <v>5801399.4699999951</v>
      </c>
      <c r="J188" s="37"/>
    </row>
    <row r="189" spans="1:10" x14ac:dyDescent="0.3">
      <c r="A189" s="46" t="s">
        <v>151</v>
      </c>
      <c r="B189" s="1"/>
      <c r="C189" s="2"/>
      <c r="D189" s="3"/>
      <c r="E189" s="1"/>
      <c r="F189" s="21"/>
      <c r="G189" s="1"/>
      <c r="H189" s="94">
        <v>7530120.4799999967</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21.27</v>
      </c>
      <c r="J193" s="48"/>
    </row>
    <row r="194" spans="1:10" ht="16.5" x14ac:dyDescent="0.35">
      <c r="A194" s="15" t="s">
        <v>154</v>
      </c>
      <c r="B194" s="1"/>
      <c r="C194" s="2"/>
      <c r="D194" s="3"/>
      <c r="E194" s="1"/>
      <c r="F194" s="1"/>
      <c r="H194" s="102">
        <v>0.61342542164300096</v>
      </c>
      <c r="I194" s="103"/>
      <c r="J194" s="48"/>
    </row>
    <row r="195" spans="1:10" ht="16.5" x14ac:dyDescent="0.35">
      <c r="A195" s="15" t="s">
        <v>155</v>
      </c>
      <c r="B195" s="1"/>
      <c r="C195" s="2"/>
      <c r="D195" s="3"/>
      <c r="E195" s="1"/>
      <c r="F195" s="1"/>
      <c r="H195" s="102">
        <v>0.53059683534309066</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2560329.86</v>
      </c>
      <c r="H198" s="1"/>
    </row>
    <row r="199" spans="1:10" x14ac:dyDescent="0.3">
      <c r="A199" s="46" t="s">
        <v>159</v>
      </c>
      <c r="B199" s="1"/>
      <c r="C199" s="2"/>
      <c r="D199" s="3"/>
      <c r="E199" s="21"/>
      <c r="F199" s="1"/>
      <c r="G199" s="94">
        <v>3136665.1</v>
      </c>
      <c r="H199" s="106">
        <v>166</v>
      </c>
    </row>
    <row r="200" spans="1:10" x14ac:dyDescent="0.3">
      <c r="A200" s="46" t="s">
        <v>160</v>
      </c>
      <c r="B200" s="1"/>
      <c r="C200" s="2"/>
      <c r="D200" s="3"/>
      <c r="E200" s="21"/>
      <c r="F200" s="1"/>
      <c r="G200" s="94">
        <v>-576335.24000000022</v>
      </c>
      <c r="H200" s="1"/>
    </row>
    <row r="201" spans="1:10" x14ac:dyDescent="0.3">
      <c r="A201" s="46" t="s">
        <v>161</v>
      </c>
      <c r="B201" s="1"/>
      <c r="C201" s="2"/>
      <c r="D201" s="3"/>
      <c r="E201" s="21"/>
      <c r="F201" s="1"/>
      <c r="G201" s="94">
        <v>1431341506.05</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-4.0265390024948216E-4</v>
      </c>
      <c r="H203" s="1"/>
    </row>
    <row r="204" spans="1:10" x14ac:dyDescent="0.3">
      <c r="A204" s="46" t="s">
        <v>164</v>
      </c>
      <c r="B204" s="1"/>
      <c r="C204" s="2"/>
      <c r="D204" s="3"/>
      <c r="E204" s="21"/>
      <c r="F204" s="1"/>
      <c r="G204" s="108">
        <v>7.2244599999999996E-5</v>
      </c>
      <c r="H204" s="1"/>
    </row>
    <row r="205" spans="1:10" x14ac:dyDescent="0.3">
      <c r="A205" s="46" t="s">
        <v>165</v>
      </c>
      <c r="B205" s="1"/>
      <c r="C205" s="2"/>
      <c r="D205" s="3"/>
      <c r="E205" s="21"/>
      <c r="F205" s="1"/>
      <c r="G205" s="108">
        <v>1.010238E-4</v>
      </c>
      <c r="H205" s="1"/>
    </row>
    <row r="206" spans="1:10" x14ac:dyDescent="0.3">
      <c r="A206" s="46" t="s">
        <v>166</v>
      </c>
      <c r="B206" s="1"/>
      <c r="C206" s="2"/>
      <c r="D206" s="3"/>
      <c r="E206" s="21"/>
      <c r="F206" s="1"/>
      <c r="G206" s="108">
        <v>-7.1743500000000002E-5</v>
      </c>
      <c r="H206" s="1"/>
    </row>
    <row r="207" spans="1:10" x14ac:dyDescent="0.3">
      <c r="A207" s="46"/>
      <c r="B207" s="1"/>
      <c r="C207" s="2"/>
      <c r="D207" s="3"/>
      <c r="E207" s="21"/>
      <c r="F207" s="1"/>
      <c r="G207" s="107"/>
      <c r="H207" s="1"/>
    </row>
    <row r="208" spans="1:10" x14ac:dyDescent="0.3">
      <c r="A208" s="15" t="s">
        <v>167</v>
      </c>
      <c r="B208" s="1"/>
      <c r="C208" s="2"/>
      <c r="D208" s="3"/>
      <c r="E208" s="21"/>
      <c r="F208" s="1"/>
      <c r="G208" s="107">
        <v>2.8514581603560866E-4</v>
      </c>
      <c r="H208" s="76">
        <v>429436.4700000002</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3.9684424269057555E-3</v>
      </c>
      <c r="G211" s="101">
        <v>5680196.3600000003</v>
      </c>
      <c r="H211" s="112">
        <v>289</v>
      </c>
    </row>
    <row r="212" spans="1:8" x14ac:dyDescent="0.3">
      <c r="A212" s="34" t="s">
        <v>172</v>
      </c>
      <c r="B212" s="1"/>
      <c r="C212" s="2"/>
      <c r="D212" s="3"/>
      <c r="E212" s="1"/>
      <c r="F212" s="111">
        <v>6.4802292540212195E-4</v>
      </c>
      <c r="G212" s="101">
        <v>927542.11</v>
      </c>
      <c r="H212" s="112">
        <v>44</v>
      </c>
    </row>
    <row r="213" spans="1:8" x14ac:dyDescent="0.3">
      <c r="A213" s="34" t="s">
        <v>173</v>
      </c>
      <c r="B213" s="1"/>
      <c r="C213" s="2"/>
      <c r="D213" s="3"/>
      <c r="E213" s="1"/>
      <c r="F213" s="111">
        <v>2.1229456332791155E-4</v>
      </c>
      <c r="G213" s="113">
        <v>303866.02</v>
      </c>
      <c r="H213" s="114">
        <v>15</v>
      </c>
    </row>
    <row r="214" spans="1:8" x14ac:dyDescent="0.3">
      <c r="A214" s="34" t="s">
        <v>174</v>
      </c>
      <c r="B214" s="1"/>
      <c r="C214" s="2"/>
      <c r="D214" s="3"/>
      <c r="E214" s="1"/>
      <c r="F214" s="111">
        <v>5.3178608793407733E-5</v>
      </c>
      <c r="G214" s="115">
        <v>76116.75</v>
      </c>
      <c r="H214" s="116">
        <v>4</v>
      </c>
    </row>
    <row r="215" spans="1:8" x14ac:dyDescent="0.3">
      <c r="A215" s="46" t="s">
        <v>175</v>
      </c>
      <c r="B215" s="1"/>
      <c r="C215" s="2"/>
      <c r="D215" s="3"/>
      <c r="E215" s="1"/>
      <c r="F215" s="111">
        <v>4.8287599156357887E-3</v>
      </c>
      <c r="G215" s="98">
        <v>6987721.2400000002</v>
      </c>
      <c r="H215" s="117">
        <v>352</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9.1349609752344112E-4</v>
      </c>
      <c r="H218" s="121">
        <v>8.6876180757615451E-4</v>
      </c>
    </row>
    <row r="219" spans="1:8" x14ac:dyDescent="0.3">
      <c r="A219" s="46" t="s">
        <v>164</v>
      </c>
      <c r="B219" s="1"/>
      <c r="C219" s="2"/>
      <c r="D219" s="3"/>
      <c r="E219" s="1"/>
      <c r="F219" s="1"/>
      <c r="G219" s="120">
        <v>1.2364444999999999E-3</v>
      </c>
      <c r="H219" s="120">
        <v>1.1385147E-3</v>
      </c>
    </row>
    <row r="220" spans="1:8" x14ac:dyDescent="0.3">
      <c r="A220" s="46" t="s">
        <v>165</v>
      </c>
      <c r="B220" s="1"/>
      <c r="C220" s="2"/>
      <c r="D220" s="3"/>
      <c r="E220" s="1"/>
      <c r="F220" s="1"/>
      <c r="G220" s="120">
        <v>8.3403060000000002E-4</v>
      </c>
      <c r="H220" s="120">
        <v>7.9192780000000005E-4</v>
      </c>
    </row>
    <row r="221" spans="1:8" x14ac:dyDescent="0.3">
      <c r="A221" s="46" t="s">
        <v>166</v>
      </c>
      <c r="B221" s="1"/>
      <c r="C221" s="2"/>
      <c r="D221" s="3"/>
      <c r="E221" s="1"/>
      <c r="F221" s="1"/>
      <c r="G221" s="120">
        <v>0</v>
      </c>
      <c r="H221" s="120">
        <v>0</v>
      </c>
    </row>
    <row r="222" spans="1:8" x14ac:dyDescent="0.3">
      <c r="A222" s="46"/>
      <c r="B222" s="1"/>
      <c r="C222" s="2"/>
      <c r="D222" s="3"/>
      <c r="E222" s="1"/>
      <c r="F222" s="1"/>
      <c r="G222" s="122"/>
      <c r="H222" s="120"/>
    </row>
    <row r="223" spans="1:8" x14ac:dyDescent="0.3">
      <c r="A223" s="123" t="s">
        <v>177</v>
      </c>
      <c r="B223" s="1"/>
      <c r="C223" s="2"/>
      <c r="D223" s="3"/>
      <c r="E223" s="1"/>
      <c r="F223" s="1"/>
      <c r="G223" s="124">
        <v>1599167.75</v>
      </c>
      <c r="H223" s="120"/>
    </row>
    <row r="224" spans="1:8" x14ac:dyDescent="0.3">
      <c r="A224" s="123" t="s">
        <v>178</v>
      </c>
      <c r="B224" s="1"/>
      <c r="C224" s="2"/>
      <c r="D224" s="3"/>
      <c r="E224" s="1"/>
      <c r="F224" s="1"/>
      <c r="G224" s="122">
        <v>1.1172510146884105E-3</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1280611</v>
      </c>
      <c r="H229" s="126">
        <v>79</v>
      </c>
    </row>
    <row r="230" spans="1:10" x14ac:dyDescent="0.3">
      <c r="A230" s="15" t="s">
        <v>183</v>
      </c>
      <c r="B230" s="1"/>
      <c r="C230" s="2"/>
      <c r="D230" s="3"/>
      <c r="E230" s="21"/>
      <c r="F230" s="1"/>
      <c r="G230" s="115">
        <v>1446609.94</v>
      </c>
      <c r="H230" s="126">
        <v>79</v>
      </c>
    </row>
    <row r="231" spans="1:10" x14ac:dyDescent="0.3">
      <c r="A231" s="15" t="s">
        <v>184</v>
      </c>
      <c r="B231" s="1"/>
      <c r="C231" s="2"/>
      <c r="D231" s="3"/>
      <c r="E231" s="21"/>
      <c r="F231" s="1"/>
      <c r="G231" s="94">
        <v>-165998.93999999994</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3126055</v>
      </c>
      <c r="H234" s="128">
        <v>176</v>
      </c>
      <c r="I234" s="37" t="s">
        <v>51</v>
      </c>
    </row>
    <row r="235" spans="1:10" x14ac:dyDescent="0.3">
      <c r="A235" s="15" t="s">
        <v>187</v>
      </c>
      <c r="B235" s="1"/>
      <c r="C235" s="2"/>
      <c r="D235" s="3"/>
      <c r="E235" s="21"/>
      <c r="F235" s="21"/>
      <c r="G235" s="76">
        <v>3374336.2199999997</v>
      </c>
      <c r="H235" s="69">
        <v>176</v>
      </c>
      <c r="I235" s="37" t="s">
        <v>51</v>
      </c>
    </row>
    <row r="236" spans="1:10" ht="14.5" thickBot="1" x14ac:dyDescent="0.35">
      <c r="A236" s="15" t="s">
        <v>188</v>
      </c>
      <c r="B236" s="1"/>
      <c r="C236" s="2"/>
      <c r="D236" s="3"/>
      <c r="E236" s="21"/>
      <c r="F236" s="1"/>
      <c r="G236" s="129">
        <v>-248281.21999999974</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965659.69</v>
      </c>
      <c r="I240" s="130"/>
      <c r="J240" s="59"/>
    </row>
    <row r="241" spans="1:10" x14ac:dyDescent="0.3">
      <c r="A241" s="15" t="s">
        <v>191</v>
      </c>
      <c r="B241" s="1"/>
      <c r="C241" s="2"/>
      <c r="D241" s="3"/>
      <c r="E241" s="1"/>
      <c r="F241" s="1"/>
      <c r="G241" s="1"/>
      <c r="H241" s="94">
        <v>723763.68</v>
      </c>
      <c r="I241" s="37"/>
      <c r="J241" s="59"/>
    </row>
    <row r="242" spans="1:10" x14ac:dyDescent="0.3">
      <c r="A242" s="15" t="s">
        <v>192</v>
      </c>
      <c r="B242" s="1"/>
      <c r="C242" s="2"/>
      <c r="D242" s="3"/>
      <c r="E242" s="1"/>
      <c r="F242" s="1"/>
      <c r="G242" s="1"/>
      <c r="H242" s="93">
        <v>859599.09</v>
      </c>
      <c r="J242" s="59"/>
    </row>
    <row r="243" spans="1:10" ht="14.5" thickBot="1" x14ac:dyDescent="0.35">
      <c r="A243" s="15" t="s">
        <v>193</v>
      </c>
      <c r="B243" s="1"/>
      <c r="C243" s="2"/>
      <c r="D243" s="3"/>
      <c r="E243" s="1"/>
      <c r="F243" s="1"/>
      <c r="G243" s="1"/>
      <c r="H243" s="129">
        <v>1101495.0999999999</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1843557.66</v>
      </c>
      <c r="I245" s="132"/>
      <c r="J245" s="59"/>
    </row>
    <row r="246" spans="1:10" x14ac:dyDescent="0.3">
      <c r="A246" s="15" t="s">
        <v>195</v>
      </c>
      <c r="B246" s="1"/>
      <c r="C246" s="2"/>
      <c r="D246" s="3"/>
      <c r="E246" s="1"/>
      <c r="F246" s="1"/>
      <c r="G246" s="1"/>
      <c r="H246" s="94">
        <v>670049.88</v>
      </c>
      <c r="I246" s="133"/>
      <c r="J246" s="59"/>
    </row>
    <row r="247" spans="1:10" x14ac:dyDescent="0.3">
      <c r="A247" s="15" t="s">
        <v>196</v>
      </c>
      <c r="B247" s="1"/>
      <c r="C247" s="2"/>
      <c r="D247" s="3"/>
      <c r="E247" s="1"/>
      <c r="F247" s="1"/>
      <c r="G247" s="1"/>
      <c r="H247" s="94">
        <v>569704.17000000004</v>
      </c>
      <c r="I247" s="132"/>
      <c r="J247" s="59"/>
    </row>
    <row r="248" spans="1:10" ht="14.5" thickBot="1" x14ac:dyDescent="0.35">
      <c r="A248" s="15" t="s">
        <v>197</v>
      </c>
      <c r="B248" s="1"/>
      <c r="C248" s="2"/>
      <c r="D248" s="3"/>
      <c r="E248" s="1"/>
      <c r="F248" s="1"/>
      <c r="G248" s="1"/>
      <c r="H248" s="129">
        <v>1743211.9499999997</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2019-B
Servicer Report
</oddHeader>
  </headerFooter>
  <rowBreaks count="2" manualBreakCount="2">
    <brk id="99" max="16383" man="1"/>
    <brk id="19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D39" sqref="D39"/>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43709</v>
      </c>
      <c r="D3" s="8" t="s">
        <v>1</v>
      </c>
      <c r="E3" s="9">
        <v>43753</v>
      </c>
      <c r="F3" s="1"/>
      <c r="G3" s="1"/>
    </row>
    <row r="4" spans="1:31" x14ac:dyDescent="0.3">
      <c r="A4" s="6" t="s">
        <v>2</v>
      </c>
      <c r="B4" s="1"/>
      <c r="C4" s="7">
        <v>43738</v>
      </c>
      <c r="D4" s="8" t="s">
        <v>3</v>
      </c>
      <c r="E4" s="10">
        <v>30</v>
      </c>
      <c r="F4" s="1"/>
      <c r="G4" s="1"/>
    </row>
    <row r="5" spans="1:31" x14ac:dyDescent="0.3">
      <c r="A5" s="6" t="s">
        <v>4</v>
      </c>
      <c r="B5" s="1"/>
      <c r="C5" s="7">
        <v>43724</v>
      </c>
      <c r="D5" s="8" t="s">
        <v>5</v>
      </c>
      <c r="E5" s="10">
        <v>29</v>
      </c>
      <c r="F5" s="11"/>
      <c r="G5" s="1"/>
    </row>
    <row r="6" spans="1:31" x14ac:dyDescent="0.3">
      <c r="A6" s="6" t="s">
        <v>6</v>
      </c>
      <c r="B6" s="1"/>
      <c r="C6" s="7">
        <v>43753</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1506024096.6199999</v>
      </c>
      <c r="D10" s="19">
        <v>1457010991.01</v>
      </c>
      <c r="E10" s="18">
        <v>1431341506.05</v>
      </c>
      <c r="F10" s="20">
        <v>0.95041075986924006</v>
      </c>
      <c r="G10" s="21"/>
      <c r="H10" s="22"/>
    </row>
    <row r="11" spans="1:31" x14ac:dyDescent="0.3">
      <c r="A11" s="8" t="s">
        <v>14</v>
      </c>
      <c r="B11" s="8"/>
      <c r="C11" s="18">
        <v>1506024096.6199999</v>
      </c>
      <c r="D11" s="19">
        <v>1457010991.0099998</v>
      </c>
      <c r="E11" s="18">
        <v>1431341506.0500002</v>
      </c>
      <c r="F11" s="20">
        <v>0.95041075986924028</v>
      </c>
      <c r="G11" s="1"/>
    </row>
    <row r="12" spans="1:31" x14ac:dyDescent="0.3">
      <c r="A12" s="23" t="s">
        <v>15</v>
      </c>
      <c r="B12" s="24">
        <v>2.2822200000000001E-2</v>
      </c>
      <c r="C12" s="18">
        <v>169000000</v>
      </c>
      <c r="D12" s="19">
        <v>119986894.39</v>
      </c>
      <c r="E12" s="18">
        <v>94317409.430000007</v>
      </c>
      <c r="F12" s="20">
        <v>0.55809118005917169</v>
      </c>
      <c r="G12" s="21"/>
    </row>
    <row r="13" spans="1:31" x14ac:dyDescent="0.3">
      <c r="A13" s="23" t="s">
        <v>16</v>
      </c>
      <c r="B13" s="24">
        <v>2.2700000000000001E-2</v>
      </c>
      <c r="C13" s="18">
        <v>285450000</v>
      </c>
      <c r="D13" s="19">
        <v>285450000</v>
      </c>
      <c r="E13" s="18">
        <v>285450000</v>
      </c>
      <c r="F13" s="20">
        <v>1</v>
      </c>
      <c r="G13" s="21"/>
    </row>
    <row r="14" spans="1:31" x14ac:dyDescent="0.3">
      <c r="A14" s="23" t="s">
        <v>17</v>
      </c>
      <c r="B14" s="25">
        <v>2.2974999999999999E-2</v>
      </c>
      <c r="C14" s="18">
        <v>233550000</v>
      </c>
      <c r="D14" s="19">
        <v>233550000</v>
      </c>
      <c r="E14" s="18">
        <v>233550000</v>
      </c>
      <c r="F14" s="20">
        <v>1</v>
      </c>
      <c r="G14" s="21"/>
    </row>
    <row r="15" spans="1:31" x14ac:dyDescent="0.3">
      <c r="A15" s="23" t="s">
        <v>18</v>
      </c>
      <c r="B15" s="24">
        <v>2.2700000000000001E-2</v>
      </c>
      <c r="C15" s="18">
        <v>456000000</v>
      </c>
      <c r="D15" s="19">
        <v>456000000</v>
      </c>
      <c r="E15" s="18">
        <v>456000000</v>
      </c>
      <c r="F15" s="20">
        <v>1</v>
      </c>
      <c r="G15" s="1"/>
    </row>
    <row r="16" spans="1:31" x14ac:dyDescent="0.3">
      <c r="A16" s="23" t="s">
        <v>19</v>
      </c>
      <c r="B16" s="24">
        <v>2.29E-2</v>
      </c>
      <c r="C16" s="18">
        <v>106000000</v>
      </c>
      <c r="D16" s="19">
        <v>106000000</v>
      </c>
      <c r="E16" s="18">
        <v>106000000</v>
      </c>
      <c r="F16" s="20">
        <v>1</v>
      </c>
      <c r="G16" s="1"/>
    </row>
    <row r="17" spans="1:10" x14ac:dyDescent="0.3">
      <c r="A17" s="23" t="s">
        <v>20</v>
      </c>
      <c r="B17" s="24">
        <v>0</v>
      </c>
      <c r="C17" s="18">
        <v>256024096.62</v>
      </c>
      <c r="D17" s="19">
        <v>256024096.62</v>
      </c>
      <c r="E17" s="18">
        <v>256024096.62</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25669484.960000008</v>
      </c>
      <c r="C21" s="18">
        <v>220590.51</v>
      </c>
      <c r="D21" s="20">
        <v>151.89044355029591</v>
      </c>
      <c r="E21" s="20">
        <v>1.3052692899408285</v>
      </c>
      <c r="F21" s="27"/>
      <c r="G21" s="1"/>
    </row>
    <row r="22" spans="1:10" x14ac:dyDescent="0.3">
      <c r="A22" s="23" t="s">
        <v>16</v>
      </c>
      <c r="B22" s="18">
        <v>0</v>
      </c>
      <c r="C22" s="18">
        <v>539976.25</v>
      </c>
      <c r="D22" s="20">
        <v>0</v>
      </c>
      <c r="E22" s="20">
        <v>1.8916666666666666</v>
      </c>
      <c r="F22" s="27"/>
      <c r="G22" s="1"/>
    </row>
    <row r="23" spans="1:10" x14ac:dyDescent="0.3">
      <c r="A23" s="23" t="s">
        <v>17</v>
      </c>
      <c r="B23" s="18">
        <v>0</v>
      </c>
      <c r="C23" s="18">
        <v>432245.91</v>
      </c>
      <c r="D23" s="20">
        <v>0</v>
      </c>
      <c r="E23" s="20">
        <v>0</v>
      </c>
      <c r="F23" s="27"/>
      <c r="G23" s="1"/>
    </row>
    <row r="24" spans="1:10" x14ac:dyDescent="0.3">
      <c r="A24" s="23" t="s">
        <v>18</v>
      </c>
      <c r="B24" s="18">
        <v>0</v>
      </c>
      <c r="C24" s="18">
        <v>862600</v>
      </c>
      <c r="D24" s="20">
        <v>0</v>
      </c>
      <c r="E24" s="20">
        <v>1.8916666666666666</v>
      </c>
      <c r="F24" s="27"/>
      <c r="G24" s="1"/>
    </row>
    <row r="25" spans="1:10" x14ac:dyDescent="0.3">
      <c r="A25" s="23" t="s">
        <v>19</v>
      </c>
      <c r="B25" s="18">
        <v>0</v>
      </c>
      <c r="C25" s="18">
        <v>202283.33</v>
      </c>
      <c r="D25" s="20">
        <v>0</v>
      </c>
      <c r="E25" s="20">
        <v>1.9083333018867923</v>
      </c>
      <c r="F25" s="27"/>
      <c r="G25" s="1"/>
    </row>
    <row r="26" spans="1:10" x14ac:dyDescent="0.3">
      <c r="A26" s="23" t="s">
        <v>20</v>
      </c>
      <c r="B26" s="18">
        <v>0</v>
      </c>
      <c r="C26" s="18">
        <v>0</v>
      </c>
      <c r="D26" s="20">
        <v>0</v>
      </c>
      <c r="E26" s="20">
        <v>0</v>
      </c>
      <c r="F26" s="27"/>
      <c r="G26" s="1"/>
    </row>
    <row r="27" spans="1:10" x14ac:dyDescent="0.3">
      <c r="A27" s="8" t="s">
        <v>14</v>
      </c>
      <c r="B27" s="18">
        <v>25669484.960000008</v>
      </c>
      <c r="C27" s="18">
        <v>2257696</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17785555.949999999</v>
      </c>
      <c r="I32" s="36"/>
      <c r="J32" s="37"/>
    </row>
    <row r="33" spans="1:10" x14ac:dyDescent="0.3">
      <c r="A33" s="34" t="s">
        <v>28</v>
      </c>
      <c r="B33" s="1"/>
      <c r="C33" s="1"/>
      <c r="D33" s="1"/>
      <c r="E33" s="1"/>
      <c r="F33" s="1"/>
      <c r="H33" s="38">
        <v>8674240.6099999994</v>
      </c>
      <c r="I33" s="39"/>
      <c r="J33" s="37"/>
    </row>
    <row r="34" spans="1:10" x14ac:dyDescent="0.3">
      <c r="A34" s="15" t="s">
        <v>29</v>
      </c>
      <c r="B34" s="1"/>
      <c r="C34" s="1"/>
      <c r="D34" s="1"/>
      <c r="E34" s="32"/>
      <c r="F34" s="21"/>
      <c r="H34" s="40">
        <v>26459796.559999999</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679242.95</v>
      </c>
      <c r="I39" s="43"/>
      <c r="J39" s="37"/>
    </row>
    <row r="40" spans="1:10" x14ac:dyDescent="0.3">
      <c r="A40" s="34" t="s">
        <v>33</v>
      </c>
      <c r="B40" s="1"/>
      <c r="C40" s="1"/>
      <c r="D40" s="1"/>
      <c r="E40" s="1"/>
      <c r="F40" s="21"/>
      <c r="H40" s="38">
        <v>716788.17</v>
      </c>
      <c r="I40" s="39"/>
      <c r="J40" s="37"/>
    </row>
    <row r="41" spans="1:10" x14ac:dyDescent="0.3">
      <c r="A41" s="46" t="s">
        <v>34</v>
      </c>
      <c r="B41" s="1"/>
      <c r="C41" s="1"/>
      <c r="D41" s="1"/>
      <c r="E41" s="1"/>
      <c r="F41" s="47"/>
      <c r="H41" s="40">
        <v>1396031.12</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6317147.6699999999</v>
      </c>
      <c r="I47" s="36"/>
      <c r="J47" s="37"/>
    </row>
    <row r="48" spans="1:10" x14ac:dyDescent="0.3">
      <c r="A48" s="46" t="s">
        <v>39</v>
      </c>
      <c r="B48" s="1"/>
      <c r="C48" s="1"/>
      <c r="D48" s="1"/>
      <c r="E48" s="1"/>
      <c r="F48" s="1"/>
      <c r="H48" s="35">
        <v>6593.73</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1870610.98</v>
      </c>
      <c r="I50" s="36"/>
      <c r="J50" s="37"/>
    </row>
    <row r="51" spans="1:10" x14ac:dyDescent="0.3">
      <c r="A51" s="46" t="s">
        <v>42</v>
      </c>
      <c r="B51" s="1"/>
      <c r="C51" s="1"/>
      <c r="D51" s="1"/>
      <c r="E51" s="1"/>
      <c r="F51" s="1"/>
      <c r="H51" s="49">
        <v>40499.43</v>
      </c>
      <c r="I51" s="50"/>
      <c r="J51" s="37"/>
    </row>
    <row r="52" spans="1:10" x14ac:dyDescent="0.3">
      <c r="A52" s="15" t="s">
        <v>43</v>
      </c>
      <c r="B52" s="1"/>
      <c r="C52" s="1"/>
      <c r="D52" s="1"/>
      <c r="E52" s="1"/>
      <c r="F52" s="21"/>
      <c r="H52" s="51">
        <v>36090679.489999995</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685887</v>
      </c>
      <c r="F56" s="56"/>
      <c r="G56" s="57"/>
      <c r="H56" s="58">
        <v>41</v>
      </c>
      <c r="I56" s="59"/>
    </row>
    <row r="57" spans="1:10" x14ac:dyDescent="0.3">
      <c r="A57" s="46" t="s">
        <v>52</v>
      </c>
      <c r="E57" s="56">
        <v>72956</v>
      </c>
      <c r="F57" s="56"/>
      <c r="G57" s="57"/>
      <c r="H57" s="58">
        <v>3</v>
      </c>
      <c r="I57" s="59"/>
    </row>
    <row r="58" spans="1:10" x14ac:dyDescent="0.3">
      <c r="A58" s="46" t="s">
        <v>53</v>
      </c>
      <c r="B58" s="1"/>
      <c r="C58" s="1"/>
      <c r="D58" s="1"/>
      <c r="E58" s="56">
        <v>397861</v>
      </c>
      <c r="F58" s="57"/>
      <c r="G58" s="57"/>
      <c r="H58" s="58">
        <v>20</v>
      </c>
    </row>
    <row r="59" spans="1:10" x14ac:dyDescent="0.3">
      <c r="A59" s="46" t="s">
        <v>54</v>
      </c>
      <c r="B59" s="1"/>
      <c r="C59" s="1"/>
      <c r="D59" s="1"/>
      <c r="E59" s="56">
        <v>0</v>
      </c>
      <c r="F59" s="57"/>
      <c r="G59" s="57"/>
      <c r="H59" s="58">
        <v>0</v>
      </c>
    </row>
    <row r="60" spans="1:10" x14ac:dyDescent="0.3">
      <c r="A60" s="46" t="s">
        <v>55</v>
      </c>
      <c r="B60" s="1"/>
      <c r="C60" s="1"/>
      <c r="D60" s="1"/>
      <c r="E60" s="56">
        <v>0</v>
      </c>
      <c r="F60" s="57"/>
      <c r="G60" s="57"/>
      <c r="H60" s="58">
        <v>0</v>
      </c>
    </row>
    <row r="61" spans="1:10" x14ac:dyDescent="0.3">
      <c r="A61" s="46" t="s">
        <v>56</v>
      </c>
      <c r="B61" s="1"/>
      <c r="C61" s="1"/>
      <c r="D61" s="1"/>
      <c r="E61" s="56"/>
      <c r="F61" s="56">
        <v>1842614.29</v>
      </c>
      <c r="G61" s="57"/>
      <c r="H61" s="58">
        <v>92</v>
      </c>
    </row>
    <row r="62" spans="1:10" x14ac:dyDescent="0.3">
      <c r="A62" s="46" t="s">
        <v>57</v>
      </c>
      <c r="B62" s="1"/>
      <c r="C62" s="1"/>
      <c r="D62" s="1"/>
      <c r="E62" s="56"/>
      <c r="F62" s="56"/>
      <c r="G62" s="57">
        <v>29578.99</v>
      </c>
      <c r="H62" s="58">
        <v>1</v>
      </c>
    </row>
    <row r="63" spans="1:10" x14ac:dyDescent="0.3">
      <c r="A63" s="46" t="s">
        <v>58</v>
      </c>
      <c r="B63" s="1"/>
      <c r="C63" s="1"/>
      <c r="D63" s="1"/>
      <c r="E63" s="56"/>
      <c r="F63" s="60"/>
      <c r="G63" s="57">
        <v>3557317.21</v>
      </c>
      <c r="H63" s="58">
        <v>149</v>
      </c>
    </row>
    <row r="64" spans="1:10" x14ac:dyDescent="0.3">
      <c r="A64" s="46" t="s">
        <v>59</v>
      </c>
      <c r="B64" s="1"/>
      <c r="C64" s="1"/>
      <c r="D64" s="1"/>
      <c r="E64" s="61"/>
      <c r="F64" s="61"/>
      <c r="G64" s="57">
        <v>1347312.61</v>
      </c>
      <c r="H64" s="58">
        <v>53</v>
      </c>
    </row>
    <row r="65" spans="1:10" x14ac:dyDescent="0.3">
      <c r="A65" s="34" t="s">
        <v>60</v>
      </c>
      <c r="B65" s="1"/>
      <c r="C65" s="1"/>
      <c r="D65" s="1"/>
      <c r="E65" s="62">
        <v>1156704</v>
      </c>
      <c r="F65" s="62">
        <v>1842614.29</v>
      </c>
      <c r="G65" s="63">
        <v>4934208.8100000005</v>
      </c>
      <c r="H65" s="64">
        <v>359</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72902</v>
      </c>
      <c r="E71" s="70">
        <v>1820065209.6800001</v>
      </c>
      <c r="F71" s="71">
        <v>7.0000000000000007E-2</v>
      </c>
      <c r="G71" s="70">
        <v>1457010991.01</v>
      </c>
      <c r="H71" s="42"/>
      <c r="I71" s="59"/>
    </row>
    <row r="72" spans="1:10" x14ac:dyDescent="0.3">
      <c r="A72" s="46" t="s">
        <v>67</v>
      </c>
      <c r="B72" s="1"/>
      <c r="C72" s="1"/>
      <c r="D72" s="72"/>
      <c r="E72" s="73">
        <v>-23882678.390000001</v>
      </c>
      <c r="F72" s="74"/>
      <c r="G72" s="35">
        <v>-18344831.74000001</v>
      </c>
      <c r="H72" s="42"/>
      <c r="I72" s="59"/>
    </row>
    <row r="73" spans="1:10" x14ac:dyDescent="0.3">
      <c r="A73" s="46" t="s">
        <v>68</v>
      </c>
      <c r="B73" s="1"/>
      <c r="C73" s="1"/>
      <c r="D73" s="75">
        <v>-117</v>
      </c>
      <c r="E73" s="73">
        <v>-2760138.63</v>
      </c>
      <c r="F73" s="74"/>
      <c r="G73" s="35">
        <v>-2237764.67</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-37</v>
      </c>
      <c r="E75" s="73">
        <v>-836118.68</v>
      </c>
      <c r="F75" s="74"/>
      <c r="G75" s="35">
        <v>-664718.78</v>
      </c>
      <c r="H75" s="42"/>
      <c r="I75" s="59"/>
    </row>
    <row r="76" spans="1:10" x14ac:dyDescent="0.3">
      <c r="A76" s="46" t="s">
        <v>71</v>
      </c>
      <c r="B76" s="1"/>
      <c r="C76" s="1"/>
      <c r="D76" s="75">
        <v>-231</v>
      </c>
      <c r="E76" s="73">
        <v>-5461803.1600000001</v>
      </c>
      <c r="F76" s="76"/>
      <c r="G76" s="35">
        <v>-4422169.7699999996</v>
      </c>
      <c r="H76" s="42"/>
      <c r="I76" s="59"/>
      <c r="J76" s="59"/>
    </row>
    <row r="77" spans="1:10" x14ac:dyDescent="0.3">
      <c r="A77" s="46" t="s">
        <v>72</v>
      </c>
      <c r="B77" s="1"/>
      <c r="C77" s="77"/>
      <c r="D77" s="78">
        <v>72517</v>
      </c>
      <c r="E77" s="79">
        <v>1787124470.8199997</v>
      </c>
      <c r="F77" s="80"/>
      <c r="G77" s="79">
        <v>1431341506.05</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543708484.88</v>
      </c>
      <c r="H80" s="52"/>
      <c r="I80" s="59"/>
    </row>
    <row r="81" spans="1:10" x14ac:dyDescent="0.3">
      <c r="A81" s="84" t="s">
        <v>75</v>
      </c>
      <c r="B81" s="1"/>
      <c r="C81" s="47"/>
      <c r="D81" s="1"/>
      <c r="E81" s="1"/>
      <c r="F81" s="1"/>
      <c r="G81" s="61">
        <v>887633021.16999996</v>
      </c>
      <c r="H81" s="52"/>
      <c r="I81" s="59"/>
    </row>
    <row r="82" spans="1:10" x14ac:dyDescent="0.3">
      <c r="A82" s="85" t="s">
        <v>60</v>
      </c>
      <c r="B82" s="1"/>
      <c r="C82" s="47"/>
      <c r="D82" s="1"/>
      <c r="E82" s="1"/>
      <c r="F82" s="1"/>
      <c r="G82" s="86">
        <v>1431341506.05</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36090679.489999995</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36090679.489999995</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550407.31999999995</v>
      </c>
      <c r="J92" s="37"/>
    </row>
    <row r="93" spans="1:10" x14ac:dyDescent="0.3">
      <c r="A93" s="15" t="s">
        <v>81</v>
      </c>
      <c r="B93" s="1"/>
      <c r="C93" s="1"/>
      <c r="D93" s="1"/>
      <c r="E93" s="1"/>
      <c r="F93" s="1"/>
      <c r="G93" s="1"/>
      <c r="H93" s="92">
        <v>284186.23</v>
      </c>
      <c r="J93" s="37"/>
    </row>
    <row r="94" spans="1:10" x14ac:dyDescent="0.3">
      <c r="A94" s="46" t="s">
        <v>82</v>
      </c>
      <c r="B94" s="1"/>
      <c r="C94" s="1"/>
      <c r="D94" s="1"/>
      <c r="E94" s="1"/>
      <c r="F94" s="1"/>
      <c r="G94" s="1"/>
      <c r="H94" s="15"/>
    </row>
    <row r="95" spans="1:10" x14ac:dyDescent="0.3">
      <c r="A95" s="34" t="s">
        <v>83</v>
      </c>
      <c r="B95" s="1"/>
      <c r="C95" s="1"/>
      <c r="D95" s="1"/>
      <c r="E95" s="1"/>
      <c r="F95" s="1"/>
      <c r="G95" s="1"/>
      <c r="H95" s="89">
        <v>1214175.83</v>
      </c>
      <c r="J95" s="37"/>
    </row>
    <row r="96" spans="1:10" x14ac:dyDescent="0.3">
      <c r="A96" s="34" t="s">
        <v>84</v>
      </c>
      <c r="B96" s="1"/>
      <c r="C96" s="1"/>
      <c r="D96" s="1"/>
      <c r="E96" s="1"/>
      <c r="F96" s="1"/>
      <c r="G96" s="1"/>
      <c r="H96" s="89">
        <v>1214175.83</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2048769.38</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220590.51</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220590.51</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539976.25</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539976.25</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432245.91</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432245.91</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862600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862600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202283.33</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202283.33</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2257696</v>
      </c>
      <c r="J150" s="37"/>
    </row>
    <row r="151" spans="1:10" x14ac:dyDescent="0.3">
      <c r="A151" s="96" t="s">
        <v>126</v>
      </c>
      <c r="B151" s="1"/>
      <c r="C151" s="1"/>
      <c r="D151" s="1"/>
      <c r="E151" s="1"/>
      <c r="F151" s="1"/>
      <c r="G151" s="1"/>
      <c r="H151" s="94">
        <v>2257696</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31784214.109999999</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25669484.960000008</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25669484.960000008</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6114729.1500000004</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7530120.4800000004</v>
      </c>
      <c r="J179" s="37"/>
    </row>
    <row r="180" spans="1:10" x14ac:dyDescent="0.3">
      <c r="A180" s="46" t="s">
        <v>142</v>
      </c>
      <c r="B180" s="1"/>
      <c r="C180" s="2"/>
      <c r="D180" s="3"/>
      <c r="E180" s="1"/>
      <c r="F180" s="1"/>
      <c r="G180" s="1"/>
      <c r="H180" s="89">
        <v>7530120.4800000004</v>
      </c>
      <c r="J180" s="37"/>
    </row>
    <row r="181" spans="1:10" x14ac:dyDescent="0.3">
      <c r="A181" s="46" t="s">
        <v>143</v>
      </c>
      <c r="B181" s="1"/>
      <c r="C181" s="2"/>
      <c r="D181" s="3"/>
      <c r="E181" s="1"/>
      <c r="F181" s="1"/>
      <c r="G181" s="1"/>
      <c r="H181" s="76">
        <v>7530120.4800000004</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7530120.4800000004</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6114729.1499999985</v>
      </c>
      <c r="J186" s="37"/>
    </row>
    <row r="187" spans="1:10" x14ac:dyDescent="0.3">
      <c r="A187" s="46" t="s">
        <v>149</v>
      </c>
      <c r="B187" s="1"/>
      <c r="C187" s="2"/>
      <c r="D187" s="3"/>
      <c r="E187" s="1"/>
      <c r="F187" s="21"/>
      <c r="G187" s="1"/>
      <c r="H187" s="94">
        <v>13644849.629999999</v>
      </c>
      <c r="J187" s="37"/>
    </row>
    <row r="188" spans="1:10" x14ac:dyDescent="0.3">
      <c r="A188" s="46" t="s">
        <v>150</v>
      </c>
      <c r="B188" s="1"/>
      <c r="C188" s="2"/>
      <c r="D188" s="3"/>
      <c r="E188" s="1"/>
      <c r="F188" s="21"/>
      <c r="G188" s="1"/>
      <c r="H188" s="94">
        <v>6114729.1499999948</v>
      </c>
      <c r="J188" s="37"/>
    </row>
    <row r="189" spans="1:10" x14ac:dyDescent="0.3">
      <c r="A189" s="46" t="s">
        <v>151</v>
      </c>
      <c r="B189" s="1"/>
      <c r="C189" s="2"/>
      <c r="D189" s="3"/>
      <c r="E189" s="1"/>
      <c r="F189" s="21"/>
      <c r="G189" s="1"/>
      <c r="H189" s="94">
        <v>7530120.4800000042</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22.25</v>
      </c>
      <c r="J193" s="48"/>
    </row>
    <row r="194" spans="1:10" ht="16.5" x14ac:dyDescent="0.35">
      <c r="A194" s="15" t="s">
        <v>154</v>
      </c>
      <c r="B194" s="1"/>
      <c r="C194" s="2"/>
      <c r="D194" s="3"/>
      <c r="E194" s="1"/>
      <c r="F194" s="1"/>
      <c r="H194" s="102">
        <v>0.53869094303666587</v>
      </c>
      <c r="I194" s="103"/>
      <c r="J194" s="48"/>
    </row>
    <row r="195" spans="1:10" ht="16.5" x14ac:dyDescent="0.35">
      <c r="A195" s="15" t="s">
        <v>155</v>
      </c>
      <c r="B195" s="1"/>
      <c r="C195" s="2"/>
      <c r="D195" s="3"/>
      <c r="E195" s="1"/>
      <c r="F195" s="1"/>
      <c r="H195" s="102">
        <v>0.50298730657645396</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2343025.81</v>
      </c>
      <c r="H198" s="1"/>
    </row>
    <row r="199" spans="1:10" x14ac:dyDescent="0.3">
      <c r="A199" s="46" t="s">
        <v>159</v>
      </c>
      <c r="B199" s="1"/>
      <c r="C199" s="2"/>
      <c r="D199" s="3"/>
      <c r="E199" s="21"/>
      <c r="F199" s="1"/>
      <c r="G199" s="94">
        <v>2237764.67</v>
      </c>
      <c r="H199" s="106">
        <v>117</v>
      </c>
    </row>
    <row r="200" spans="1:10" x14ac:dyDescent="0.3">
      <c r="A200" s="46" t="s">
        <v>160</v>
      </c>
      <c r="B200" s="1"/>
      <c r="C200" s="2"/>
      <c r="D200" s="3"/>
      <c r="E200" s="21"/>
      <c r="F200" s="1"/>
      <c r="G200" s="94">
        <v>105261.14000000013</v>
      </c>
      <c r="H200" s="1"/>
    </row>
    <row r="201" spans="1:10" x14ac:dyDescent="0.3">
      <c r="A201" s="46" t="s">
        <v>161</v>
      </c>
      <c r="B201" s="1"/>
      <c r="C201" s="2"/>
      <c r="D201" s="3"/>
      <c r="E201" s="21"/>
      <c r="F201" s="1"/>
      <c r="G201" s="94">
        <v>1457010991.01</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7.2244575126391533E-5</v>
      </c>
      <c r="H203" s="1"/>
    </row>
    <row r="204" spans="1:10" x14ac:dyDescent="0.3">
      <c r="A204" s="46" t="s">
        <v>164</v>
      </c>
      <c r="B204" s="1"/>
      <c r="C204" s="2"/>
      <c r="D204" s="3"/>
      <c r="E204" s="21"/>
      <c r="F204" s="1"/>
      <c r="G204" s="108">
        <v>1.010238E-4</v>
      </c>
      <c r="H204" s="1"/>
    </row>
    <row r="205" spans="1:10" x14ac:dyDescent="0.3">
      <c r="A205" s="46" t="s">
        <v>165</v>
      </c>
      <c r="B205" s="1"/>
      <c r="C205" s="2"/>
      <c r="D205" s="3"/>
      <c r="E205" s="21"/>
      <c r="F205" s="1"/>
      <c r="G205" s="108">
        <v>-7.1743500000000002E-5</v>
      </c>
      <c r="H205" s="1"/>
    </row>
    <row r="206" spans="1:10" x14ac:dyDescent="0.3">
      <c r="A206" s="46" t="s">
        <v>166</v>
      </c>
      <c r="B206" s="1"/>
      <c r="C206" s="2"/>
      <c r="D206" s="3"/>
      <c r="E206" s="21"/>
      <c r="F206" s="1"/>
      <c r="G206" s="108">
        <v>0</v>
      </c>
      <c r="H206" s="1"/>
    </row>
    <row r="207" spans="1:10" x14ac:dyDescent="0.3">
      <c r="A207" s="46"/>
      <c r="B207" s="1"/>
      <c r="C207" s="2"/>
      <c r="D207" s="3"/>
      <c r="E207" s="21"/>
      <c r="F207" s="1"/>
      <c r="G207" s="107"/>
      <c r="H207" s="1"/>
    </row>
    <row r="208" spans="1:10" x14ac:dyDescent="0.3">
      <c r="A208" s="15" t="s">
        <v>167</v>
      </c>
      <c r="B208" s="1"/>
      <c r="C208" s="2"/>
      <c r="D208" s="3"/>
      <c r="E208" s="21"/>
      <c r="F208" s="1"/>
      <c r="G208" s="107">
        <v>-9.7540783264814951E-5</v>
      </c>
      <c r="H208" s="76">
        <v>-146898.77000000014</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3.2134571385452684E-3</v>
      </c>
      <c r="G211" s="101">
        <v>4682042.37</v>
      </c>
      <c r="H211" s="112">
        <v>241</v>
      </c>
    </row>
    <row r="212" spans="1:8" x14ac:dyDescent="0.3">
      <c r="A212" s="34" t="s">
        <v>172</v>
      </c>
      <c r="B212" s="1"/>
      <c r="C212" s="2"/>
      <c r="D212" s="3"/>
      <c r="E212" s="1"/>
      <c r="F212" s="111">
        <v>7.587618053818871E-4</v>
      </c>
      <c r="G212" s="101">
        <v>1105524.29</v>
      </c>
      <c r="H212" s="112">
        <v>54</v>
      </c>
    </row>
    <row r="213" spans="1:8" x14ac:dyDescent="0.3">
      <c r="A213" s="34" t="s">
        <v>173</v>
      </c>
      <c r="B213" s="1"/>
      <c r="C213" s="2"/>
      <c r="D213" s="3"/>
      <c r="E213" s="1"/>
      <c r="F213" s="111">
        <v>4.0823140914516117E-4</v>
      </c>
      <c r="G213" s="113">
        <v>594797.65</v>
      </c>
      <c r="H213" s="114">
        <v>25</v>
      </c>
    </row>
    <row r="214" spans="1:8" x14ac:dyDescent="0.3">
      <c r="A214" s="34" t="s">
        <v>174</v>
      </c>
      <c r="B214" s="1"/>
      <c r="C214" s="2"/>
      <c r="D214" s="3"/>
      <c r="E214" s="1"/>
      <c r="F214" s="111">
        <v>6.9451267440236823E-5</v>
      </c>
      <c r="G214" s="115">
        <v>101191.26</v>
      </c>
      <c r="H214" s="116">
        <v>4</v>
      </c>
    </row>
    <row r="215" spans="1:8" x14ac:dyDescent="0.3">
      <c r="A215" s="46" t="s">
        <v>175</v>
      </c>
      <c r="B215" s="1"/>
      <c r="C215" s="2"/>
      <c r="D215" s="3"/>
      <c r="E215" s="1"/>
      <c r="F215" s="111">
        <v>4.3804503530723163E-3</v>
      </c>
      <c r="G215" s="98">
        <v>6483555.5700000003</v>
      </c>
      <c r="H215" s="117">
        <v>324</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1.236444481967285E-3</v>
      </c>
      <c r="H218" s="121">
        <v>1.1385147183890702E-3</v>
      </c>
    </row>
    <row r="219" spans="1:8" x14ac:dyDescent="0.3">
      <c r="A219" s="46" t="s">
        <v>164</v>
      </c>
      <c r="B219" s="1"/>
      <c r="C219" s="2"/>
      <c r="D219" s="3"/>
      <c r="E219" s="1"/>
      <c r="F219" s="1"/>
      <c r="G219" s="120">
        <v>8.3403060000000002E-4</v>
      </c>
      <c r="H219" s="120">
        <v>7.9192780000000005E-4</v>
      </c>
    </row>
    <row r="220" spans="1:8" x14ac:dyDescent="0.3">
      <c r="A220" s="46" t="s">
        <v>165</v>
      </c>
      <c r="B220" s="1"/>
      <c r="C220" s="2"/>
      <c r="D220" s="3"/>
      <c r="E220" s="1"/>
      <c r="F220" s="1"/>
      <c r="G220" s="120">
        <v>0</v>
      </c>
      <c r="H220" s="120">
        <v>0</v>
      </c>
    </row>
    <row r="221" spans="1:8" x14ac:dyDescent="0.3">
      <c r="A221" s="46" t="s">
        <v>166</v>
      </c>
      <c r="B221" s="1"/>
      <c r="C221" s="2"/>
      <c r="D221" s="3"/>
      <c r="E221" s="1"/>
      <c r="F221" s="1"/>
      <c r="G221" s="120">
        <v>0</v>
      </c>
      <c r="H221" s="120">
        <v>0</v>
      </c>
    </row>
    <row r="222" spans="1:8" x14ac:dyDescent="0.3">
      <c r="A222" s="46"/>
      <c r="B222" s="1"/>
      <c r="C222" s="2"/>
      <c r="D222" s="3"/>
      <c r="E222" s="1"/>
      <c r="F222" s="1"/>
      <c r="G222" s="122"/>
      <c r="H222" s="120"/>
    </row>
    <row r="223" spans="1:8" x14ac:dyDescent="0.3">
      <c r="A223" s="123" t="s">
        <v>177</v>
      </c>
      <c r="B223" s="1"/>
      <c r="C223" s="2"/>
      <c r="D223" s="3"/>
      <c r="E223" s="1"/>
      <c r="F223" s="1"/>
      <c r="G223" s="124">
        <v>2205707.7000000002</v>
      </c>
      <c r="H223" s="120"/>
    </row>
    <row r="224" spans="1:8" x14ac:dyDescent="0.3">
      <c r="A224" s="123" t="s">
        <v>178</v>
      </c>
      <c r="B224" s="1"/>
      <c r="C224" s="2"/>
      <c r="D224" s="3"/>
      <c r="E224" s="1"/>
      <c r="F224" s="1"/>
      <c r="G224" s="122">
        <v>1.5138579692326162E-3</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685887</v>
      </c>
      <c r="H229" s="126">
        <v>41</v>
      </c>
    </row>
    <row r="230" spans="1:10" x14ac:dyDescent="0.3">
      <c r="A230" s="15" t="s">
        <v>183</v>
      </c>
      <c r="B230" s="1"/>
      <c r="C230" s="2"/>
      <c r="D230" s="3"/>
      <c r="E230" s="21"/>
      <c r="F230" s="1"/>
      <c r="G230" s="115">
        <v>735250.15</v>
      </c>
      <c r="H230" s="126">
        <v>41</v>
      </c>
    </row>
    <row r="231" spans="1:10" x14ac:dyDescent="0.3">
      <c r="A231" s="15" t="s">
        <v>184</v>
      </c>
      <c r="B231" s="1"/>
      <c r="C231" s="2"/>
      <c r="D231" s="3"/>
      <c r="E231" s="21"/>
      <c r="F231" s="1"/>
      <c r="G231" s="94">
        <v>-49363.150000000023</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1845444</v>
      </c>
      <c r="H234" s="128">
        <v>97</v>
      </c>
      <c r="I234" s="37" t="s">
        <v>51</v>
      </c>
    </row>
    <row r="235" spans="1:10" x14ac:dyDescent="0.3">
      <c r="A235" s="15" t="s">
        <v>187</v>
      </c>
      <c r="B235" s="1"/>
      <c r="C235" s="2"/>
      <c r="D235" s="3"/>
      <c r="E235" s="21"/>
      <c r="F235" s="21"/>
      <c r="G235" s="76">
        <v>1927726.2799999998</v>
      </c>
      <c r="H235" s="69">
        <v>97</v>
      </c>
      <c r="I235" s="37" t="s">
        <v>51</v>
      </c>
    </row>
    <row r="236" spans="1:10" ht="14.5" thickBot="1" x14ac:dyDescent="0.35">
      <c r="A236" s="15" t="s">
        <v>188</v>
      </c>
      <c r="B236" s="1"/>
      <c r="C236" s="2"/>
      <c r="D236" s="3"/>
      <c r="E236" s="21"/>
      <c r="F236" s="1"/>
      <c r="G236" s="129">
        <v>-82282.279999999795</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533057.75</v>
      </c>
      <c r="I240" s="130"/>
      <c r="J240" s="59"/>
    </row>
    <row r="241" spans="1:10" x14ac:dyDescent="0.3">
      <c r="A241" s="15" t="s">
        <v>191</v>
      </c>
      <c r="B241" s="1"/>
      <c r="C241" s="2"/>
      <c r="D241" s="3"/>
      <c r="E241" s="1"/>
      <c r="F241" s="1"/>
      <c r="G241" s="1"/>
      <c r="H241" s="94">
        <v>284186.23</v>
      </c>
      <c r="I241" s="37"/>
      <c r="J241" s="59"/>
    </row>
    <row r="242" spans="1:10" x14ac:dyDescent="0.3">
      <c r="A242" s="15" t="s">
        <v>192</v>
      </c>
      <c r="B242" s="1"/>
      <c r="C242" s="2"/>
      <c r="D242" s="3"/>
      <c r="E242" s="1"/>
      <c r="F242" s="1"/>
      <c r="G242" s="1"/>
      <c r="H242" s="93">
        <v>716788.17</v>
      </c>
      <c r="J242" s="59"/>
    </row>
    <row r="243" spans="1:10" ht="14.5" thickBot="1" x14ac:dyDescent="0.35">
      <c r="A243" s="15" t="s">
        <v>193</v>
      </c>
      <c r="B243" s="1"/>
      <c r="C243" s="2"/>
      <c r="D243" s="3"/>
      <c r="E243" s="1"/>
      <c r="F243" s="1"/>
      <c r="G243" s="1"/>
      <c r="H243" s="129">
        <v>965659.69000000006</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1714722.03</v>
      </c>
      <c r="I245" s="132"/>
      <c r="J245" s="59"/>
    </row>
    <row r="246" spans="1:10" x14ac:dyDescent="0.3">
      <c r="A246" s="15" t="s">
        <v>195</v>
      </c>
      <c r="B246" s="1"/>
      <c r="C246" s="2"/>
      <c r="D246" s="3"/>
      <c r="E246" s="1"/>
      <c r="F246" s="1"/>
      <c r="G246" s="1"/>
      <c r="H246" s="94">
        <v>550407.31999999995</v>
      </c>
      <c r="I246" s="133"/>
      <c r="J246" s="59"/>
    </row>
    <row r="247" spans="1:10" x14ac:dyDescent="0.3">
      <c r="A247" s="15" t="s">
        <v>196</v>
      </c>
      <c r="B247" s="1"/>
      <c r="C247" s="2"/>
      <c r="D247" s="3"/>
      <c r="E247" s="1"/>
      <c r="F247" s="1"/>
      <c r="G247" s="1"/>
      <c r="H247" s="94">
        <v>679242.95</v>
      </c>
      <c r="I247" s="132"/>
      <c r="J247" s="59"/>
    </row>
    <row r="248" spans="1:10" ht="14.5" thickBot="1" x14ac:dyDescent="0.35">
      <c r="A248" s="15" t="s">
        <v>197</v>
      </c>
      <c r="B248" s="1"/>
      <c r="C248" s="2"/>
      <c r="D248" s="3"/>
      <c r="E248" s="1"/>
      <c r="F248" s="1"/>
      <c r="G248" s="1"/>
      <c r="H248" s="129">
        <v>1843557.66</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2019-B
Servicer Report
</oddHeader>
  </headerFooter>
  <rowBreaks count="2" manualBreakCount="2">
    <brk id="99" max="16383" man="1"/>
    <brk id="19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F27" sqref="F27"/>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43678</v>
      </c>
      <c r="D3" s="8" t="s">
        <v>1</v>
      </c>
      <c r="E3" s="9">
        <v>43724</v>
      </c>
      <c r="F3" s="1"/>
      <c r="G3" s="1"/>
    </row>
    <row r="4" spans="1:31" x14ac:dyDescent="0.3">
      <c r="A4" s="6" t="s">
        <v>2</v>
      </c>
      <c r="B4" s="1"/>
      <c r="C4" s="7">
        <v>43708</v>
      </c>
      <c r="D4" s="8" t="s">
        <v>3</v>
      </c>
      <c r="E4" s="10">
        <v>30</v>
      </c>
      <c r="F4" s="1"/>
      <c r="G4" s="1"/>
    </row>
    <row r="5" spans="1:31" x14ac:dyDescent="0.3">
      <c r="A5" s="6" t="s">
        <v>4</v>
      </c>
      <c r="B5" s="1"/>
      <c r="C5" s="7">
        <v>43692</v>
      </c>
      <c r="D5" s="8" t="s">
        <v>5</v>
      </c>
      <c r="E5" s="10">
        <v>32</v>
      </c>
      <c r="F5" s="11"/>
      <c r="G5" s="1"/>
    </row>
    <row r="6" spans="1:31" x14ac:dyDescent="0.3">
      <c r="A6" s="6" t="s">
        <v>6</v>
      </c>
      <c r="B6" s="1"/>
      <c r="C6" s="7">
        <v>43724</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1506024096.6199999</v>
      </c>
      <c r="D10" s="19">
        <v>1481680911.72</v>
      </c>
      <c r="E10" s="18">
        <v>1457010991.01</v>
      </c>
      <c r="F10" s="20">
        <v>0.9674552978800266</v>
      </c>
      <c r="G10" s="21"/>
      <c r="H10" s="22"/>
    </row>
    <row r="11" spans="1:31" x14ac:dyDescent="0.3">
      <c r="A11" s="8" t="s">
        <v>14</v>
      </c>
      <c r="B11" s="8"/>
      <c r="C11" s="18">
        <v>1506024096.6199999</v>
      </c>
      <c r="D11" s="19">
        <v>1481680911.7199998</v>
      </c>
      <c r="E11" s="18">
        <v>1457010991.0099998</v>
      </c>
      <c r="F11" s="20">
        <v>0.96745529788002649</v>
      </c>
      <c r="G11" s="1"/>
    </row>
    <row r="12" spans="1:31" x14ac:dyDescent="0.3">
      <c r="A12" s="23" t="s">
        <v>15</v>
      </c>
      <c r="B12" s="24">
        <v>2.2822200000000001E-2</v>
      </c>
      <c r="C12" s="18">
        <v>169000000</v>
      </c>
      <c r="D12" s="19">
        <v>144656815.09999999</v>
      </c>
      <c r="E12" s="18">
        <v>119986894.38999999</v>
      </c>
      <c r="F12" s="20">
        <v>0.70998162360946737</v>
      </c>
      <c r="G12" s="21"/>
    </row>
    <row r="13" spans="1:31" x14ac:dyDescent="0.3">
      <c r="A13" s="23" t="s">
        <v>16</v>
      </c>
      <c r="B13" s="24">
        <v>2.2700000000000001E-2</v>
      </c>
      <c r="C13" s="18">
        <v>285450000</v>
      </c>
      <c r="D13" s="19">
        <v>285450000</v>
      </c>
      <c r="E13" s="18">
        <v>285450000</v>
      </c>
      <c r="F13" s="20">
        <v>1</v>
      </c>
      <c r="G13" s="21"/>
    </row>
    <row r="14" spans="1:31" x14ac:dyDescent="0.3">
      <c r="A14" s="23" t="s">
        <v>17</v>
      </c>
      <c r="B14" s="25">
        <v>2.4651300000000001E-2</v>
      </c>
      <c r="C14" s="18">
        <v>233550000</v>
      </c>
      <c r="D14" s="19">
        <v>233550000</v>
      </c>
      <c r="E14" s="18">
        <v>233550000</v>
      </c>
      <c r="F14" s="20">
        <v>1</v>
      </c>
      <c r="G14" s="21"/>
    </row>
    <row r="15" spans="1:31" x14ac:dyDescent="0.3">
      <c r="A15" s="23" t="s">
        <v>18</v>
      </c>
      <c r="B15" s="24">
        <v>2.2700000000000001E-2</v>
      </c>
      <c r="C15" s="18">
        <v>456000000</v>
      </c>
      <c r="D15" s="19">
        <v>456000000</v>
      </c>
      <c r="E15" s="18">
        <v>456000000</v>
      </c>
      <c r="F15" s="20">
        <v>1</v>
      </c>
      <c r="G15" s="1"/>
    </row>
    <row r="16" spans="1:31" x14ac:dyDescent="0.3">
      <c r="A16" s="23" t="s">
        <v>19</v>
      </c>
      <c r="B16" s="24">
        <v>2.29E-2</v>
      </c>
      <c r="C16" s="18">
        <v>106000000</v>
      </c>
      <c r="D16" s="19">
        <v>106000000</v>
      </c>
      <c r="E16" s="18">
        <v>106000000</v>
      </c>
      <c r="F16" s="20">
        <v>1</v>
      </c>
      <c r="G16" s="1"/>
    </row>
    <row r="17" spans="1:10" x14ac:dyDescent="0.3">
      <c r="A17" s="23" t="s">
        <v>20</v>
      </c>
      <c r="B17" s="24">
        <v>0</v>
      </c>
      <c r="C17" s="18">
        <v>256024096.62</v>
      </c>
      <c r="D17" s="19">
        <v>256024096.62</v>
      </c>
      <c r="E17" s="18">
        <v>256024096.62</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24669920.710000016</v>
      </c>
      <c r="C21" s="18">
        <v>293456.59999999998</v>
      </c>
      <c r="D21" s="20">
        <v>145.97586218934921</v>
      </c>
      <c r="E21" s="20">
        <v>1.7364295857988163</v>
      </c>
      <c r="F21" s="27"/>
      <c r="G21" s="1"/>
    </row>
    <row r="22" spans="1:10" x14ac:dyDescent="0.3">
      <c r="A22" s="23" t="s">
        <v>16</v>
      </c>
      <c r="B22" s="18">
        <v>0</v>
      </c>
      <c r="C22" s="18">
        <v>539976.25</v>
      </c>
      <c r="D22" s="20">
        <v>0</v>
      </c>
      <c r="E22" s="20">
        <v>1.8916666666666666</v>
      </c>
      <c r="F22" s="27"/>
      <c r="G22" s="1"/>
    </row>
    <row r="23" spans="1:10" x14ac:dyDescent="0.3">
      <c r="A23" s="23" t="s">
        <v>17</v>
      </c>
      <c r="B23" s="18">
        <v>0</v>
      </c>
      <c r="C23" s="18">
        <v>511760.99</v>
      </c>
      <c r="D23" s="20">
        <v>0</v>
      </c>
      <c r="E23" s="20">
        <v>0</v>
      </c>
      <c r="F23" s="27"/>
      <c r="G23" s="1"/>
    </row>
    <row r="24" spans="1:10" x14ac:dyDescent="0.3">
      <c r="A24" s="23" t="s">
        <v>18</v>
      </c>
      <c r="B24" s="18">
        <v>0</v>
      </c>
      <c r="C24" s="18">
        <v>862600</v>
      </c>
      <c r="D24" s="20">
        <v>0</v>
      </c>
      <c r="E24" s="20">
        <v>1.8916666666666666</v>
      </c>
      <c r="F24" s="27"/>
      <c r="G24" s="1"/>
    </row>
    <row r="25" spans="1:10" x14ac:dyDescent="0.3">
      <c r="A25" s="23" t="s">
        <v>19</v>
      </c>
      <c r="B25" s="18">
        <v>0</v>
      </c>
      <c r="C25" s="18">
        <v>202283.33</v>
      </c>
      <c r="D25" s="20">
        <v>0</v>
      </c>
      <c r="E25" s="20">
        <v>1.9083333018867923</v>
      </c>
      <c r="F25" s="27"/>
      <c r="G25" s="1"/>
    </row>
    <row r="26" spans="1:10" x14ac:dyDescent="0.3">
      <c r="A26" s="23" t="s">
        <v>20</v>
      </c>
      <c r="B26" s="18">
        <v>0</v>
      </c>
      <c r="C26" s="18">
        <v>0</v>
      </c>
      <c r="D26" s="20">
        <v>0</v>
      </c>
      <c r="E26" s="20">
        <v>0</v>
      </c>
      <c r="F26" s="27"/>
      <c r="G26" s="1"/>
    </row>
    <row r="27" spans="1:10" x14ac:dyDescent="0.3">
      <c r="A27" s="8" t="s">
        <v>14</v>
      </c>
      <c r="B27" s="18">
        <v>24669920.710000016</v>
      </c>
      <c r="C27" s="18">
        <v>2410077.17</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18218644.949999999</v>
      </c>
      <c r="I32" s="36"/>
      <c r="J32" s="37"/>
    </row>
    <row r="33" spans="1:10" x14ac:dyDescent="0.3">
      <c r="A33" s="34" t="s">
        <v>28</v>
      </c>
      <c r="B33" s="1"/>
      <c r="C33" s="1"/>
      <c r="D33" s="1"/>
      <c r="E33" s="1"/>
      <c r="F33" s="1"/>
      <c r="H33" s="38">
        <v>8771746.2400000002</v>
      </c>
      <c r="I33" s="39"/>
      <c r="J33" s="37"/>
    </row>
    <row r="34" spans="1:10" x14ac:dyDescent="0.3">
      <c r="A34" s="15" t="s">
        <v>29</v>
      </c>
      <c r="B34" s="1"/>
      <c r="C34" s="1"/>
      <c r="D34" s="1"/>
      <c r="E34" s="32"/>
      <c r="F34" s="21"/>
      <c r="H34" s="40">
        <v>26990391.189999998</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658613.68999999994</v>
      </c>
      <c r="I39" s="43"/>
      <c r="J39" s="37"/>
    </row>
    <row r="40" spans="1:10" x14ac:dyDescent="0.3">
      <c r="A40" s="34" t="s">
        <v>33</v>
      </c>
      <c r="B40" s="1"/>
      <c r="C40" s="1"/>
      <c r="D40" s="1"/>
      <c r="E40" s="1"/>
      <c r="F40" s="21"/>
      <c r="H40" s="38">
        <v>467780.34</v>
      </c>
      <c r="I40" s="39"/>
      <c r="J40" s="37"/>
    </row>
    <row r="41" spans="1:10" x14ac:dyDescent="0.3">
      <c r="A41" s="46" t="s">
        <v>34</v>
      </c>
      <c r="B41" s="1"/>
      <c r="C41" s="1"/>
      <c r="D41" s="1"/>
      <c r="E41" s="1"/>
      <c r="F41" s="47"/>
      <c r="H41" s="40">
        <v>1126394.03</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5557178.2999999998</v>
      </c>
      <c r="I47" s="36"/>
      <c r="J47" s="37"/>
    </row>
    <row r="48" spans="1:10" x14ac:dyDescent="0.3">
      <c r="A48" s="46" t="s">
        <v>39</v>
      </c>
      <c r="B48" s="1"/>
      <c r="C48" s="1"/>
      <c r="D48" s="1"/>
      <c r="E48" s="1"/>
      <c r="F48" s="1"/>
      <c r="H48" s="35">
        <v>6243.38</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1776590.51</v>
      </c>
      <c r="I50" s="36"/>
      <c r="J50" s="37"/>
    </row>
    <row r="51" spans="1:10" x14ac:dyDescent="0.3">
      <c r="A51" s="46" t="s">
        <v>42</v>
      </c>
      <c r="B51" s="1"/>
      <c r="C51" s="1"/>
      <c r="D51" s="1"/>
      <c r="E51" s="1"/>
      <c r="F51" s="1"/>
      <c r="H51" s="49">
        <v>47154.11</v>
      </c>
      <c r="I51" s="50"/>
      <c r="J51" s="37"/>
    </row>
    <row r="52" spans="1:10" x14ac:dyDescent="0.3">
      <c r="A52" s="15" t="s">
        <v>43</v>
      </c>
      <c r="B52" s="1"/>
      <c r="C52" s="1"/>
      <c r="D52" s="1"/>
      <c r="E52" s="1"/>
      <c r="F52" s="21"/>
      <c r="H52" s="51">
        <v>35503951.519999996</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840610</v>
      </c>
      <c r="F56" s="56"/>
      <c r="G56" s="57"/>
      <c r="H56" s="58">
        <v>41</v>
      </c>
      <c r="I56" s="59"/>
    </row>
    <row r="57" spans="1:10" x14ac:dyDescent="0.3">
      <c r="A57" s="46" t="s">
        <v>52</v>
      </c>
      <c r="E57" s="56">
        <v>0</v>
      </c>
      <c r="F57" s="56"/>
      <c r="G57" s="57"/>
      <c r="H57" s="58">
        <v>0</v>
      </c>
      <c r="I57" s="59"/>
    </row>
    <row r="58" spans="1:10" x14ac:dyDescent="0.3">
      <c r="A58" s="46" t="s">
        <v>53</v>
      </c>
      <c r="B58" s="1"/>
      <c r="C58" s="1"/>
      <c r="D58" s="1"/>
      <c r="E58" s="56">
        <v>385310</v>
      </c>
      <c r="F58" s="57"/>
      <c r="G58" s="57"/>
      <c r="H58" s="58">
        <v>21</v>
      </c>
    </row>
    <row r="59" spans="1:10" x14ac:dyDescent="0.3">
      <c r="A59" s="46" t="s">
        <v>54</v>
      </c>
      <c r="B59" s="1"/>
      <c r="C59" s="1"/>
      <c r="D59" s="1"/>
      <c r="E59" s="56">
        <v>0</v>
      </c>
      <c r="F59" s="57"/>
      <c r="G59" s="57"/>
      <c r="H59" s="58">
        <v>0</v>
      </c>
    </row>
    <row r="60" spans="1:10" x14ac:dyDescent="0.3">
      <c r="A60" s="46" t="s">
        <v>55</v>
      </c>
      <c r="B60" s="1"/>
      <c r="C60" s="1"/>
      <c r="D60" s="1"/>
      <c r="E60" s="56">
        <v>0</v>
      </c>
      <c r="F60" s="57"/>
      <c r="G60" s="57"/>
      <c r="H60" s="58">
        <v>0</v>
      </c>
    </row>
    <row r="61" spans="1:10" x14ac:dyDescent="0.3">
      <c r="A61" s="46" t="s">
        <v>56</v>
      </c>
      <c r="B61" s="1"/>
      <c r="C61" s="1"/>
      <c r="D61" s="1"/>
      <c r="E61" s="56"/>
      <c r="F61" s="56">
        <v>1757831.64</v>
      </c>
      <c r="G61" s="57"/>
      <c r="H61" s="58">
        <v>85</v>
      </c>
    </row>
    <row r="62" spans="1:10" x14ac:dyDescent="0.3">
      <c r="A62" s="46" t="s">
        <v>57</v>
      </c>
      <c r="B62" s="1"/>
      <c r="C62" s="1"/>
      <c r="D62" s="1"/>
      <c r="E62" s="56"/>
      <c r="F62" s="56"/>
      <c r="G62" s="57">
        <v>25034.45</v>
      </c>
      <c r="H62" s="58">
        <v>1</v>
      </c>
    </row>
    <row r="63" spans="1:10" x14ac:dyDescent="0.3">
      <c r="A63" s="46" t="s">
        <v>58</v>
      </c>
      <c r="B63" s="1"/>
      <c r="C63" s="1"/>
      <c r="D63" s="1"/>
      <c r="E63" s="56"/>
      <c r="F63" s="60"/>
      <c r="G63" s="57">
        <v>3182767.75</v>
      </c>
      <c r="H63" s="58">
        <v>139</v>
      </c>
    </row>
    <row r="64" spans="1:10" x14ac:dyDescent="0.3">
      <c r="A64" s="46" t="s">
        <v>59</v>
      </c>
      <c r="B64" s="1"/>
      <c r="C64" s="1"/>
      <c r="D64" s="1"/>
      <c r="E64" s="61"/>
      <c r="F64" s="61"/>
      <c r="G64" s="57">
        <v>1018473.54</v>
      </c>
      <c r="H64" s="58">
        <v>44</v>
      </c>
    </row>
    <row r="65" spans="1:10" x14ac:dyDescent="0.3">
      <c r="A65" s="34" t="s">
        <v>60</v>
      </c>
      <c r="B65" s="1"/>
      <c r="C65" s="1"/>
      <c r="D65" s="1"/>
      <c r="E65" s="62">
        <v>1225920</v>
      </c>
      <c r="F65" s="62">
        <v>1757831.64</v>
      </c>
      <c r="G65" s="63">
        <v>4226275.74</v>
      </c>
      <c r="H65" s="64">
        <v>331</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73239</v>
      </c>
      <c r="E71" s="70">
        <v>1851891923.55</v>
      </c>
      <c r="F71" s="71">
        <v>7.0000000000000007E-2</v>
      </c>
      <c r="G71" s="70">
        <v>1481680911.72</v>
      </c>
      <c r="H71" s="42"/>
      <c r="I71" s="59"/>
    </row>
    <row r="72" spans="1:10" x14ac:dyDescent="0.3">
      <c r="A72" s="46" t="s">
        <v>67</v>
      </c>
      <c r="B72" s="1"/>
      <c r="C72" s="1"/>
      <c r="D72" s="72"/>
      <c r="E72" s="73">
        <v>-24014987.030000001</v>
      </c>
      <c r="F72" s="74"/>
      <c r="G72" s="35">
        <v>-18346957.230000019</v>
      </c>
      <c r="H72" s="42"/>
      <c r="I72" s="59"/>
    </row>
    <row r="73" spans="1:10" x14ac:dyDescent="0.3">
      <c r="A73" s="46" t="s">
        <v>68</v>
      </c>
      <c r="B73" s="1"/>
      <c r="C73" s="1"/>
      <c r="D73" s="75">
        <v>-105</v>
      </c>
      <c r="E73" s="73">
        <v>-2486161.36</v>
      </c>
      <c r="F73" s="74"/>
      <c r="G73" s="35">
        <v>-2012763.56</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-28</v>
      </c>
      <c r="E75" s="73">
        <v>-636615.57999999996</v>
      </c>
      <c r="F75" s="74"/>
      <c r="G75" s="35">
        <v>-507655.79</v>
      </c>
      <c r="H75" s="42"/>
      <c r="I75" s="59"/>
    </row>
    <row r="76" spans="1:10" x14ac:dyDescent="0.3">
      <c r="A76" s="46" t="s">
        <v>71</v>
      </c>
      <c r="B76" s="1"/>
      <c r="C76" s="1"/>
      <c r="D76" s="75">
        <v>-204</v>
      </c>
      <c r="E76" s="73">
        <v>-4688949.9000000004</v>
      </c>
      <c r="F76" s="76"/>
      <c r="G76" s="35">
        <v>-3802544.13</v>
      </c>
      <c r="H76" s="42"/>
      <c r="I76" s="59"/>
      <c r="J76" s="59"/>
    </row>
    <row r="77" spans="1:10" x14ac:dyDescent="0.3">
      <c r="A77" s="46" t="s">
        <v>72</v>
      </c>
      <c r="B77" s="1"/>
      <c r="C77" s="77"/>
      <c r="D77" s="78">
        <v>72902</v>
      </c>
      <c r="E77" s="79">
        <v>1820065209.6800001</v>
      </c>
      <c r="F77" s="80"/>
      <c r="G77" s="79">
        <v>1457010991.01</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570080932.88</v>
      </c>
      <c r="H80" s="52"/>
      <c r="I80" s="59"/>
    </row>
    <row r="81" spans="1:10" x14ac:dyDescent="0.3">
      <c r="A81" s="84" t="s">
        <v>75</v>
      </c>
      <c r="B81" s="1"/>
      <c r="C81" s="47"/>
      <c r="D81" s="1"/>
      <c r="E81" s="1"/>
      <c r="F81" s="1"/>
      <c r="G81" s="61">
        <v>886930058.13</v>
      </c>
      <c r="H81" s="52"/>
      <c r="I81" s="59"/>
    </row>
    <row r="82" spans="1:10" x14ac:dyDescent="0.3">
      <c r="A82" s="85" t="s">
        <v>60</v>
      </c>
      <c r="B82" s="1"/>
      <c r="C82" s="47"/>
      <c r="D82" s="1"/>
      <c r="E82" s="1"/>
      <c r="F82" s="1"/>
      <c r="G82" s="86">
        <v>1457010991.01</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35503951.519999996</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35503951.519999996</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510791.09</v>
      </c>
      <c r="J92" s="37"/>
    </row>
    <row r="93" spans="1:10" x14ac:dyDescent="0.3">
      <c r="A93" s="15" t="s">
        <v>81</v>
      </c>
      <c r="B93" s="1"/>
      <c r="C93" s="1"/>
      <c r="D93" s="1"/>
      <c r="E93" s="1"/>
      <c r="F93" s="1"/>
      <c r="G93" s="1"/>
      <c r="H93" s="92">
        <v>343517.48</v>
      </c>
      <c r="J93" s="37"/>
    </row>
    <row r="94" spans="1:10" x14ac:dyDescent="0.3">
      <c r="A94" s="46" t="s">
        <v>82</v>
      </c>
      <c r="B94" s="1"/>
      <c r="C94" s="1"/>
      <c r="D94" s="1"/>
      <c r="E94" s="1"/>
      <c r="F94" s="1"/>
      <c r="G94" s="1"/>
      <c r="H94" s="15"/>
    </row>
    <row r="95" spans="1:10" x14ac:dyDescent="0.3">
      <c r="A95" s="34" t="s">
        <v>83</v>
      </c>
      <c r="B95" s="1"/>
      <c r="C95" s="1"/>
      <c r="D95" s="1"/>
      <c r="E95" s="1"/>
      <c r="F95" s="1"/>
      <c r="G95" s="1"/>
      <c r="H95" s="89">
        <v>1234734.0900000001</v>
      </c>
      <c r="J95" s="37"/>
    </row>
    <row r="96" spans="1:10" x14ac:dyDescent="0.3">
      <c r="A96" s="34" t="s">
        <v>84</v>
      </c>
      <c r="B96" s="1"/>
      <c r="C96" s="1"/>
      <c r="D96" s="1"/>
      <c r="E96" s="1"/>
      <c r="F96" s="1"/>
      <c r="G96" s="1"/>
      <c r="H96" s="89">
        <v>1234734.0900000001</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2089042.6600000001</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293456.59999999998</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293456.59999999998</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539976.25</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539976.25</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511760.99</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511760.99</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862600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862600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202283.33</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202283.33</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2410077.17</v>
      </c>
      <c r="J150" s="37"/>
    </row>
    <row r="151" spans="1:10" x14ac:dyDescent="0.3">
      <c r="A151" s="96" t="s">
        <v>126</v>
      </c>
      <c r="B151" s="1"/>
      <c r="C151" s="1"/>
      <c r="D151" s="1"/>
      <c r="E151" s="1"/>
      <c r="F151" s="1"/>
      <c r="G151" s="1"/>
      <c r="H151" s="94">
        <v>2410077.17</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31004831.689999998</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24669920.710000016</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24669920.710000016</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6334910.9800000004</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7530120.4800000004</v>
      </c>
      <c r="J179" s="37"/>
    </row>
    <row r="180" spans="1:10" x14ac:dyDescent="0.3">
      <c r="A180" s="46" t="s">
        <v>142</v>
      </c>
      <c r="B180" s="1"/>
      <c r="C180" s="2"/>
      <c r="D180" s="3"/>
      <c r="E180" s="1"/>
      <c r="F180" s="1"/>
      <c r="G180" s="1"/>
      <c r="H180" s="89">
        <v>7530120.4800000004</v>
      </c>
      <c r="J180" s="37"/>
    </row>
    <row r="181" spans="1:10" x14ac:dyDescent="0.3">
      <c r="A181" s="46" t="s">
        <v>143</v>
      </c>
      <c r="B181" s="1"/>
      <c r="C181" s="2"/>
      <c r="D181" s="3"/>
      <c r="E181" s="1"/>
      <c r="F181" s="1"/>
      <c r="G181" s="1"/>
      <c r="H181" s="76">
        <v>7530120.4800000004</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7530120.4800000004</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6334910.9799999967</v>
      </c>
      <c r="J186" s="37"/>
    </row>
    <row r="187" spans="1:10" x14ac:dyDescent="0.3">
      <c r="A187" s="46" t="s">
        <v>149</v>
      </c>
      <c r="B187" s="1"/>
      <c r="C187" s="2"/>
      <c r="D187" s="3"/>
      <c r="E187" s="1"/>
      <c r="F187" s="21"/>
      <c r="G187" s="1"/>
      <c r="H187" s="94">
        <v>13865031.459999997</v>
      </c>
      <c r="J187" s="37"/>
    </row>
    <row r="188" spans="1:10" x14ac:dyDescent="0.3">
      <c r="A188" s="46" t="s">
        <v>150</v>
      </c>
      <c r="B188" s="1"/>
      <c r="C188" s="2"/>
      <c r="D188" s="3"/>
      <c r="E188" s="1"/>
      <c r="F188" s="21"/>
      <c r="G188" s="1"/>
      <c r="H188" s="94">
        <v>6334910.9799999949</v>
      </c>
      <c r="J188" s="37"/>
    </row>
    <row r="189" spans="1:10" x14ac:dyDescent="0.3">
      <c r="A189" s="46" t="s">
        <v>151</v>
      </c>
      <c r="B189" s="1"/>
      <c r="C189" s="2"/>
      <c r="D189" s="3"/>
      <c r="E189" s="1"/>
      <c r="F189" s="21"/>
      <c r="G189" s="1"/>
      <c r="H189" s="94">
        <v>7530120.4800000023</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23.23</v>
      </c>
      <c r="J193" s="48"/>
    </row>
    <row r="194" spans="1:10" ht="16.5" x14ac:dyDescent="0.35">
      <c r="A194" s="15" t="s">
        <v>154</v>
      </c>
      <c r="B194" s="1"/>
      <c r="C194" s="2"/>
      <c r="D194" s="3"/>
      <c r="E194" s="1"/>
      <c r="F194" s="1"/>
      <c r="H194" s="102">
        <v>0.48711448868793172</v>
      </c>
      <c r="I194" s="103"/>
      <c r="J194" s="48"/>
    </row>
    <row r="195" spans="1:10" ht="16.5" x14ac:dyDescent="0.35">
      <c r="A195" s="15" t="s">
        <v>155</v>
      </c>
      <c r="B195" s="1"/>
      <c r="C195" s="2"/>
      <c r="D195" s="3"/>
      <c r="E195" s="1"/>
      <c r="F195" s="1"/>
      <c r="H195" s="102">
        <v>0.4851354883463479</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2162448.6</v>
      </c>
      <c r="H198" s="1"/>
    </row>
    <row r="199" spans="1:10" x14ac:dyDescent="0.3">
      <c r="A199" s="46" t="s">
        <v>159</v>
      </c>
      <c r="B199" s="1"/>
      <c r="C199" s="2"/>
      <c r="D199" s="3"/>
      <c r="E199" s="21"/>
      <c r="F199" s="1"/>
      <c r="G199" s="94">
        <v>2012763.56</v>
      </c>
      <c r="H199" s="106">
        <v>105</v>
      </c>
    </row>
    <row r="200" spans="1:10" x14ac:dyDescent="0.3">
      <c r="A200" s="46" t="s">
        <v>160</v>
      </c>
      <c r="B200" s="1"/>
      <c r="C200" s="2"/>
      <c r="D200" s="3"/>
      <c r="E200" s="21"/>
      <c r="F200" s="1"/>
      <c r="G200" s="94">
        <v>149685.04000000004</v>
      </c>
      <c r="H200" s="1"/>
    </row>
    <row r="201" spans="1:10" x14ac:dyDescent="0.3">
      <c r="A201" s="46" t="s">
        <v>161</v>
      </c>
      <c r="B201" s="1"/>
      <c r="C201" s="2"/>
      <c r="D201" s="3"/>
      <c r="E201" s="21"/>
      <c r="F201" s="1"/>
      <c r="G201" s="94">
        <v>1481680911.72</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1.0102380263928696E-4</v>
      </c>
      <c r="H203" s="1"/>
    </row>
    <row r="204" spans="1:10" x14ac:dyDescent="0.3">
      <c r="A204" s="46" t="s">
        <v>164</v>
      </c>
      <c r="B204" s="1"/>
      <c r="C204" s="2"/>
      <c r="D204" s="3"/>
      <c r="E204" s="21"/>
      <c r="F204" s="1"/>
      <c r="G204" s="108">
        <v>-7.1743500000000002E-5</v>
      </c>
      <c r="H204" s="1"/>
    </row>
    <row r="205" spans="1:10" x14ac:dyDescent="0.3">
      <c r="A205" s="46" t="s">
        <v>165</v>
      </c>
      <c r="B205" s="1"/>
      <c r="C205" s="2"/>
      <c r="D205" s="3"/>
      <c r="E205" s="21"/>
      <c r="F205" s="1"/>
      <c r="G205" s="108">
        <v>0</v>
      </c>
      <c r="H205" s="1"/>
    </row>
    <row r="206" spans="1:10" x14ac:dyDescent="0.3">
      <c r="A206" s="46" t="s">
        <v>166</v>
      </c>
      <c r="B206" s="1"/>
      <c r="C206" s="2"/>
      <c r="D206" s="3"/>
      <c r="E206" s="21"/>
      <c r="F206" s="1"/>
      <c r="G206" s="108">
        <v>0</v>
      </c>
      <c r="H206" s="1"/>
    </row>
    <row r="207" spans="1:10" x14ac:dyDescent="0.3">
      <c r="A207" s="46"/>
      <c r="B207" s="1"/>
      <c r="C207" s="2"/>
      <c r="D207" s="3"/>
      <c r="E207" s="21"/>
      <c r="F207" s="1"/>
      <c r="G207" s="107"/>
      <c r="H207" s="1"/>
    </row>
    <row r="208" spans="1:10" x14ac:dyDescent="0.3">
      <c r="A208" s="15" t="s">
        <v>167</v>
      </c>
      <c r="B208" s="1"/>
      <c r="C208" s="2"/>
      <c r="D208" s="3"/>
      <c r="E208" s="21"/>
      <c r="F208" s="1"/>
      <c r="G208" s="107">
        <v>-2.7647386315695878E-5</v>
      </c>
      <c r="H208" s="76">
        <v>-41637.630000000034</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2.946509714383783E-3</v>
      </c>
      <c r="G211" s="101">
        <v>4365787.2</v>
      </c>
      <c r="H211" s="112">
        <v>221</v>
      </c>
    </row>
    <row r="212" spans="1:8" x14ac:dyDescent="0.3">
      <c r="A212" s="34" t="s">
        <v>172</v>
      </c>
      <c r="B212" s="1"/>
      <c r="C212" s="2"/>
      <c r="D212" s="3"/>
      <c r="E212" s="1"/>
      <c r="F212" s="111">
        <v>7.3137544759352695E-4</v>
      </c>
      <c r="G212" s="101">
        <v>1083665.04</v>
      </c>
      <c r="H212" s="112">
        <v>49</v>
      </c>
    </row>
    <row r="213" spans="1:8" x14ac:dyDescent="0.3">
      <c r="A213" s="34" t="s">
        <v>173</v>
      </c>
      <c r="B213" s="1"/>
      <c r="C213" s="2"/>
      <c r="D213" s="3"/>
      <c r="E213" s="1"/>
      <c r="F213" s="111">
        <v>1.0265513903626737E-4</v>
      </c>
      <c r="G213" s="113">
        <v>152102.16</v>
      </c>
      <c r="H213" s="114">
        <v>9</v>
      </c>
    </row>
    <row r="214" spans="1:8" x14ac:dyDescent="0.3">
      <c r="A214" s="34" t="s">
        <v>174</v>
      </c>
      <c r="B214" s="1"/>
      <c r="C214" s="2"/>
      <c r="D214" s="3"/>
      <c r="E214" s="1"/>
      <c r="F214" s="111">
        <v>0</v>
      </c>
      <c r="G214" s="115">
        <v>0</v>
      </c>
      <c r="H214" s="116">
        <v>0</v>
      </c>
    </row>
    <row r="215" spans="1:8" x14ac:dyDescent="0.3">
      <c r="A215" s="46" t="s">
        <v>175</v>
      </c>
      <c r="B215" s="1"/>
      <c r="C215" s="2"/>
      <c r="D215" s="3"/>
      <c r="E215" s="1"/>
      <c r="F215" s="111">
        <v>3.7805403010135771E-3</v>
      </c>
      <c r="G215" s="98">
        <v>5601554.4000000004</v>
      </c>
      <c r="H215" s="117">
        <v>279</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8.3403058662979426E-4</v>
      </c>
      <c r="H218" s="121">
        <v>7.9192779803110365E-4</v>
      </c>
    </row>
    <row r="219" spans="1:8" x14ac:dyDescent="0.3">
      <c r="A219" s="46" t="s">
        <v>164</v>
      </c>
      <c r="B219" s="1"/>
      <c r="C219" s="2"/>
      <c r="D219" s="3"/>
      <c r="E219" s="1"/>
      <c r="F219" s="1"/>
      <c r="G219" s="120">
        <v>0</v>
      </c>
      <c r="H219" s="120">
        <v>0</v>
      </c>
    </row>
    <row r="220" spans="1:8" x14ac:dyDescent="0.3">
      <c r="A220" s="46" t="s">
        <v>165</v>
      </c>
      <c r="B220" s="1"/>
      <c r="C220" s="2"/>
      <c r="D220" s="3"/>
      <c r="E220" s="1"/>
      <c r="F220" s="1"/>
      <c r="G220" s="120">
        <v>0</v>
      </c>
      <c r="H220" s="120">
        <v>0</v>
      </c>
    </row>
    <row r="221" spans="1:8" x14ac:dyDescent="0.3">
      <c r="A221" s="46" t="s">
        <v>166</v>
      </c>
      <c r="B221" s="1"/>
      <c r="C221" s="2"/>
      <c r="D221" s="3"/>
      <c r="E221" s="1"/>
      <c r="F221" s="1"/>
      <c r="G221" s="120">
        <v>0</v>
      </c>
      <c r="H221" s="120">
        <v>0</v>
      </c>
    </row>
    <row r="222" spans="1:8" x14ac:dyDescent="0.3">
      <c r="A222" s="46"/>
      <c r="B222" s="1"/>
      <c r="C222" s="2"/>
      <c r="D222" s="3"/>
      <c r="E222" s="1"/>
      <c r="F222" s="1"/>
      <c r="G222" s="122"/>
      <c r="H222" s="120"/>
    </row>
    <row r="223" spans="1:8" x14ac:dyDescent="0.3">
      <c r="A223" s="123" t="s">
        <v>177</v>
      </c>
      <c r="B223" s="1"/>
      <c r="C223" s="2"/>
      <c r="D223" s="3"/>
      <c r="E223" s="1"/>
      <c r="F223" s="1"/>
      <c r="G223" s="124">
        <v>1311716.32</v>
      </c>
      <c r="H223" s="120"/>
    </row>
    <row r="224" spans="1:8" x14ac:dyDescent="0.3">
      <c r="A224" s="123" t="s">
        <v>178</v>
      </c>
      <c r="B224" s="1"/>
      <c r="C224" s="2"/>
      <c r="D224" s="3"/>
      <c r="E224" s="1"/>
      <c r="F224" s="1"/>
      <c r="G224" s="122">
        <v>8.8528934241131744E-4</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840610</v>
      </c>
      <c r="H229" s="126">
        <v>41</v>
      </c>
    </row>
    <row r="230" spans="1:10" x14ac:dyDescent="0.3">
      <c r="A230" s="15" t="s">
        <v>183</v>
      </c>
      <c r="B230" s="1"/>
      <c r="C230" s="2"/>
      <c r="D230" s="3"/>
      <c r="E230" s="21"/>
      <c r="F230" s="1"/>
      <c r="G230" s="115">
        <v>843404.25</v>
      </c>
      <c r="H230" s="126">
        <v>41</v>
      </c>
    </row>
    <row r="231" spans="1:10" x14ac:dyDescent="0.3">
      <c r="A231" s="15" t="s">
        <v>184</v>
      </c>
      <c r="B231" s="1"/>
      <c r="C231" s="2"/>
      <c r="D231" s="3"/>
      <c r="E231" s="21"/>
      <c r="F231" s="1"/>
      <c r="G231" s="94">
        <v>-2794.25</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1159557</v>
      </c>
      <c r="H234" s="128">
        <v>56</v>
      </c>
      <c r="I234" s="37" t="s">
        <v>51</v>
      </c>
    </row>
    <row r="235" spans="1:10" x14ac:dyDescent="0.3">
      <c r="A235" s="15" t="s">
        <v>187</v>
      </c>
      <c r="B235" s="1"/>
      <c r="C235" s="2"/>
      <c r="D235" s="3"/>
      <c r="E235" s="21"/>
      <c r="F235" s="21"/>
      <c r="G235" s="76">
        <v>1192476.1299999999</v>
      </c>
      <c r="H235" s="69">
        <v>56</v>
      </c>
      <c r="I235" s="37" t="s">
        <v>51</v>
      </c>
    </row>
    <row r="236" spans="1:10" ht="14.5" thickBot="1" x14ac:dyDescent="0.35">
      <c r="A236" s="15" t="s">
        <v>188</v>
      </c>
      <c r="B236" s="1"/>
      <c r="C236" s="2"/>
      <c r="D236" s="3"/>
      <c r="E236" s="21"/>
      <c r="F236" s="1"/>
      <c r="G236" s="129">
        <v>-32919.129999999888</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408794.89</v>
      </c>
      <c r="I240" s="130"/>
      <c r="J240" s="59"/>
    </row>
    <row r="241" spans="1:10" x14ac:dyDescent="0.3">
      <c r="A241" s="15" t="s">
        <v>191</v>
      </c>
      <c r="B241" s="1"/>
      <c r="C241" s="2"/>
      <c r="D241" s="3"/>
      <c r="E241" s="1"/>
      <c r="F241" s="1"/>
      <c r="G241" s="1"/>
      <c r="H241" s="94">
        <v>343517.48</v>
      </c>
      <c r="I241" s="37"/>
      <c r="J241" s="59"/>
    </row>
    <row r="242" spans="1:10" x14ac:dyDescent="0.3">
      <c r="A242" s="15" t="s">
        <v>192</v>
      </c>
      <c r="B242" s="1"/>
      <c r="C242" s="2"/>
      <c r="D242" s="3"/>
      <c r="E242" s="1"/>
      <c r="F242" s="1"/>
      <c r="G242" s="1"/>
      <c r="H242" s="93">
        <v>467780.34</v>
      </c>
      <c r="J242" s="59"/>
    </row>
    <row r="243" spans="1:10" ht="14.5" thickBot="1" x14ac:dyDescent="0.35">
      <c r="A243" s="15" t="s">
        <v>193</v>
      </c>
      <c r="B243" s="1"/>
      <c r="C243" s="2"/>
      <c r="D243" s="3"/>
      <c r="E243" s="1"/>
      <c r="F243" s="1"/>
      <c r="G243" s="1"/>
      <c r="H243" s="129">
        <v>533057.75</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1566899.43</v>
      </c>
      <c r="I245" s="132"/>
      <c r="J245" s="59"/>
    </row>
    <row r="246" spans="1:10" x14ac:dyDescent="0.3">
      <c r="A246" s="15" t="s">
        <v>195</v>
      </c>
      <c r="B246" s="1"/>
      <c r="C246" s="2"/>
      <c r="D246" s="3"/>
      <c r="E246" s="1"/>
      <c r="F246" s="1"/>
      <c r="G246" s="1"/>
      <c r="H246" s="94">
        <v>510791.09</v>
      </c>
      <c r="I246" s="133"/>
      <c r="J246" s="59"/>
    </row>
    <row r="247" spans="1:10" x14ac:dyDescent="0.3">
      <c r="A247" s="15" t="s">
        <v>196</v>
      </c>
      <c r="B247" s="1"/>
      <c r="C247" s="2"/>
      <c r="D247" s="3"/>
      <c r="E247" s="1"/>
      <c r="F247" s="1"/>
      <c r="G247" s="1"/>
      <c r="H247" s="94">
        <v>658613.68999999994</v>
      </c>
      <c r="I247" s="132"/>
      <c r="J247" s="59"/>
    </row>
    <row r="248" spans="1:10" ht="14.5" thickBot="1" x14ac:dyDescent="0.35">
      <c r="A248" s="15" t="s">
        <v>197</v>
      </c>
      <c r="B248" s="1"/>
      <c r="C248" s="2"/>
      <c r="D248" s="3"/>
      <c r="E248" s="1"/>
      <c r="F248" s="1"/>
      <c r="G248" s="1"/>
      <c r="H248" s="129">
        <v>1714722.0299999998</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2019-B
Servicer Report
</oddHeader>
  </headerFooter>
  <rowBreaks count="2" manualBreakCount="2">
    <brk id="99" max="16383" man="1"/>
    <brk id="19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85" zoomScaleNormal="85" workbookViewId="0">
      <selection activeCell="D9" sqref="D9"/>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43647</v>
      </c>
      <c r="D3" s="8" t="s">
        <v>1</v>
      </c>
      <c r="E3" s="9">
        <v>43692</v>
      </c>
      <c r="F3" s="1"/>
      <c r="G3" s="1"/>
    </row>
    <row r="4" spans="1:31" x14ac:dyDescent="0.3">
      <c r="A4" s="6" t="s">
        <v>2</v>
      </c>
      <c r="B4" s="1"/>
      <c r="C4" s="7">
        <v>43677</v>
      </c>
      <c r="D4" s="8" t="s">
        <v>3</v>
      </c>
      <c r="E4" s="10">
        <v>21</v>
      </c>
      <c r="F4" s="1"/>
      <c r="G4" s="1"/>
    </row>
    <row r="5" spans="1:31" x14ac:dyDescent="0.3">
      <c r="A5" s="6" t="s">
        <v>4</v>
      </c>
      <c r="B5" s="1"/>
      <c r="C5" s="7">
        <v>43670</v>
      </c>
      <c r="D5" s="8" t="s">
        <v>5</v>
      </c>
      <c r="E5" s="10">
        <v>22</v>
      </c>
      <c r="F5" s="11"/>
      <c r="G5" s="1"/>
    </row>
    <row r="6" spans="1:31" x14ac:dyDescent="0.3">
      <c r="A6" s="6" t="s">
        <v>6</v>
      </c>
      <c r="B6" s="1"/>
      <c r="C6" s="7">
        <v>43692</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1506024096.6199999</v>
      </c>
      <c r="D10" s="19">
        <v>1506024096.6199999</v>
      </c>
      <c r="E10" s="18">
        <v>1481680911.72</v>
      </c>
      <c r="F10" s="20">
        <v>0.9838361252289165</v>
      </c>
      <c r="G10" s="21"/>
      <c r="H10" s="22"/>
    </row>
    <row r="11" spans="1:31" x14ac:dyDescent="0.3">
      <c r="A11" s="8" t="s">
        <v>14</v>
      </c>
      <c r="B11" s="8"/>
      <c r="C11" s="18">
        <v>1506024096.6199999</v>
      </c>
      <c r="D11" s="19">
        <v>1506024096.6199999</v>
      </c>
      <c r="E11" s="18">
        <v>1481680911.7199998</v>
      </c>
      <c r="F11" s="20">
        <v>0.98383612522891628</v>
      </c>
      <c r="G11" s="1"/>
    </row>
    <row r="12" spans="1:31" x14ac:dyDescent="0.3">
      <c r="A12" s="23" t="s">
        <v>15</v>
      </c>
      <c r="B12" s="24">
        <v>2.2822200000000001E-2</v>
      </c>
      <c r="C12" s="18">
        <v>169000000</v>
      </c>
      <c r="D12" s="19">
        <v>169000000</v>
      </c>
      <c r="E12" s="18">
        <v>144656815.09999999</v>
      </c>
      <c r="F12" s="20">
        <v>0.85595748579881659</v>
      </c>
      <c r="G12" s="21"/>
    </row>
    <row r="13" spans="1:31" x14ac:dyDescent="0.3">
      <c r="A13" s="23" t="s">
        <v>16</v>
      </c>
      <c r="B13" s="24">
        <v>2.2700000000000001E-2</v>
      </c>
      <c r="C13" s="18">
        <v>285450000</v>
      </c>
      <c r="D13" s="19">
        <v>285450000</v>
      </c>
      <c r="E13" s="18">
        <v>285450000</v>
      </c>
      <c r="F13" s="20">
        <v>1</v>
      </c>
      <c r="G13" s="21"/>
    </row>
    <row r="14" spans="1:31" x14ac:dyDescent="0.3">
      <c r="A14" s="23" t="s">
        <v>17</v>
      </c>
      <c r="B14" s="25">
        <v>2.5391299999999999E-2</v>
      </c>
      <c r="C14" s="18">
        <v>233550000</v>
      </c>
      <c r="D14" s="19">
        <v>233550000</v>
      </c>
      <c r="E14" s="18">
        <v>233550000</v>
      </c>
      <c r="F14" s="20">
        <v>1</v>
      </c>
      <c r="G14" s="21"/>
    </row>
    <row r="15" spans="1:31" x14ac:dyDescent="0.3">
      <c r="A15" s="23" t="s">
        <v>18</v>
      </c>
      <c r="B15" s="24">
        <v>2.2700000000000001E-2</v>
      </c>
      <c r="C15" s="18">
        <v>456000000</v>
      </c>
      <c r="D15" s="19">
        <v>456000000</v>
      </c>
      <c r="E15" s="18">
        <v>456000000</v>
      </c>
      <c r="F15" s="20">
        <v>1</v>
      </c>
      <c r="G15" s="1"/>
    </row>
    <row r="16" spans="1:31" x14ac:dyDescent="0.3">
      <c r="A16" s="23" t="s">
        <v>19</v>
      </c>
      <c r="B16" s="24">
        <v>2.29E-2</v>
      </c>
      <c r="C16" s="18">
        <v>106000000</v>
      </c>
      <c r="D16" s="19">
        <v>106000000</v>
      </c>
      <c r="E16" s="18">
        <v>106000000</v>
      </c>
      <c r="F16" s="20">
        <v>1</v>
      </c>
      <c r="G16" s="1"/>
    </row>
    <row r="17" spans="1:10" x14ac:dyDescent="0.3">
      <c r="A17" s="23" t="s">
        <v>20</v>
      </c>
      <c r="B17" s="24">
        <v>0</v>
      </c>
      <c r="C17" s="18">
        <v>256024096.62</v>
      </c>
      <c r="D17" s="19">
        <v>256024096.62</v>
      </c>
      <c r="E17" s="18">
        <v>256024096.62</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24343184.899999972</v>
      </c>
      <c r="C21" s="18">
        <v>235702.61</v>
      </c>
      <c r="D21" s="20">
        <v>144.04251420118328</v>
      </c>
      <c r="E21" s="20">
        <v>1.39469</v>
      </c>
      <c r="F21" s="27"/>
      <c r="G21" s="1"/>
    </row>
    <row r="22" spans="1:10" x14ac:dyDescent="0.3">
      <c r="A22" s="23" t="s">
        <v>16</v>
      </c>
      <c r="B22" s="18">
        <v>0</v>
      </c>
      <c r="C22" s="18">
        <v>377983.38</v>
      </c>
      <c r="D22" s="20">
        <v>0</v>
      </c>
      <c r="E22" s="20">
        <v>1.3241666841828692</v>
      </c>
      <c r="F22" s="27"/>
      <c r="G22" s="1"/>
    </row>
    <row r="23" spans="1:10" x14ac:dyDescent="0.3">
      <c r="A23" s="23" t="s">
        <v>17</v>
      </c>
      <c r="B23" s="18">
        <v>0</v>
      </c>
      <c r="C23" s="18">
        <v>362397.33</v>
      </c>
      <c r="D23" s="20">
        <v>0</v>
      </c>
      <c r="E23" s="20">
        <v>0</v>
      </c>
      <c r="F23" s="27"/>
      <c r="G23" s="1"/>
    </row>
    <row r="24" spans="1:10" x14ac:dyDescent="0.3">
      <c r="A24" s="23" t="s">
        <v>18</v>
      </c>
      <c r="B24" s="18">
        <v>0</v>
      </c>
      <c r="C24" s="18">
        <v>603820</v>
      </c>
      <c r="D24" s="20">
        <v>0</v>
      </c>
      <c r="E24" s="20">
        <v>1.3241666666666667</v>
      </c>
      <c r="F24" s="27"/>
      <c r="G24" s="1"/>
    </row>
    <row r="25" spans="1:10" x14ac:dyDescent="0.3">
      <c r="A25" s="23" t="s">
        <v>19</v>
      </c>
      <c r="B25" s="18">
        <v>0</v>
      </c>
      <c r="C25" s="18">
        <v>141598.32999999999</v>
      </c>
      <c r="D25" s="20">
        <v>0</v>
      </c>
      <c r="E25" s="20">
        <v>1.3358333018867923</v>
      </c>
      <c r="F25" s="27"/>
      <c r="G25" s="1"/>
    </row>
    <row r="26" spans="1:10" x14ac:dyDescent="0.3">
      <c r="A26" s="23" t="s">
        <v>20</v>
      </c>
      <c r="B26" s="18">
        <v>0</v>
      </c>
      <c r="C26" s="18">
        <v>0</v>
      </c>
      <c r="D26" s="20">
        <v>0</v>
      </c>
      <c r="E26" s="20">
        <v>0</v>
      </c>
      <c r="F26" s="27"/>
      <c r="G26" s="1"/>
    </row>
    <row r="27" spans="1:10" x14ac:dyDescent="0.3">
      <c r="A27" s="8" t="s">
        <v>14</v>
      </c>
      <c r="B27" s="18">
        <v>24343184.899999972</v>
      </c>
      <c r="C27" s="18">
        <v>1721501.6500000001</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19159594.739999998</v>
      </c>
      <c r="I32" s="36"/>
      <c r="J32" s="37"/>
    </row>
    <row r="33" spans="1:10" x14ac:dyDescent="0.3">
      <c r="A33" s="34" t="s">
        <v>28</v>
      </c>
      <c r="B33" s="1"/>
      <c r="C33" s="1"/>
      <c r="D33" s="1"/>
      <c r="E33" s="1"/>
      <c r="F33" s="1"/>
      <c r="H33" s="38">
        <v>8976251.5399999991</v>
      </c>
      <c r="I33" s="39"/>
      <c r="J33" s="37"/>
    </row>
    <row r="34" spans="1:10" x14ac:dyDescent="0.3">
      <c r="A34" s="15" t="s">
        <v>29</v>
      </c>
      <c r="B34" s="1"/>
      <c r="C34" s="1"/>
      <c r="D34" s="1"/>
      <c r="E34" s="32"/>
      <c r="F34" s="21"/>
      <c r="H34" s="40">
        <v>28135846.279999997</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1566899.43</v>
      </c>
      <c r="I39" s="43"/>
      <c r="J39" s="37"/>
    </row>
    <row r="40" spans="1:10" x14ac:dyDescent="0.3">
      <c r="A40" s="34" t="s">
        <v>33</v>
      </c>
      <c r="B40" s="1"/>
      <c r="C40" s="1"/>
      <c r="D40" s="1"/>
      <c r="E40" s="1"/>
      <c r="F40" s="21"/>
      <c r="H40" s="38">
        <v>408794.89</v>
      </c>
      <c r="I40" s="39"/>
      <c r="J40" s="37"/>
    </row>
    <row r="41" spans="1:10" x14ac:dyDescent="0.3">
      <c r="A41" s="46" t="s">
        <v>34</v>
      </c>
      <c r="B41" s="1"/>
      <c r="C41" s="1"/>
      <c r="D41" s="1"/>
      <c r="E41" s="1"/>
      <c r="F41" s="47"/>
      <c r="H41" s="40">
        <v>1975694.3199999998</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4737628.13</v>
      </c>
      <c r="I47" s="36"/>
      <c r="J47" s="37"/>
    </row>
    <row r="48" spans="1:10" x14ac:dyDescent="0.3">
      <c r="A48" s="46" t="s">
        <v>39</v>
      </c>
      <c r="B48" s="1"/>
      <c r="C48" s="1"/>
      <c r="D48" s="1"/>
      <c r="E48" s="1"/>
      <c r="F48" s="1"/>
      <c r="H48" s="35">
        <v>871.27</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1660342.84</v>
      </c>
      <c r="I50" s="36"/>
      <c r="J50" s="37"/>
    </row>
    <row r="51" spans="1:10" x14ac:dyDescent="0.3">
      <c r="A51" s="46" t="s">
        <v>42</v>
      </c>
      <c r="B51" s="1"/>
      <c r="C51" s="1"/>
      <c r="D51" s="1"/>
      <c r="E51" s="1"/>
      <c r="F51" s="1"/>
      <c r="H51" s="49">
        <v>8612.06</v>
      </c>
      <c r="I51" s="50"/>
      <c r="J51" s="37"/>
    </row>
    <row r="52" spans="1:10" x14ac:dyDescent="0.3">
      <c r="A52" s="15" t="s">
        <v>43</v>
      </c>
      <c r="B52" s="1"/>
      <c r="C52" s="1"/>
      <c r="D52" s="1"/>
      <c r="E52" s="1"/>
      <c r="F52" s="21"/>
      <c r="H52" s="51">
        <v>36518994.899999999</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318947</v>
      </c>
      <c r="F56" s="56"/>
      <c r="G56" s="57"/>
      <c r="H56" s="58">
        <v>15</v>
      </c>
      <c r="I56" s="59"/>
    </row>
    <row r="57" spans="1:10" x14ac:dyDescent="0.3">
      <c r="A57" s="46" t="s">
        <v>52</v>
      </c>
      <c r="E57" s="56">
        <v>0</v>
      </c>
      <c r="F57" s="56"/>
      <c r="G57" s="57"/>
      <c r="H57" s="58">
        <v>0</v>
      </c>
      <c r="I57" s="59"/>
    </row>
    <row r="58" spans="1:10" x14ac:dyDescent="0.3">
      <c r="A58" s="46" t="s">
        <v>53</v>
      </c>
      <c r="B58" s="1"/>
      <c r="C58" s="1"/>
      <c r="D58" s="1"/>
      <c r="E58" s="56">
        <v>96106</v>
      </c>
      <c r="F58" s="57"/>
      <c r="G58" s="57"/>
      <c r="H58" s="58">
        <v>5</v>
      </c>
    </row>
    <row r="59" spans="1:10" x14ac:dyDescent="0.3">
      <c r="A59" s="46" t="s">
        <v>54</v>
      </c>
      <c r="B59" s="1"/>
      <c r="C59" s="1"/>
      <c r="D59" s="1"/>
      <c r="E59" s="56">
        <v>0</v>
      </c>
      <c r="F59" s="57"/>
      <c r="G59" s="57"/>
      <c r="H59" s="58">
        <v>0</v>
      </c>
    </row>
    <row r="60" spans="1:10" x14ac:dyDescent="0.3">
      <c r="A60" s="46" t="s">
        <v>55</v>
      </c>
      <c r="B60" s="1"/>
      <c r="C60" s="1"/>
      <c r="D60" s="1"/>
      <c r="E60" s="56">
        <v>0</v>
      </c>
      <c r="F60" s="57"/>
      <c r="G60" s="57"/>
      <c r="H60" s="58">
        <v>0</v>
      </c>
    </row>
    <row r="61" spans="1:10" x14ac:dyDescent="0.3">
      <c r="A61" s="46" t="s">
        <v>56</v>
      </c>
      <c r="B61" s="1"/>
      <c r="C61" s="1"/>
      <c r="D61" s="1"/>
      <c r="E61" s="56"/>
      <c r="F61" s="56">
        <v>1645912.03</v>
      </c>
      <c r="G61" s="57"/>
      <c r="H61" s="58">
        <v>81</v>
      </c>
    </row>
    <row r="62" spans="1:10" x14ac:dyDescent="0.3">
      <c r="A62" s="46" t="s">
        <v>57</v>
      </c>
      <c r="B62" s="1"/>
      <c r="C62" s="1"/>
      <c r="D62" s="1"/>
      <c r="E62" s="56"/>
      <c r="F62" s="56"/>
      <c r="G62" s="57">
        <v>47430.44</v>
      </c>
      <c r="H62" s="58">
        <v>2</v>
      </c>
    </row>
    <row r="63" spans="1:10" x14ac:dyDescent="0.3">
      <c r="A63" s="46" t="s">
        <v>58</v>
      </c>
      <c r="B63" s="1"/>
      <c r="C63" s="1"/>
      <c r="D63" s="1"/>
      <c r="E63" s="56"/>
      <c r="F63" s="60"/>
      <c r="G63" s="57">
        <v>2960005.15</v>
      </c>
      <c r="H63" s="58">
        <v>121</v>
      </c>
    </row>
    <row r="64" spans="1:10" x14ac:dyDescent="0.3">
      <c r="A64" s="46" t="s">
        <v>59</v>
      </c>
      <c r="B64" s="1"/>
      <c r="C64" s="1"/>
      <c r="D64" s="1"/>
      <c r="E64" s="61"/>
      <c r="F64" s="61"/>
      <c r="G64" s="57">
        <v>1072144.29</v>
      </c>
      <c r="H64" s="58">
        <v>35</v>
      </c>
    </row>
    <row r="65" spans="1:10" x14ac:dyDescent="0.3">
      <c r="A65" s="34" t="s">
        <v>60</v>
      </c>
      <c r="B65" s="1"/>
      <c r="C65" s="1"/>
      <c r="D65" s="1"/>
      <c r="E65" s="62">
        <v>415053</v>
      </c>
      <c r="F65" s="62">
        <v>1645912.03</v>
      </c>
      <c r="G65" s="63">
        <v>4079579.88</v>
      </c>
      <c r="H65" s="64">
        <v>259</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73534</v>
      </c>
      <c r="E71" s="70">
        <v>1883443285.3599999</v>
      </c>
      <c r="F71" s="71">
        <v>7.0000000000000007E-2</v>
      </c>
      <c r="G71" s="70">
        <v>1506024096.6199999</v>
      </c>
      <c r="H71" s="42"/>
      <c r="I71" s="59"/>
    </row>
    <row r="72" spans="1:10" x14ac:dyDescent="0.3">
      <c r="A72" s="46" t="s">
        <v>67</v>
      </c>
      <c r="B72" s="1"/>
      <c r="C72" s="1"/>
      <c r="D72" s="72"/>
      <c r="E72" s="73">
        <v>-24124205.239999998</v>
      </c>
      <c r="F72" s="74"/>
      <c r="G72" s="35">
        <v>-18331719.279999971</v>
      </c>
      <c r="H72" s="42"/>
      <c r="I72" s="59"/>
    </row>
    <row r="73" spans="1:10" x14ac:dyDescent="0.3">
      <c r="A73" s="46" t="s">
        <v>68</v>
      </c>
      <c r="B73" s="1"/>
      <c r="C73" s="1"/>
      <c r="D73" s="75">
        <v>-100</v>
      </c>
      <c r="E73" s="73">
        <v>-2341862.94</v>
      </c>
      <c r="F73" s="74"/>
      <c r="G73" s="35">
        <v>-1864561.25</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-15</v>
      </c>
      <c r="E75" s="73">
        <v>-406983.06</v>
      </c>
      <c r="F75" s="74"/>
      <c r="G75" s="35">
        <v>-330356.75</v>
      </c>
      <c r="H75" s="42"/>
      <c r="I75" s="59"/>
    </row>
    <row r="76" spans="1:10" x14ac:dyDescent="0.3">
      <c r="A76" s="46" t="s">
        <v>71</v>
      </c>
      <c r="B76" s="1"/>
      <c r="C76" s="1"/>
      <c r="D76" s="75">
        <v>-180</v>
      </c>
      <c r="E76" s="73">
        <v>-4678310.57</v>
      </c>
      <c r="F76" s="76"/>
      <c r="G76" s="35">
        <v>-3816547.62</v>
      </c>
      <c r="H76" s="42"/>
      <c r="I76" s="59"/>
      <c r="J76" s="59"/>
    </row>
    <row r="77" spans="1:10" x14ac:dyDescent="0.3">
      <c r="A77" s="46" t="s">
        <v>72</v>
      </c>
      <c r="B77" s="1"/>
      <c r="C77" s="77"/>
      <c r="D77" s="78">
        <v>73239</v>
      </c>
      <c r="E77" s="79">
        <v>1851891923.55</v>
      </c>
      <c r="F77" s="80"/>
      <c r="G77" s="79">
        <v>1481680911.72</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596102159.72000003</v>
      </c>
      <c r="H80" s="52"/>
      <c r="I80" s="59"/>
    </row>
    <row r="81" spans="1:10" x14ac:dyDescent="0.3">
      <c r="A81" s="84" t="s">
        <v>75</v>
      </c>
      <c r="B81" s="1"/>
      <c r="C81" s="47"/>
      <c r="D81" s="1"/>
      <c r="E81" s="1"/>
      <c r="F81" s="1"/>
      <c r="G81" s="61">
        <v>885578752</v>
      </c>
      <c r="H81" s="52"/>
      <c r="I81" s="59"/>
    </row>
    <row r="82" spans="1:10" x14ac:dyDescent="0.3">
      <c r="A82" s="85" t="s">
        <v>60</v>
      </c>
      <c r="B82" s="1"/>
      <c r="C82" s="47"/>
      <c r="D82" s="1"/>
      <c r="E82" s="1"/>
      <c r="F82" s="1"/>
      <c r="G82" s="86">
        <v>1481680911.72</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36518994.900000006</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36518994.900000006</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0</v>
      </c>
      <c r="J92" s="37"/>
    </row>
    <row r="93" spans="1:10" x14ac:dyDescent="0.3">
      <c r="A93" s="15" t="s">
        <v>81</v>
      </c>
      <c r="B93" s="1"/>
      <c r="C93" s="1"/>
      <c r="D93" s="1"/>
      <c r="E93" s="1"/>
      <c r="F93" s="1"/>
      <c r="G93" s="1"/>
      <c r="H93" s="92">
        <v>0</v>
      </c>
      <c r="J93" s="37"/>
    </row>
    <row r="94" spans="1:10" x14ac:dyDescent="0.3">
      <c r="A94" s="46" t="s">
        <v>82</v>
      </c>
      <c r="B94" s="1"/>
      <c r="C94" s="1"/>
      <c r="D94" s="1"/>
      <c r="E94" s="1"/>
      <c r="F94" s="1"/>
      <c r="G94" s="1"/>
      <c r="H94" s="15"/>
    </row>
    <row r="95" spans="1:10" x14ac:dyDescent="0.3">
      <c r="A95" s="34" t="s">
        <v>83</v>
      </c>
      <c r="B95" s="1"/>
      <c r="C95" s="1"/>
      <c r="D95" s="1"/>
      <c r="E95" s="1"/>
      <c r="F95" s="1"/>
      <c r="G95" s="1"/>
      <c r="H95" s="89">
        <v>1255020.08</v>
      </c>
      <c r="J95" s="37"/>
    </row>
    <row r="96" spans="1:10" x14ac:dyDescent="0.3">
      <c r="A96" s="34" t="s">
        <v>84</v>
      </c>
      <c r="B96" s="1"/>
      <c r="C96" s="1"/>
      <c r="D96" s="1"/>
      <c r="E96" s="1"/>
      <c r="F96" s="1"/>
      <c r="G96" s="1"/>
      <c r="H96" s="89">
        <v>1255020.08</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1255020.08</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235702.61</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235702.61</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377983.38</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377983.38</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362397.33</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362397.33</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603820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603820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141598.32999999999</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141598.32999999999</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1721501.6500000001</v>
      </c>
      <c r="J150" s="37"/>
    </row>
    <row r="151" spans="1:10" x14ac:dyDescent="0.3">
      <c r="A151" s="96" t="s">
        <v>126</v>
      </c>
      <c r="B151" s="1"/>
      <c r="C151" s="1"/>
      <c r="D151" s="1"/>
      <c r="E151" s="1"/>
      <c r="F151" s="1"/>
      <c r="G151" s="1"/>
      <c r="H151" s="94">
        <v>1721501.6500000001</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33542473.170000009</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24343184.899999972</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24343184.899999972</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9199288.2699999996</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7530120.4800000004</v>
      </c>
      <c r="J179" s="37"/>
    </row>
    <row r="180" spans="1:10" x14ac:dyDescent="0.3">
      <c r="A180" s="46" t="s">
        <v>142</v>
      </c>
      <c r="B180" s="1"/>
      <c r="C180" s="2"/>
      <c r="D180" s="3"/>
      <c r="E180" s="1"/>
      <c r="F180" s="1"/>
      <c r="G180" s="1"/>
      <c r="H180" s="89">
        <v>7530120.4800000004</v>
      </c>
      <c r="J180" s="37"/>
    </row>
    <row r="181" spans="1:10" x14ac:dyDescent="0.3">
      <c r="A181" s="46" t="s">
        <v>143</v>
      </c>
      <c r="B181" s="1"/>
      <c r="C181" s="2"/>
      <c r="D181" s="3"/>
      <c r="E181" s="1"/>
      <c r="F181" s="1"/>
      <c r="G181" s="1"/>
      <c r="H181" s="76">
        <v>7530120.4800000004</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7530120.4800000004</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9199288.2700000107</v>
      </c>
      <c r="J186" s="37"/>
    </row>
    <row r="187" spans="1:10" x14ac:dyDescent="0.3">
      <c r="A187" s="46" t="s">
        <v>149</v>
      </c>
      <c r="B187" s="1"/>
      <c r="C187" s="2"/>
      <c r="D187" s="3"/>
      <c r="E187" s="1"/>
      <c r="F187" s="21"/>
      <c r="G187" s="1"/>
      <c r="H187" s="94">
        <v>16729408.750000011</v>
      </c>
      <c r="J187" s="37"/>
    </row>
    <row r="188" spans="1:10" x14ac:dyDescent="0.3">
      <c r="A188" s="46" t="s">
        <v>150</v>
      </c>
      <c r="B188" s="1"/>
      <c r="C188" s="2"/>
      <c r="D188" s="3"/>
      <c r="E188" s="1"/>
      <c r="F188" s="21"/>
      <c r="G188" s="1"/>
      <c r="H188" s="94">
        <v>9199288.270000007</v>
      </c>
      <c r="J188" s="37"/>
    </row>
    <row r="189" spans="1:10" x14ac:dyDescent="0.3">
      <c r="A189" s="46" t="s">
        <v>151</v>
      </c>
      <c r="B189" s="1"/>
      <c r="C189" s="2"/>
      <c r="D189" s="3"/>
      <c r="E189" s="1"/>
      <c r="F189" s="21"/>
      <c r="G189" s="1"/>
      <c r="H189" s="94">
        <v>7530120.4800000042</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24.21</v>
      </c>
      <c r="J193" s="48"/>
    </row>
    <row r="194" spans="1:10" ht="16.5" x14ac:dyDescent="0.35">
      <c r="A194" s="15" t="s">
        <v>154</v>
      </c>
      <c r="B194" s="1"/>
      <c r="C194" s="2"/>
      <c r="D194" s="3"/>
      <c r="E194" s="1"/>
      <c r="F194" s="1"/>
      <c r="H194" s="102">
        <v>0.48315648800476413</v>
      </c>
      <c r="I194" s="103"/>
      <c r="J194" s="48"/>
    </row>
    <row r="195" spans="1:10" ht="16.5" x14ac:dyDescent="0.35">
      <c r="A195" s="15" t="s">
        <v>155</v>
      </c>
      <c r="B195" s="1"/>
      <c r="C195" s="2"/>
      <c r="D195" s="3"/>
      <c r="E195" s="1"/>
      <c r="F195" s="1"/>
      <c r="H195" s="102">
        <v>0.48315648800476413</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1756513.84</v>
      </c>
      <c r="H198" s="1"/>
    </row>
    <row r="199" spans="1:10" x14ac:dyDescent="0.3">
      <c r="A199" s="46" t="s">
        <v>159</v>
      </c>
      <c r="B199" s="1"/>
      <c r="C199" s="2"/>
      <c r="D199" s="3"/>
      <c r="E199" s="21"/>
      <c r="F199" s="1"/>
      <c r="G199" s="94">
        <v>1864561.25</v>
      </c>
      <c r="H199" s="106">
        <v>100</v>
      </c>
    </row>
    <row r="200" spans="1:10" x14ac:dyDescent="0.3">
      <c r="A200" s="46" t="s">
        <v>160</v>
      </c>
      <c r="B200" s="1"/>
      <c r="C200" s="2"/>
      <c r="D200" s="3"/>
      <c r="E200" s="21"/>
      <c r="F200" s="1"/>
      <c r="G200" s="94">
        <v>-108047.40999999992</v>
      </c>
      <c r="H200" s="1"/>
    </row>
    <row r="201" spans="1:10" x14ac:dyDescent="0.3">
      <c r="A201" s="46" t="s">
        <v>161</v>
      </c>
      <c r="B201" s="1"/>
      <c r="C201" s="2"/>
      <c r="D201" s="3"/>
      <c r="E201" s="21"/>
      <c r="F201" s="1"/>
      <c r="G201" s="94">
        <v>1506024096.6199999</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-7.1743480228830925E-5</v>
      </c>
      <c r="H203" s="1"/>
    </row>
    <row r="204" spans="1:10" x14ac:dyDescent="0.3">
      <c r="A204" s="46" t="s">
        <v>164</v>
      </c>
      <c r="B204" s="1"/>
      <c r="C204" s="2"/>
      <c r="D204" s="3"/>
      <c r="E204" s="21"/>
      <c r="F204" s="1"/>
      <c r="G204" s="108">
        <v>0</v>
      </c>
      <c r="H204" s="1"/>
    </row>
    <row r="205" spans="1:10" x14ac:dyDescent="0.3">
      <c r="A205" s="46" t="s">
        <v>165</v>
      </c>
      <c r="B205" s="1"/>
      <c r="C205" s="2"/>
      <c r="D205" s="3"/>
      <c r="E205" s="21"/>
      <c r="F205" s="1"/>
      <c r="G205" s="108">
        <v>0</v>
      </c>
      <c r="H205" s="1"/>
    </row>
    <row r="206" spans="1:10" x14ac:dyDescent="0.3">
      <c r="A206" s="46" t="s">
        <v>166</v>
      </c>
      <c r="B206" s="1"/>
      <c r="C206" s="2"/>
      <c r="D206" s="3"/>
      <c r="E206" s="21"/>
      <c r="F206" s="1"/>
      <c r="G206" s="108">
        <v>0</v>
      </c>
      <c r="H206" s="1"/>
    </row>
    <row r="207" spans="1:10" x14ac:dyDescent="0.3">
      <c r="A207" s="46"/>
      <c r="B207" s="1"/>
      <c r="C207" s="2"/>
      <c r="D207" s="3"/>
      <c r="E207" s="21"/>
      <c r="F207" s="1"/>
      <c r="G207" s="107"/>
      <c r="H207" s="1"/>
    </row>
    <row r="208" spans="1:10" x14ac:dyDescent="0.3">
      <c r="A208" s="15" t="s">
        <v>167</v>
      </c>
      <c r="B208" s="1"/>
      <c r="C208" s="2"/>
      <c r="D208" s="3"/>
      <c r="E208" s="21"/>
      <c r="F208" s="1"/>
      <c r="G208" s="107">
        <v>7.1743480228830925E-5</v>
      </c>
      <c r="H208" s="76">
        <v>108047.40999999992</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2.2885926445237121E-3</v>
      </c>
      <c r="G211" s="101">
        <v>3446675.67</v>
      </c>
      <c r="H211" s="112">
        <v>166</v>
      </c>
    </row>
    <row r="212" spans="1:8" x14ac:dyDescent="0.3">
      <c r="A212" s="34" t="s">
        <v>172</v>
      </c>
      <c r="B212" s="1"/>
      <c r="C212" s="2"/>
      <c r="D212" s="3"/>
      <c r="E212" s="1"/>
      <c r="F212" s="111">
        <v>0</v>
      </c>
      <c r="G212" s="101">
        <v>0</v>
      </c>
      <c r="H212" s="112">
        <v>0</v>
      </c>
    </row>
    <row r="213" spans="1:8" x14ac:dyDescent="0.3">
      <c r="A213" s="34" t="s">
        <v>173</v>
      </c>
      <c r="B213" s="1"/>
      <c r="C213" s="2"/>
      <c r="D213" s="3"/>
      <c r="E213" s="1"/>
      <c r="F213" s="111">
        <v>0</v>
      </c>
      <c r="G213" s="113">
        <v>0</v>
      </c>
      <c r="H213" s="114">
        <v>0</v>
      </c>
    </row>
    <row r="214" spans="1:8" x14ac:dyDescent="0.3">
      <c r="A214" s="34" t="s">
        <v>174</v>
      </c>
      <c r="B214" s="1"/>
      <c r="C214" s="2"/>
      <c r="D214" s="3"/>
      <c r="E214" s="1"/>
      <c r="F214" s="111">
        <v>0</v>
      </c>
      <c r="G214" s="115">
        <v>0</v>
      </c>
      <c r="H214" s="116">
        <v>0</v>
      </c>
    </row>
    <row r="215" spans="1:8" x14ac:dyDescent="0.3">
      <c r="A215" s="46" t="s">
        <v>175</v>
      </c>
      <c r="B215" s="1"/>
      <c r="C215" s="2"/>
      <c r="D215" s="3"/>
      <c r="E215" s="1"/>
      <c r="F215" s="111">
        <v>2.2885926445237121E-3</v>
      </c>
      <c r="G215" s="98">
        <v>3446675.67</v>
      </c>
      <c r="H215" s="117">
        <v>166</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0</v>
      </c>
      <c r="H218" s="121">
        <v>0</v>
      </c>
    </row>
    <row r="219" spans="1:8" x14ac:dyDescent="0.3">
      <c r="A219" s="46" t="s">
        <v>164</v>
      </c>
      <c r="B219" s="1"/>
      <c r="C219" s="2"/>
      <c r="D219" s="3"/>
      <c r="E219" s="1"/>
      <c r="F219" s="1"/>
      <c r="G219" s="120">
        <v>0</v>
      </c>
      <c r="H219" s="120">
        <v>0</v>
      </c>
    </row>
    <row r="220" spans="1:8" x14ac:dyDescent="0.3">
      <c r="A220" s="46" t="s">
        <v>165</v>
      </c>
      <c r="B220" s="1"/>
      <c r="C220" s="2"/>
      <c r="D220" s="3"/>
      <c r="E220" s="1"/>
      <c r="F220" s="1"/>
      <c r="G220" s="120">
        <v>0</v>
      </c>
      <c r="H220" s="120">
        <v>0</v>
      </c>
    </row>
    <row r="221" spans="1:8" x14ac:dyDescent="0.3">
      <c r="A221" s="46" t="s">
        <v>166</v>
      </c>
      <c r="B221" s="1"/>
      <c r="C221" s="2"/>
      <c r="D221" s="3"/>
      <c r="E221" s="1"/>
      <c r="F221" s="1"/>
      <c r="G221" s="120">
        <v>0</v>
      </c>
      <c r="H221" s="120">
        <v>0</v>
      </c>
    </row>
    <row r="222" spans="1:8" x14ac:dyDescent="0.3">
      <c r="A222" s="46"/>
      <c r="B222" s="1"/>
      <c r="C222" s="2"/>
      <c r="D222" s="3"/>
      <c r="E222" s="1"/>
      <c r="F222" s="1"/>
      <c r="G222" s="122"/>
      <c r="H222" s="120"/>
    </row>
    <row r="223" spans="1:8" x14ac:dyDescent="0.3">
      <c r="A223" s="123" t="s">
        <v>177</v>
      </c>
      <c r="B223" s="1"/>
      <c r="C223" s="2"/>
      <c r="D223" s="3"/>
      <c r="E223" s="1"/>
      <c r="F223" s="1"/>
      <c r="G223" s="124">
        <v>372869.62</v>
      </c>
      <c r="H223" s="120"/>
    </row>
    <row r="224" spans="1:8" x14ac:dyDescent="0.3">
      <c r="A224" s="123" t="s">
        <v>178</v>
      </c>
      <c r="B224" s="1"/>
      <c r="C224" s="2"/>
      <c r="D224" s="3"/>
      <c r="E224" s="1"/>
      <c r="F224" s="1"/>
      <c r="G224" s="122">
        <v>2.4758542764145592E-4</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318947</v>
      </c>
      <c r="H229" s="126">
        <v>15</v>
      </c>
    </row>
    <row r="230" spans="1:10" x14ac:dyDescent="0.3">
      <c r="A230" s="15" t="s">
        <v>183</v>
      </c>
      <c r="B230" s="1"/>
      <c r="C230" s="2"/>
      <c r="D230" s="3"/>
      <c r="E230" s="21"/>
      <c r="F230" s="1"/>
      <c r="G230" s="115">
        <v>349071.88</v>
      </c>
      <c r="H230" s="126">
        <v>15</v>
      </c>
    </row>
    <row r="231" spans="1:10" x14ac:dyDescent="0.3">
      <c r="A231" s="15" t="s">
        <v>184</v>
      </c>
      <c r="B231" s="1"/>
      <c r="C231" s="2"/>
      <c r="D231" s="3"/>
      <c r="E231" s="21"/>
      <c r="F231" s="1"/>
      <c r="G231" s="94">
        <v>-30124.880000000005</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318947</v>
      </c>
      <c r="H234" s="128">
        <v>15</v>
      </c>
      <c r="I234" s="37" t="s">
        <v>51</v>
      </c>
    </row>
    <row r="235" spans="1:10" x14ac:dyDescent="0.3">
      <c r="A235" s="15" t="s">
        <v>187</v>
      </c>
      <c r="B235" s="1"/>
      <c r="C235" s="2"/>
      <c r="D235" s="3"/>
      <c r="E235" s="21"/>
      <c r="F235" s="21"/>
      <c r="G235" s="76">
        <v>349071.88</v>
      </c>
      <c r="H235" s="69">
        <v>15</v>
      </c>
      <c r="I235" s="37" t="s">
        <v>51</v>
      </c>
    </row>
    <row r="236" spans="1:10" ht="14.5" thickBot="1" x14ac:dyDescent="0.35">
      <c r="A236" s="15" t="s">
        <v>188</v>
      </c>
      <c r="B236" s="1"/>
      <c r="C236" s="2"/>
      <c r="D236" s="3"/>
      <c r="E236" s="21"/>
      <c r="F236" s="1"/>
      <c r="G236" s="129">
        <v>-30124.880000000005</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0</v>
      </c>
      <c r="I240" s="130"/>
      <c r="J240" s="59"/>
    </row>
    <row r="241" spans="1:10" x14ac:dyDescent="0.3">
      <c r="A241" s="15" t="s">
        <v>191</v>
      </c>
      <c r="B241" s="1"/>
      <c r="C241" s="2"/>
      <c r="D241" s="3"/>
      <c r="E241" s="1"/>
      <c r="F241" s="1"/>
      <c r="G241" s="1"/>
      <c r="H241" s="94">
        <v>0</v>
      </c>
      <c r="I241" s="37"/>
      <c r="J241" s="59"/>
    </row>
    <row r="242" spans="1:10" x14ac:dyDescent="0.3">
      <c r="A242" s="15" t="s">
        <v>192</v>
      </c>
      <c r="B242" s="1"/>
      <c r="C242" s="2"/>
      <c r="D242" s="3"/>
      <c r="E242" s="1"/>
      <c r="F242" s="1"/>
      <c r="G242" s="1"/>
      <c r="H242" s="93">
        <v>408794.89</v>
      </c>
      <c r="J242" s="59"/>
    </row>
    <row r="243" spans="1:10" ht="14.5" thickBot="1" x14ac:dyDescent="0.35">
      <c r="A243" s="15" t="s">
        <v>193</v>
      </c>
      <c r="B243" s="1"/>
      <c r="C243" s="2"/>
      <c r="D243" s="3"/>
      <c r="E243" s="1"/>
      <c r="F243" s="1"/>
      <c r="G243" s="1"/>
      <c r="H243" s="129">
        <v>408794.89</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0</v>
      </c>
      <c r="I245" s="132"/>
      <c r="J245" s="59"/>
    </row>
    <row r="246" spans="1:10" x14ac:dyDescent="0.3">
      <c r="A246" s="15" t="s">
        <v>195</v>
      </c>
      <c r="B246" s="1"/>
      <c r="C246" s="2"/>
      <c r="D246" s="3"/>
      <c r="E246" s="1"/>
      <c r="F246" s="1"/>
      <c r="G246" s="1"/>
      <c r="H246" s="94">
        <v>0</v>
      </c>
      <c r="I246" s="133"/>
      <c r="J246" s="59"/>
    </row>
    <row r="247" spans="1:10" x14ac:dyDescent="0.3">
      <c r="A247" s="15" t="s">
        <v>196</v>
      </c>
      <c r="B247" s="1"/>
      <c r="C247" s="2"/>
      <c r="D247" s="3"/>
      <c r="E247" s="1"/>
      <c r="F247" s="1"/>
      <c r="G247" s="1"/>
      <c r="H247" s="94">
        <v>1566899.43</v>
      </c>
      <c r="I247" s="132"/>
      <c r="J247" s="59"/>
    </row>
    <row r="248" spans="1:10" ht="14.5" thickBot="1" x14ac:dyDescent="0.35">
      <c r="A248" s="15" t="s">
        <v>197</v>
      </c>
      <c r="B248" s="1"/>
      <c r="C248" s="2"/>
      <c r="D248" s="3"/>
      <c r="E248" s="1"/>
      <c r="F248" s="1"/>
      <c r="G248" s="1"/>
      <c r="H248" s="129">
        <v>1566899.43</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2" spans="1:8" ht="14.5" x14ac:dyDescent="0.35">
      <c r="A272" s="46" t="s">
        <v>213</v>
      </c>
      <c r="B272"/>
      <c r="C272"/>
      <c r="D272"/>
      <c r="E272"/>
      <c r="F272"/>
      <c r="G272"/>
    </row>
    <row r="273" spans="1:1" ht="15.5" x14ac:dyDescent="0.3">
      <c r="A273" s="137" t="s">
        <v>214</v>
      </c>
    </row>
    <row r="274" spans="1:1" x14ac:dyDescent="0.3">
      <c r="A274" s="46" t="s">
        <v>215</v>
      </c>
    </row>
    <row r="275" spans="1:1" x14ac:dyDescent="0.3">
      <c r="A275" s="46" t="s">
        <v>216</v>
      </c>
    </row>
    <row r="276" spans="1:1" x14ac:dyDescent="0.3">
      <c r="A276" s="46" t="s">
        <v>217</v>
      </c>
    </row>
    <row r="277" spans="1:1" x14ac:dyDescent="0.3">
      <c r="A277" s="46" t="s">
        <v>218</v>
      </c>
    </row>
    <row r="278" spans="1:1" x14ac:dyDescent="0.3">
      <c r="A278" s="46"/>
    </row>
    <row r="279" spans="1:1" x14ac:dyDescent="0.3">
      <c r="A279" s="46" t="s">
        <v>219</v>
      </c>
    </row>
    <row r="280" spans="1:1" x14ac:dyDescent="0.3">
      <c r="A280" s="46" t="s">
        <v>220</v>
      </c>
    </row>
    <row r="281" spans="1:1" x14ac:dyDescent="0.3">
      <c r="A281" s="46" t="s">
        <v>221</v>
      </c>
    </row>
    <row r="282" spans="1:1" x14ac:dyDescent="0.3">
      <c r="A282" s="46" t="s">
        <v>222</v>
      </c>
    </row>
    <row r="283" spans="1:1" x14ac:dyDescent="0.3">
      <c r="A283" s="46"/>
    </row>
    <row r="284" spans="1:1" x14ac:dyDescent="0.3">
      <c r="A284" s="46" t="s">
        <v>223</v>
      </c>
    </row>
    <row r="285" spans="1:1" x14ac:dyDescent="0.3">
      <c r="A285" s="46" t="s">
        <v>224</v>
      </c>
    </row>
    <row r="286" spans="1:1" x14ac:dyDescent="0.3">
      <c r="A286" s="46" t="s">
        <v>225</v>
      </c>
    </row>
    <row r="287" spans="1:1" x14ac:dyDescent="0.3">
      <c r="A287" s="46"/>
    </row>
    <row r="288" spans="1:1" x14ac:dyDescent="0.3">
      <c r="A288" s="46" t="s">
        <v>226</v>
      </c>
    </row>
    <row r="289" spans="1:1" x14ac:dyDescent="0.3">
      <c r="A289" s="46" t="s">
        <v>227</v>
      </c>
    </row>
    <row r="290" spans="1:1" x14ac:dyDescent="0.3">
      <c r="A290" s="46" t="s">
        <v>228</v>
      </c>
    </row>
    <row r="291" spans="1:1" x14ac:dyDescent="0.3">
      <c r="A291" s="46" t="s">
        <v>229</v>
      </c>
    </row>
    <row r="292" spans="1:1" x14ac:dyDescent="0.3">
      <c r="A292" s="46"/>
    </row>
    <row r="293" spans="1:1" x14ac:dyDescent="0.3">
      <c r="A293" s="46" t="s">
        <v>230</v>
      </c>
    </row>
    <row r="294" spans="1:1" x14ac:dyDescent="0.3">
      <c r="A294" s="46" t="s">
        <v>231</v>
      </c>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2019-B
Servicer Report
</oddHeader>
  </headerFooter>
  <rowBreaks count="2" manualBreakCount="2">
    <brk id="99" max="16383" man="1"/>
    <brk id="19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Dec19</vt:lpstr>
      <vt:lpstr>Nov19</vt:lpstr>
      <vt:lpstr>Oct19</vt:lpstr>
      <vt:lpstr>Sep19</vt:lpstr>
      <vt:lpstr>Aug19</vt:lpstr>
      <vt:lpstr>Jul19</vt:lpstr>
      <vt:lpstr>'Aug19'!Print_Area</vt:lpstr>
      <vt:lpstr>'Dec19'!Print_Area</vt:lpstr>
      <vt:lpstr>'Nov19'!Print_Area</vt:lpstr>
      <vt:lpstr>'Oct19'!Print_Area</vt:lpstr>
      <vt:lpstr>'Sep19'!Print_Area</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Taheri, Kassra</dc:creator>
  <cp:lastModifiedBy>Wang, Yu</cp:lastModifiedBy>
  <dcterms:created xsi:type="dcterms:W3CDTF">2019-08-12T14:03:14Z</dcterms:created>
  <dcterms:modified xsi:type="dcterms:W3CDTF">2020-08-05T19:39:46Z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