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Q:\TREASURY\EXCEL\NALT 20-A\ABS\Salesforce\"/>
    </mc:Choice>
  </mc:AlternateContent>
  <bookViews>
    <workbookView xWindow="0" yWindow="0" windowWidth="28800" windowHeight="12456"/>
  </bookViews>
  <sheets>
    <sheet name="Dec20" sheetId="12" r:id="rId1"/>
    <sheet name="Nov20" sheetId="11" r:id="rId2"/>
    <sheet name="Oct20" sheetId="10" r:id="rId3"/>
    <sheet name="Sep20" sheetId="9" r:id="rId4"/>
    <sheet name="Aug20" sheetId="8" r:id="rId5"/>
    <sheet name="Jul20" sheetId="7" r:id="rId6"/>
    <sheet name="Jun20" sheetId="4" r:id="rId7"/>
    <sheet name="May20" sheetId="2" r:id="rId8"/>
    <sheet name="Apr20" sheetId="6" r:id="rId9"/>
    <sheet name="Mar20" sheetId="3" r:id="rId10"/>
    <sheet name="Feb20" sheetId="5" r:id="rId11"/>
    <sheet name="Jan20" sheetId="1" r:id="rId12"/>
  </sheets>
  <externalReferences>
    <externalReference r:id="rId13"/>
    <externalReference r:id="rId14"/>
    <externalReference r:id="rId15"/>
    <externalReference r:id="rId16"/>
    <externalReference r:id="rId17"/>
    <externalReference r:id="rId18"/>
  </externalReferences>
  <definedNames>
    <definedName name="AllocationPercentage" localSheetId="8">#REF!</definedName>
    <definedName name="AllocationPercentage" localSheetId="4">#REF!</definedName>
    <definedName name="AllocationPercentage" localSheetId="0">#REF!</definedName>
    <definedName name="AllocationPercentage" localSheetId="10">#REF!</definedName>
    <definedName name="AllocationPercentage" localSheetId="5">#REF!</definedName>
    <definedName name="AllocationPercentage" localSheetId="6">#REF!</definedName>
    <definedName name="AllocationPercentage" localSheetId="9">#REF!</definedName>
    <definedName name="AllocationPercentage" localSheetId="7">#REF!</definedName>
    <definedName name="AllocationPercentage" localSheetId="1">#REF!</definedName>
    <definedName name="AllocationPercentage" localSheetId="2">#REF!</definedName>
    <definedName name="AllocationPercentage" localSheetId="3">#REF!</definedName>
    <definedName name="AllocationPercentage">#REF!</definedName>
    <definedName name="depositorpercentage" localSheetId="8">#REF!</definedName>
    <definedName name="depositorpercentage" localSheetId="4">#REF!</definedName>
    <definedName name="depositorpercentage" localSheetId="0">#REF!</definedName>
    <definedName name="depositorpercentage" localSheetId="10">#REF!</definedName>
    <definedName name="depositorpercentage" localSheetId="5">#REF!</definedName>
    <definedName name="depositorpercentage" localSheetId="6">#REF!</definedName>
    <definedName name="depositorpercentage" localSheetId="9">#REF!</definedName>
    <definedName name="depositorpercentage" localSheetId="7">#REF!</definedName>
    <definedName name="depositorpercentage" localSheetId="1">#REF!</definedName>
    <definedName name="depositorpercentage" localSheetId="2">#REF!</definedName>
    <definedName name="depositorpercentage" localSheetId="3">#REF!</definedName>
    <definedName name="depositorpercentage">#REF!</definedName>
    <definedName name="Officer" localSheetId="8">#REF!</definedName>
    <definedName name="Officer" localSheetId="4">#REF!</definedName>
    <definedName name="Officer" localSheetId="0">#REF!</definedName>
    <definedName name="Officer" localSheetId="10">#REF!</definedName>
    <definedName name="Officer" localSheetId="5">#REF!</definedName>
    <definedName name="Officer" localSheetId="6">#REF!</definedName>
    <definedName name="Officer" localSheetId="9">#REF!</definedName>
    <definedName name="Officer" localSheetId="7">#REF!</definedName>
    <definedName name="Officer" localSheetId="1">#REF!</definedName>
    <definedName name="Officer" localSheetId="2">#REF!</definedName>
    <definedName name="Officer" localSheetId="3">#REF!</definedName>
    <definedName name="Officer">#REF!</definedName>
    <definedName name="prinatRAP" localSheetId="8">#REF!</definedName>
    <definedName name="prinatRAP" localSheetId="4">#REF!</definedName>
    <definedName name="prinatRAP" localSheetId="0">#REF!</definedName>
    <definedName name="prinatRAP" localSheetId="10">#REF!</definedName>
    <definedName name="prinatRAP" localSheetId="5">#REF!</definedName>
    <definedName name="prinatRAP" localSheetId="6">#REF!</definedName>
    <definedName name="prinatRAP" localSheetId="9">#REF!</definedName>
    <definedName name="prinatRAP" localSheetId="7">#REF!</definedName>
    <definedName name="prinatRAP" localSheetId="1">#REF!</definedName>
    <definedName name="prinatRAP" localSheetId="2">#REF!</definedName>
    <definedName name="prinatRAP" localSheetId="3">#REF!</definedName>
    <definedName name="prinatRAP">#REF!</definedName>
    <definedName name="_xlnm.Print_Area" localSheetId="8">'Apr20'!$A$1:$I$275</definedName>
    <definedName name="_xlnm.Print_Area" localSheetId="4">'Aug20'!$A$1:$I$275</definedName>
    <definedName name="_xlnm.Print_Area" localSheetId="0">'Dec20'!$A$1:$I$275</definedName>
    <definedName name="_xlnm.Print_Area" localSheetId="10">'Feb20'!$A$1:$I$275</definedName>
    <definedName name="_xlnm.Print_Area" localSheetId="11">'Jan20'!$A$1:$I$294</definedName>
    <definedName name="_xlnm.Print_Area" localSheetId="5">'Jul20'!$A$1:$I$275</definedName>
    <definedName name="_xlnm.Print_Area" localSheetId="6">'Jun20'!$A$1:$I$275</definedName>
    <definedName name="_xlnm.Print_Area" localSheetId="9">'Mar20'!$A$1:$I$275</definedName>
    <definedName name="_xlnm.Print_Area" localSheetId="7">'May20'!$A$1:$I$275</definedName>
    <definedName name="_xlnm.Print_Area" localSheetId="1">'Nov20'!$A$1:$I$275</definedName>
    <definedName name="_xlnm.Print_Area" localSheetId="2">'Oct20'!$A$1:$I$275</definedName>
    <definedName name="_xlnm.Print_Area" localSheetId="3">'Sep20'!$A$1:$I$278</definedName>
    <definedName name="test" localSheetId="8">#REF!</definedName>
    <definedName name="test" localSheetId="4">#REF!</definedName>
    <definedName name="test" localSheetId="0">#REF!</definedName>
    <definedName name="test" localSheetId="10">#REF!</definedName>
    <definedName name="test" localSheetId="5">#REF!</definedName>
    <definedName name="test" localSheetId="6">#REF!</definedName>
    <definedName name="test" localSheetId="9">#REF!</definedName>
    <definedName name="test" localSheetId="7">#REF!</definedName>
    <definedName name="test" localSheetId="1">#REF!</definedName>
    <definedName name="test" localSheetId="2">#REF!</definedName>
    <definedName name="test" localSheetId="3">#REF!</definedName>
    <definedName name="test">#REF!</definedName>
    <definedName name="Title" localSheetId="8">#REF!</definedName>
    <definedName name="Title" localSheetId="4">#REF!</definedName>
    <definedName name="Title" localSheetId="0">#REF!</definedName>
    <definedName name="Title" localSheetId="10">#REF!</definedName>
    <definedName name="Title" localSheetId="5">#REF!</definedName>
    <definedName name="Title" localSheetId="6">#REF!</definedName>
    <definedName name="Title" localSheetId="9">#REF!</definedName>
    <definedName name="Title" localSheetId="7">#REF!</definedName>
    <definedName name="Title" localSheetId="1">#REF!</definedName>
    <definedName name="Title" localSheetId="2">#REF!</definedName>
    <definedName name="Title" localSheetId="3">#REF!</definedName>
    <definedName name="Title">#REF!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251" i="9" l="1"/>
  <c r="H250" i="9"/>
  <c r="H249" i="9"/>
  <c r="H248" i="9"/>
  <c r="H246" i="9"/>
  <c r="H245" i="9"/>
  <c r="H244" i="9"/>
  <c r="H243" i="9"/>
  <c r="G236" i="9"/>
  <c r="H235" i="9"/>
  <c r="G235" i="9"/>
  <c r="H234" i="9"/>
  <c r="G234" i="9"/>
  <c r="H230" i="9"/>
  <c r="G230" i="9"/>
  <c r="G231" i="9" s="1"/>
  <c r="H229" i="9"/>
  <c r="G229" i="9"/>
  <c r="G225" i="9"/>
  <c r="G224" i="9"/>
  <c r="G226" i="9" s="1"/>
  <c r="G223" i="9"/>
  <c r="H221" i="9"/>
  <c r="G221" i="9"/>
  <c r="H220" i="9"/>
  <c r="G220" i="9"/>
  <c r="H219" i="9"/>
  <c r="G219" i="9"/>
  <c r="G215" i="9"/>
  <c r="F215" i="9"/>
  <c r="H214" i="9"/>
  <c r="G214" i="9"/>
  <c r="F214" i="9"/>
  <c r="H213" i="9"/>
  <c r="G213" i="9"/>
  <c r="F213" i="9"/>
  <c r="H212" i="9"/>
  <c r="G212" i="9"/>
  <c r="F212" i="9"/>
  <c r="H211" i="9"/>
  <c r="H215" i="9" s="1"/>
  <c r="G211" i="9"/>
  <c r="F211" i="9"/>
  <c r="H208" i="9"/>
  <c r="G206" i="9"/>
  <c r="G205" i="9"/>
  <c r="G204" i="9"/>
  <c r="G200" i="9"/>
  <c r="G203" i="9" s="1"/>
  <c r="H199" i="9"/>
  <c r="G199" i="9"/>
  <c r="G198" i="9"/>
  <c r="H195" i="9"/>
  <c r="H194" i="9"/>
  <c r="H193" i="9"/>
  <c r="H188" i="9"/>
  <c r="H186" i="9"/>
  <c r="H185" i="9"/>
  <c r="H182" i="9"/>
  <c r="H181" i="9"/>
  <c r="H184" i="9" s="1"/>
  <c r="H187" i="9" s="1"/>
  <c r="H189" i="9" s="1"/>
  <c r="H180" i="9"/>
  <c r="H179" i="9"/>
  <c r="H168" i="9"/>
  <c r="H165" i="9"/>
  <c r="H161" i="9"/>
  <c r="H160" i="9"/>
  <c r="H155" i="9"/>
  <c r="H158" i="9" s="1"/>
  <c r="H171" i="9" s="1"/>
  <c r="H151" i="9"/>
  <c r="H150" i="9"/>
  <c r="H152" i="9" s="1"/>
  <c r="H146" i="9"/>
  <c r="H144" i="9"/>
  <c r="H143" i="9"/>
  <c r="H142" i="9"/>
  <c r="H138" i="9"/>
  <c r="H139" i="9" s="1"/>
  <c r="H136" i="9"/>
  <c r="H135" i="9"/>
  <c r="H134" i="9"/>
  <c r="H130" i="9"/>
  <c r="H131" i="9" s="1"/>
  <c r="H128" i="9"/>
  <c r="H127" i="9"/>
  <c r="H126" i="9"/>
  <c r="H122" i="9"/>
  <c r="H123" i="9" s="1"/>
  <c r="H120" i="9"/>
  <c r="H119" i="9"/>
  <c r="H118" i="9"/>
  <c r="H114" i="9"/>
  <c r="H115" i="9" s="1"/>
  <c r="H112" i="9"/>
  <c r="H111" i="9"/>
  <c r="H110" i="9"/>
  <c r="H106" i="9"/>
  <c r="H107" i="9" s="1"/>
  <c r="H104" i="9"/>
  <c r="H103" i="9"/>
  <c r="H102" i="9"/>
  <c r="H96" i="9"/>
  <c r="H98" i="9" s="1"/>
  <c r="H95" i="9"/>
  <c r="H93" i="9"/>
  <c r="H92" i="9"/>
  <c r="H91" i="9"/>
  <c r="H88" i="9"/>
  <c r="H89" i="9" s="1"/>
  <c r="H87" i="9"/>
  <c r="G82" i="9"/>
  <c r="G81" i="9"/>
  <c r="G80" i="9"/>
  <c r="G76" i="9"/>
  <c r="E76" i="9"/>
  <c r="D76" i="9"/>
  <c r="G75" i="9"/>
  <c r="E75" i="9"/>
  <c r="D75" i="9"/>
  <c r="G74" i="9"/>
  <c r="E74" i="9"/>
  <c r="D74" i="9"/>
  <c r="G73" i="9"/>
  <c r="E73" i="9"/>
  <c r="D73" i="9"/>
  <c r="G72" i="9"/>
  <c r="E72" i="9"/>
  <c r="G71" i="9"/>
  <c r="G201" i="9" s="1"/>
  <c r="F71" i="9"/>
  <c r="E71" i="9"/>
  <c r="E77" i="9" s="1"/>
  <c r="E78" i="9" s="1"/>
  <c r="D71" i="9"/>
  <c r="H218" i="9" s="1"/>
  <c r="H64" i="9"/>
  <c r="G64" i="9"/>
  <c r="H63" i="9"/>
  <c r="G63" i="9"/>
  <c r="H62" i="9"/>
  <c r="G62" i="9"/>
  <c r="G65" i="9" s="1"/>
  <c r="H61" i="9"/>
  <c r="F61" i="9"/>
  <c r="F65" i="9" s="1"/>
  <c r="H60" i="9"/>
  <c r="E60" i="9"/>
  <c r="H59" i="9"/>
  <c r="E59" i="9"/>
  <c r="H58" i="9"/>
  <c r="E58" i="9"/>
  <c r="H57" i="9"/>
  <c r="E57" i="9"/>
  <c r="H56" i="9"/>
  <c r="H65" i="9" s="1"/>
  <c r="E56" i="9"/>
  <c r="E65" i="9" s="1"/>
  <c r="H51" i="9"/>
  <c r="H50" i="9"/>
  <c r="H49" i="9"/>
  <c r="H48" i="9"/>
  <c r="H47" i="9"/>
  <c r="H46" i="9"/>
  <c r="H45" i="9"/>
  <c r="H41" i="9"/>
  <c r="H40" i="9"/>
  <c r="H39" i="9"/>
  <c r="H36" i="9"/>
  <c r="H33" i="9"/>
  <c r="H32" i="9"/>
  <c r="H34" i="9" s="1"/>
  <c r="H52" i="9" s="1"/>
  <c r="D26" i="9"/>
  <c r="C26" i="9"/>
  <c r="E26" i="9" s="1"/>
  <c r="B26" i="9"/>
  <c r="C25" i="9"/>
  <c r="E25" i="9" s="1"/>
  <c r="B25" i="9"/>
  <c r="D25" i="9" s="1"/>
  <c r="C24" i="9"/>
  <c r="E24" i="9" s="1"/>
  <c r="B24" i="9"/>
  <c r="C23" i="9"/>
  <c r="B23" i="9"/>
  <c r="E23" i="9" s="1"/>
  <c r="C22" i="9"/>
  <c r="E22" i="9" s="1"/>
  <c r="B22" i="9"/>
  <c r="C21" i="9"/>
  <c r="E21" i="9" s="1"/>
  <c r="B21" i="9"/>
  <c r="D21" i="9" s="1"/>
  <c r="E17" i="9"/>
  <c r="F17" i="9" s="1"/>
  <c r="D17" i="9"/>
  <c r="C17" i="9"/>
  <c r="B17" i="9"/>
  <c r="F16" i="9"/>
  <c r="E16" i="9"/>
  <c r="D16" i="9"/>
  <c r="C16" i="9"/>
  <c r="B16" i="9"/>
  <c r="F15" i="9"/>
  <c r="E15" i="9"/>
  <c r="D15" i="9"/>
  <c r="C15" i="9"/>
  <c r="D24" i="9" s="1"/>
  <c r="B15" i="9"/>
  <c r="F14" i="9"/>
  <c r="E14" i="9"/>
  <c r="D14" i="9"/>
  <c r="D11" i="9" s="1"/>
  <c r="C14" i="9"/>
  <c r="B14" i="9"/>
  <c r="E13" i="9"/>
  <c r="F13" i="9" s="1"/>
  <c r="D13" i="9"/>
  <c r="C13" i="9"/>
  <c r="D22" i="9" s="1"/>
  <c r="B13" i="9"/>
  <c r="E12" i="9"/>
  <c r="F12" i="9" s="1"/>
  <c r="D12" i="9"/>
  <c r="C12" i="9"/>
  <c r="B12" i="9"/>
  <c r="E11" i="9"/>
  <c r="C6" i="9"/>
  <c r="E5" i="9"/>
  <c r="C5" i="9"/>
  <c r="E4" i="9"/>
  <c r="C4" i="9"/>
  <c r="E3" i="9"/>
  <c r="C3" i="9"/>
  <c r="H162" i="9" l="1"/>
  <c r="C27" i="9"/>
  <c r="D77" i="9"/>
  <c r="H97" i="9"/>
  <c r="G218" i="9"/>
  <c r="D23" i="9"/>
  <c r="D10" i="9"/>
  <c r="G77" i="9"/>
  <c r="B27" i="9"/>
  <c r="C11" i="9"/>
  <c r="C10" i="9" s="1"/>
  <c r="G208" i="9" s="1"/>
  <c r="G78" i="9" l="1"/>
  <c r="E10" i="9"/>
  <c r="F10" i="9" s="1"/>
  <c r="F11" i="9"/>
</calcChain>
</file>

<file path=xl/sharedStrings.xml><?xml version="1.0" encoding="utf-8"?>
<sst xmlns="http://schemas.openxmlformats.org/spreadsheetml/2006/main" count="3091" uniqueCount="240">
  <si>
    <t>Collection Period Start</t>
  </si>
  <si>
    <t>Distribution Date</t>
  </si>
  <si>
    <t>Collection Period End</t>
  </si>
  <si>
    <t>30/360 Days</t>
  </si>
  <si>
    <t>Beg. of Interest Period</t>
  </si>
  <si>
    <t>Actual/360 Days</t>
  </si>
  <si>
    <t>End of Interest Period</t>
  </si>
  <si>
    <t>SUMMARY</t>
  </si>
  <si>
    <t>Coupon Rate</t>
  </si>
  <si>
    <t>Initial Balance</t>
  </si>
  <si>
    <t>Beginning Balance</t>
  </si>
  <si>
    <t>Ending Balance</t>
  </si>
  <si>
    <t>Pool Factor</t>
  </si>
  <si>
    <t>Total Portfolio</t>
  </si>
  <si>
    <t>Total Securities</t>
  </si>
  <si>
    <t>Class A-1 Notes</t>
  </si>
  <si>
    <t>Class A-2a Notes</t>
  </si>
  <si>
    <t>Class A-2b Notes</t>
  </si>
  <si>
    <t>Class A-3 Notes</t>
  </si>
  <si>
    <t>Class A-4 Notes</t>
  </si>
  <si>
    <t>Certificates</t>
  </si>
  <si>
    <t>Principal Payment Due</t>
  </si>
  <si>
    <t>Interest Payment</t>
  </si>
  <si>
    <t>Principal per $1000 Face Amount</t>
  </si>
  <si>
    <t>Interest per $1000 Face Amount</t>
  </si>
  <si>
    <t>I. COLLECTIONS</t>
  </si>
  <si>
    <t>Lease Payments: ( Lease SUBI)</t>
  </si>
  <si>
    <t>Monthly Principal</t>
  </si>
  <si>
    <t>Monthly Interest</t>
  </si>
  <si>
    <t>Total Monthly Payments</t>
  </si>
  <si>
    <t>Interest Rate Cap Payments</t>
  </si>
  <si>
    <t>Advances:</t>
  </si>
  <si>
    <t>Aggregate Monthly Payment Advances</t>
  </si>
  <si>
    <t>Aggregate Sales Proceeds Advance</t>
  </si>
  <si>
    <t>Total Advances</t>
  </si>
  <si>
    <t>Vehicle Disposition Proceeds:</t>
  </si>
  <si>
    <t>Repurchase Payments</t>
  </si>
  <si>
    <t>Recoveries</t>
  </si>
  <si>
    <t>Net Liquidation Proceeds (includes Reallocation Payments and Net Auction Proceeds)</t>
  </si>
  <si>
    <t>Excess Wear and Tear and Excess Mileage</t>
  </si>
  <si>
    <t>Remaining Payoffs</t>
  </si>
  <si>
    <t>Net Insurance Proceeds</t>
  </si>
  <si>
    <t>Residual Value Surplus</t>
  </si>
  <si>
    <t>Total Collections</t>
  </si>
  <si>
    <t>Reallocation Payments and</t>
  </si>
  <si>
    <r>
      <t xml:space="preserve">Vehicle Disposition Activity for the current month - Terminated and Sold (included in </t>
    </r>
    <r>
      <rPr>
        <i/>
        <sz val="11"/>
        <rFont val="Times New Roman"/>
        <family val="1"/>
      </rPr>
      <t>Vehicle Disposition Proceeds</t>
    </r>
    <r>
      <rPr>
        <sz val="11"/>
        <rFont val="Times New Roman"/>
        <family val="1"/>
      </rPr>
      <t>)</t>
    </r>
  </si>
  <si>
    <t>Net Auction Proceeds</t>
  </si>
  <si>
    <t>Net Insurance Sales</t>
  </si>
  <si>
    <t>Lease Payoffs</t>
  </si>
  <si>
    <t>Count</t>
  </si>
  <si>
    <t>Early Termination</t>
  </si>
  <si>
    <t xml:space="preserve"> </t>
  </si>
  <si>
    <t>Involuntary Repossession</t>
  </si>
  <si>
    <t>Voluntary Repossession</t>
  </si>
  <si>
    <t>Full Termination</t>
  </si>
  <si>
    <t>Bankruptcty</t>
  </si>
  <si>
    <t>Insurance Payoff</t>
  </si>
  <si>
    <t>Customer Payoff</t>
  </si>
  <si>
    <t>Grounding Dealer Payoff</t>
  </si>
  <si>
    <t>Dealer Purchase</t>
  </si>
  <si>
    <t>Total</t>
  </si>
  <si>
    <t>II. COLLATERAL POOL BALANCE DATA</t>
  </si>
  <si>
    <t>Number</t>
  </si>
  <si>
    <t>Book Amount</t>
  </si>
  <si>
    <t>Discount Rate</t>
  </si>
  <si>
    <t>Securitization Value</t>
  </si>
  <si>
    <t>Pool  Balance - Beginning of Period</t>
  </si>
  <si>
    <t>Total Depreciation Received</t>
  </si>
  <si>
    <t>Principal Amount of Gross Losses</t>
  </si>
  <si>
    <t>Repurchase / Reallocation</t>
  </si>
  <si>
    <t>Early Terminations</t>
  </si>
  <si>
    <t>Scheduled Terminations</t>
  </si>
  <si>
    <t>Pool  Balance - End of Period</t>
  </si>
  <si>
    <t>Remaining Pool Balance</t>
  </si>
  <si>
    <t>Lease Payment</t>
  </si>
  <si>
    <t>Residual Value</t>
  </si>
  <si>
    <t>III. DISTRIBUTIONS</t>
  </si>
  <si>
    <t>Reserve Amounts Available for Distribution</t>
  </si>
  <si>
    <t>Total Available for Distribution</t>
  </si>
  <si>
    <t>1. Amounts due Indenture Trustee as Compensation or Indemnity</t>
  </si>
  <si>
    <t>2. Reimbursement of Payment Advance</t>
  </si>
  <si>
    <t xml:space="preserve">   3. Reimbursement of Sales Proceeds Advance</t>
  </si>
  <si>
    <t>4. Servicing Fee:</t>
  </si>
  <si>
    <t>Servicing Fee Due</t>
  </si>
  <si>
    <t>Servicing Fee Paid</t>
  </si>
  <si>
    <t>Servicing Fee Shortfall</t>
  </si>
  <si>
    <t>Total Trustee, Advances and Servicing Fee Paid</t>
  </si>
  <si>
    <t>5. Interest:</t>
  </si>
  <si>
    <t>Class A-1 Notes Monthly Interest</t>
  </si>
  <si>
    <t>Class A-1 Notes Interest Carryover Shortfall</t>
  </si>
  <si>
    <t>Class A-1 Notes Interest on Interest Carryover Shortfall</t>
  </si>
  <si>
    <t>Class A-1 Notes Monthly Available Interest Distribution Amount</t>
  </si>
  <si>
    <t>Class A-1 Notes Monthly Interest Paid</t>
  </si>
  <si>
    <t>Chg in Class A-1 Notes Int. Carryover Shortfall</t>
  </si>
  <si>
    <t>Class A-2a Notes Monthly Interest</t>
  </si>
  <si>
    <t>Class A-2a Notes Interest Carryover Shortfall</t>
  </si>
  <si>
    <t>Class A-2a Notes Interest on Interest Carryover Shortfall</t>
  </si>
  <si>
    <t>Class A-2a Notes Monthly Available Interest Distribution Amount</t>
  </si>
  <si>
    <t>Class A-2a Notes Monthly Interest Paid</t>
  </si>
  <si>
    <t>Chg in Class A-2a Notes Int. Carryover Shortfall</t>
  </si>
  <si>
    <t>Class A-2b Notes Monthly Interest</t>
  </si>
  <si>
    <t>Class A-2b Notes Interest Carryover Shortfall</t>
  </si>
  <si>
    <t>Class A-2b Notes Interest on Interest Carryover Shortfall</t>
  </si>
  <si>
    <t>Class A-2b Notes Monthly Available Interest Distribution Amount</t>
  </si>
  <si>
    <t>Class A-2b Notes Monthly Interest Paid</t>
  </si>
  <si>
    <t>Chg in Class A-2b Notes Int. Carryover Shortfall</t>
  </si>
  <si>
    <t>Class A-3 Notes Monthly Interest</t>
  </si>
  <si>
    <t>Class A-3 Notes Interest Carryover Shortfall</t>
  </si>
  <si>
    <t>Class A-3 Notes Interest on Interest Carryover Shortfall</t>
  </si>
  <si>
    <t>Class A-3 Notes Monthly Available Interest Distribution Amount</t>
  </si>
  <si>
    <t>Class A-3 Notes Monthly Interest Paid</t>
  </si>
  <si>
    <t>Chg in Class A-3 Notes Int. Carryover Shortfall</t>
  </si>
  <si>
    <t>Class A-4 Monthly Interest</t>
  </si>
  <si>
    <t>Class A-4 Notes Interest Carryover Shortfall</t>
  </si>
  <si>
    <t>Class A-4 Notes Interest on Interest Carryover Shortfall</t>
  </si>
  <si>
    <t>Class A-4 Notes Monthly Available Interest Distribution Amount</t>
  </si>
  <si>
    <t>Class A-4 Notes Monthly Interest Paid</t>
  </si>
  <si>
    <t>Chg in Class A-4 Notes Int. Carryover Shortfall</t>
  </si>
  <si>
    <t>Certificate Monthly Interest</t>
  </si>
  <si>
    <t>Certificate Interest Carryover Shortfall</t>
  </si>
  <si>
    <t>Certificate Interest on Interest Carryover Shortfall</t>
  </si>
  <si>
    <t>Certificate Monthly Available Interest Distribution Amount</t>
  </si>
  <si>
    <t>Certificate Monthly Interest Paid</t>
  </si>
  <si>
    <t>Chg in Certificate Int. Carryover Shortfall</t>
  </si>
  <si>
    <t>Total Note and Certificate Monthly Interest</t>
  </si>
  <si>
    <t>Total Note and Certificate Monthly Interest Due</t>
  </si>
  <si>
    <t>Total Note and Certificate Monthly Interest Paid</t>
  </si>
  <si>
    <t>Total Note and Certificate Interest Carryover Shortfall</t>
  </si>
  <si>
    <t>Chg in Total Note and Certificate Int. Carryover Shortfall</t>
  </si>
  <si>
    <t>Total Available for Principal Distribution</t>
  </si>
  <si>
    <t>6.  Total Monthly Principal Paid on the Notes</t>
  </si>
  <si>
    <t xml:space="preserve"> Total Monthly Principal Paid on the Class A Notes</t>
  </si>
  <si>
    <t>Total Class A Noteholders' Principal Carryover Shortfall</t>
  </si>
  <si>
    <t>Total Class A Noteholders' Principal Distributable Amount</t>
  </si>
  <si>
    <t>Chg in Total Class A Noteholders' Principal Carryover Shortfall</t>
  </si>
  <si>
    <t>7. Total Monthly Principal Paid on the Certificates</t>
  </si>
  <si>
    <t>Total Certificateholders' Principal Carryover Shortfall</t>
  </si>
  <si>
    <t>Total Certificateholders' Principal Distributable Amount</t>
  </si>
  <si>
    <t>Chg in Total Certificateholders' Principal Carryover Shortfall</t>
  </si>
  <si>
    <t>Remaining Available Collections</t>
  </si>
  <si>
    <t>IV. RESERVE ACCOUNT</t>
  </si>
  <si>
    <t>Initial Reserve Account Amount</t>
  </si>
  <si>
    <t>Required Reserve Account Amount</t>
  </si>
  <si>
    <t>Beginning Reserve Account Balance</t>
  </si>
  <si>
    <t>Additional Cash Infusion</t>
  </si>
  <si>
    <t>Reinvestment Income for the Period</t>
  </si>
  <si>
    <t>Reserve Fund Available for Distribution</t>
  </si>
  <si>
    <t>Reserve Fund Draw Amount</t>
  </si>
  <si>
    <t>Deposit of Remaining Available Collections</t>
  </si>
  <si>
    <t>Gross Reserve Account Balance</t>
  </si>
  <si>
    <t>Remaining Available Collections Released to Seller</t>
  </si>
  <si>
    <t>Total Ending Reserve Account Balance</t>
  </si>
  <si>
    <t>V. POOL STATISTICS</t>
  </si>
  <si>
    <t>Weighted Average Remaining Maturity</t>
  </si>
  <si>
    <r>
      <t>Monthly Prepayment Speed</t>
    </r>
    <r>
      <rPr>
        <vertAlign val="superscript"/>
        <sz val="11"/>
        <rFont val="Times New Roman"/>
        <family val="1"/>
      </rPr>
      <t xml:space="preserve"> </t>
    </r>
  </si>
  <si>
    <r>
      <t>Lifetime Prepayment Speed</t>
    </r>
    <r>
      <rPr>
        <vertAlign val="superscript"/>
        <sz val="11"/>
        <rFont val="Times New Roman"/>
        <family val="1"/>
      </rPr>
      <t xml:space="preserve"> </t>
    </r>
  </si>
  <si>
    <t>$</t>
  </si>
  <si>
    <t>units</t>
  </si>
  <si>
    <t>Recoveries of Defaulted and Casualty Receivables</t>
  </si>
  <si>
    <t>Securitization Value of Defaulted Receivables and Casualty Receivables</t>
  </si>
  <si>
    <t>Aggregate Defaulted and Casualty Gain (Loss)</t>
  </si>
  <si>
    <t>Pool Balance at Beginning of Collection Period</t>
  </si>
  <si>
    <t>Net Loss Ratio</t>
  </si>
  <si>
    <t xml:space="preserve">  Current Collection Period</t>
  </si>
  <si>
    <t xml:space="preserve">  Preceding Collection Period</t>
  </si>
  <si>
    <t xml:space="preserve">  Second Preceding Collection Period</t>
  </si>
  <si>
    <t xml:space="preserve">  Third Preceding Collection Period</t>
  </si>
  <si>
    <t xml:space="preserve">  Cumulative Net Losses for all Periods</t>
  </si>
  <si>
    <t>Delinquent Receivables:</t>
  </si>
  <si>
    <t>% of BOP Pool Balance</t>
  </si>
  <si>
    <t>Amount</t>
  </si>
  <si>
    <t>31-60 Days Delinquent</t>
  </si>
  <si>
    <t>61-90 Days Delinquent</t>
  </si>
  <si>
    <t>91-120 Days Delinquent</t>
  </si>
  <si>
    <t>More than 120 Days</t>
  </si>
  <si>
    <t>Total Delinquent Receivables:</t>
  </si>
  <si>
    <t xml:space="preserve">61+ Days Delinquencies as Percentage of Receivables </t>
  </si>
  <si>
    <t>60 Day Delinquent Receivables</t>
  </si>
  <si>
    <t>Delinquency Percentage</t>
  </si>
  <si>
    <t>Delinquency Trigger</t>
  </si>
  <si>
    <t>Does the Delinquency Percentage exceed the Delinquency Trigger?</t>
  </si>
  <si>
    <t>No</t>
  </si>
  <si>
    <t>Aggregate Sales Performance of Auctioned Vehicles</t>
  </si>
  <si>
    <t xml:space="preserve">  Sales Proceeds</t>
  </si>
  <si>
    <t xml:space="preserve">  Securitization Value</t>
  </si>
  <si>
    <t>Aggregate Residual Value Surplus (Loss)</t>
  </si>
  <si>
    <t>Cumulative Sales Performance of Auctioned Vehicles</t>
  </si>
  <si>
    <t xml:space="preserve">  Cumulative Sales Proceeds</t>
  </si>
  <si>
    <t xml:space="preserve">  Cumulative Securitization Value</t>
  </si>
  <si>
    <t>Cumulative Residual Value Surplus (Loss)</t>
  </si>
  <si>
    <t>VI. RECONCILIATION OF ADVANCES</t>
  </si>
  <si>
    <t>Beginning Balance of Residual Advance</t>
  </si>
  <si>
    <t>Reimbursement of Outstanding Advance</t>
  </si>
  <si>
    <t>Additional Advances for current period</t>
  </si>
  <si>
    <t>Ending Balance of Residual Advance</t>
  </si>
  <si>
    <t>Beginning Balance of Payment Advance</t>
  </si>
  <si>
    <t>Reimbursement of Outstanding Payment Advance</t>
  </si>
  <si>
    <t>Additional Payment Advances for current period</t>
  </si>
  <si>
    <t>Ending Balance of Payment Advance</t>
  </si>
  <si>
    <t>VII. STATEMENTS TO NOTEHOLDERS</t>
  </si>
  <si>
    <t>1. Has there been any material change in practices with respect to charge-</t>
  </si>
  <si>
    <t>offs, collection and management of delinquent Leases, and the effect</t>
  </si>
  <si>
    <t xml:space="preserve">of any grace period, re-aging, re-structuring, partial payments or </t>
  </si>
  <si>
    <t>other practices on delinquency and loss experience?</t>
  </si>
  <si>
    <t>NO</t>
  </si>
  <si>
    <t xml:space="preserve">2. Have there been any material modifications, extensions or waivers to </t>
  </si>
  <si>
    <t>Lease terms, fees, penalties or payments during the Collection Period?</t>
  </si>
  <si>
    <t xml:space="preserve">3. Have there been any material breaches of representations, warranties </t>
  </si>
  <si>
    <t>or covenants contained in the Leases?</t>
  </si>
  <si>
    <t xml:space="preserve">4. Has there been any new issuance of notes or other securities backed by the </t>
  </si>
  <si>
    <t>SUBI Assets?</t>
  </si>
  <si>
    <t>5. Has there been any material additions, removals or substitutions of</t>
  </si>
  <si>
    <t>SUBI Assets, or repurchases of SUBI Assets?</t>
  </si>
  <si>
    <t xml:space="preserve">6. Has there been any material change in the underwriting, origination or acquisition </t>
  </si>
  <si>
    <t>of Leases?</t>
  </si>
  <si>
    <t>VIII. CREDIT RISK RETENTION                                                 </t>
  </si>
  <si>
    <t>                                                                                     </t>
  </si>
  <si>
    <t>On the Closing Date, Nissan Auto Leasing LLC II, the depositor, an affiliate of Nissan Motor Acceptance Corporation ("NMAC"), the sponsor, retained a sufficient portion of the Certificates to</t>
  </si>
  <si>
    <t>satisfy the obligations of NMAC under the requirements of (a) the SEC's credit risk retention rules 17 C.F.R. Part 246 ("Regulation RR") and (b) the EU Retention Rules (as defined in the</t>
  </si>
  <si>
    <t>preliminary prospectus for the Notes dated January 15, 2020 (the "Preliminary Prospectus")). The portion of Certificates being retained to satisfy the requirements of Regulation RR and the</t>
  </si>
  <si>
    <t>EU Retention Rules is referred to herein as the "Retained Interest."</t>
  </si>
  <si>
    <t>NMAC determined that the combined fair value of the Notes and Certificates was $1,532,262,276.41 as of the Closing Date, and that the fair value of the entire portion of the Certificates as of the</t>
  </si>
  <si>
    <t xml:space="preserve">Closing Date was $274,762,276.41, which is approximately 17.93% of the fair value of the Notes and the Certificates. The depositor retained all of the Certificates as of the Closing Date. The </t>
  </si>
  <si>
    <t xml:space="preserve">depositor is retaining a sufficient portion of the Certificates necessary to satisfy the requirements of Regulation RR, which will be greater than or equal to the 5.00% of the fair value of the </t>
  </si>
  <si>
    <t>Notes and Certificates required to comply with Regulation RR.</t>
  </si>
  <si>
    <t>Although the actual interest rates on the Notes in some cases were not within the ranges of assumed interest rates, these differences and any other differences between the inputs and assumptions</t>
  </si>
  <si>
    <t>prior to sale of the Notes and at the closing of such sale, do not represent the aggregate material changes in the method or inputs and assumptions used by NMAC to calculate the fair value of the</t>
  </si>
  <si>
    <t>Notes and Certificates as of the Closing Date from the methods or inputs and assumptions used by NMAC to calculate the fair value prior to such sale as disclosed in the Preliminary Prospectus.</t>
  </si>
  <si>
    <t>NMAC, as "originator" for the purposes of the EU Retention Rules, currently retains a material economic interest that is not less than 5% of the nominal value of the securitized exposures, in</t>
  </si>
  <si>
    <t>the form of retention of the first loss tranche in accordance with the text of option (d) of each Article 405(1) of the CRR (as defined in the Preliminary Prospectus) and Article 254(2) of the</t>
  </si>
  <si>
    <t xml:space="preserve">Solvency II Regulation (as defined in the Preliminary Propsectus), in each case as in effect on the Closing Date, by holding all the membership interest in the depositor, which in turn holds the </t>
  </si>
  <si>
    <t>Certificates representing at least 5% of the aggregate nominal value of the leases and related leased vehicles.</t>
  </si>
  <si>
    <t>NMAC has not sold, hedged or otherwise mitigated its credit risk under or associated with the Retained Interest (and has not permitted the depositor or any of its other affiliates to sell, hedge or</t>
  </si>
  <si>
    <t>or otherwise mitigate its credit risk under or associated with the Retained Interest) except to the extent permitted in accordance with the EU Retention Rules or Regulation RR.</t>
  </si>
  <si>
    <t>Book Amount of Extensions</t>
  </si>
  <si>
    <t>Number of Extensions</t>
  </si>
  <si>
    <t xml:space="preserve">2. Have there been any material breaches of representations, warranties </t>
  </si>
  <si>
    <t xml:space="preserve">3. Has there been any new issuance of notes or other securities backed by the </t>
  </si>
  <si>
    <t>4. Has there been any material additions, removals or substitutions of</t>
  </si>
  <si>
    <t xml:space="preserve">5. Has there been any material change in the underwriting, origination or acquisition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</si>
</sst>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6" formatCode="&quot;$&quot;#,##0_);[Red]\(&quot;$&quot;#,##0\)"/>
    <numFmt numFmtId="8" formatCode="&quot;$&quot;#,##0.00_);[Red]\(&quot;$&quot;#,##0.00\)"/>
    <numFmt numFmtId="43" formatCode="_(* #,##0.00_);_(* \(#,##0.00\);_(* &quot;-&quot;??_);_(@_)"/>
    <numFmt numFmtId="164" formatCode="General_)"/>
    <numFmt numFmtId="165" formatCode="0.000%"/>
    <numFmt numFmtId="166" formatCode="#,##0.0000000_);\(#,##0.0000000\)"/>
    <numFmt numFmtId="167" formatCode="0.000000%"/>
    <numFmt numFmtId="168" formatCode="_(* #,##0_);_(* \(#,##0\);_(* &quot;-&quot;??_);_(@_)"/>
    <numFmt numFmtId="169" formatCode="0.00000%"/>
    <numFmt numFmtId="170" formatCode="0.0000%"/>
  </numFmts>
  <fonts count="19" x14ac:knownFonts="1">
    <font>
      <sz val="11"/>
      <color theme="1"/>
      <name val="Calibri"/>
      <family val="2"/>
      <scheme val="minor"/>
    </font>
    <font>
      <sz val="11"/>
      <color indexed="17"/>
      <name val="Times New Roman"/>
      <family val="1"/>
    </font>
    <font>
      <b/>
      <sz val="11"/>
      <color indexed="17"/>
      <name val="Times New Roman"/>
      <family val="1"/>
    </font>
    <font>
      <sz val="11"/>
      <name val="Times New Roman"/>
      <family val="1"/>
    </font>
    <font>
      <sz val="11"/>
      <color rgb="FF0000FF"/>
      <name val="Times New Roman"/>
      <family val="1"/>
    </font>
    <font>
      <u/>
      <sz val="11"/>
      <name val="Times New Roman"/>
      <family val="1"/>
    </font>
    <font>
      <sz val="10"/>
      <name val="Arial"/>
      <family val="2"/>
    </font>
    <font>
      <sz val="11"/>
      <color rgb="FF006600"/>
      <name val="Times New Roman"/>
      <family val="1"/>
    </font>
    <font>
      <sz val="11"/>
      <color rgb="FFFF0000"/>
      <name val="Times New Roman"/>
      <family val="1"/>
    </font>
    <font>
      <i/>
      <sz val="11"/>
      <name val="Times New Roman"/>
      <family val="1"/>
    </font>
    <font>
      <sz val="11"/>
      <color indexed="8"/>
      <name val="Calibri"/>
      <family val="2"/>
    </font>
    <font>
      <sz val="11"/>
      <color indexed="12"/>
      <name val="Times New Roman"/>
      <family val="1"/>
    </font>
    <font>
      <sz val="10"/>
      <name val="Times New Roman"/>
      <family val="1"/>
    </font>
    <font>
      <u/>
      <sz val="10"/>
      <name val="Times New Roman"/>
      <family val="1"/>
    </font>
    <font>
      <b/>
      <sz val="11"/>
      <name val="Times New Roman"/>
      <family val="1"/>
    </font>
    <font>
      <sz val="11"/>
      <color theme="1"/>
      <name val="Times New Roman"/>
      <family val="1"/>
    </font>
    <font>
      <vertAlign val="superscript"/>
      <sz val="11"/>
      <name val="Times New Roman"/>
      <family val="1"/>
    </font>
    <font>
      <sz val="10"/>
      <color indexed="17"/>
      <name val="Times New Roman"/>
      <family val="1"/>
    </font>
    <font>
      <sz val="12"/>
      <color theme="1"/>
      <name val="Calibri"/>
      <family val="2"/>
      <scheme val="minor"/>
    </font>
  </fonts>
  <fills count="2">
    <fill>
      <patternFill patternType="none"/>
    </fill>
    <fill>
      <patternFill patternType="gray125"/>
    </fill>
  </fills>
  <borders count="4">
    <border>
      <left/>
      <right/>
      <top/>
      <bottom/>
      <diagonal/>
    </border>
    <border>
      <left/>
      <right/>
      <top/>
      <bottom style="thin">
        <color indexed="64"/>
      </bottom>
      <diagonal/>
    </border>
    <border>
      <left/>
      <right/>
      <top style="thin">
        <color indexed="64"/>
      </top>
      <bottom/>
      <diagonal/>
    </border>
    <border>
      <left/>
      <right/>
      <top style="thin">
        <color indexed="64"/>
      </top>
      <bottom style="double">
        <color indexed="64"/>
      </bottom>
      <diagonal/>
    </border>
  </borders>
  <cellStyleXfs count="7">
    <xf numFmtId="0" fontId="0" fillId="0" borderId="0"/>
    <xf numFmtId="43" fontId="10" fillId="0" borderId="0" applyFont="0" applyFill="0" applyBorder="0" applyAlignment="0" applyProtection="0"/>
    <xf numFmtId="9" fontId="10" fillId="0" borderId="0" applyFont="0" applyFill="0" applyBorder="0" applyAlignment="0" applyProtection="0"/>
    <xf numFmtId="43" fontId="6" fillId="0" borderId="0" applyFont="0" applyFill="0" applyBorder="0" applyAlignment="0" applyProtection="0"/>
    <xf numFmtId="9" fontId="6" fillId="0" borderId="0" applyFont="0" applyFill="0" applyBorder="0" applyAlignment="0" applyProtection="0"/>
    <xf numFmtId="0" fontId="6" fillId="0" borderId="0"/>
    <xf numFmtId="43" fontId="10" fillId="0" borderId="0" applyFont="0" applyFill="0" applyBorder="0" applyAlignment="0" applyProtection="0"/>
  </cellStyleXfs>
  <cellXfs count="145">
    <xf numFmtId="0" fontId="0" fillId="0" borderId="0" xfId="0"/>
    <xf numFmtId="0" fontId="1" fillId="0" borderId="0" xfId="0" applyFont="1" applyFill="1" applyAlignment="1"/>
    <xf numFmtId="0" fontId="1" fillId="0" borderId="0" xfId="0" applyFont="1" applyFill="1" applyAlignment="1">
      <alignment horizontal="center"/>
    </xf>
    <xf numFmtId="0" fontId="1" fillId="0" borderId="0" xfId="0" applyFont="1" applyFill="1" applyAlignment="1">
      <alignment horizontal="left"/>
    </xf>
    <xf numFmtId="0" fontId="1" fillId="0" borderId="0" xfId="0" applyFont="1" applyFill="1"/>
    <xf numFmtId="6" fontId="2" fillId="0" borderId="0" xfId="0" quotePrefix="1" applyNumberFormat="1" applyFont="1" applyFill="1" applyAlignment="1" applyProtection="1">
      <alignment horizontal="left"/>
      <protection locked="0"/>
    </xf>
    <xf numFmtId="164" fontId="3" fillId="0" borderId="0" xfId="0" applyNumberFormat="1" applyFont="1" applyFill="1" applyBorder="1" applyAlignment="1" applyProtection="1">
      <alignment horizontal="left"/>
      <protection locked="0"/>
    </xf>
    <xf numFmtId="15" fontId="4" fillId="0" borderId="0" xfId="0" applyNumberFormat="1" applyFont="1" applyFill="1" applyBorder="1" applyAlignment="1">
      <alignment horizontal="left"/>
    </xf>
    <xf numFmtId="0" fontId="3" fillId="0" borderId="0" xfId="0" applyFont="1" applyFill="1" applyBorder="1" applyAlignment="1"/>
    <xf numFmtId="15" fontId="3" fillId="0" borderId="0" xfId="0" applyNumberFormat="1" applyFont="1" applyFill="1" applyBorder="1" applyAlignment="1">
      <alignment horizontal="left"/>
    </xf>
    <xf numFmtId="0" fontId="3" fillId="0" borderId="0" xfId="0" applyNumberFormat="1" applyFont="1" applyFill="1" applyBorder="1" applyAlignment="1">
      <alignment horizontal="left"/>
    </xf>
    <xf numFmtId="0" fontId="1" fillId="0" borderId="0" xfId="0" applyFont="1" applyFill="1" applyBorder="1" applyAlignment="1"/>
    <xf numFmtId="0" fontId="1" fillId="0" borderId="0" xfId="0" applyFont="1" applyFill="1" applyBorder="1" applyAlignment="1">
      <alignment horizontal="left"/>
    </xf>
    <xf numFmtId="15" fontId="1" fillId="0" borderId="0" xfId="0" applyNumberFormat="1" applyFont="1" applyFill="1" applyBorder="1" applyAlignment="1">
      <alignment horizontal="left"/>
    </xf>
    <xf numFmtId="2" fontId="1" fillId="0" borderId="0" xfId="0" applyNumberFormat="1" applyFont="1" applyFill="1" applyBorder="1" applyAlignment="1"/>
    <xf numFmtId="0" fontId="3" fillId="0" borderId="0" xfId="0" applyFont="1" applyFill="1" applyAlignment="1"/>
    <xf numFmtId="0" fontId="5" fillId="0" borderId="0" xfId="0" applyFont="1" applyFill="1" applyBorder="1" applyAlignment="1">
      <alignment horizontal="center"/>
    </xf>
    <xf numFmtId="165" fontId="3" fillId="0" borderId="0" xfId="0" applyNumberFormat="1" applyFont="1" applyFill="1" applyBorder="1" applyAlignment="1"/>
    <xf numFmtId="39" fontId="3" fillId="0" borderId="0" xfId="3" applyNumberFormat="1" applyFont="1" applyFill="1" applyBorder="1" applyAlignment="1"/>
    <xf numFmtId="39" fontId="7" fillId="0" borderId="0" xfId="3" applyNumberFormat="1" applyFont="1" applyFill="1" applyBorder="1" applyAlignment="1"/>
    <xf numFmtId="166" fontId="3" fillId="0" borderId="0" xfId="3" applyNumberFormat="1" applyFont="1" applyFill="1" applyBorder="1" applyAlignment="1">
      <alignment horizontal="center"/>
    </xf>
    <xf numFmtId="39" fontId="1" fillId="0" borderId="0" xfId="0" applyNumberFormat="1" applyFont="1" applyFill="1" applyAlignment="1"/>
    <xf numFmtId="0" fontId="8" fillId="0" borderId="0" xfId="0" applyFont="1" applyFill="1"/>
    <xf numFmtId="0" fontId="3" fillId="0" borderId="0" xfId="0" applyFont="1" applyFill="1" applyBorder="1" applyAlignment="1">
      <alignment horizontal="left" indent="1"/>
    </xf>
    <xf numFmtId="167" fontId="3" fillId="0" borderId="0" xfId="0" applyNumberFormat="1" applyFont="1" applyFill="1" applyBorder="1" applyAlignment="1"/>
    <xf numFmtId="167" fontId="4" fillId="0" borderId="0" xfId="0" applyNumberFormat="1" applyFont="1" applyFill="1" applyBorder="1" applyAlignment="1"/>
    <xf numFmtId="165" fontId="1" fillId="0" borderId="0" xfId="0" applyNumberFormat="1" applyFont="1" applyFill="1" applyBorder="1" applyAlignment="1"/>
    <xf numFmtId="39" fontId="1" fillId="0" borderId="0" xfId="3" applyNumberFormat="1" applyFont="1" applyFill="1" applyBorder="1" applyAlignment="1"/>
    <xf numFmtId="0" fontId="3" fillId="0" borderId="1" xfId="0" applyFont="1" applyFill="1" applyBorder="1" applyAlignment="1">
      <alignment horizontal="center" wrapText="1"/>
    </xf>
    <xf numFmtId="0" fontId="1" fillId="0" borderId="0" xfId="3" applyNumberFormat="1" applyFont="1" applyFill="1" applyBorder="1" applyAlignment="1">
      <alignment horizontal="right"/>
    </xf>
    <xf numFmtId="39" fontId="1" fillId="0" borderId="0" xfId="3" applyNumberFormat="1" applyFont="1" applyFill="1" applyBorder="1" applyAlignment="1">
      <alignment horizontal="right"/>
    </xf>
    <xf numFmtId="39" fontId="1" fillId="0" borderId="0" xfId="3" applyNumberFormat="1" applyFont="1" applyFill="1" applyAlignment="1"/>
    <xf numFmtId="0" fontId="1" fillId="0" borderId="0" xfId="0" applyFont="1" applyFill="1" applyAlignment="1">
      <alignment horizontal="right"/>
    </xf>
    <xf numFmtId="0" fontId="9" fillId="0" borderId="0" xfId="0" applyFont="1" applyFill="1" applyAlignment="1">
      <alignment horizontal="left" indent="1"/>
    </xf>
    <xf numFmtId="0" fontId="3" fillId="0" borderId="0" xfId="0" applyFont="1" applyFill="1" applyAlignment="1">
      <alignment horizontal="left" indent="2"/>
    </xf>
    <xf numFmtId="39" fontId="7" fillId="0" borderId="0" xfId="3" applyNumberFormat="1" applyFont="1" applyFill="1" applyAlignment="1">
      <alignment horizontal="right"/>
    </xf>
    <xf numFmtId="39" fontId="1" fillId="0" borderId="0" xfId="1" applyNumberFormat="1" applyFont="1" applyFill="1" applyAlignment="1">
      <alignment horizontal="right"/>
    </xf>
    <xf numFmtId="39" fontId="1" fillId="0" borderId="0" xfId="0" applyNumberFormat="1" applyFont="1" applyFill="1"/>
    <xf numFmtId="39" fontId="7" fillId="0" borderId="1" xfId="3" applyNumberFormat="1" applyFont="1" applyFill="1" applyBorder="1" applyAlignment="1">
      <alignment horizontal="right"/>
    </xf>
    <xf numFmtId="39" fontId="1" fillId="0" borderId="1" xfId="1" applyNumberFormat="1" applyFont="1" applyFill="1" applyBorder="1" applyAlignment="1">
      <alignment horizontal="right"/>
    </xf>
    <xf numFmtId="39" fontId="3" fillId="0" borderId="0" xfId="3" applyNumberFormat="1" applyFont="1" applyFill="1" applyAlignment="1">
      <alignment horizontal="right"/>
    </xf>
    <xf numFmtId="39" fontId="3" fillId="0" borderId="0" xfId="1" applyNumberFormat="1" applyFont="1" applyFill="1" applyAlignment="1">
      <alignment horizontal="right"/>
    </xf>
    <xf numFmtId="39" fontId="1" fillId="0" borderId="0" xfId="3" applyNumberFormat="1" applyFont="1" applyFill="1" applyAlignment="1">
      <alignment horizontal="right"/>
    </xf>
    <xf numFmtId="39" fontId="11" fillId="0" borderId="0" xfId="1" applyNumberFormat="1" applyFont="1" applyFill="1" applyAlignment="1">
      <alignment horizontal="right"/>
    </xf>
    <xf numFmtId="43" fontId="1" fillId="0" borderId="0" xfId="3" applyFont="1" applyFill="1" applyBorder="1" applyAlignment="1"/>
    <xf numFmtId="39" fontId="4" fillId="0" borderId="0" xfId="3" applyNumberFormat="1" applyFont="1" applyFill="1" applyAlignment="1">
      <alignment horizontal="right"/>
    </xf>
    <xf numFmtId="0" fontId="3" fillId="0" borderId="0" xfId="0" applyFont="1" applyFill="1" applyAlignment="1">
      <alignment horizontal="left" indent="1"/>
    </xf>
    <xf numFmtId="43" fontId="1" fillId="0" borderId="0" xfId="0" applyNumberFormat="1" applyFont="1" applyFill="1" applyAlignment="1"/>
    <xf numFmtId="0" fontId="0" fillId="0" borderId="0" xfId="0" applyFill="1"/>
    <xf numFmtId="39" fontId="7" fillId="0" borderId="1" xfId="0" applyNumberFormat="1" applyFont="1" applyFill="1" applyBorder="1" applyAlignment="1">
      <alignment horizontal="right"/>
    </xf>
    <xf numFmtId="39" fontId="1" fillId="0" borderId="1" xfId="0" applyNumberFormat="1" applyFont="1" applyFill="1" applyBorder="1" applyAlignment="1">
      <alignment horizontal="right"/>
    </xf>
    <xf numFmtId="39" fontId="3" fillId="0" borderId="0" xfId="0" applyNumberFormat="1" applyFont="1" applyFill="1" applyAlignment="1">
      <alignment horizontal="right"/>
    </xf>
    <xf numFmtId="39" fontId="1" fillId="0" borderId="0" xfId="0" applyNumberFormat="1" applyFont="1" applyFill="1" applyAlignment="1">
      <alignment horizontal="right"/>
    </xf>
    <xf numFmtId="0" fontId="12" fillId="0" borderId="0" xfId="0" applyFont="1" applyFill="1" applyAlignment="1">
      <alignment horizontal="center"/>
    </xf>
    <xf numFmtId="0" fontId="13" fillId="0" borderId="0" xfId="0" applyFont="1" applyFill="1" applyAlignment="1">
      <alignment horizontal="center"/>
    </xf>
    <xf numFmtId="39" fontId="13" fillId="0" borderId="0" xfId="0" applyNumberFormat="1" applyFont="1" applyFill="1" applyAlignment="1">
      <alignment horizontal="center"/>
    </xf>
    <xf numFmtId="43" fontId="4" fillId="0" borderId="0" xfId="3" applyFont="1" applyFill="1" applyAlignment="1"/>
    <xf numFmtId="43" fontId="4" fillId="0" borderId="0" xfId="3" applyFont="1" applyFill="1"/>
    <xf numFmtId="168" fontId="4" fillId="0" borderId="0" xfId="3" applyNumberFormat="1" applyFont="1" applyFill="1" applyAlignment="1">
      <alignment horizontal="right"/>
    </xf>
    <xf numFmtId="43" fontId="1" fillId="0" borderId="0" xfId="0" applyNumberFormat="1" applyFont="1" applyFill="1"/>
    <xf numFmtId="43" fontId="4" fillId="0" borderId="0" xfId="3" applyFont="1" applyFill="1" applyAlignment="1">
      <alignment horizontal="right"/>
    </xf>
    <xf numFmtId="43" fontId="4" fillId="0" borderId="1" xfId="3" applyFont="1" applyFill="1" applyBorder="1" applyAlignment="1"/>
    <xf numFmtId="43" fontId="3" fillId="0" borderId="0" xfId="3" applyFont="1" applyFill="1" applyAlignment="1"/>
    <xf numFmtId="43" fontId="3" fillId="0" borderId="2" xfId="3" applyFont="1" applyFill="1" applyBorder="1" applyAlignment="1"/>
    <xf numFmtId="168" fontId="3" fillId="0" borderId="2" xfId="3" applyNumberFormat="1" applyFont="1" applyFill="1" applyBorder="1" applyAlignment="1">
      <alignment horizontal="left" indent="1"/>
    </xf>
    <xf numFmtId="39" fontId="1" fillId="0" borderId="0" xfId="0" applyNumberFormat="1" applyFont="1" applyFill="1" applyAlignment="1">
      <alignment horizontal="center"/>
    </xf>
    <xf numFmtId="43" fontId="5" fillId="0" borderId="0" xfId="3" applyFont="1" applyFill="1" applyAlignment="1">
      <alignment horizontal="right"/>
    </xf>
    <xf numFmtId="0" fontId="5" fillId="0" borderId="0" xfId="0" applyFont="1" applyFill="1" applyAlignment="1">
      <alignment horizontal="right"/>
    </xf>
    <xf numFmtId="0" fontId="5" fillId="0" borderId="0" xfId="0" applyFont="1" applyFill="1" applyAlignment="1">
      <alignment horizontal="center" wrapText="1"/>
    </xf>
    <xf numFmtId="168" fontId="7" fillId="0" borderId="0" xfId="3" applyNumberFormat="1" applyFont="1" applyFill="1"/>
    <xf numFmtId="43" fontId="7" fillId="0" borderId="0" xfId="3" applyFont="1" applyFill="1" applyAlignment="1"/>
    <xf numFmtId="169" fontId="7" fillId="0" borderId="0" xfId="4" applyNumberFormat="1" applyFont="1" applyFill="1" applyAlignment="1"/>
    <xf numFmtId="168" fontId="7" fillId="0" borderId="0" xfId="3" applyNumberFormat="1" applyFont="1" applyFill="1" applyAlignment="1">
      <alignment horizontal="center"/>
    </xf>
    <xf numFmtId="39" fontId="7" fillId="0" borderId="0" xfId="0" applyNumberFormat="1" applyFont="1" applyFill="1" applyAlignment="1">
      <alignment horizontal="right"/>
    </xf>
    <xf numFmtId="0" fontId="7" fillId="0" borderId="0" xfId="0" applyFont="1" applyFill="1" applyAlignment="1"/>
    <xf numFmtId="37" fontId="7" fillId="0" borderId="0" xfId="3" applyNumberFormat="1" applyFont="1" applyFill="1" applyAlignment="1"/>
    <xf numFmtId="39" fontId="7" fillId="0" borderId="0" xfId="0" applyNumberFormat="1" applyFont="1" applyFill="1" applyAlignment="1"/>
    <xf numFmtId="168" fontId="1" fillId="0" borderId="0" xfId="0" applyNumberFormat="1" applyFont="1" applyFill="1" applyAlignment="1"/>
    <xf numFmtId="168" fontId="3" fillId="0" borderId="2" xfId="3" applyNumberFormat="1" applyFont="1" applyFill="1" applyBorder="1" applyAlignment="1">
      <alignment horizontal="center"/>
    </xf>
    <xf numFmtId="39" fontId="3" fillId="0" borderId="2" xfId="3" applyNumberFormat="1" applyFont="1" applyFill="1" applyBorder="1" applyAlignment="1">
      <alignment horizontal="right"/>
    </xf>
    <xf numFmtId="169" fontId="3" fillId="0" borderId="0" xfId="0" applyNumberFormat="1" applyFont="1" applyFill="1" applyAlignment="1"/>
    <xf numFmtId="6" fontId="14" fillId="0" borderId="0" xfId="0" quotePrefix="1" applyNumberFormat="1" applyFont="1" applyFill="1" applyAlignment="1" applyProtection="1">
      <alignment horizontal="left"/>
      <protection locked="0"/>
    </xf>
    <xf numFmtId="0" fontId="8" fillId="0" borderId="0" xfId="0" applyFont="1" applyFill="1" applyAlignment="1">
      <alignment horizontal="center"/>
    </xf>
    <xf numFmtId="6" fontId="3" fillId="0" borderId="0" xfId="0" applyNumberFormat="1" applyFont="1" applyFill="1" applyAlignment="1" applyProtection="1">
      <alignment horizontal="left" indent="1"/>
      <protection locked="0"/>
    </xf>
    <xf numFmtId="6" fontId="3" fillId="0" borderId="0" xfId="0" applyNumberFormat="1" applyFont="1" applyFill="1" applyAlignment="1" applyProtection="1">
      <alignment horizontal="left" indent="2"/>
      <protection locked="0"/>
    </xf>
    <xf numFmtId="6" fontId="3" fillId="0" borderId="0" xfId="0" applyNumberFormat="1" applyFont="1" applyFill="1" applyAlignment="1" applyProtection="1">
      <alignment horizontal="left" indent="3"/>
      <protection locked="0"/>
    </xf>
    <xf numFmtId="43" fontId="3" fillId="0" borderId="0" xfId="0" applyNumberFormat="1" applyFont="1" applyFill="1" applyAlignment="1"/>
    <xf numFmtId="6" fontId="14" fillId="0" borderId="0" xfId="0" applyNumberFormat="1" applyFont="1" applyFill="1" applyAlignment="1" applyProtection="1">
      <alignment horizontal="left"/>
      <protection locked="0"/>
    </xf>
    <xf numFmtId="43" fontId="1" fillId="0" borderId="0" xfId="0" applyNumberFormat="1" applyFont="1" applyFill="1" applyAlignment="1">
      <alignment horizontal="center"/>
    </xf>
    <xf numFmtId="39" fontId="3" fillId="0" borderId="0" xfId="3" applyNumberFormat="1" applyFont="1" applyFill="1" applyAlignment="1"/>
    <xf numFmtId="39" fontId="4" fillId="0" borderId="1" xfId="3" applyNumberFormat="1" applyFont="1" applyFill="1" applyBorder="1" applyAlignment="1"/>
    <xf numFmtId="39" fontId="4" fillId="0" borderId="0" xfId="3" applyNumberFormat="1" applyFont="1" applyFill="1" applyAlignment="1"/>
    <xf numFmtId="39" fontId="7" fillId="0" borderId="0" xfId="3" applyNumberFormat="1" applyFont="1" applyFill="1" applyAlignment="1"/>
    <xf numFmtId="39" fontId="3" fillId="0" borderId="1" xfId="0" applyNumberFormat="1" applyFont="1" applyFill="1" applyBorder="1" applyAlignment="1"/>
    <xf numFmtId="39" fontId="3" fillId="0" borderId="0" xfId="0" applyNumberFormat="1" applyFont="1" applyFill="1" applyAlignment="1"/>
    <xf numFmtId="0" fontId="5" fillId="0" borderId="0" xfId="0" applyFont="1" applyFill="1" applyAlignment="1">
      <alignment horizontal="left" indent="2"/>
    </xf>
    <xf numFmtId="0" fontId="3" fillId="0" borderId="0" xfId="0" applyFont="1" applyFill="1" applyAlignment="1">
      <alignment horizontal="left" indent="3"/>
    </xf>
    <xf numFmtId="39" fontId="3" fillId="0" borderId="0" xfId="0" applyNumberFormat="1" applyFont="1" applyFill="1" applyBorder="1" applyAlignment="1"/>
    <xf numFmtId="43" fontId="3" fillId="0" borderId="0" xfId="3" applyNumberFormat="1" applyFont="1" applyFill="1" applyAlignment="1"/>
    <xf numFmtId="0" fontId="5" fillId="0" borderId="0" xfId="0" applyFont="1" applyFill="1" applyAlignment="1">
      <alignment horizontal="left" indent="1"/>
    </xf>
    <xf numFmtId="43" fontId="15" fillId="0" borderId="0" xfId="1" applyFont="1" applyFill="1"/>
    <xf numFmtId="39" fontId="4" fillId="0" borderId="0" xfId="0" applyNumberFormat="1" applyFont="1" applyFill="1" applyAlignment="1"/>
    <xf numFmtId="9" fontId="4" fillId="0" borderId="0" xfId="0" applyNumberFormat="1" applyFont="1" applyFill="1" applyAlignment="1"/>
    <xf numFmtId="9" fontId="1" fillId="0" borderId="0" xfId="2" applyFont="1" applyFill="1"/>
    <xf numFmtId="165" fontId="1" fillId="0" borderId="0" xfId="4" applyNumberFormat="1" applyFont="1" applyFill="1" applyAlignment="1"/>
    <xf numFmtId="0" fontId="5" fillId="0" borderId="0" xfId="0" applyFont="1" applyFill="1" applyAlignment="1">
      <alignment horizontal="center"/>
    </xf>
    <xf numFmtId="37" fontId="1" fillId="0" borderId="0" xfId="0" applyNumberFormat="1" applyFont="1" applyFill="1" applyAlignment="1"/>
    <xf numFmtId="170" fontId="3" fillId="0" borderId="0" xfId="4" applyNumberFormat="1" applyFont="1" applyFill="1" applyAlignment="1"/>
    <xf numFmtId="170" fontId="7" fillId="0" borderId="0" xfId="4" applyNumberFormat="1" applyFont="1" applyFill="1" applyAlignment="1"/>
    <xf numFmtId="0" fontId="3" fillId="0" borderId="0" xfId="0" applyFont="1" applyAlignment="1"/>
    <xf numFmtId="43" fontId="5" fillId="0" borderId="0" xfId="3" applyFont="1" applyFill="1" applyAlignment="1">
      <alignment horizontal="center"/>
    </xf>
    <xf numFmtId="10" fontId="3" fillId="0" borderId="0" xfId="2" applyNumberFormat="1" applyFont="1" applyFill="1"/>
    <xf numFmtId="37" fontId="4" fillId="0" borderId="0" xfId="0" applyNumberFormat="1" applyFont="1" applyFill="1"/>
    <xf numFmtId="39" fontId="4" fillId="0" borderId="0" xfId="0" applyNumberFormat="1" applyFont="1" applyFill="1" applyBorder="1" applyAlignment="1"/>
    <xf numFmtId="37" fontId="4" fillId="0" borderId="0" xfId="0" applyNumberFormat="1" applyFont="1" applyFill="1" applyBorder="1"/>
    <xf numFmtId="39" fontId="4" fillId="0" borderId="1" xfId="0" applyNumberFormat="1" applyFont="1" applyFill="1" applyBorder="1" applyAlignment="1"/>
    <xf numFmtId="37" fontId="4" fillId="0" borderId="1" xfId="0" applyNumberFormat="1" applyFont="1" applyFill="1" applyBorder="1"/>
    <xf numFmtId="37" fontId="3" fillId="0" borderId="0" xfId="0" applyNumberFormat="1" applyFont="1" applyFill="1"/>
    <xf numFmtId="0" fontId="3" fillId="0" borderId="0" xfId="0" applyFont="1" applyFill="1"/>
    <xf numFmtId="43" fontId="5" fillId="0" borderId="0" xfId="3" applyFont="1" applyAlignment="1">
      <alignment horizontal="center"/>
    </xf>
    <xf numFmtId="10" fontId="1" fillId="0" borderId="0" xfId="4" applyNumberFormat="1" applyFont="1" applyFill="1" applyAlignment="1"/>
    <xf numFmtId="10" fontId="1" fillId="0" borderId="0" xfId="0" applyNumberFormat="1" applyFont="1" applyFill="1" applyAlignment="1"/>
    <xf numFmtId="10" fontId="3" fillId="0" borderId="0" xfId="4" applyNumberFormat="1" applyFont="1" applyFill="1" applyAlignment="1"/>
    <xf numFmtId="0" fontId="3" fillId="0" borderId="0" xfId="5" applyFont="1" applyAlignment="1">
      <alignment horizontal="left" indent="1"/>
    </xf>
    <xf numFmtId="43" fontId="4" fillId="0" borderId="0" xfId="1" applyFont="1" applyFill="1" applyAlignment="1"/>
    <xf numFmtId="10" fontId="3" fillId="0" borderId="0" xfId="4" applyNumberFormat="1" applyFont="1" applyFill="1" applyAlignment="1">
      <alignment horizontal="right"/>
    </xf>
    <xf numFmtId="37" fontId="4" fillId="0" borderId="0" xfId="0" applyNumberFormat="1" applyFont="1" applyFill="1" applyAlignment="1"/>
    <xf numFmtId="43" fontId="1" fillId="0" borderId="0" xfId="3" applyFont="1" applyFill="1" applyAlignment="1"/>
    <xf numFmtId="37" fontId="7" fillId="0" borderId="0" xfId="0" applyNumberFormat="1" applyFont="1" applyFill="1" applyAlignment="1"/>
    <xf numFmtId="39" fontId="3" fillId="0" borderId="3" xfId="0" applyNumberFormat="1" applyFont="1" applyFill="1" applyBorder="1" applyAlignment="1"/>
    <xf numFmtId="43" fontId="1" fillId="0" borderId="0" xfId="3" applyFont="1" applyFill="1"/>
    <xf numFmtId="0" fontId="1" fillId="0" borderId="0" xfId="0" applyFont="1" applyFill="1" applyBorder="1"/>
    <xf numFmtId="43" fontId="1" fillId="0" borderId="0" xfId="3" applyFont="1" applyFill="1" applyBorder="1"/>
    <xf numFmtId="39" fontId="1" fillId="0" borderId="0" xfId="0" applyNumberFormat="1" applyFont="1" applyFill="1" applyBorder="1"/>
    <xf numFmtId="39" fontId="1" fillId="0" borderId="0" xfId="0" applyNumberFormat="1" applyFont="1" applyFill="1" applyBorder="1" applyAlignment="1"/>
    <xf numFmtId="0" fontId="17" fillId="0" borderId="0" xfId="0" applyFont="1" applyFill="1"/>
    <xf numFmtId="0" fontId="3" fillId="0" borderId="0" xfId="0" applyFont="1" applyFill="1" applyAlignment="1">
      <alignment horizontal="right"/>
    </xf>
    <xf numFmtId="0" fontId="18" fillId="0" borderId="0" xfId="0" applyFont="1" applyAlignment="1">
      <alignment vertical="center"/>
    </xf>
    <xf numFmtId="8" fontId="1" fillId="0" borderId="0" xfId="0" applyNumberFormat="1" applyFont="1" applyFill="1" applyAlignment="1"/>
    <xf numFmtId="43" fontId="1" fillId="0" borderId="0" xfId="6" applyFont="1" applyFill="1" applyAlignment="1">
      <alignment horizontal="left"/>
    </xf>
    <xf numFmtId="168" fontId="1" fillId="0" borderId="0" xfId="6" applyNumberFormat="1" applyFont="1" applyFill="1" applyAlignment="1">
      <alignment horizontal="left"/>
    </xf>
    <xf numFmtId="43" fontId="1" fillId="0" borderId="0" xfId="1" applyFont="1" applyFill="1" applyAlignment="1"/>
    <xf numFmtId="168" fontId="1" fillId="0" borderId="0" xfId="1" applyNumberFormat="1" applyFont="1" applyFill="1" applyAlignment="1"/>
    <xf numFmtId="43" fontId="1" fillId="0" borderId="0" xfId="6" applyFont="1" applyFill="1" applyAlignment="1"/>
    <xf numFmtId="168" fontId="1" fillId="0" borderId="0" xfId="6" applyNumberFormat="1" applyFont="1" applyFill="1" applyAlignment="1"/>
  </cellXfs>
  <cellStyles count="7">
    <cellStyle name="Comma" xfId="1" builtinId="3"/>
    <cellStyle name="Comma 2" xfId="3"/>
    <cellStyle name="Comma 4" xfId="6"/>
    <cellStyle name="Normal" xfId="0" builtinId="0"/>
    <cellStyle name="Normal_Report_1" xfId="5"/>
    <cellStyle name="Percent" xfId="2" builtinId="5"/>
    <cellStyle name="Percent 2"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externalLink" Target="externalLinks/externalLink6.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5.xml"/><Relationship Id="rId2" Type="http://schemas.openxmlformats.org/officeDocument/2006/relationships/worksheet" Target="worksheets/sheet2.xml"/><Relationship Id="rId16" Type="http://schemas.openxmlformats.org/officeDocument/2006/relationships/externalLink" Target="externalLinks/externalLink4.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 Id="rId22"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TREASURY/EXCEL/NALT%2020-A/ABS/NALT%2020-A%2007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TREASURY/EXCEL/NALT%2020-A/ABS/NALT%2020-A%20082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TREASURY/EXCEL/NALT%2020-A/ABS/NALT%2020-A%2009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TREASURY/EXCEL/NALT%2020-A/ABS/NALT%2020-A%201020.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TREASURY/EXCEL/NALT%2020-A/ABS/NALT%2020-A%20112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TREASURY/EXCEL/NALT%2020-A/ABS/NALT%2020-A%2012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urrent Data"/>
      <sheetName val="Previous Data"/>
      <sheetName val="Outputs"/>
      <sheetName val="Initial Data"/>
      <sheetName val="Report"/>
      <sheetName val="Trustee"/>
      <sheetName val="Prepayment"/>
      <sheetName val="Sources"/>
      <sheetName val="Collateral"/>
      <sheetName val="Disposition"/>
      <sheetName val="Credit Support"/>
      <sheetName val="Notes"/>
      <sheetName val="Waterfall"/>
      <sheetName val="LOG"/>
      <sheetName val="Sheet1"/>
    </sheetNames>
    <sheetDataSet>
      <sheetData sheetId="0"/>
      <sheetData sheetId="1" refreshError="1"/>
      <sheetData sheetId="2" refreshError="1"/>
      <sheetData sheetId="3"/>
      <sheetData sheetId="4"/>
      <sheetData sheetId="5" refreshError="1"/>
      <sheetData sheetId="6"/>
      <sheetData sheetId="7"/>
      <sheetData sheetId="8"/>
      <sheetData sheetId="9"/>
      <sheetData sheetId="10"/>
      <sheetData sheetId="11"/>
      <sheetData sheetId="12"/>
      <sheetData sheetId="13" refreshError="1"/>
      <sheetData sheetId="1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urrent Data"/>
      <sheetName val="Previous Data"/>
      <sheetName val="Outputs"/>
      <sheetName val="Initial Data"/>
      <sheetName val="Report"/>
      <sheetName val="Trustee"/>
      <sheetName val="Prepayment"/>
      <sheetName val="Sources"/>
      <sheetName val="Collateral"/>
      <sheetName val="Disposition"/>
      <sheetName val="Credit Support"/>
      <sheetName val="Notes"/>
      <sheetName val="Waterfall"/>
      <sheetName val="LOG"/>
      <sheetName val="Sheet1"/>
    </sheetNames>
    <sheetDataSet>
      <sheetData sheetId="0"/>
      <sheetData sheetId="1" refreshError="1"/>
      <sheetData sheetId="2" refreshError="1"/>
      <sheetData sheetId="3"/>
      <sheetData sheetId="4"/>
      <sheetData sheetId="5" refreshError="1"/>
      <sheetData sheetId="6"/>
      <sheetData sheetId="7"/>
      <sheetData sheetId="8"/>
      <sheetData sheetId="9"/>
      <sheetData sheetId="10"/>
      <sheetData sheetId="11"/>
      <sheetData sheetId="12"/>
      <sheetData sheetId="13" refreshError="1"/>
      <sheetData sheetId="1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urrent Data"/>
      <sheetName val="Previous Data"/>
      <sheetName val="Outputs"/>
      <sheetName val="Initial Data"/>
      <sheetName val="Report"/>
      <sheetName val="Trustee"/>
      <sheetName val="Prepayment"/>
      <sheetName val="Sources"/>
      <sheetName val="Collateral"/>
      <sheetName val="Disposition"/>
      <sheetName val="Credit Support"/>
      <sheetName val="Notes"/>
      <sheetName val="Waterfall"/>
      <sheetName val="LOG"/>
      <sheetName val="Sheet1"/>
    </sheetNames>
    <sheetDataSet>
      <sheetData sheetId="0">
        <row r="1">
          <cell r="B1" t="str">
            <v>dataname</v>
          </cell>
          <cell r="C1" t="str">
            <v>cvalue</v>
          </cell>
          <cell r="D1" t="str">
            <v>nvalue</v>
          </cell>
          <cell r="E1" t="str">
            <v>dvalue</v>
          </cell>
          <cell r="F1" t="str">
            <v>datatype</v>
          </cell>
        </row>
        <row r="2">
          <cell r="B2" t="str">
            <v>5040_Book_DELQ_60_PLUS_AMT</v>
          </cell>
          <cell r="D2">
            <v>2919815.05</v>
          </cell>
          <cell r="F2" t="str">
            <v>N</v>
          </cell>
        </row>
        <row r="3">
          <cell r="B3" t="str">
            <v>5040_DAILY_REMIT</v>
          </cell>
          <cell r="D3">
            <v>40008665.450000003</v>
          </cell>
          <cell r="F3" t="str">
            <v>N</v>
          </cell>
        </row>
        <row r="4">
          <cell r="B4" t="str">
            <v>5040_DELQ_121_PLUS_AMT</v>
          </cell>
          <cell r="D4">
            <v>63483.3</v>
          </cell>
          <cell r="F4" t="str">
            <v>N</v>
          </cell>
        </row>
        <row r="5">
          <cell r="B5" t="str">
            <v>5040_DELQ_121_PLUS_CNT</v>
          </cell>
          <cell r="D5">
            <v>2</v>
          </cell>
          <cell r="F5" t="str">
            <v>N</v>
          </cell>
        </row>
        <row r="6">
          <cell r="B6" t="str">
            <v>5040_DELQ_31_60_AMT</v>
          </cell>
          <cell r="D6">
            <v>5900988.04</v>
          </cell>
          <cell r="F6" t="str">
            <v>N</v>
          </cell>
        </row>
        <row r="7">
          <cell r="B7" t="str">
            <v>5040_DELQ_31_60_CNT</v>
          </cell>
          <cell r="D7">
            <v>310</v>
          </cell>
          <cell r="F7" t="str">
            <v>N</v>
          </cell>
        </row>
        <row r="8">
          <cell r="B8" t="str">
            <v>5040_DELQ_60_PLUS_AMT</v>
          </cell>
          <cell r="D8">
            <v>2470647.16</v>
          </cell>
          <cell r="F8" t="str">
            <v>N</v>
          </cell>
        </row>
        <row r="9">
          <cell r="B9" t="str">
            <v>5040_DELQ_60_PLUS_CNT</v>
          </cell>
          <cell r="D9">
            <v>133</v>
          </cell>
          <cell r="F9" t="str">
            <v>N</v>
          </cell>
        </row>
        <row r="10">
          <cell r="B10" t="str">
            <v>5040_DELQ_61_90_AMT</v>
          </cell>
          <cell r="D10">
            <v>1443425.25</v>
          </cell>
          <cell r="F10" t="str">
            <v>N</v>
          </cell>
        </row>
        <row r="11">
          <cell r="B11" t="str">
            <v>5040_DELQ_61_90_CNT</v>
          </cell>
          <cell r="D11">
            <v>80</v>
          </cell>
          <cell r="F11" t="str">
            <v>N</v>
          </cell>
        </row>
        <row r="12">
          <cell r="B12" t="str">
            <v>5040_DELQ_91_120_AMT</v>
          </cell>
          <cell r="D12">
            <v>582830.80000000005</v>
          </cell>
          <cell r="F12" t="str">
            <v>N</v>
          </cell>
        </row>
        <row r="13">
          <cell r="B13" t="str">
            <v>5040_DELQ_91_120_CNT</v>
          </cell>
          <cell r="D13">
            <v>33</v>
          </cell>
          <cell r="F13" t="str">
            <v>N</v>
          </cell>
        </row>
        <row r="14">
          <cell r="B14" t="str">
            <v>5040_FLOATING_RATE</v>
          </cell>
          <cell r="D14">
            <v>2.8238E-3</v>
          </cell>
          <cell r="F14" t="str">
            <v>N</v>
          </cell>
        </row>
        <row r="15">
          <cell r="B15" t="str">
            <v>5040_NET_INS_PROCEEDS</v>
          </cell>
          <cell r="D15">
            <v>-27372.71</v>
          </cell>
          <cell r="F15" t="str">
            <v>N</v>
          </cell>
        </row>
        <row r="16">
          <cell r="B16" t="str">
            <v>5040_PRIOR_PD_ADJ</v>
          </cell>
          <cell r="D16">
            <v>0</v>
          </cell>
          <cell r="F16" t="str">
            <v>N</v>
          </cell>
        </row>
        <row r="17">
          <cell r="B17" t="str">
            <v>5040_sec_value</v>
          </cell>
          <cell r="D17">
            <v>1280656245.49</v>
          </cell>
          <cell r="F17" t="str">
            <v>N</v>
          </cell>
        </row>
        <row r="18">
          <cell r="B18" t="str">
            <v>5040_SETTLEMNT_ADJ</v>
          </cell>
          <cell r="D18">
            <v>0</v>
          </cell>
          <cell r="F18" t="str">
            <v>N</v>
          </cell>
        </row>
        <row r="19">
          <cell r="B19" t="str">
            <v>COLL_ADV_PAY</v>
          </cell>
          <cell r="D19">
            <v>851655.14</v>
          </cell>
          <cell r="F19" t="str">
            <v>N</v>
          </cell>
        </row>
        <row r="20">
          <cell r="B20" t="str">
            <v>COLL_ADV_SALES</v>
          </cell>
          <cell r="D20">
            <v>2368937.2599999998</v>
          </cell>
          <cell r="F20" t="str">
            <v>N</v>
          </cell>
        </row>
        <row r="21">
          <cell r="B21" t="str">
            <v>COLL_AUCTION</v>
          </cell>
          <cell r="D21">
            <v>0</v>
          </cell>
          <cell r="F21" t="str">
            <v>N</v>
          </cell>
        </row>
        <row r="22">
          <cell r="B22" t="str">
            <v>COLL_END_DATE</v>
          </cell>
          <cell r="D22">
            <v>0</v>
          </cell>
          <cell r="E22">
            <v>44104</v>
          </cell>
          <cell r="F22" t="str">
            <v>D</v>
          </cell>
        </row>
        <row r="23">
          <cell r="B23" t="str">
            <v>COLL_EXCESS_MILE</v>
          </cell>
          <cell r="D23">
            <v>-30467.09</v>
          </cell>
          <cell r="F23" t="str">
            <v>N</v>
          </cell>
        </row>
        <row r="24">
          <cell r="B24" t="str">
            <v>COLL_INSURANCE</v>
          </cell>
          <cell r="D24">
            <v>2973540.3</v>
          </cell>
          <cell r="F24" t="str">
            <v>N</v>
          </cell>
        </row>
        <row r="25">
          <cell r="B25" t="str">
            <v>COLL_LEASE_INT</v>
          </cell>
          <cell r="D25">
            <v>8077711.6399999997</v>
          </cell>
          <cell r="F25" t="str">
            <v>N</v>
          </cell>
        </row>
        <row r="26">
          <cell r="B26" t="str">
            <v>COLL_LEASE_PRIN</v>
          </cell>
          <cell r="D26">
            <v>16778163.719999999</v>
          </cell>
          <cell r="F26" t="str">
            <v>N</v>
          </cell>
        </row>
        <row r="27">
          <cell r="B27" t="str">
            <v>COLL_LIQUID</v>
          </cell>
          <cell r="D27">
            <v>-8772015.3200000003</v>
          </cell>
          <cell r="F27" t="str">
            <v>N</v>
          </cell>
        </row>
        <row r="28">
          <cell r="B28" t="str">
            <v>COLL_REALLOC</v>
          </cell>
          <cell r="D28">
            <v>4947723</v>
          </cell>
          <cell r="F28" t="str">
            <v>N</v>
          </cell>
        </row>
        <row r="29">
          <cell r="B29" t="str">
            <v>COLL_RECOVER</v>
          </cell>
          <cell r="D29">
            <v>0</v>
          </cell>
          <cell r="F29" t="str">
            <v>N</v>
          </cell>
        </row>
        <row r="30">
          <cell r="B30" t="str">
            <v>COLL_REMAINING_PAYOFF</v>
          </cell>
          <cell r="D30">
            <v>0</v>
          </cell>
          <cell r="F30" t="str">
            <v>N</v>
          </cell>
        </row>
        <row r="31">
          <cell r="B31" t="str">
            <v>COLL_REPURCH</v>
          </cell>
          <cell r="D31">
            <v>0</v>
          </cell>
          <cell r="F31" t="str">
            <v>N</v>
          </cell>
        </row>
        <row r="32">
          <cell r="B32" t="str">
            <v>COLL_RESIDUAL</v>
          </cell>
          <cell r="D32">
            <v>-394788.62</v>
          </cell>
          <cell r="F32" t="str">
            <v>N</v>
          </cell>
        </row>
        <row r="33">
          <cell r="B33" t="str">
            <v>COLL_TO_RESERVE_TRANSFER</v>
          </cell>
          <cell r="D33">
            <v>0</v>
          </cell>
          <cell r="F33" t="str">
            <v>N</v>
          </cell>
        </row>
        <row r="34">
          <cell r="B34" t="str">
            <v>DISP_ADJ</v>
          </cell>
          <cell r="D34">
            <v>49707</v>
          </cell>
          <cell r="F34" t="str">
            <v>N</v>
          </cell>
        </row>
        <row r="35">
          <cell r="B35" t="str">
            <v>DISP_ADJ_CNT</v>
          </cell>
          <cell r="D35">
            <v>3</v>
          </cell>
          <cell r="F35" t="str">
            <v>N</v>
          </cell>
        </row>
        <row r="36">
          <cell r="B36" t="str">
            <v>DISP_BANKRUPT</v>
          </cell>
          <cell r="D36">
            <v>0</v>
          </cell>
          <cell r="F36" t="str">
            <v>N</v>
          </cell>
        </row>
        <row r="37">
          <cell r="B37" t="str">
            <v>DISP_BANKRUPT_CNT</v>
          </cell>
          <cell r="D37">
            <v>0</v>
          </cell>
          <cell r="F37" t="str">
            <v>N</v>
          </cell>
        </row>
        <row r="38">
          <cell r="B38" t="str">
            <v>DISP_CUSTOMER</v>
          </cell>
          <cell r="D38">
            <v>12849.87</v>
          </cell>
          <cell r="F38" t="str">
            <v>N</v>
          </cell>
        </row>
        <row r="39">
          <cell r="B39" t="str">
            <v>DISP_CUSTOMER_CNT</v>
          </cell>
          <cell r="D39">
            <v>1</v>
          </cell>
          <cell r="F39" t="str">
            <v>N</v>
          </cell>
        </row>
        <row r="40">
          <cell r="B40" t="str">
            <v>DISP_DEALER_PURCH</v>
          </cell>
          <cell r="D40">
            <v>1574633.51</v>
          </cell>
          <cell r="F40" t="str">
            <v>N</v>
          </cell>
        </row>
        <row r="41">
          <cell r="B41" t="str">
            <v>DISP_DEALER_PURCH_CNT</v>
          </cell>
          <cell r="D41">
            <v>67</v>
          </cell>
          <cell r="F41" t="str">
            <v>N</v>
          </cell>
        </row>
        <row r="42">
          <cell r="B42" t="str">
            <v>DISP_EARLY_TERM</v>
          </cell>
          <cell r="D42">
            <v>4267086</v>
          </cell>
          <cell r="F42" t="str">
            <v>N</v>
          </cell>
        </row>
        <row r="43">
          <cell r="B43" t="str">
            <v>DISP_EARLY_TERM_CNT</v>
          </cell>
          <cell r="D43">
            <v>248</v>
          </cell>
          <cell r="F43" t="str">
            <v>N</v>
          </cell>
        </row>
        <row r="44">
          <cell r="B44" t="str">
            <v>DISP_FULL_TERM</v>
          </cell>
          <cell r="D44">
            <v>0</v>
          </cell>
          <cell r="F44" t="str">
            <v>N</v>
          </cell>
        </row>
        <row r="45">
          <cell r="B45" t="str">
            <v>DISP_FULL_TERM_CNT</v>
          </cell>
          <cell r="D45">
            <v>0</v>
          </cell>
          <cell r="F45" t="str">
            <v>N</v>
          </cell>
        </row>
        <row r="46">
          <cell r="B46" t="str">
            <v>DISP_GROUNDING_DEALER</v>
          </cell>
          <cell r="D46">
            <v>6578637.7300000004</v>
          </cell>
          <cell r="F46" t="str">
            <v>N</v>
          </cell>
        </row>
        <row r="47">
          <cell r="B47" t="str">
            <v>DISP_GROUNDING_DEALER_CNT</v>
          </cell>
          <cell r="D47">
            <v>310</v>
          </cell>
          <cell r="F47" t="str">
            <v>N</v>
          </cell>
        </row>
        <row r="48">
          <cell r="B48" t="str">
            <v>DISP_INSURANCE</v>
          </cell>
          <cell r="D48">
            <v>1765252.19</v>
          </cell>
          <cell r="F48" t="str">
            <v>N</v>
          </cell>
        </row>
        <row r="49">
          <cell r="B49" t="str">
            <v>DISP_INSURANCE_cnt</v>
          </cell>
          <cell r="D49">
            <v>88</v>
          </cell>
          <cell r="F49" t="str">
            <v>N</v>
          </cell>
        </row>
        <row r="50">
          <cell r="B50" t="str">
            <v>DISP_INVOL_REPO</v>
          </cell>
          <cell r="D50">
            <v>91325</v>
          </cell>
          <cell r="F50" t="str">
            <v>N</v>
          </cell>
        </row>
        <row r="51">
          <cell r="B51" t="str">
            <v>DISP_INVOL_REPO_CNT</v>
          </cell>
          <cell r="D51">
            <v>5</v>
          </cell>
          <cell r="F51" t="str">
            <v>N</v>
          </cell>
        </row>
        <row r="52">
          <cell r="B52" t="str">
            <v>DISP_REV_CANCELS_CNT</v>
          </cell>
          <cell r="D52">
            <v>4</v>
          </cell>
          <cell r="F52" t="str">
            <v>N</v>
          </cell>
        </row>
        <row r="53">
          <cell r="B53" t="str">
            <v>DISP_REVERSALS_CANCELS</v>
          </cell>
          <cell r="D53">
            <v>0</v>
          </cell>
          <cell r="F53" t="str">
            <v>N</v>
          </cell>
        </row>
        <row r="54">
          <cell r="B54" t="str">
            <v>DISP_VOL_REPO</v>
          </cell>
          <cell r="D54">
            <v>539605</v>
          </cell>
          <cell r="F54" t="str">
            <v>N</v>
          </cell>
        </row>
        <row r="55">
          <cell r="B55" t="str">
            <v>DISP_VOL_REPO_CNT</v>
          </cell>
          <cell r="D55">
            <v>30</v>
          </cell>
          <cell r="F55" t="str">
            <v>N</v>
          </cell>
        </row>
        <row r="56">
          <cell r="B56" t="str">
            <v>DISTRIBUTION_DATE</v>
          </cell>
          <cell r="D56">
            <v>0</v>
          </cell>
          <cell r="E56">
            <v>44119</v>
          </cell>
          <cell r="F56" t="str">
            <v>D</v>
          </cell>
        </row>
        <row r="57">
          <cell r="B57" t="str">
            <v>EARNING_YIELD_SUPPLEMENT</v>
          </cell>
          <cell r="D57">
            <v>0</v>
          </cell>
          <cell r="F57" t="str">
            <v>N</v>
          </cell>
        </row>
        <row r="58">
          <cell r="B58" t="str">
            <v>EVENT_DEFAULT_A</v>
          </cell>
          <cell r="C58" t="str">
            <v>NO</v>
          </cell>
          <cell r="D58">
            <v>0</v>
          </cell>
          <cell r="F58" t="str">
            <v>C</v>
          </cell>
        </row>
        <row r="59">
          <cell r="B59" t="str">
            <v>FEE_INDENTURE_TRUSTEE</v>
          </cell>
          <cell r="D59">
            <v>0</v>
          </cell>
          <cell r="F59" t="str">
            <v>N</v>
          </cell>
        </row>
        <row r="60">
          <cell r="B60" t="str">
            <v>HIGHEST_REM_TERM</v>
          </cell>
          <cell r="D60">
            <v>47</v>
          </cell>
          <cell r="F60" t="str">
            <v>N</v>
          </cell>
        </row>
        <row r="61">
          <cell r="B61" t="str">
            <v>INT_COLL_ACCT</v>
          </cell>
          <cell r="D61">
            <v>1148.2</v>
          </cell>
          <cell r="F61" t="str">
            <v>N</v>
          </cell>
        </row>
        <row r="62">
          <cell r="B62" t="str">
            <v>INT_RATE_CAP_RECEIPTS</v>
          </cell>
          <cell r="D62">
            <v>0</v>
          </cell>
          <cell r="F62" t="str">
            <v>N</v>
          </cell>
        </row>
        <row r="63">
          <cell r="B63" t="str">
            <v>INT_RESERVE_ACCT</v>
          </cell>
          <cell r="D63">
            <v>0</v>
          </cell>
          <cell r="F63" t="str">
            <v>N</v>
          </cell>
        </row>
        <row r="64">
          <cell r="B64" t="str">
            <v>PI_ADV</v>
          </cell>
          <cell r="D64">
            <v>0</v>
          </cell>
          <cell r="F64" t="str">
            <v>N</v>
          </cell>
        </row>
        <row r="65">
          <cell r="B65" t="str">
            <v>POOL_BALANCE_END_BOOK</v>
          </cell>
          <cell r="D65">
            <v>1560202542.8099999</v>
          </cell>
          <cell r="F65" t="str">
            <v>N</v>
          </cell>
        </row>
        <row r="66">
          <cell r="B66" t="str">
            <v>POOL_BALANCE_END_CNT</v>
          </cell>
          <cell r="D66">
            <v>68269</v>
          </cell>
          <cell r="F66" t="str">
            <v>N</v>
          </cell>
        </row>
        <row r="67">
          <cell r="B67" t="str">
            <v>POOL_BALANCE_END_SEC_VAL</v>
          </cell>
          <cell r="D67">
            <v>1280656245.49</v>
          </cell>
          <cell r="F67" t="str">
            <v>N</v>
          </cell>
        </row>
        <row r="68">
          <cell r="B68" t="str">
            <v>POOL_CREDIT_LOSS_NETBOOK</v>
          </cell>
          <cell r="D68">
            <v>1129103.48</v>
          </cell>
          <cell r="F68" t="str">
            <v>N</v>
          </cell>
        </row>
        <row r="69">
          <cell r="B69" t="str">
            <v>POOL_CREDIT_LOSS_SEC_VAL</v>
          </cell>
          <cell r="D69">
            <v>947206.9</v>
          </cell>
          <cell r="F69" t="str">
            <v>N</v>
          </cell>
        </row>
        <row r="70">
          <cell r="B70" t="str">
            <v>POOL_DISC_RATE</v>
          </cell>
          <cell r="D70">
            <v>7.0000000000000007E-2</v>
          </cell>
          <cell r="F70" t="str">
            <v>N</v>
          </cell>
        </row>
        <row r="71">
          <cell r="B71" t="str">
            <v>POOL_EARLY_TERM_BOOK</v>
          </cell>
          <cell r="D71">
            <v>2611860.19</v>
          </cell>
          <cell r="F71" t="str">
            <v>N</v>
          </cell>
        </row>
        <row r="72">
          <cell r="B72" t="str">
            <v>POOL_EARLY_TERM_CNT</v>
          </cell>
          <cell r="D72">
            <v>124</v>
          </cell>
          <cell r="F72" t="str">
            <v>N</v>
          </cell>
        </row>
        <row r="73">
          <cell r="B73" t="str">
            <v>POOL_EARLY_TERM_SEC_VAL</v>
          </cell>
          <cell r="D73">
            <v>2160929.4700000002</v>
          </cell>
          <cell r="F73" t="str">
            <v>N</v>
          </cell>
        </row>
        <row r="74">
          <cell r="B74" t="str">
            <v>POOL_LEASE_PAY_SEC_VAL</v>
          </cell>
          <cell r="D74">
            <v>386968486.86000001</v>
          </cell>
          <cell r="F74" t="str">
            <v>N</v>
          </cell>
        </row>
        <row r="75">
          <cell r="B75" t="str">
            <v>POOL_LOSS_DEF_BOOK</v>
          </cell>
          <cell r="D75">
            <v>3043642.71</v>
          </cell>
          <cell r="F75" t="str">
            <v>N</v>
          </cell>
        </row>
        <row r="76">
          <cell r="B76" t="str">
            <v>POOL_LOSS_DEF_CNT</v>
          </cell>
          <cell r="D76">
            <v>140</v>
          </cell>
          <cell r="F76" t="str">
            <v>N</v>
          </cell>
        </row>
        <row r="77">
          <cell r="B77" t="str">
            <v>POOL_LOSS_DEF_REC</v>
          </cell>
          <cell r="D77">
            <v>2559018.5299999998</v>
          </cell>
          <cell r="F77" t="str">
            <v>N</v>
          </cell>
        </row>
        <row r="78">
          <cell r="B78" t="str">
            <v>POOL_LOSS_DEF_SEC_VAL</v>
          </cell>
          <cell r="D78">
            <v>2524816.6800000002</v>
          </cell>
          <cell r="F78" t="str">
            <v>N</v>
          </cell>
        </row>
        <row r="79">
          <cell r="B79" t="str">
            <v>POOL_LOSS_SALES_AMT</v>
          </cell>
          <cell r="D79">
            <v>-4316793</v>
          </cell>
          <cell r="F79" t="str">
            <v>N</v>
          </cell>
        </row>
        <row r="80">
          <cell r="B80" t="str">
            <v>POOL_LOSS_SALES_CNT</v>
          </cell>
          <cell r="D80">
            <v>251</v>
          </cell>
          <cell r="F80" t="str">
            <v>N</v>
          </cell>
        </row>
        <row r="81">
          <cell r="B81" t="str">
            <v>POOL_LOSS_SALES_SEC_VAL</v>
          </cell>
          <cell r="D81">
            <v>4007269.83</v>
          </cell>
          <cell r="F81" t="str">
            <v>N</v>
          </cell>
        </row>
        <row r="82">
          <cell r="B82" t="str">
            <v>POOL_PPY_LIFETIME</v>
          </cell>
          <cell r="D82">
            <v>0</v>
          </cell>
          <cell r="F82" t="str">
            <v>N</v>
          </cell>
        </row>
        <row r="83">
          <cell r="B83" t="str">
            <v>POOL_PPY_MO</v>
          </cell>
          <cell r="D83">
            <v>0</v>
          </cell>
          <cell r="F83" t="str">
            <v>N</v>
          </cell>
        </row>
        <row r="84">
          <cell r="B84" t="str">
            <v>POOL_REPURCH_BOOK</v>
          </cell>
          <cell r="D84">
            <v>0</v>
          </cell>
          <cell r="F84" t="str">
            <v>N</v>
          </cell>
        </row>
        <row r="85">
          <cell r="B85" t="str">
            <v>POOL_REPURCH_CNT</v>
          </cell>
          <cell r="D85">
            <v>0</v>
          </cell>
          <cell r="F85" t="str">
            <v>N</v>
          </cell>
        </row>
        <row r="86">
          <cell r="B86" t="str">
            <v>POOL_REPURCH_SEC_VAL</v>
          </cell>
          <cell r="D86">
            <v>0</v>
          </cell>
          <cell r="F86" t="str">
            <v>N</v>
          </cell>
        </row>
        <row r="87">
          <cell r="B87" t="str">
            <v>POOL_RESIDUAL_SEC_VAL</v>
          </cell>
          <cell r="D87">
            <v>893687758.63</v>
          </cell>
          <cell r="F87" t="str">
            <v>N</v>
          </cell>
        </row>
        <row r="88">
          <cell r="B88" t="str">
            <v>POOL_SCH_TERM_BOOK</v>
          </cell>
          <cell r="D88">
            <v>11771252.33</v>
          </cell>
          <cell r="F88" t="str">
            <v>N</v>
          </cell>
        </row>
        <row r="89">
          <cell r="B89" t="str">
            <v>POOL_SCH_TERM_CNT</v>
          </cell>
          <cell r="D89">
            <v>585</v>
          </cell>
          <cell r="F89" t="str">
            <v>N</v>
          </cell>
        </row>
        <row r="90">
          <cell r="B90" t="str">
            <v>POOL_SCH_TERM_SEC_VAL</v>
          </cell>
          <cell r="D90">
            <v>9854578.2100000009</v>
          </cell>
          <cell r="F90" t="str">
            <v>N</v>
          </cell>
        </row>
        <row r="91">
          <cell r="B91" t="str">
            <v>POOL_TOT_DEPREC_BOOK</v>
          </cell>
          <cell r="D91">
            <v>22176529.920000002</v>
          </cell>
          <cell r="F91" t="str">
            <v>N</v>
          </cell>
        </row>
        <row r="92">
          <cell r="B92" t="str">
            <v>POOL_TOT_DEPREC_SEC_VAL</v>
          </cell>
          <cell r="D92">
            <v>17713245.399999999</v>
          </cell>
          <cell r="F92" t="str">
            <v>N</v>
          </cell>
        </row>
        <row r="93">
          <cell r="B93" t="str">
            <v>POOL_WAM</v>
          </cell>
          <cell r="D93">
            <v>16.760000000000002</v>
          </cell>
          <cell r="F93" t="str">
            <v>N</v>
          </cell>
        </row>
        <row r="94">
          <cell r="B94" t="str">
            <v>REIMBURSE_ADV_PAY</v>
          </cell>
          <cell r="D94">
            <v>-690992.51</v>
          </cell>
          <cell r="F94" t="str">
            <v>N</v>
          </cell>
        </row>
        <row r="95">
          <cell r="B95" t="str">
            <v>REIMBURSE_ADV_SALES</v>
          </cell>
          <cell r="D95">
            <v>1108898.83</v>
          </cell>
          <cell r="F95" t="str">
            <v>N</v>
          </cell>
        </row>
        <row r="96">
          <cell r="B96" t="str">
            <v>RELEASE_ADJ</v>
          </cell>
          <cell r="D96">
            <v>0</v>
          </cell>
          <cell r="F96" t="str">
            <v>N</v>
          </cell>
        </row>
        <row r="97">
          <cell r="B97" t="str">
            <v>RESERVE_ADDL_CASH</v>
          </cell>
          <cell r="D97">
            <v>0</v>
          </cell>
          <cell r="F97" t="str">
            <v>N</v>
          </cell>
        </row>
        <row r="98">
          <cell r="B98" t="str">
            <v>RESERVE_INC</v>
          </cell>
          <cell r="D98">
            <v>251.01</v>
          </cell>
          <cell r="F98" t="str">
            <v>N</v>
          </cell>
        </row>
        <row r="99">
          <cell r="B99" t="str">
            <v>RESERVE_TO_COLL_TRANSFER</v>
          </cell>
          <cell r="D99">
            <v>0</v>
          </cell>
          <cell r="F99" t="str">
            <v>N</v>
          </cell>
        </row>
        <row r="100">
          <cell r="B100" t="str">
            <v>RESERVE_TO_NNA_TRANSFER</v>
          </cell>
          <cell r="D100">
            <v>0</v>
          </cell>
          <cell r="F100" t="str">
            <v>N</v>
          </cell>
        </row>
        <row r="101">
          <cell r="B101" t="str">
            <v>STMNT_TO_NOTEHLD_1</v>
          </cell>
          <cell r="C101" t="str">
            <v>NO</v>
          </cell>
          <cell r="D101">
            <v>0</v>
          </cell>
          <cell r="F101" t="str">
            <v>N</v>
          </cell>
        </row>
        <row r="102">
          <cell r="B102" t="str">
            <v>STMNT_TO_NOTEHLD_2</v>
          </cell>
          <cell r="C102" t="str">
            <v>NO</v>
          </cell>
          <cell r="D102">
            <v>0</v>
          </cell>
          <cell r="F102" t="str">
            <v>N</v>
          </cell>
        </row>
        <row r="103">
          <cell r="B103" t="str">
            <v>STMNT_TO_NOTEHLD_3</v>
          </cell>
          <cell r="C103" t="str">
            <v>NO</v>
          </cell>
          <cell r="D103">
            <v>0</v>
          </cell>
          <cell r="F103" t="str">
            <v>N</v>
          </cell>
        </row>
        <row r="104">
          <cell r="B104" t="str">
            <v>STMNT_TO_NOTEHLD_4</v>
          </cell>
          <cell r="C104" t="str">
            <v>NO</v>
          </cell>
          <cell r="D104">
            <v>0</v>
          </cell>
          <cell r="F104" t="str">
            <v>N</v>
          </cell>
        </row>
        <row r="105">
          <cell r="B105" t="str">
            <v>STMNT_TO_NOTEHLD_5</v>
          </cell>
          <cell r="C105" t="str">
            <v>NO</v>
          </cell>
          <cell r="D105">
            <v>0</v>
          </cell>
          <cell r="F105" t="str">
            <v>N</v>
          </cell>
        </row>
        <row r="106">
          <cell r="B106" t="str">
            <v>STMNT_TO_NOTEHLD_6</v>
          </cell>
          <cell r="C106" t="str">
            <v>NO</v>
          </cell>
          <cell r="D106">
            <v>0</v>
          </cell>
          <cell r="F106" t="str">
            <v>N</v>
          </cell>
        </row>
        <row r="107">
          <cell r="B107" t="str">
            <v>_KeyABSID</v>
          </cell>
          <cell r="C107" t="str">
            <v>L20A</v>
          </cell>
          <cell r="F107" t="str">
            <v>C</v>
          </cell>
        </row>
        <row r="108">
          <cell r="B108" t="str">
            <v>_KeyDate</v>
          </cell>
          <cell r="E108">
            <v>44104</v>
          </cell>
          <cell r="F108" t="str">
            <v>D</v>
          </cell>
        </row>
        <row r="109">
          <cell r="B109" t="str">
            <v>_KeyPeriod</v>
          </cell>
          <cell r="D109">
            <v>8</v>
          </cell>
          <cell r="F109" t="str">
            <v>N</v>
          </cell>
        </row>
      </sheetData>
      <sheetData sheetId="1" refreshError="1"/>
      <sheetData sheetId="2" refreshError="1"/>
      <sheetData sheetId="3">
        <row r="1">
          <cell r="A1" t="str">
            <v>dataname</v>
          </cell>
          <cell r="B1" t="str">
            <v>cvalue</v>
          </cell>
          <cell r="C1" t="str">
            <v>nvalue</v>
          </cell>
        </row>
        <row r="2">
          <cell r="A2" t="str">
            <v>BAL_ADV_PAY</v>
          </cell>
          <cell r="C2">
            <v>0</v>
          </cell>
        </row>
        <row r="3">
          <cell r="A3" t="str">
            <v>BAL_ADV_SALES</v>
          </cell>
          <cell r="C3">
            <v>0</v>
          </cell>
        </row>
        <row r="4">
          <cell r="A4" t="str">
            <v>COLL_END_DATE</v>
          </cell>
        </row>
        <row r="5">
          <cell r="A5" t="str">
            <v>5040_COLLATERAL_BALANCE</v>
          </cell>
          <cell r="C5">
            <v>1506039779.1400001</v>
          </cell>
        </row>
        <row r="6">
          <cell r="A6" t="str">
            <v>CUM_LOSS_DEF_AMT</v>
          </cell>
          <cell r="C6">
            <v>0</v>
          </cell>
        </row>
        <row r="7">
          <cell r="A7" t="str">
            <v>CUM_LOSS_SALES_AMT</v>
          </cell>
          <cell r="C7">
            <v>0</v>
          </cell>
        </row>
        <row r="8">
          <cell r="A8" t="str">
            <v>CUM_LOSS_SALES_CNT</v>
          </cell>
          <cell r="C8">
            <v>0</v>
          </cell>
        </row>
        <row r="9">
          <cell r="A9" t="str">
            <v>CUM_LOSS_SALES_SEC_VAL</v>
          </cell>
          <cell r="C9">
            <v>0</v>
          </cell>
        </row>
        <row r="10">
          <cell r="A10" t="str">
            <v>DISTRIBUTION_DATE</v>
          </cell>
        </row>
        <row r="11">
          <cell r="A11" t="str">
            <v>NOTEBAL_A1</v>
          </cell>
          <cell r="C11">
            <v>164000000</v>
          </cell>
        </row>
        <row r="12">
          <cell r="A12" t="str">
            <v>NOTEBAL_A2a</v>
          </cell>
          <cell r="C12">
            <v>500000000</v>
          </cell>
        </row>
        <row r="13">
          <cell r="A13" t="str">
            <v>NOTEBAL_A2b</v>
          </cell>
          <cell r="C13">
            <v>50000000</v>
          </cell>
        </row>
        <row r="14">
          <cell r="A14" t="str">
            <v>NOTEBAL_A3</v>
          </cell>
          <cell r="C14">
            <v>436000000</v>
          </cell>
        </row>
        <row r="15">
          <cell r="A15" t="str">
            <v>NOTEBAL_A4</v>
          </cell>
          <cell r="C15">
            <v>107500000</v>
          </cell>
        </row>
        <row r="16">
          <cell r="A16" t="str">
            <v>NOTEBAL_C</v>
          </cell>
          <cell r="C16">
            <v>248539779.13999999</v>
          </cell>
        </row>
        <row r="17">
          <cell r="A17" t="str">
            <v>RESERVE_FUND</v>
          </cell>
          <cell r="C17">
            <v>3765099.45</v>
          </cell>
        </row>
        <row r="18">
          <cell r="A18" t="str">
            <v>SHORTFALL_ADMIN_FEE</v>
          </cell>
          <cell r="C18">
            <v>0</v>
          </cell>
        </row>
        <row r="19">
          <cell r="A19" t="str">
            <v>SHORTFALL_INTEREST_A1</v>
          </cell>
          <cell r="C19">
            <v>0</v>
          </cell>
        </row>
        <row r="20">
          <cell r="A20" t="str">
            <v>SHORTFALL_INTEREST_A2a</v>
          </cell>
          <cell r="C20">
            <v>0</v>
          </cell>
        </row>
        <row r="21">
          <cell r="A21" t="str">
            <v>SHORTFALL_INTEREST_A2b</v>
          </cell>
          <cell r="C21">
            <v>0</v>
          </cell>
        </row>
        <row r="22">
          <cell r="A22" t="str">
            <v>SHORTFALL_INTEREST_A3</v>
          </cell>
          <cell r="C22">
            <v>0</v>
          </cell>
        </row>
        <row r="23">
          <cell r="A23" t="str">
            <v>SHORTFALL_INTEREST_A4</v>
          </cell>
          <cell r="C23">
            <v>0</v>
          </cell>
        </row>
        <row r="24">
          <cell r="A24" t="str">
            <v>SHORTFALL_PRIN_DIST</v>
          </cell>
          <cell r="C24">
            <v>0</v>
          </cell>
        </row>
        <row r="25">
          <cell r="A25" t="str">
            <v>ACT_SECVAL_01</v>
          </cell>
          <cell r="C25">
            <v>0</v>
          </cell>
        </row>
        <row r="26">
          <cell r="A26" t="str">
            <v>ACT_SECVAL_02</v>
          </cell>
          <cell r="C26">
            <v>0</v>
          </cell>
        </row>
        <row r="27">
          <cell r="A27" t="str">
            <v>ACT_SECVAL_03</v>
          </cell>
          <cell r="C27">
            <v>0</v>
          </cell>
        </row>
        <row r="28">
          <cell r="A28" t="str">
            <v>ACT_SECVAL_04</v>
          </cell>
          <cell r="C28">
            <v>0</v>
          </cell>
        </row>
        <row r="29">
          <cell r="A29" t="str">
            <v>ACT_SECVAL_05</v>
          </cell>
          <cell r="C29">
            <v>0</v>
          </cell>
        </row>
        <row r="30">
          <cell r="A30" t="str">
            <v>ACT_SECVAL_06</v>
          </cell>
          <cell r="C30">
            <v>0</v>
          </cell>
        </row>
        <row r="31">
          <cell r="A31" t="str">
            <v>ACT_SECVAL_07</v>
          </cell>
          <cell r="C31">
            <v>0</v>
          </cell>
        </row>
        <row r="32">
          <cell r="A32" t="str">
            <v>ACT_SECVAL_08</v>
          </cell>
          <cell r="C32">
            <v>0</v>
          </cell>
        </row>
        <row r="33">
          <cell r="A33" t="str">
            <v>ACT_SECVAL_09</v>
          </cell>
          <cell r="C33">
            <v>0</v>
          </cell>
        </row>
        <row r="34">
          <cell r="A34" t="str">
            <v>ACT_SECVAL_10</v>
          </cell>
          <cell r="C34">
            <v>0</v>
          </cell>
        </row>
        <row r="35">
          <cell r="A35" t="str">
            <v>ACT_SECVAL_11</v>
          </cell>
          <cell r="C35">
            <v>0</v>
          </cell>
        </row>
        <row r="36">
          <cell r="A36" t="str">
            <v>ACT_SECVAL_12</v>
          </cell>
          <cell r="C36">
            <v>0</v>
          </cell>
        </row>
        <row r="37">
          <cell r="A37" t="str">
            <v>ACT_SECVAL_13</v>
          </cell>
          <cell r="C37">
            <v>0</v>
          </cell>
        </row>
        <row r="38">
          <cell r="A38" t="str">
            <v>ACT_SECVAL_14</v>
          </cell>
          <cell r="C38">
            <v>0</v>
          </cell>
        </row>
        <row r="39">
          <cell r="A39" t="str">
            <v>ACT_SECVAL_15</v>
          </cell>
          <cell r="C39">
            <v>0</v>
          </cell>
        </row>
        <row r="40">
          <cell r="A40" t="str">
            <v>ACT_SECVAL_16</v>
          </cell>
          <cell r="C40">
            <v>0</v>
          </cell>
        </row>
        <row r="41">
          <cell r="A41" t="str">
            <v>ACT_SECVAL_17</v>
          </cell>
          <cell r="C41">
            <v>0</v>
          </cell>
        </row>
        <row r="42">
          <cell r="A42" t="str">
            <v>ACT_SECVAL_18</v>
          </cell>
          <cell r="C42">
            <v>0</v>
          </cell>
        </row>
        <row r="43">
          <cell r="A43" t="str">
            <v>ACT_SECVAL_19</v>
          </cell>
          <cell r="C43">
            <v>0</v>
          </cell>
        </row>
        <row r="44">
          <cell r="A44" t="str">
            <v>ACT_SECVAL_20</v>
          </cell>
          <cell r="C44">
            <v>0</v>
          </cell>
        </row>
        <row r="45">
          <cell r="A45" t="str">
            <v>ACT_SECVAL_21</v>
          </cell>
          <cell r="C45">
            <v>0</v>
          </cell>
        </row>
        <row r="46">
          <cell r="A46" t="str">
            <v>ACT_SECVAL_22</v>
          </cell>
          <cell r="C46">
            <v>0</v>
          </cell>
        </row>
        <row r="47">
          <cell r="A47" t="str">
            <v>ACT_SECVAL_23</v>
          </cell>
          <cell r="C47">
            <v>0</v>
          </cell>
        </row>
        <row r="48">
          <cell r="A48" t="str">
            <v>ACT_SECVAL_24</v>
          </cell>
          <cell r="C48">
            <v>0</v>
          </cell>
        </row>
        <row r="49">
          <cell r="A49" t="str">
            <v>ACT_SECVAL_25</v>
          </cell>
          <cell r="C49">
            <v>0</v>
          </cell>
        </row>
        <row r="50">
          <cell r="A50" t="str">
            <v>ACT_SECVAL_26</v>
          </cell>
          <cell r="C50">
            <v>0</v>
          </cell>
        </row>
        <row r="51">
          <cell r="A51" t="str">
            <v>ACT_SECVAL_27</v>
          </cell>
          <cell r="C51">
            <v>0</v>
          </cell>
        </row>
        <row r="52">
          <cell r="A52" t="str">
            <v>ACT_SECVAL_28</v>
          </cell>
          <cell r="C52">
            <v>0</v>
          </cell>
        </row>
        <row r="53">
          <cell r="A53" t="str">
            <v>ACT_SECVAL_29</v>
          </cell>
          <cell r="C53">
            <v>0</v>
          </cell>
        </row>
        <row r="54">
          <cell r="A54" t="str">
            <v>ACT_SECVAL_30</v>
          </cell>
          <cell r="C54">
            <v>0</v>
          </cell>
        </row>
        <row r="55">
          <cell r="A55" t="str">
            <v>ACT_SECVAL_31</v>
          </cell>
          <cell r="C55">
            <v>0</v>
          </cell>
        </row>
        <row r="56">
          <cell r="A56" t="str">
            <v>ACT_SECVAL_32</v>
          </cell>
          <cell r="C56">
            <v>0</v>
          </cell>
        </row>
        <row r="57">
          <cell r="A57" t="str">
            <v>ACT_SECVAL_33</v>
          </cell>
          <cell r="C57">
            <v>0</v>
          </cell>
        </row>
        <row r="58">
          <cell r="A58" t="str">
            <v>ACT_SECVAL_34</v>
          </cell>
          <cell r="C58">
            <v>0</v>
          </cell>
        </row>
        <row r="59">
          <cell r="A59" t="str">
            <v>ACT_SECVAL_35</v>
          </cell>
          <cell r="C59">
            <v>0</v>
          </cell>
        </row>
        <row r="60">
          <cell r="A60" t="str">
            <v>ACT_SECVAL_36</v>
          </cell>
          <cell r="C60">
            <v>0</v>
          </cell>
        </row>
        <row r="61">
          <cell r="A61" t="str">
            <v>ACT_SECVAL_37</v>
          </cell>
          <cell r="C61">
            <v>0</v>
          </cell>
        </row>
        <row r="62">
          <cell r="A62" t="str">
            <v>ACT_SECVAL_38</v>
          </cell>
          <cell r="C62">
            <v>0</v>
          </cell>
        </row>
        <row r="63">
          <cell r="A63" t="str">
            <v>ACT_SECVAL_39</v>
          </cell>
          <cell r="C63">
            <v>0</v>
          </cell>
        </row>
        <row r="64">
          <cell r="A64" t="str">
            <v>ACT_SECVAL_40</v>
          </cell>
          <cell r="C64">
            <v>0</v>
          </cell>
        </row>
        <row r="65">
          <cell r="A65" t="str">
            <v>ACT_SECVAL_41</v>
          </cell>
          <cell r="C65">
            <v>0</v>
          </cell>
        </row>
        <row r="66">
          <cell r="A66" t="str">
            <v>ACT_SECVAL_42</v>
          </cell>
          <cell r="C66">
            <v>0</v>
          </cell>
        </row>
        <row r="67">
          <cell r="A67" t="str">
            <v>ACT_SECVAL_43</v>
          </cell>
          <cell r="C67">
            <v>0</v>
          </cell>
        </row>
        <row r="68">
          <cell r="A68" t="str">
            <v>ACT_SECVAL_44</v>
          </cell>
          <cell r="C68">
            <v>0</v>
          </cell>
        </row>
        <row r="69">
          <cell r="A69" t="str">
            <v>ACT_SECVAL_45</v>
          </cell>
          <cell r="C69">
            <v>0</v>
          </cell>
        </row>
        <row r="70">
          <cell r="A70" t="str">
            <v>ACT_SECVAL_46</v>
          </cell>
          <cell r="C70">
            <v>0</v>
          </cell>
        </row>
        <row r="71">
          <cell r="A71" t="str">
            <v>ACT_SECVAL_47</v>
          </cell>
          <cell r="C71">
            <v>0</v>
          </cell>
        </row>
        <row r="72">
          <cell r="A72" t="str">
            <v>ACT_SECVAL_48</v>
          </cell>
          <cell r="C72">
            <v>0</v>
          </cell>
        </row>
        <row r="73">
          <cell r="A73" t="str">
            <v>ACT_SECVAL_49</v>
          </cell>
          <cell r="C73">
            <v>0</v>
          </cell>
        </row>
        <row r="74">
          <cell r="A74" t="str">
            <v>ACT_SECVAL_50</v>
          </cell>
          <cell r="C74">
            <v>0</v>
          </cell>
        </row>
        <row r="75">
          <cell r="A75" t="str">
            <v>ACT_SECVAL_51</v>
          </cell>
          <cell r="C75">
            <v>0</v>
          </cell>
        </row>
        <row r="76">
          <cell r="A76" t="str">
            <v>ACT_SECVAL_52</v>
          </cell>
          <cell r="C76">
            <v>0</v>
          </cell>
        </row>
        <row r="77">
          <cell r="A77" t="str">
            <v>ACT_SECVAL_53</v>
          </cell>
          <cell r="C77">
            <v>0</v>
          </cell>
        </row>
        <row r="78">
          <cell r="A78" t="str">
            <v>ACT_SECVAL_54</v>
          </cell>
          <cell r="C78">
            <v>0</v>
          </cell>
        </row>
        <row r="79">
          <cell r="A79" t="str">
            <v>ACT_SECVAL_55</v>
          </cell>
          <cell r="C79">
            <v>0</v>
          </cell>
        </row>
        <row r="80">
          <cell r="A80" t="str">
            <v>ACT_SECVAL_56</v>
          </cell>
          <cell r="C80">
            <v>0</v>
          </cell>
        </row>
        <row r="81">
          <cell r="A81" t="str">
            <v>ACT_SECVAL_57</v>
          </cell>
          <cell r="C81">
            <v>0</v>
          </cell>
        </row>
        <row r="82">
          <cell r="A82" t="str">
            <v>ACT_SECVAL_58</v>
          </cell>
          <cell r="C82">
            <v>0</v>
          </cell>
        </row>
        <row r="83">
          <cell r="A83" t="str">
            <v>ACT_SECVAL_59</v>
          </cell>
          <cell r="C83">
            <v>0</v>
          </cell>
        </row>
        <row r="84">
          <cell r="A84" t="str">
            <v>ACT_SECVAL_60</v>
          </cell>
          <cell r="C84">
            <v>0</v>
          </cell>
        </row>
        <row r="85">
          <cell r="A85" t="str">
            <v>ACT_SECVAL_61</v>
          </cell>
          <cell r="C85">
            <v>0</v>
          </cell>
        </row>
        <row r="86">
          <cell r="A86" t="str">
            <v>ACT_SECVAL_62</v>
          </cell>
          <cell r="C86">
            <v>0</v>
          </cell>
        </row>
        <row r="87">
          <cell r="A87" t="str">
            <v>ACT_SECVAL_63</v>
          </cell>
          <cell r="C87">
            <v>0</v>
          </cell>
        </row>
        <row r="88">
          <cell r="A88" t="str">
            <v>POOL_BALANCE_END_BOOK</v>
          </cell>
          <cell r="C88">
            <v>1843364622.5</v>
          </cell>
        </row>
        <row r="89">
          <cell r="A89" t="str">
            <v>DELQ_RATIO_PREV_3RD</v>
          </cell>
          <cell r="C89">
            <v>0</v>
          </cell>
        </row>
        <row r="90">
          <cell r="A90" t="str">
            <v>DELQ_RATIO_PREV_3RD_AMT</v>
          </cell>
          <cell r="C90">
            <v>0</v>
          </cell>
        </row>
        <row r="91">
          <cell r="A91" t="str">
            <v>DELQ_RATIO_PREV_2ND_AMT</v>
          </cell>
          <cell r="C91">
            <v>0</v>
          </cell>
        </row>
        <row r="92">
          <cell r="A92" t="str">
            <v>DELQ_RATIO_PREV_AMT</v>
          </cell>
          <cell r="C92">
            <v>0</v>
          </cell>
        </row>
        <row r="93">
          <cell r="A93" t="str">
            <v>NET_LOSS_RATIO_PREV_3RD</v>
          </cell>
          <cell r="C93">
            <v>0</v>
          </cell>
        </row>
        <row r="94">
          <cell r="A94" t="str">
            <v>DELQ_RATIO_PREV_2ND</v>
          </cell>
          <cell r="C94">
            <v>0</v>
          </cell>
        </row>
        <row r="95">
          <cell r="A95" t="str">
            <v>DELQ_RATIO_PREV</v>
          </cell>
          <cell r="C95">
            <v>0</v>
          </cell>
        </row>
        <row r="96">
          <cell r="A96" t="str">
            <v>NET_LOSS_RATIO_PREV</v>
          </cell>
          <cell r="C96">
            <v>0</v>
          </cell>
        </row>
        <row r="97">
          <cell r="A97" t="str">
            <v>NET_LOSS_RATIO_PREV_2ND</v>
          </cell>
          <cell r="C97">
            <v>0</v>
          </cell>
        </row>
      </sheetData>
      <sheetData sheetId="4"/>
      <sheetData sheetId="5" refreshError="1"/>
      <sheetData sheetId="6">
        <row r="3">
          <cell r="F3">
            <v>0.80842804265992108</v>
          </cell>
        </row>
        <row r="4">
          <cell r="F4">
            <v>0.47465698994916405</v>
          </cell>
        </row>
      </sheetData>
      <sheetData sheetId="7">
        <row r="4">
          <cell r="B4">
            <v>8077711.6399999997</v>
          </cell>
        </row>
        <row r="5">
          <cell r="B5">
            <v>16778163.719999999</v>
          </cell>
        </row>
        <row r="6">
          <cell r="B6">
            <v>851655.14</v>
          </cell>
          <cell r="F6">
            <v>0</v>
          </cell>
        </row>
        <row r="7">
          <cell r="B7">
            <v>2368937.2599999998</v>
          </cell>
        </row>
        <row r="8">
          <cell r="B8">
            <v>4947723</v>
          </cell>
        </row>
        <row r="9">
          <cell r="B9">
            <v>0</v>
          </cell>
        </row>
        <row r="11">
          <cell r="B11">
            <v>0</v>
          </cell>
        </row>
        <row r="12">
          <cell r="B12">
            <v>8377226.7000000002</v>
          </cell>
        </row>
        <row r="13">
          <cell r="B13">
            <v>30467.09</v>
          </cell>
        </row>
        <row r="14">
          <cell r="B14">
            <v>0</v>
          </cell>
        </row>
        <row r="16">
          <cell r="B16">
            <v>394788.62</v>
          </cell>
        </row>
        <row r="18">
          <cell r="B18">
            <v>43619298.07</v>
          </cell>
        </row>
        <row r="23">
          <cell r="F23">
            <v>0</v>
          </cell>
        </row>
        <row r="25">
          <cell r="F25">
            <v>7530198.8999999901</v>
          </cell>
        </row>
      </sheetData>
      <sheetData sheetId="8">
        <row r="2">
          <cell r="B2">
            <v>1599805827.96</v>
          </cell>
          <cell r="C2">
            <v>1312909815.25</v>
          </cell>
          <cell r="F2">
            <v>69118</v>
          </cell>
        </row>
        <row r="3">
          <cell r="B3">
            <v>22176529.920000002</v>
          </cell>
          <cell r="C3">
            <v>17713245.399999857</v>
          </cell>
        </row>
        <row r="4">
          <cell r="B4">
            <v>3043642.71</v>
          </cell>
          <cell r="C4">
            <v>2524816.6800000002</v>
          </cell>
          <cell r="F4">
            <v>140</v>
          </cell>
        </row>
        <row r="5">
          <cell r="B5">
            <v>0</v>
          </cell>
          <cell r="C5">
            <v>0</v>
          </cell>
          <cell r="F5">
            <v>0</v>
          </cell>
        </row>
        <row r="6">
          <cell r="B6">
            <v>2611860.19</v>
          </cell>
          <cell r="C6">
            <v>2160929.4700000002</v>
          </cell>
          <cell r="F6">
            <v>124</v>
          </cell>
        </row>
        <row r="7">
          <cell r="B7">
            <v>11771252.33</v>
          </cell>
          <cell r="C7">
            <v>9854578.2100000009</v>
          </cell>
          <cell r="F7">
            <v>585</v>
          </cell>
        </row>
        <row r="8">
          <cell r="B8">
            <v>1560202542.8099999</v>
          </cell>
          <cell r="C8">
            <v>1280656245.49</v>
          </cell>
        </row>
        <row r="12">
          <cell r="B12">
            <v>5900988.04</v>
          </cell>
          <cell r="C12">
            <v>310</v>
          </cell>
          <cell r="D12">
            <v>4.4945874967629463E-3</v>
          </cell>
        </row>
        <row r="13">
          <cell r="B13">
            <v>1443425.25</v>
          </cell>
          <cell r="C13">
            <v>80</v>
          </cell>
          <cell r="D13">
            <v>1.0994092916619316E-3</v>
          </cell>
        </row>
        <row r="14">
          <cell r="B14">
            <v>582830.80000000005</v>
          </cell>
          <cell r="C14">
            <v>33</v>
          </cell>
          <cell r="D14">
            <v>4.4392295131788571E-4</v>
          </cell>
        </row>
        <row r="15">
          <cell r="B15">
            <v>63483.3</v>
          </cell>
          <cell r="C15">
            <v>2</v>
          </cell>
          <cell r="D15">
            <v>4.8353130780663496E-5</v>
          </cell>
        </row>
        <row r="17">
          <cell r="D17">
            <v>6.0379197397427637E-3</v>
          </cell>
        </row>
        <row r="19">
          <cell r="B19">
            <v>1.5974702E-3</v>
          </cell>
          <cell r="C19">
            <v>1.5889229000000001E-3</v>
          </cell>
        </row>
        <row r="20">
          <cell r="B20">
            <v>1.4386098E-3</v>
          </cell>
          <cell r="C20">
            <v>1.4832140000000001E-3</v>
          </cell>
        </row>
        <row r="21">
          <cell r="B21">
            <v>1.6025028000000001E-3</v>
          </cell>
          <cell r="C21">
            <v>1.6508046000000001E-3</v>
          </cell>
        </row>
        <row r="26">
          <cell r="B26">
            <v>2470647.16</v>
          </cell>
        </row>
        <row r="27">
          <cell r="D27">
            <v>1.8818102593966422E-3</v>
          </cell>
        </row>
        <row r="28">
          <cell r="D28">
            <v>4.3999999999999997E-2</v>
          </cell>
        </row>
        <row r="34">
          <cell r="C34">
            <v>2524816.6800000002</v>
          </cell>
          <cell r="D34">
            <v>2559018.5299999998</v>
          </cell>
          <cell r="E34">
            <v>34201.849999999627</v>
          </cell>
          <cell r="F34">
            <v>140</v>
          </cell>
        </row>
        <row r="35">
          <cell r="E35">
            <v>1387401.1400000004</v>
          </cell>
        </row>
        <row r="38">
          <cell r="E38">
            <v>11443454.779999999</v>
          </cell>
        </row>
        <row r="39">
          <cell r="C39">
            <v>4007269.83</v>
          </cell>
          <cell r="D39">
            <v>4316793</v>
          </cell>
          <cell r="F39">
            <v>251</v>
          </cell>
        </row>
        <row r="40">
          <cell r="C40">
            <v>15676801.6</v>
          </cell>
          <cell r="E40">
            <v>83446.179999999702</v>
          </cell>
          <cell r="F40">
            <v>913</v>
          </cell>
        </row>
        <row r="44">
          <cell r="B44">
            <v>-5.7420499999999997E-5</v>
          </cell>
        </row>
        <row r="45">
          <cell r="B45">
            <v>-1.0040900000000001E-5</v>
          </cell>
        </row>
        <row r="46">
          <cell r="B46">
            <v>-3.34251E-5</v>
          </cell>
        </row>
      </sheetData>
      <sheetData sheetId="9">
        <row r="4">
          <cell r="B4">
            <v>251</v>
          </cell>
          <cell r="C4">
            <v>4316793</v>
          </cell>
        </row>
        <row r="5">
          <cell r="B5">
            <v>5</v>
          </cell>
          <cell r="C5">
            <v>91325</v>
          </cell>
        </row>
        <row r="6">
          <cell r="B6">
            <v>30</v>
          </cell>
          <cell r="C6">
            <v>539605</v>
          </cell>
        </row>
        <row r="7">
          <cell r="B7">
            <v>0</v>
          </cell>
          <cell r="C7">
            <v>0</v>
          </cell>
        </row>
        <row r="8">
          <cell r="B8">
            <v>0</v>
          </cell>
          <cell r="C8">
            <v>0</v>
          </cell>
        </row>
        <row r="9">
          <cell r="B9">
            <v>88</v>
          </cell>
          <cell r="D9">
            <v>1765252.19</v>
          </cell>
        </row>
        <row r="10">
          <cell r="B10">
            <v>1</v>
          </cell>
          <cell r="E10">
            <v>12849.87</v>
          </cell>
        </row>
        <row r="11">
          <cell r="B11">
            <v>310</v>
          </cell>
          <cell r="E11">
            <v>6578637.7300000004</v>
          </cell>
        </row>
        <row r="12">
          <cell r="B12">
            <v>67</v>
          </cell>
          <cell r="E12">
            <v>1574633.51</v>
          </cell>
        </row>
      </sheetData>
      <sheetData sheetId="10">
        <row r="5">
          <cell r="C5">
            <v>7530198.8999999901</v>
          </cell>
        </row>
        <row r="6">
          <cell r="C6">
            <v>0</v>
          </cell>
          <cell r="G6">
            <v>2121997.3199999998</v>
          </cell>
        </row>
        <row r="7">
          <cell r="G7">
            <v>-690992.51</v>
          </cell>
        </row>
        <row r="8">
          <cell r="G8">
            <v>851655.14</v>
          </cell>
        </row>
        <row r="9">
          <cell r="C9">
            <v>0</v>
          </cell>
          <cell r="G9">
            <v>2282659.9499999997</v>
          </cell>
        </row>
        <row r="10">
          <cell r="C10">
            <v>6913375.469999996</v>
          </cell>
        </row>
        <row r="12">
          <cell r="G12">
            <v>1703115.25</v>
          </cell>
        </row>
        <row r="13">
          <cell r="G13">
            <v>-1108898.83</v>
          </cell>
        </row>
        <row r="14">
          <cell r="G14">
            <v>2368937.2599999998</v>
          </cell>
        </row>
        <row r="15">
          <cell r="C15">
            <v>6913375.4699999895</v>
          </cell>
          <cell r="G15">
            <v>2963153.6799999997</v>
          </cell>
        </row>
      </sheetData>
      <sheetData sheetId="11">
        <row r="1">
          <cell r="L1" t="str">
            <v>Regular</v>
          </cell>
        </row>
        <row r="3">
          <cell r="B3">
            <v>164000000</v>
          </cell>
          <cell r="C3">
            <v>0</v>
          </cell>
          <cell r="G3">
            <v>0</v>
          </cell>
          <cell r="I3">
            <v>0</v>
          </cell>
        </row>
        <row r="4">
          <cell r="B4">
            <v>500000000</v>
          </cell>
          <cell r="C4">
            <v>473518214.63999999</v>
          </cell>
          <cell r="G4">
            <v>29321427.054207563</v>
          </cell>
          <cell r="I4">
            <v>444196787.58999997</v>
          </cell>
        </row>
        <row r="5">
          <cell r="B5">
            <v>50000000</v>
          </cell>
          <cell r="C5">
            <v>47351821.469999999</v>
          </cell>
          <cell r="G5">
            <v>2932142.7057922916</v>
          </cell>
          <cell r="I5">
            <v>44419678.759999998</v>
          </cell>
        </row>
        <row r="6">
          <cell r="B6">
            <v>436000000</v>
          </cell>
          <cell r="C6">
            <v>436000000</v>
          </cell>
          <cell r="G6">
            <v>0</v>
          </cell>
          <cell r="I6">
            <v>436000000</v>
          </cell>
        </row>
        <row r="7">
          <cell r="B7">
            <v>107500000</v>
          </cell>
          <cell r="C7">
            <v>107500000</v>
          </cell>
          <cell r="G7">
            <v>0</v>
          </cell>
          <cell r="I7">
            <v>107500000</v>
          </cell>
        </row>
        <row r="8">
          <cell r="B8">
            <v>248539779.13999999</v>
          </cell>
          <cell r="C8">
            <v>248539779.13999999</v>
          </cell>
          <cell r="G8">
            <v>0</v>
          </cell>
          <cell r="I8">
            <v>248539779.13999999</v>
          </cell>
        </row>
        <row r="12">
          <cell r="B12">
            <v>1.7218299999999999E-2</v>
          </cell>
          <cell r="E12">
            <v>0</v>
          </cell>
          <cell r="G12">
            <v>0</v>
          </cell>
          <cell r="H12">
            <v>0</v>
          </cell>
        </row>
        <row r="13">
          <cell r="B13">
            <v>1.7999999999999999E-2</v>
          </cell>
          <cell r="E13">
            <v>0</v>
          </cell>
          <cell r="F13">
            <v>0</v>
          </cell>
          <cell r="G13">
            <v>710277.32</v>
          </cell>
          <cell r="H13">
            <v>710277.32</v>
          </cell>
        </row>
        <row r="14">
          <cell r="B14">
            <v>2.8238E-3</v>
          </cell>
          <cell r="E14">
            <v>0</v>
          </cell>
          <cell r="F14">
            <v>0</v>
          </cell>
          <cell r="G14">
            <v>11142.67</v>
          </cell>
          <cell r="H14">
            <v>11142.67</v>
          </cell>
        </row>
        <row r="15">
          <cell r="B15">
            <v>1.84E-2</v>
          </cell>
          <cell r="E15">
            <v>0</v>
          </cell>
          <cell r="F15">
            <v>0</v>
          </cell>
          <cell r="G15">
            <v>668533.32999999996</v>
          </cell>
          <cell r="H15">
            <v>668533.32999999996</v>
          </cell>
        </row>
        <row r="16">
          <cell r="B16">
            <v>1.8800000000000001E-2</v>
          </cell>
          <cell r="E16">
            <v>0</v>
          </cell>
          <cell r="F16">
            <v>0</v>
          </cell>
          <cell r="G16">
            <v>168416.67</v>
          </cell>
          <cell r="H16">
            <v>168416.67</v>
          </cell>
        </row>
        <row r="17">
          <cell r="B17">
            <v>0</v>
          </cell>
        </row>
        <row r="23">
          <cell r="C23">
            <v>7530198.9000000004</v>
          </cell>
        </row>
        <row r="24">
          <cell r="C24">
            <v>44089</v>
          </cell>
        </row>
        <row r="25">
          <cell r="C25">
            <v>44119</v>
          </cell>
        </row>
        <row r="26">
          <cell r="C26">
            <v>44074</v>
          </cell>
        </row>
        <row r="27">
          <cell r="C27">
            <v>44104</v>
          </cell>
        </row>
        <row r="28">
          <cell r="C28">
            <v>690992.51</v>
          </cell>
        </row>
        <row r="29">
          <cell r="C29">
            <v>1108898.83</v>
          </cell>
        </row>
        <row r="30">
          <cell r="C30">
            <v>0</v>
          </cell>
        </row>
        <row r="32">
          <cell r="C32">
            <v>1094091.51</v>
          </cell>
        </row>
        <row r="33">
          <cell r="C33">
            <v>30</v>
          </cell>
        </row>
        <row r="34">
          <cell r="C34">
            <v>30</v>
          </cell>
        </row>
      </sheetData>
      <sheetData sheetId="12">
        <row r="5">
          <cell r="F5">
            <v>1094091.51</v>
          </cell>
        </row>
        <row r="6">
          <cell r="E6">
            <v>1558369.9899999998</v>
          </cell>
          <cell r="F6">
            <v>1558369.9899999998</v>
          </cell>
        </row>
        <row r="17">
          <cell r="C17">
            <v>39166945.229999997</v>
          </cell>
        </row>
        <row r="28">
          <cell r="E28">
            <v>0</v>
          </cell>
          <cell r="F28">
            <v>0</v>
          </cell>
        </row>
      </sheetData>
      <sheetData sheetId="13" refreshError="1"/>
      <sheetData sheetId="1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urrent Data"/>
      <sheetName val="Previous Data"/>
      <sheetName val="Outputs"/>
      <sheetName val="Initial Data"/>
      <sheetName val="Report"/>
      <sheetName val="Trustee"/>
      <sheetName val="Prepayment"/>
      <sheetName val="Sources"/>
      <sheetName val="Collateral"/>
      <sheetName val="Disposition"/>
      <sheetName val="Credit Support"/>
      <sheetName val="Notes"/>
      <sheetName val="Waterfall"/>
      <sheetName val="LOG"/>
      <sheetName val="Sheet1"/>
    </sheetNames>
    <sheetDataSet>
      <sheetData sheetId="0"/>
      <sheetData sheetId="1" refreshError="1"/>
      <sheetData sheetId="2" refreshError="1"/>
      <sheetData sheetId="3"/>
      <sheetData sheetId="4"/>
      <sheetData sheetId="5" refreshError="1"/>
      <sheetData sheetId="6"/>
      <sheetData sheetId="7"/>
      <sheetData sheetId="8"/>
      <sheetData sheetId="9"/>
      <sheetData sheetId="10"/>
      <sheetData sheetId="11"/>
      <sheetData sheetId="12"/>
      <sheetData sheetId="13" refreshError="1"/>
      <sheetData sheetId="1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urrent Data"/>
      <sheetName val="Previous Data"/>
      <sheetName val="Outputs"/>
      <sheetName val="Initial Data"/>
      <sheetName val="Report"/>
      <sheetName val="Trustee"/>
      <sheetName val="Prepayment"/>
      <sheetName val="Sources"/>
      <sheetName val="Collateral"/>
      <sheetName val="Disposition"/>
      <sheetName val="Credit Support"/>
      <sheetName val="Notes"/>
      <sheetName val="Waterfall"/>
      <sheetName val="LOG"/>
      <sheetName val="Sheet1"/>
    </sheetNames>
    <sheetDataSet>
      <sheetData sheetId="0"/>
      <sheetData sheetId="1" refreshError="1"/>
      <sheetData sheetId="2" refreshError="1"/>
      <sheetData sheetId="3"/>
      <sheetData sheetId="4"/>
      <sheetData sheetId="5" refreshError="1"/>
      <sheetData sheetId="6"/>
      <sheetData sheetId="7"/>
      <sheetData sheetId="8"/>
      <sheetData sheetId="9"/>
      <sheetData sheetId="10"/>
      <sheetData sheetId="11"/>
      <sheetData sheetId="12"/>
      <sheetData sheetId="13" refreshError="1"/>
      <sheetData sheetId="14"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urrent Data"/>
      <sheetName val="Previous Data"/>
      <sheetName val="Outputs"/>
      <sheetName val="Initial Data"/>
      <sheetName val="Report"/>
      <sheetName val="Trustee"/>
      <sheetName val="Prepayment"/>
      <sheetName val="Sources"/>
      <sheetName val="Collateral"/>
      <sheetName val="Disposition"/>
      <sheetName val="Credit Support"/>
      <sheetName val="Notes"/>
      <sheetName val="Waterfall"/>
      <sheetName val="LOG"/>
      <sheetName val="Sheet1"/>
    </sheetNames>
    <sheetDataSet>
      <sheetData sheetId="0"/>
      <sheetData sheetId="1" refreshError="1"/>
      <sheetData sheetId="2" refreshError="1"/>
      <sheetData sheetId="3"/>
      <sheetData sheetId="4"/>
      <sheetData sheetId="5" refreshError="1"/>
      <sheetData sheetId="6"/>
      <sheetData sheetId="7"/>
      <sheetData sheetId="8"/>
      <sheetData sheetId="9"/>
      <sheetData sheetId="10"/>
      <sheetData sheetId="11"/>
      <sheetData sheetId="12"/>
      <sheetData sheetId="13" refreshError="1"/>
      <sheetData sheetId="1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E295"/>
  <sheetViews>
    <sheetView tabSelected="1" zoomScale="75" zoomScaleNormal="75" workbookViewId="0">
      <selection sqref="A1:XFD1048576"/>
    </sheetView>
  </sheetViews>
  <sheetFormatPr defaultColWidth="34.44140625" defaultRowHeight="13.8" x14ac:dyDescent="0.25"/>
  <cols>
    <col min="1" max="1" width="32.44140625" style="1" customWidth="1"/>
    <col min="2" max="2" width="20.21875" style="4" customWidth="1"/>
    <col min="3" max="3" width="18.77734375" style="4" bestFit="1" customWidth="1"/>
    <col min="4" max="4" width="37.77734375" style="4" customWidth="1"/>
    <col min="5" max="5" width="21.21875" style="4" customWidth="1"/>
    <col min="6" max="6" width="23.21875" style="4" customWidth="1"/>
    <col min="7" max="7" width="20.77734375" style="4" customWidth="1"/>
    <col min="8" max="8" width="18.21875" style="4" customWidth="1"/>
    <col min="9" max="9" width="15.21875" style="4" customWidth="1"/>
    <col min="10" max="16384" width="34.44140625" style="4"/>
  </cols>
  <sheetData>
    <row r="1" spans="1:31" x14ac:dyDescent="0.25">
      <c r="B1" s="1"/>
      <c r="C1" s="1"/>
      <c r="D1" s="1"/>
      <c r="E1" s="1"/>
      <c r="F1" s="1"/>
      <c r="G1" s="1"/>
      <c r="H1" s="1"/>
      <c r="I1" s="1"/>
      <c r="J1" s="1"/>
      <c r="K1" s="1"/>
      <c r="L1" s="1"/>
      <c r="M1" s="1"/>
      <c r="N1" s="1"/>
      <c r="O1" s="1"/>
      <c r="P1" s="1"/>
      <c r="Q1" s="1"/>
      <c r="R1" s="1"/>
      <c r="S1" s="1"/>
      <c r="T1" s="1"/>
      <c r="U1" s="1"/>
      <c r="V1" s="1"/>
      <c r="W1" s="1"/>
      <c r="X1" s="1"/>
      <c r="Y1" s="1"/>
      <c r="Z1" s="2"/>
      <c r="AA1" s="3"/>
      <c r="AB1" s="1"/>
      <c r="AC1" s="1"/>
      <c r="AD1" s="1"/>
      <c r="AE1" s="1"/>
    </row>
    <row r="2" spans="1:31" x14ac:dyDescent="0.25">
      <c r="A2" s="5"/>
      <c r="B2" s="1"/>
      <c r="C2" s="1"/>
      <c r="D2" s="1"/>
      <c r="E2" s="1"/>
      <c r="F2" s="1"/>
      <c r="G2" s="1"/>
    </row>
    <row r="3" spans="1:31" x14ac:dyDescent="0.25">
      <c r="A3" s="6" t="s">
        <v>0</v>
      </c>
      <c r="B3" s="1"/>
      <c r="C3" s="7">
        <v>44166</v>
      </c>
      <c r="D3" s="8" t="s">
        <v>1</v>
      </c>
      <c r="E3" s="9">
        <v>44211</v>
      </c>
      <c r="F3" s="1"/>
      <c r="G3" s="1"/>
    </row>
    <row r="4" spans="1:31" x14ac:dyDescent="0.25">
      <c r="A4" s="6" t="s">
        <v>2</v>
      </c>
      <c r="B4" s="1"/>
      <c r="C4" s="7">
        <v>44196</v>
      </c>
      <c r="D4" s="8" t="s">
        <v>3</v>
      </c>
      <c r="E4" s="10">
        <v>30</v>
      </c>
      <c r="F4" s="1"/>
      <c r="G4" s="1"/>
    </row>
    <row r="5" spans="1:31" x14ac:dyDescent="0.25">
      <c r="A5" s="6" t="s">
        <v>4</v>
      </c>
      <c r="B5" s="1"/>
      <c r="C5" s="7">
        <v>44180</v>
      </c>
      <c r="D5" s="8" t="s">
        <v>5</v>
      </c>
      <c r="E5" s="10">
        <v>31</v>
      </c>
      <c r="F5" s="11"/>
      <c r="G5" s="1"/>
    </row>
    <row r="6" spans="1:31" x14ac:dyDescent="0.25">
      <c r="A6" s="6" t="s">
        <v>6</v>
      </c>
      <c r="B6" s="1"/>
      <c r="C6" s="7">
        <v>44211</v>
      </c>
      <c r="D6" s="11"/>
      <c r="E6" s="12"/>
      <c r="F6" s="11"/>
      <c r="G6" s="1"/>
    </row>
    <row r="7" spans="1:31" x14ac:dyDescent="0.25">
      <c r="A7" s="6"/>
      <c r="B7" s="13"/>
      <c r="C7" s="11"/>
      <c r="D7" s="11"/>
      <c r="E7" s="11"/>
      <c r="F7" s="14"/>
      <c r="G7" s="1"/>
    </row>
    <row r="8" spans="1:31" x14ac:dyDescent="0.25">
      <c r="A8" s="15" t="s">
        <v>7</v>
      </c>
      <c r="B8" s="11"/>
      <c r="C8" s="1"/>
      <c r="D8" s="1"/>
      <c r="E8" s="1"/>
      <c r="F8" s="1"/>
      <c r="G8" s="1"/>
    </row>
    <row r="9" spans="1:31" x14ac:dyDescent="0.25">
      <c r="A9" s="8"/>
      <c r="B9" s="16" t="s">
        <v>8</v>
      </c>
      <c r="C9" s="16" t="s">
        <v>9</v>
      </c>
      <c r="D9" s="16" t="s">
        <v>10</v>
      </c>
      <c r="E9" s="16" t="s">
        <v>11</v>
      </c>
      <c r="F9" s="16" t="s">
        <v>12</v>
      </c>
      <c r="G9" s="1"/>
    </row>
    <row r="10" spans="1:31" x14ac:dyDescent="0.25">
      <c r="A10" s="8" t="s">
        <v>13</v>
      </c>
      <c r="B10" s="17"/>
      <c r="C10" s="18">
        <v>1506039779.1399999</v>
      </c>
      <c r="D10" s="19">
        <v>1208610854.04</v>
      </c>
      <c r="E10" s="18">
        <v>1163042745.8900001</v>
      </c>
      <c r="F10" s="20">
        <v>0.7722523415378425</v>
      </c>
      <c r="G10" s="21"/>
      <c r="H10" s="22"/>
    </row>
    <row r="11" spans="1:31" x14ac:dyDescent="0.25">
      <c r="A11" s="8" t="s">
        <v>14</v>
      </c>
      <c r="B11" s="8"/>
      <c r="C11" s="18">
        <v>1506039779.1399999</v>
      </c>
      <c r="D11" s="19">
        <v>1208610854.04</v>
      </c>
      <c r="E11" s="18">
        <v>1163042745.8899999</v>
      </c>
      <c r="F11" s="20">
        <v>0.77225234153784239</v>
      </c>
      <c r="G11" s="1"/>
    </row>
    <row r="12" spans="1:31" x14ac:dyDescent="0.25">
      <c r="A12" s="23" t="s">
        <v>15</v>
      </c>
      <c r="B12" s="24">
        <v>1.7218299999999999E-2</v>
      </c>
      <c r="C12" s="18">
        <v>164000000</v>
      </c>
      <c r="D12" s="19">
        <v>0</v>
      </c>
      <c r="E12" s="18">
        <v>0</v>
      </c>
      <c r="F12" s="20">
        <v>0</v>
      </c>
      <c r="G12" s="21"/>
    </row>
    <row r="13" spans="1:31" x14ac:dyDescent="0.25">
      <c r="A13" s="23" t="s">
        <v>16</v>
      </c>
      <c r="B13" s="24">
        <v>1.7999999999999999E-2</v>
      </c>
      <c r="C13" s="18">
        <v>500000000</v>
      </c>
      <c r="D13" s="19">
        <v>378700977.18000001</v>
      </c>
      <c r="E13" s="18">
        <v>337275424.31999999</v>
      </c>
      <c r="F13" s="20">
        <v>0.67455084864000003</v>
      </c>
      <c r="G13" s="21"/>
    </row>
    <row r="14" spans="1:31" x14ac:dyDescent="0.25">
      <c r="A14" s="23" t="s">
        <v>17</v>
      </c>
      <c r="B14" s="25">
        <v>2.8863000000000001E-3</v>
      </c>
      <c r="C14" s="18">
        <v>50000000</v>
      </c>
      <c r="D14" s="19">
        <v>37870097.719999999</v>
      </c>
      <c r="E14" s="18">
        <v>33727542.43</v>
      </c>
      <c r="F14" s="20">
        <v>0.67455084860000003</v>
      </c>
      <c r="G14" s="21"/>
    </row>
    <row r="15" spans="1:31" x14ac:dyDescent="0.25">
      <c r="A15" s="23" t="s">
        <v>18</v>
      </c>
      <c r="B15" s="24">
        <v>1.84E-2</v>
      </c>
      <c r="C15" s="18">
        <v>436000000</v>
      </c>
      <c r="D15" s="19">
        <v>436000000</v>
      </c>
      <c r="E15" s="18">
        <v>436000000</v>
      </c>
      <c r="F15" s="20">
        <v>1</v>
      </c>
      <c r="G15" s="1"/>
    </row>
    <row r="16" spans="1:31" x14ac:dyDescent="0.25">
      <c r="A16" s="23" t="s">
        <v>19</v>
      </c>
      <c r="B16" s="24">
        <v>1.8800000000000001E-2</v>
      </c>
      <c r="C16" s="18">
        <v>107500000</v>
      </c>
      <c r="D16" s="19">
        <v>107500000</v>
      </c>
      <c r="E16" s="18">
        <v>107500000</v>
      </c>
      <c r="F16" s="20">
        <v>1</v>
      </c>
      <c r="G16" s="1"/>
    </row>
    <row r="17" spans="1:10" x14ac:dyDescent="0.25">
      <c r="A17" s="23" t="s">
        <v>20</v>
      </c>
      <c r="B17" s="24">
        <v>0</v>
      </c>
      <c r="C17" s="18">
        <v>248539779.13999999</v>
      </c>
      <c r="D17" s="19">
        <v>248539779.13999999</v>
      </c>
      <c r="E17" s="18">
        <v>248539779.13999999</v>
      </c>
      <c r="F17" s="20">
        <v>1</v>
      </c>
      <c r="G17" s="1"/>
    </row>
    <row r="18" spans="1:10" x14ac:dyDescent="0.25">
      <c r="A18" s="23"/>
      <c r="B18" s="26"/>
      <c r="C18" s="27"/>
      <c r="D18" s="27"/>
      <c r="E18" s="27"/>
      <c r="F18" s="27"/>
      <c r="G18" s="1"/>
    </row>
    <row r="19" spans="1:10" x14ac:dyDescent="0.25">
      <c r="A19" s="23"/>
      <c r="B19" s="26"/>
      <c r="C19" s="1"/>
      <c r="D19" s="1"/>
      <c r="E19" s="1"/>
      <c r="F19" s="27"/>
      <c r="G19" s="21"/>
    </row>
    <row r="20" spans="1:10" ht="27.6" x14ac:dyDescent="0.25">
      <c r="A20" s="23"/>
      <c r="B20" s="28" t="s">
        <v>21</v>
      </c>
      <c r="C20" s="28" t="s">
        <v>22</v>
      </c>
      <c r="D20" s="28" t="s">
        <v>23</v>
      </c>
      <c r="E20" s="28" t="s">
        <v>24</v>
      </c>
      <c r="F20" s="27"/>
      <c r="G20" s="1"/>
    </row>
    <row r="21" spans="1:10" x14ac:dyDescent="0.25">
      <c r="A21" s="23" t="s">
        <v>15</v>
      </c>
      <c r="B21" s="18">
        <v>0</v>
      </c>
      <c r="C21" s="18">
        <v>0</v>
      </c>
      <c r="D21" s="20">
        <v>0</v>
      </c>
      <c r="E21" s="20">
        <v>0</v>
      </c>
      <c r="F21" s="27"/>
      <c r="G21" s="1"/>
    </row>
    <row r="22" spans="1:10" x14ac:dyDescent="0.25">
      <c r="A22" s="23" t="s">
        <v>16</v>
      </c>
      <c r="B22" s="18">
        <v>41425552.863437489</v>
      </c>
      <c r="C22" s="18">
        <v>568051.47</v>
      </c>
      <c r="D22" s="20">
        <v>82.851105726874977</v>
      </c>
      <c r="E22" s="20">
        <v>1.13610294</v>
      </c>
      <c r="F22" s="27"/>
      <c r="G22" s="1"/>
    </row>
    <row r="23" spans="1:10" x14ac:dyDescent="0.25">
      <c r="A23" s="23" t="s">
        <v>17</v>
      </c>
      <c r="B23" s="18">
        <v>4142555.2865625252</v>
      </c>
      <c r="C23" s="18">
        <v>9412.33</v>
      </c>
      <c r="D23" s="20">
        <v>82.851105731250499</v>
      </c>
      <c r="E23" s="20">
        <v>0.18824659999999999</v>
      </c>
      <c r="F23" s="27"/>
      <c r="G23" s="1"/>
    </row>
    <row r="24" spans="1:10" x14ac:dyDescent="0.25">
      <c r="A24" s="23" t="s">
        <v>18</v>
      </c>
      <c r="B24" s="18">
        <v>-7.4505805969238281E-9</v>
      </c>
      <c r="C24" s="18">
        <v>668533.32999999996</v>
      </c>
      <c r="D24" s="20">
        <v>-1.7088487607623458E-14</v>
      </c>
      <c r="E24" s="20">
        <v>1.5333333256880732</v>
      </c>
      <c r="F24" s="27"/>
      <c r="G24" s="1"/>
    </row>
    <row r="25" spans="1:10" x14ac:dyDescent="0.25">
      <c r="A25" s="23" t="s">
        <v>19</v>
      </c>
      <c r="B25" s="18">
        <v>0</v>
      </c>
      <c r="C25" s="18">
        <v>168416.67</v>
      </c>
      <c r="D25" s="20">
        <v>0</v>
      </c>
      <c r="E25" s="20">
        <v>1.5666666976744188</v>
      </c>
      <c r="F25" s="27"/>
      <c r="G25" s="1"/>
    </row>
    <row r="26" spans="1:10" x14ac:dyDescent="0.25">
      <c r="A26" s="23" t="s">
        <v>20</v>
      </c>
      <c r="B26" s="18">
        <v>0</v>
      </c>
      <c r="C26" s="18">
        <v>0</v>
      </c>
      <c r="D26" s="20">
        <v>0</v>
      </c>
      <c r="E26" s="20">
        <v>0</v>
      </c>
      <c r="F26" s="27"/>
      <c r="G26" s="1"/>
    </row>
    <row r="27" spans="1:10" x14ac:dyDescent="0.25">
      <c r="A27" s="8" t="s">
        <v>14</v>
      </c>
      <c r="B27" s="18">
        <v>45568108.150000006</v>
      </c>
      <c r="C27" s="18">
        <v>1414413.7999999998</v>
      </c>
      <c r="D27" s="29"/>
      <c r="E27" s="30"/>
      <c r="F27" s="31"/>
      <c r="G27" s="1"/>
    </row>
    <row r="28" spans="1:10" x14ac:dyDescent="0.25">
      <c r="A28" s="15"/>
      <c r="B28" s="31"/>
      <c r="C28" s="1"/>
      <c r="D28" s="32"/>
      <c r="E28" s="32"/>
      <c r="F28" s="31"/>
      <c r="G28" s="1"/>
    </row>
    <row r="29" spans="1:10" x14ac:dyDescent="0.25">
      <c r="A29" s="15" t="s">
        <v>25</v>
      </c>
      <c r="B29" s="31"/>
      <c r="C29" s="1"/>
      <c r="D29" s="32"/>
      <c r="E29" s="32"/>
      <c r="F29" s="1"/>
      <c r="G29" s="1"/>
    </row>
    <row r="30" spans="1:10" x14ac:dyDescent="0.25">
      <c r="A30" s="15"/>
      <c r="B30" s="1"/>
      <c r="C30" s="1"/>
      <c r="D30" s="1"/>
      <c r="E30" s="1"/>
      <c r="F30" s="1"/>
      <c r="G30" s="1"/>
    </row>
    <row r="31" spans="1:10" x14ac:dyDescent="0.25">
      <c r="A31" s="33" t="s">
        <v>26</v>
      </c>
      <c r="B31" s="1"/>
      <c r="C31" s="1"/>
      <c r="D31" s="1"/>
      <c r="E31" s="1"/>
      <c r="F31" s="1"/>
      <c r="G31" s="1"/>
    </row>
    <row r="32" spans="1:10" x14ac:dyDescent="0.25">
      <c r="A32" s="34" t="s">
        <v>27</v>
      </c>
      <c r="B32" s="1"/>
      <c r="C32" s="1"/>
      <c r="D32" s="1"/>
      <c r="E32" s="1"/>
      <c r="F32" s="1"/>
      <c r="H32" s="35">
        <v>16329254.460000001</v>
      </c>
      <c r="I32" s="36"/>
      <c r="J32" s="37"/>
    </row>
    <row r="33" spans="1:10" x14ac:dyDescent="0.25">
      <c r="A33" s="34" t="s">
        <v>28</v>
      </c>
      <c r="B33" s="1"/>
      <c r="C33" s="1"/>
      <c r="D33" s="1"/>
      <c r="E33" s="1"/>
      <c r="F33" s="1"/>
      <c r="H33" s="38">
        <v>7698880.9100000001</v>
      </c>
      <c r="I33" s="39"/>
      <c r="J33" s="37"/>
    </row>
    <row r="34" spans="1:10" x14ac:dyDescent="0.25">
      <c r="A34" s="15" t="s">
        <v>29</v>
      </c>
      <c r="B34" s="1"/>
      <c r="C34" s="1"/>
      <c r="D34" s="1"/>
      <c r="E34" s="32"/>
      <c r="F34" s="21"/>
      <c r="H34" s="40">
        <v>24028135.370000001</v>
      </c>
      <c r="I34" s="41"/>
      <c r="J34" s="37"/>
    </row>
    <row r="35" spans="1:10" x14ac:dyDescent="0.25">
      <c r="A35" s="15"/>
      <c r="B35" s="1"/>
      <c r="C35" s="1"/>
      <c r="D35" s="1"/>
      <c r="E35" s="32"/>
      <c r="F35" s="21"/>
      <c r="H35" s="42"/>
      <c r="I35" s="41"/>
    </row>
    <row r="36" spans="1:10" x14ac:dyDescent="0.25">
      <c r="A36" s="15" t="s">
        <v>30</v>
      </c>
      <c r="B36" s="1"/>
      <c r="C36" s="1"/>
      <c r="D36" s="1"/>
      <c r="E36" s="1"/>
      <c r="F36" s="1"/>
      <c r="H36" s="40">
        <v>0</v>
      </c>
      <c r="I36" s="43"/>
      <c r="J36" s="37"/>
    </row>
    <row r="37" spans="1:10" x14ac:dyDescent="0.25">
      <c r="A37" s="15"/>
      <c r="B37" s="1"/>
      <c r="C37" s="1"/>
      <c r="D37" s="1"/>
      <c r="E37" s="1"/>
      <c r="F37" s="1"/>
      <c r="H37" s="1"/>
      <c r="I37" s="15"/>
    </row>
    <row r="38" spans="1:10" x14ac:dyDescent="0.25">
      <c r="A38" s="33" t="s">
        <v>31</v>
      </c>
      <c r="B38" s="1"/>
      <c r="C38" s="1"/>
      <c r="D38" s="1"/>
      <c r="E38" s="1"/>
      <c r="F38" s="1"/>
      <c r="H38" s="1"/>
      <c r="I38" s="15"/>
    </row>
    <row r="39" spans="1:10" x14ac:dyDescent="0.25">
      <c r="A39" s="34" t="s">
        <v>32</v>
      </c>
      <c r="B39" s="1"/>
      <c r="C39" s="1"/>
      <c r="D39" s="44"/>
      <c r="E39" s="1"/>
      <c r="F39" s="1"/>
      <c r="H39" s="45">
        <v>814001.02</v>
      </c>
      <c r="I39" s="43"/>
      <c r="J39" s="37"/>
    </row>
    <row r="40" spans="1:10" x14ac:dyDescent="0.25">
      <c r="A40" s="34" t="s">
        <v>33</v>
      </c>
      <c r="B40" s="1"/>
      <c r="C40" s="1"/>
      <c r="D40" s="1"/>
      <c r="E40" s="1"/>
      <c r="F40" s="21"/>
      <c r="H40" s="38">
        <v>12570971.82</v>
      </c>
      <c r="I40" s="39"/>
      <c r="J40" s="37"/>
    </row>
    <row r="41" spans="1:10" x14ac:dyDescent="0.25">
      <c r="A41" s="46" t="s">
        <v>34</v>
      </c>
      <c r="B41" s="1"/>
      <c r="C41" s="1"/>
      <c r="D41" s="1"/>
      <c r="E41" s="1"/>
      <c r="F41" s="47"/>
      <c r="H41" s="40">
        <v>13384972.84</v>
      </c>
      <c r="I41" s="41"/>
      <c r="J41" s="37"/>
    </row>
    <row r="42" spans="1:10" x14ac:dyDescent="0.25">
      <c r="A42" s="34"/>
      <c r="B42" s="1"/>
      <c r="C42" s="1"/>
      <c r="D42" s="1"/>
      <c r="E42" s="1"/>
      <c r="F42" s="1"/>
      <c r="G42" s="37"/>
      <c r="H42" s="42"/>
      <c r="I42" s="43"/>
    </row>
    <row r="43" spans="1:10" x14ac:dyDescent="0.25">
      <c r="A43" s="15"/>
      <c r="B43" s="1"/>
      <c r="C43" s="1"/>
      <c r="D43" s="1"/>
      <c r="E43" s="1"/>
      <c r="F43" s="1"/>
      <c r="H43" s="1"/>
      <c r="I43" s="15"/>
    </row>
    <row r="44" spans="1:10" x14ac:dyDescent="0.25">
      <c r="A44" s="33" t="s">
        <v>35</v>
      </c>
      <c r="B44" s="1"/>
      <c r="C44" s="1"/>
      <c r="D44" s="1"/>
      <c r="E44" s="1"/>
      <c r="F44" s="1"/>
      <c r="H44" s="1"/>
      <c r="I44" s="15"/>
    </row>
    <row r="45" spans="1:10" ht="14.4" x14ac:dyDescent="0.3">
      <c r="A45" s="46" t="s">
        <v>36</v>
      </c>
      <c r="B45" s="1"/>
      <c r="C45" s="1"/>
      <c r="D45" s="1"/>
      <c r="E45" s="1"/>
      <c r="F45" s="1"/>
      <c r="G45" s="48"/>
      <c r="H45" s="40">
        <v>0</v>
      </c>
      <c r="I45" s="41"/>
      <c r="J45" s="37"/>
    </row>
    <row r="46" spans="1:10" x14ac:dyDescent="0.25">
      <c r="A46" s="46" t="s">
        <v>37</v>
      </c>
      <c r="B46" s="1"/>
      <c r="C46" s="1"/>
      <c r="D46" s="1"/>
      <c r="E46" s="1"/>
      <c r="F46" s="1"/>
      <c r="H46" s="45">
        <v>0</v>
      </c>
      <c r="I46" s="43"/>
      <c r="J46" s="37"/>
    </row>
    <row r="47" spans="1:10" x14ac:dyDescent="0.25">
      <c r="A47" s="46" t="s">
        <v>38</v>
      </c>
      <c r="B47" s="1"/>
      <c r="C47" s="1"/>
      <c r="D47" s="1"/>
      <c r="E47" s="1"/>
      <c r="F47" s="21"/>
      <c r="G47" s="36"/>
      <c r="H47" s="35">
        <v>23647526.879999999</v>
      </c>
      <c r="I47" s="36"/>
      <c r="J47" s="37"/>
    </row>
    <row r="48" spans="1:10" x14ac:dyDescent="0.25">
      <c r="A48" s="46" t="s">
        <v>39</v>
      </c>
      <c r="B48" s="1"/>
      <c r="C48" s="1"/>
      <c r="D48" s="1"/>
      <c r="E48" s="1"/>
      <c r="F48" s="1"/>
      <c r="H48" s="35">
        <v>71784.81</v>
      </c>
      <c r="I48" s="36"/>
      <c r="J48" s="37"/>
    </row>
    <row r="49" spans="1:10" x14ac:dyDescent="0.25">
      <c r="A49" s="46" t="s">
        <v>40</v>
      </c>
      <c r="B49" s="1"/>
      <c r="C49" s="1"/>
      <c r="D49" s="1"/>
      <c r="E49" s="1"/>
      <c r="F49" s="1"/>
      <c r="H49" s="45">
        <v>0</v>
      </c>
      <c r="I49" s="43"/>
      <c r="J49" s="37"/>
    </row>
    <row r="50" spans="1:10" x14ac:dyDescent="0.25">
      <c r="A50" s="46" t="s">
        <v>41</v>
      </c>
      <c r="B50" s="1"/>
      <c r="C50" s="1"/>
      <c r="D50" s="1"/>
      <c r="E50" s="1"/>
      <c r="F50" s="1"/>
      <c r="H50" s="35">
        <v>1241656.52</v>
      </c>
      <c r="I50" s="36"/>
      <c r="J50" s="37"/>
    </row>
    <row r="51" spans="1:10" x14ac:dyDescent="0.25">
      <c r="A51" s="46" t="s">
        <v>42</v>
      </c>
      <c r="B51" s="1"/>
      <c r="C51" s="1"/>
      <c r="D51" s="1"/>
      <c r="E51" s="1"/>
      <c r="F51" s="1"/>
      <c r="H51" s="49">
        <v>943176.71</v>
      </c>
      <c r="I51" s="50"/>
      <c r="J51" s="37"/>
    </row>
    <row r="52" spans="1:10" x14ac:dyDescent="0.25">
      <c r="A52" s="15" t="s">
        <v>43</v>
      </c>
      <c r="B52" s="1"/>
      <c r="C52" s="1"/>
      <c r="D52" s="1"/>
      <c r="E52" s="1"/>
      <c r="F52" s="21"/>
      <c r="H52" s="51">
        <v>63317253.129999995</v>
      </c>
      <c r="I52" s="51"/>
      <c r="J52" s="37"/>
    </row>
    <row r="53" spans="1:10" x14ac:dyDescent="0.25">
      <c r="A53" s="15"/>
      <c r="B53" s="1"/>
      <c r="C53" s="1"/>
      <c r="D53" s="1"/>
      <c r="E53" s="1"/>
      <c r="F53" s="21"/>
      <c r="H53" s="52"/>
    </row>
    <row r="54" spans="1:10" x14ac:dyDescent="0.25">
      <c r="A54" s="15"/>
      <c r="B54" s="1"/>
      <c r="C54" s="1"/>
      <c r="D54" s="1"/>
      <c r="E54" s="53" t="s">
        <v>44</v>
      </c>
      <c r="F54" s="21"/>
      <c r="H54" s="52"/>
    </row>
    <row r="55" spans="1:10" x14ac:dyDescent="0.25">
      <c r="A55" s="15" t="s">
        <v>45</v>
      </c>
      <c r="B55" s="1"/>
      <c r="C55" s="1"/>
      <c r="D55" s="1"/>
      <c r="E55" s="54" t="s">
        <v>46</v>
      </c>
      <c r="F55" s="55" t="s">
        <v>47</v>
      </c>
      <c r="G55" s="54" t="s">
        <v>48</v>
      </c>
      <c r="H55" s="51" t="s">
        <v>49</v>
      </c>
    </row>
    <row r="56" spans="1:10" x14ac:dyDescent="0.25">
      <c r="A56" s="46" t="s">
        <v>50</v>
      </c>
      <c r="B56" s="1" t="s">
        <v>51</v>
      </c>
      <c r="C56" s="1"/>
      <c r="D56" s="1"/>
      <c r="E56" s="56">
        <v>10560054</v>
      </c>
      <c r="F56" s="56"/>
      <c r="G56" s="57"/>
      <c r="H56" s="58">
        <v>627</v>
      </c>
      <c r="I56" s="59"/>
    </row>
    <row r="57" spans="1:10" x14ac:dyDescent="0.25">
      <c r="A57" s="46" t="s">
        <v>52</v>
      </c>
      <c r="E57" s="56">
        <v>197974</v>
      </c>
      <c r="F57" s="56"/>
      <c r="G57" s="57"/>
      <c r="H57" s="58">
        <v>13</v>
      </c>
      <c r="I57" s="59"/>
    </row>
    <row r="58" spans="1:10" x14ac:dyDescent="0.25">
      <c r="A58" s="46" t="s">
        <v>53</v>
      </c>
      <c r="B58" s="1"/>
      <c r="C58" s="1"/>
      <c r="D58" s="1"/>
      <c r="E58" s="56">
        <v>458906</v>
      </c>
      <c r="F58" s="57"/>
      <c r="G58" s="57"/>
      <c r="H58" s="58">
        <v>26</v>
      </c>
    </row>
    <row r="59" spans="1:10" x14ac:dyDescent="0.25">
      <c r="A59" s="46" t="s">
        <v>54</v>
      </c>
      <c r="B59" s="1"/>
      <c r="C59" s="1"/>
      <c r="D59" s="1"/>
      <c r="E59" s="56">
        <v>357938</v>
      </c>
      <c r="F59" s="57"/>
      <c r="G59" s="57"/>
      <c r="H59" s="58">
        <v>23</v>
      </c>
    </row>
    <row r="60" spans="1:10" x14ac:dyDescent="0.25">
      <c r="A60" s="46" t="s">
        <v>55</v>
      </c>
      <c r="B60" s="1"/>
      <c r="C60" s="1"/>
      <c r="D60" s="1"/>
      <c r="E60" s="56">
        <v>0</v>
      </c>
      <c r="F60" s="57"/>
      <c r="G60" s="57"/>
      <c r="H60" s="58">
        <v>0</v>
      </c>
    </row>
    <row r="61" spans="1:10" x14ac:dyDescent="0.25">
      <c r="A61" s="46" t="s">
        <v>56</v>
      </c>
      <c r="B61" s="1"/>
      <c r="C61" s="1"/>
      <c r="D61" s="1"/>
      <c r="E61" s="56"/>
      <c r="F61" s="56">
        <v>1227928.25</v>
      </c>
      <c r="G61" s="57"/>
      <c r="H61" s="58">
        <v>66</v>
      </c>
    </row>
    <row r="62" spans="1:10" x14ac:dyDescent="0.25">
      <c r="A62" s="46" t="s">
        <v>57</v>
      </c>
      <c r="B62" s="1"/>
      <c r="C62" s="1"/>
      <c r="D62" s="1"/>
      <c r="E62" s="56"/>
      <c r="F62" s="56"/>
      <c r="G62" s="57">
        <v>192594.5</v>
      </c>
      <c r="H62" s="58">
        <v>11</v>
      </c>
    </row>
    <row r="63" spans="1:10" x14ac:dyDescent="0.25">
      <c r="A63" s="46" t="s">
        <v>58</v>
      </c>
      <c r="B63" s="1"/>
      <c r="C63" s="1"/>
      <c r="D63" s="1"/>
      <c r="E63" s="56"/>
      <c r="F63" s="60"/>
      <c r="G63" s="57">
        <v>9034128.1899999995</v>
      </c>
      <c r="H63" s="58">
        <v>465</v>
      </c>
    </row>
    <row r="64" spans="1:10" x14ac:dyDescent="0.25">
      <c r="A64" s="46" t="s">
        <v>59</v>
      </c>
      <c r="B64" s="1"/>
      <c r="C64" s="1"/>
      <c r="D64" s="1"/>
      <c r="E64" s="61"/>
      <c r="F64" s="61"/>
      <c r="G64" s="57">
        <v>2437481.65</v>
      </c>
      <c r="H64" s="58">
        <v>116</v>
      </c>
    </row>
    <row r="65" spans="1:10" x14ac:dyDescent="0.25">
      <c r="A65" s="34" t="s">
        <v>60</v>
      </c>
      <c r="B65" s="1"/>
      <c r="C65" s="1"/>
      <c r="D65" s="1"/>
      <c r="E65" s="62">
        <v>11574872</v>
      </c>
      <c r="F65" s="62">
        <v>1227928.25</v>
      </c>
      <c r="G65" s="63">
        <v>11664204.34</v>
      </c>
      <c r="H65" s="64">
        <v>1347</v>
      </c>
      <c r="I65" s="59"/>
    </row>
    <row r="66" spans="1:10" x14ac:dyDescent="0.25">
      <c r="A66" s="15"/>
      <c r="B66" s="1"/>
      <c r="C66" s="1"/>
      <c r="D66" s="1"/>
      <c r="E66" s="1"/>
      <c r="F66" s="1"/>
      <c r="G66" s="1"/>
      <c r="H66" s="42"/>
    </row>
    <row r="67" spans="1:10" x14ac:dyDescent="0.25">
      <c r="A67" s="15"/>
      <c r="B67" s="1"/>
      <c r="C67" s="1"/>
      <c r="D67" s="1"/>
      <c r="E67" s="47"/>
      <c r="F67" s="47"/>
      <c r="G67" s="47"/>
      <c r="H67" s="47"/>
    </row>
    <row r="68" spans="1:10" x14ac:dyDescent="0.25">
      <c r="A68" s="15"/>
      <c r="B68" s="1"/>
      <c r="C68" s="1"/>
      <c r="D68" s="1"/>
      <c r="E68" s="1"/>
      <c r="F68" s="1"/>
      <c r="G68" s="1"/>
      <c r="H68" s="42"/>
    </row>
    <row r="69" spans="1:10" x14ac:dyDescent="0.25">
      <c r="A69" s="15" t="s">
        <v>61</v>
      </c>
      <c r="B69" s="1"/>
      <c r="C69" s="1"/>
      <c r="D69" s="2"/>
      <c r="E69" s="1"/>
      <c r="F69" s="65"/>
      <c r="G69" s="1"/>
      <c r="H69" s="42"/>
    </row>
    <row r="70" spans="1:10" x14ac:dyDescent="0.25">
      <c r="A70" s="15"/>
      <c r="B70" s="1"/>
      <c r="C70" s="1"/>
      <c r="D70" s="66" t="s">
        <v>62</v>
      </c>
      <c r="E70" s="66" t="s">
        <v>63</v>
      </c>
      <c r="F70" s="67" t="s">
        <v>64</v>
      </c>
      <c r="G70" s="68" t="s">
        <v>65</v>
      </c>
      <c r="H70" s="42"/>
    </row>
    <row r="71" spans="1:10" x14ac:dyDescent="0.25">
      <c r="A71" s="46" t="s">
        <v>66</v>
      </c>
      <c r="B71" s="1"/>
      <c r="C71" s="1"/>
      <c r="D71" s="69">
        <v>66005</v>
      </c>
      <c r="E71" s="70">
        <v>1472051305.45</v>
      </c>
      <c r="F71" s="71">
        <v>7.0000000000000007E-2</v>
      </c>
      <c r="G71" s="70">
        <v>1208610854.04</v>
      </c>
      <c r="H71" s="42"/>
      <c r="I71" s="59"/>
    </row>
    <row r="72" spans="1:10" x14ac:dyDescent="0.25">
      <c r="A72" s="46" t="s">
        <v>67</v>
      </c>
      <c r="B72" s="1"/>
      <c r="C72" s="1"/>
      <c r="D72" s="72"/>
      <c r="E72" s="73">
        <v>-20937836.920000002</v>
      </c>
      <c r="F72" s="74"/>
      <c r="G72" s="35">
        <v>-16885196.24000001</v>
      </c>
      <c r="H72" s="42"/>
      <c r="I72" s="59"/>
    </row>
    <row r="73" spans="1:10" x14ac:dyDescent="0.25">
      <c r="A73" s="46" t="s">
        <v>68</v>
      </c>
      <c r="B73" s="1"/>
      <c r="C73" s="1"/>
      <c r="D73" s="75">
        <v>-109</v>
      </c>
      <c r="E73" s="73">
        <v>-2191258.67</v>
      </c>
      <c r="F73" s="74"/>
      <c r="G73" s="35">
        <v>-1811873.95</v>
      </c>
      <c r="H73" s="42"/>
      <c r="I73" s="59"/>
    </row>
    <row r="74" spans="1:10" x14ac:dyDescent="0.25">
      <c r="A74" s="46" t="s">
        <v>69</v>
      </c>
      <c r="B74" s="1"/>
      <c r="C74" s="1"/>
      <c r="D74" s="75">
        <v>0</v>
      </c>
      <c r="E74" s="73">
        <v>0</v>
      </c>
      <c r="F74" s="74"/>
      <c r="G74" s="35">
        <v>0</v>
      </c>
      <c r="H74" s="42"/>
      <c r="I74" s="59"/>
    </row>
    <row r="75" spans="1:10" x14ac:dyDescent="0.25">
      <c r="A75" s="46" t="s">
        <v>70</v>
      </c>
      <c r="B75" s="1"/>
      <c r="C75" s="21"/>
      <c r="D75" s="75">
        <v>-884</v>
      </c>
      <c r="E75" s="73">
        <v>-17656005</v>
      </c>
      <c r="F75" s="74"/>
      <c r="G75" s="35">
        <v>-14464397.34</v>
      </c>
      <c r="H75" s="42"/>
      <c r="I75" s="59"/>
    </row>
    <row r="76" spans="1:10" x14ac:dyDescent="0.25">
      <c r="A76" s="46" t="s">
        <v>71</v>
      </c>
      <c r="B76" s="1"/>
      <c r="C76" s="1"/>
      <c r="D76" s="75">
        <v>-784</v>
      </c>
      <c r="E76" s="73">
        <v>-14975919.83</v>
      </c>
      <c r="F76" s="76"/>
      <c r="G76" s="35">
        <v>-12406640.619999999</v>
      </c>
      <c r="H76" s="42"/>
      <c r="I76" s="59"/>
      <c r="J76" s="59"/>
    </row>
    <row r="77" spans="1:10" x14ac:dyDescent="0.25">
      <c r="A77" s="46" t="s">
        <v>72</v>
      </c>
      <c r="B77" s="1"/>
      <c r="C77" s="77"/>
      <c r="D77" s="78">
        <v>64228</v>
      </c>
      <c r="E77" s="79">
        <v>1416290285.03</v>
      </c>
      <c r="F77" s="80"/>
      <c r="G77" s="79">
        <v>1163042745.8900001</v>
      </c>
      <c r="H77" s="52"/>
      <c r="I77" s="59"/>
    </row>
    <row r="78" spans="1:10" x14ac:dyDescent="0.25">
      <c r="A78" s="81"/>
      <c r="B78" s="1"/>
      <c r="C78" s="47"/>
      <c r="D78" s="1"/>
      <c r="E78" s="82" t="s">
        <v>51</v>
      </c>
      <c r="F78" s="1"/>
      <c r="G78" s="82" t="s">
        <v>51</v>
      </c>
      <c r="H78" s="52"/>
    </row>
    <row r="79" spans="1:10" x14ac:dyDescent="0.25">
      <c r="A79" s="83" t="s">
        <v>73</v>
      </c>
      <c r="B79" s="1"/>
      <c r="C79" s="47"/>
      <c r="D79" s="1"/>
      <c r="E79" s="1"/>
      <c r="F79" s="1"/>
      <c r="G79" s="1"/>
      <c r="H79" s="52"/>
    </row>
    <row r="80" spans="1:10" x14ac:dyDescent="0.25">
      <c r="A80" s="84" t="s">
        <v>74</v>
      </c>
      <c r="B80" s="1"/>
      <c r="C80" s="47"/>
      <c r="D80" s="1"/>
      <c r="E80" s="1"/>
      <c r="F80" s="1"/>
      <c r="G80" s="56">
        <v>308725512.97000003</v>
      </c>
      <c r="H80" s="52"/>
      <c r="I80" s="59"/>
    </row>
    <row r="81" spans="1:10" x14ac:dyDescent="0.25">
      <c r="A81" s="84" t="s">
        <v>75</v>
      </c>
      <c r="B81" s="1"/>
      <c r="C81" s="47"/>
      <c r="D81" s="1"/>
      <c r="E81" s="1"/>
      <c r="F81" s="1"/>
      <c r="G81" s="61">
        <v>854317232.91999996</v>
      </c>
      <c r="H81" s="52"/>
      <c r="I81" s="59"/>
    </row>
    <row r="82" spans="1:10" x14ac:dyDescent="0.25">
      <c r="A82" s="85" t="s">
        <v>60</v>
      </c>
      <c r="B82" s="1"/>
      <c r="C82" s="47"/>
      <c r="D82" s="1"/>
      <c r="E82" s="1"/>
      <c r="F82" s="1"/>
      <c r="G82" s="86">
        <v>1163042745.8899999</v>
      </c>
      <c r="H82" s="52"/>
      <c r="I82" s="59"/>
    </row>
    <row r="83" spans="1:10" x14ac:dyDescent="0.25">
      <c r="A83" s="84"/>
      <c r="B83" s="1"/>
      <c r="C83" s="47"/>
      <c r="D83" s="1"/>
      <c r="E83" s="1"/>
      <c r="F83" s="1"/>
      <c r="G83" s="1"/>
      <c r="H83" s="52"/>
    </row>
    <row r="84" spans="1:10" x14ac:dyDescent="0.25">
      <c r="A84" s="87"/>
      <c r="B84" s="1"/>
      <c r="C84" s="47"/>
      <c r="D84" s="1"/>
      <c r="E84" s="1"/>
      <c r="F84" s="1"/>
      <c r="G84" s="1"/>
      <c r="H84" s="52"/>
    </row>
    <row r="85" spans="1:10" x14ac:dyDescent="0.25">
      <c r="A85" s="15" t="s">
        <v>76</v>
      </c>
      <c r="B85" s="1"/>
      <c r="C85" s="1"/>
      <c r="D85" s="1"/>
      <c r="E85" s="1"/>
      <c r="F85" s="1"/>
      <c r="G85" s="88"/>
      <c r="H85" s="1"/>
    </row>
    <row r="86" spans="1:10" x14ac:dyDescent="0.25">
      <c r="A86" s="15"/>
      <c r="B86" s="1"/>
      <c r="C86" s="1"/>
      <c r="D86" s="1"/>
      <c r="E86" s="1"/>
      <c r="F86" s="1"/>
      <c r="G86" s="47"/>
      <c r="H86" s="1"/>
    </row>
    <row r="87" spans="1:10" x14ac:dyDescent="0.25">
      <c r="A87" s="46" t="s">
        <v>43</v>
      </c>
      <c r="B87" s="1"/>
      <c r="C87" s="1"/>
      <c r="D87" s="1"/>
      <c r="E87" s="47"/>
      <c r="F87" s="37"/>
      <c r="G87" s="1"/>
      <c r="H87" s="89">
        <v>63317253.13000001</v>
      </c>
      <c r="I87" s="37"/>
      <c r="J87" s="37"/>
    </row>
    <row r="88" spans="1:10" x14ac:dyDescent="0.25">
      <c r="A88" s="46" t="s">
        <v>77</v>
      </c>
      <c r="B88" s="1"/>
      <c r="C88" s="1"/>
      <c r="D88" s="1"/>
      <c r="E88" s="1"/>
      <c r="F88" s="1"/>
      <c r="G88" s="1"/>
      <c r="H88" s="90">
        <v>0</v>
      </c>
      <c r="J88" s="37"/>
    </row>
    <row r="89" spans="1:10" x14ac:dyDescent="0.25">
      <c r="A89" s="46" t="s">
        <v>78</v>
      </c>
      <c r="B89" s="1"/>
      <c r="C89" s="1"/>
      <c r="D89" s="1"/>
      <c r="E89" s="1"/>
      <c r="F89" s="21"/>
      <c r="G89" s="1"/>
      <c r="H89" s="89">
        <v>63317253.13000001</v>
      </c>
      <c r="J89" s="37"/>
    </row>
    <row r="90" spans="1:10" x14ac:dyDescent="0.25">
      <c r="A90" s="46"/>
      <c r="B90" s="1"/>
      <c r="C90" s="1"/>
      <c r="D90" s="1"/>
      <c r="E90" s="1"/>
      <c r="F90" s="1"/>
      <c r="G90" s="1"/>
      <c r="H90" s="21"/>
    </row>
    <row r="91" spans="1:10" x14ac:dyDescent="0.25">
      <c r="A91" s="46" t="s">
        <v>79</v>
      </c>
      <c r="B91" s="1"/>
      <c r="C91" s="1"/>
      <c r="D91" s="1"/>
      <c r="E91" s="1"/>
      <c r="F91" s="21"/>
      <c r="G91" s="1"/>
      <c r="H91" s="89">
        <v>0</v>
      </c>
      <c r="J91" s="37"/>
    </row>
    <row r="92" spans="1:10" x14ac:dyDescent="0.25">
      <c r="A92" s="46" t="s">
        <v>80</v>
      </c>
      <c r="B92" s="1"/>
      <c r="C92" s="1"/>
      <c r="D92" s="1"/>
      <c r="E92" s="1"/>
      <c r="F92" s="21"/>
      <c r="G92" s="1"/>
      <c r="H92" s="91">
        <v>940148</v>
      </c>
      <c r="J92" s="37"/>
    </row>
    <row r="93" spans="1:10" x14ac:dyDescent="0.25">
      <c r="A93" s="15" t="s">
        <v>81</v>
      </c>
      <c r="B93" s="1"/>
      <c r="C93" s="1"/>
      <c r="D93" s="1"/>
      <c r="E93" s="1"/>
      <c r="F93" s="1"/>
      <c r="G93" s="1"/>
      <c r="H93" s="92">
        <v>5387402.3799999999</v>
      </c>
      <c r="J93" s="37"/>
    </row>
    <row r="94" spans="1:10" x14ac:dyDescent="0.25">
      <c r="A94" s="46" t="s">
        <v>82</v>
      </c>
      <c r="B94" s="1"/>
      <c r="C94" s="1"/>
      <c r="D94" s="1"/>
      <c r="E94" s="1"/>
      <c r="F94" s="1"/>
      <c r="G94" s="1"/>
      <c r="H94" s="15"/>
    </row>
    <row r="95" spans="1:10" x14ac:dyDescent="0.25">
      <c r="A95" s="34" t="s">
        <v>83</v>
      </c>
      <c r="B95" s="1"/>
      <c r="C95" s="1"/>
      <c r="D95" s="1"/>
      <c r="E95" s="1"/>
      <c r="F95" s="1"/>
      <c r="G95" s="1"/>
      <c r="H95" s="89">
        <v>1007175.71</v>
      </c>
      <c r="J95" s="37"/>
    </row>
    <row r="96" spans="1:10" x14ac:dyDescent="0.25">
      <c r="A96" s="34" t="s">
        <v>84</v>
      </c>
      <c r="B96" s="1"/>
      <c r="C96" s="1"/>
      <c r="D96" s="1"/>
      <c r="E96" s="1"/>
      <c r="F96" s="1"/>
      <c r="G96" s="1"/>
      <c r="H96" s="89">
        <v>1007175.71</v>
      </c>
      <c r="J96" s="37"/>
    </row>
    <row r="97" spans="1:10" x14ac:dyDescent="0.25">
      <c r="A97" s="34" t="s">
        <v>85</v>
      </c>
      <c r="B97" s="1"/>
      <c r="C97" s="1"/>
      <c r="D97" s="1"/>
      <c r="E97" s="1"/>
      <c r="F97" s="1"/>
      <c r="G97" s="1"/>
      <c r="H97" s="93">
        <v>0</v>
      </c>
      <c r="J97" s="37"/>
    </row>
    <row r="98" spans="1:10" x14ac:dyDescent="0.25">
      <c r="A98" s="34" t="s">
        <v>86</v>
      </c>
      <c r="B98" s="1"/>
      <c r="C98" s="1"/>
      <c r="D98" s="1"/>
      <c r="E98" s="1"/>
      <c r="F98" s="1"/>
      <c r="G98" s="1"/>
      <c r="H98" s="94">
        <v>7334726.0899999999</v>
      </c>
      <c r="I98" s="37"/>
      <c r="J98" s="37"/>
    </row>
    <row r="99" spans="1:10" x14ac:dyDescent="0.25">
      <c r="A99" s="81"/>
      <c r="B99" s="1"/>
      <c r="C99" s="1"/>
      <c r="D99" s="1"/>
      <c r="E99" s="1"/>
      <c r="F99" s="1"/>
      <c r="G99" s="1"/>
      <c r="H99" s="1"/>
    </row>
    <row r="100" spans="1:10" x14ac:dyDescent="0.25">
      <c r="A100" s="46" t="s">
        <v>87</v>
      </c>
      <c r="B100" s="1"/>
      <c r="C100" s="1"/>
      <c r="D100" s="1"/>
      <c r="E100" s="1"/>
      <c r="F100" s="1"/>
      <c r="G100" s="1"/>
      <c r="H100" s="1"/>
    </row>
    <row r="101" spans="1:10" x14ac:dyDescent="0.25">
      <c r="A101" s="95" t="s">
        <v>88</v>
      </c>
      <c r="B101" s="1"/>
      <c r="C101" s="1"/>
      <c r="D101" s="1"/>
      <c r="E101" s="1"/>
      <c r="F101" s="1"/>
      <c r="G101" s="1"/>
      <c r="H101" s="1"/>
    </row>
    <row r="102" spans="1:10" x14ac:dyDescent="0.25">
      <c r="A102" s="96" t="s">
        <v>89</v>
      </c>
      <c r="B102" s="1"/>
      <c r="C102" s="1"/>
      <c r="D102" s="1"/>
      <c r="E102" s="1"/>
      <c r="F102" s="1"/>
      <c r="G102" s="1"/>
      <c r="H102" s="89">
        <v>0</v>
      </c>
      <c r="J102" s="37"/>
    </row>
    <row r="103" spans="1:10" x14ac:dyDescent="0.25">
      <c r="A103" s="96" t="s">
        <v>90</v>
      </c>
      <c r="B103" s="1"/>
      <c r="C103" s="1"/>
      <c r="D103" s="1"/>
      <c r="E103" s="1"/>
      <c r="F103" s="1"/>
      <c r="G103" s="1"/>
      <c r="H103" s="89">
        <v>0</v>
      </c>
      <c r="J103" s="37"/>
    </row>
    <row r="104" spans="1:10" x14ac:dyDescent="0.25">
      <c r="A104" s="96" t="s">
        <v>91</v>
      </c>
      <c r="B104" s="1"/>
      <c r="C104" s="1"/>
      <c r="D104" s="1"/>
      <c r="E104" s="1"/>
      <c r="F104" s="1"/>
      <c r="G104" s="1"/>
      <c r="H104" s="89">
        <v>0</v>
      </c>
      <c r="J104" s="37"/>
    </row>
    <row r="105" spans="1:10" x14ac:dyDescent="0.25">
      <c r="A105" s="96"/>
      <c r="B105" s="1"/>
      <c r="C105" s="1"/>
      <c r="D105" s="1"/>
      <c r="E105" s="1"/>
      <c r="F105" s="1"/>
      <c r="G105" s="1"/>
      <c r="H105" s="89"/>
    </row>
    <row r="106" spans="1:10" x14ac:dyDescent="0.25">
      <c r="A106" s="96" t="s">
        <v>92</v>
      </c>
      <c r="B106" s="1"/>
      <c r="C106" s="1"/>
      <c r="D106" s="1"/>
      <c r="E106" s="1"/>
      <c r="F106" s="1"/>
      <c r="G106" s="1"/>
      <c r="H106" s="89">
        <v>0</v>
      </c>
      <c r="J106" s="37"/>
    </row>
    <row r="107" spans="1:10" x14ac:dyDescent="0.25">
      <c r="A107" s="96" t="s">
        <v>93</v>
      </c>
      <c r="B107" s="1"/>
      <c r="C107" s="1"/>
      <c r="D107" s="1"/>
      <c r="E107" s="1"/>
      <c r="F107" s="1"/>
      <c r="G107" s="1"/>
      <c r="H107" s="97">
        <v>0</v>
      </c>
      <c r="J107" s="37"/>
    </row>
    <row r="108" spans="1:10" x14ac:dyDescent="0.25">
      <c r="A108" s="15"/>
      <c r="B108" s="1"/>
      <c r="C108" s="1"/>
      <c r="D108" s="1"/>
      <c r="E108" s="1"/>
      <c r="F108" s="1"/>
      <c r="G108" s="1"/>
      <c r="H108" s="1"/>
    </row>
    <row r="109" spans="1:10" x14ac:dyDescent="0.25">
      <c r="A109" s="95" t="s">
        <v>94</v>
      </c>
      <c r="B109" s="1"/>
      <c r="C109" s="1"/>
      <c r="D109" s="1"/>
      <c r="E109" s="1"/>
      <c r="F109" s="1"/>
      <c r="G109" s="1"/>
      <c r="H109" s="1"/>
    </row>
    <row r="110" spans="1:10" x14ac:dyDescent="0.25">
      <c r="A110" s="96" t="s">
        <v>95</v>
      </c>
      <c r="B110" s="1"/>
      <c r="C110" s="1"/>
      <c r="D110" s="1"/>
      <c r="E110" s="1"/>
      <c r="F110" s="1"/>
      <c r="G110" s="1"/>
      <c r="H110" s="89">
        <v>0</v>
      </c>
      <c r="J110" s="37"/>
    </row>
    <row r="111" spans="1:10" x14ac:dyDescent="0.25">
      <c r="A111" s="96" t="s">
        <v>96</v>
      </c>
      <c r="B111" s="1"/>
      <c r="C111" s="1"/>
      <c r="D111" s="1"/>
      <c r="E111" s="1"/>
      <c r="F111" s="1"/>
      <c r="G111" s="1"/>
      <c r="H111" s="89">
        <v>0</v>
      </c>
      <c r="J111" s="37"/>
    </row>
    <row r="112" spans="1:10" x14ac:dyDescent="0.25">
      <c r="A112" s="96" t="s">
        <v>97</v>
      </c>
      <c r="B112" s="1"/>
      <c r="C112" s="1"/>
      <c r="D112" s="1"/>
      <c r="E112" s="1"/>
      <c r="F112" s="1"/>
      <c r="G112" s="1"/>
      <c r="H112" s="89">
        <v>568051.47</v>
      </c>
      <c r="J112" s="37"/>
    </row>
    <row r="113" spans="1:10" x14ac:dyDescent="0.25">
      <c r="A113" s="96"/>
      <c r="B113" s="1"/>
      <c r="C113" s="1"/>
      <c r="D113" s="1"/>
      <c r="E113" s="1"/>
      <c r="F113" s="1"/>
      <c r="G113" s="1"/>
      <c r="H113" s="89"/>
    </row>
    <row r="114" spans="1:10" x14ac:dyDescent="0.25">
      <c r="A114" s="96" t="s">
        <v>98</v>
      </c>
      <c r="B114" s="1"/>
      <c r="C114" s="1"/>
      <c r="D114" s="1"/>
      <c r="E114" s="1"/>
      <c r="F114" s="1"/>
      <c r="G114" s="1"/>
      <c r="H114" s="89">
        <v>568051.47</v>
      </c>
      <c r="J114" s="37"/>
    </row>
    <row r="115" spans="1:10" x14ac:dyDescent="0.25">
      <c r="A115" s="96" t="s">
        <v>99</v>
      </c>
      <c r="B115" s="1"/>
      <c r="C115" s="1"/>
      <c r="D115" s="1"/>
      <c r="E115" s="1"/>
      <c r="F115" s="1"/>
      <c r="G115" s="1"/>
      <c r="H115" s="97">
        <v>0</v>
      </c>
      <c r="J115" s="37"/>
    </row>
    <row r="116" spans="1:10" x14ac:dyDescent="0.25">
      <c r="A116" s="96"/>
      <c r="B116" s="1"/>
      <c r="C116" s="1"/>
      <c r="D116" s="1"/>
      <c r="E116" s="1"/>
      <c r="F116" s="1"/>
      <c r="G116" s="1"/>
      <c r="H116" s="1"/>
    </row>
    <row r="117" spans="1:10" x14ac:dyDescent="0.25">
      <c r="A117" s="95" t="s">
        <v>100</v>
      </c>
      <c r="B117" s="1"/>
      <c r="C117" s="1"/>
      <c r="D117" s="1"/>
      <c r="E117" s="1"/>
      <c r="F117" s="1"/>
      <c r="G117" s="1"/>
      <c r="H117" s="1"/>
    </row>
    <row r="118" spans="1:10" x14ac:dyDescent="0.25">
      <c r="A118" s="96" t="s">
        <v>101</v>
      </c>
      <c r="B118" s="1"/>
      <c r="C118" s="1"/>
      <c r="D118" s="1"/>
      <c r="E118" s="1"/>
      <c r="F118" s="1"/>
      <c r="G118" s="1"/>
      <c r="H118" s="89">
        <v>0</v>
      </c>
      <c r="J118" s="37"/>
    </row>
    <row r="119" spans="1:10" x14ac:dyDescent="0.25">
      <c r="A119" s="96" t="s">
        <v>102</v>
      </c>
      <c r="B119" s="1"/>
      <c r="C119" s="1"/>
      <c r="D119" s="1"/>
      <c r="E119" s="1"/>
      <c r="F119" s="1"/>
      <c r="G119" s="1"/>
      <c r="H119" s="89">
        <v>0</v>
      </c>
      <c r="J119" s="37"/>
    </row>
    <row r="120" spans="1:10" x14ac:dyDescent="0.25">
      <c r="A120" s="96" t="s">
        <v>103</v>
      </c>
      <c r="B120" s="1"/>
      <c r="C120" s="1"/>
      <c r="D120" s="1"/>
      <c r="E120" s="1"/>
      <c r="F120" s="1"/>
      <c r="G120" s="1"/>
      <c r="H120" s="89">
        <v>9412.33</v>
      </c>
      <c r="J120" s="37"/>
    </row>
    <row r="121" spans="1:10" x14ac:dyDescent="0.25">
      <c r="A121" s="96"/>
      <c r="B121" s="1"/>
      <c r="C121" s="1"/>
      <c r="D121" s="1"/>
      <c r="E121" s="1"/>
      <c r="F121" s="1"/>
      <c r="G121" s="1"/>
      <c r="H121" s="89"/>
    </row>
    <row r="122" spans="1:10" x14ac:dyDescent="0.25">
      <c r="A122" s="96" t="s">
        <v>104</v>
      </c>
      <c r="B122" s="1"/>
      <c r="C122" s="1"/>
      <c r="D122" s="1"/>
      <c r="E122" s="1"/>
      <c r="F122" s="1"/>
      <c r="G122" s="1"/>
      <c r="H122" s="89">
        <v>9412.33</v>
      </c>
      <c r="J122" s="37"/>
    </row>
    <row r="123" spans="1:10" x14ac:dyDescent="0.25">
      <c r="A123" s="96" t="s">
        <v>105</v>
      </c>
      <c r="B123" s="1"/>
      <c r="C123" s="1"/>
      <c r="D123" s="1"/>
      <c r="E123" s="1"/>
      <c r="F123" s="1"/>
      <c r="G123" s="1"/>
      <c r="H123" s="97">
        <v>0</v>
      </c>
      <c r="J123" s="37"/>
    </row>
    <row r="124" spans="1:10" x14ac:dyDescent="0.25">
      <c r="A124" s="96"/>
      <c r="B124" s="1"/>
      <c r="C124" s="1"/>
      <c r="D124" s="1"/>
      <c r="E124" s="1"/>
      <c r="F124" s="1"/>
      <c r="G124" s="1"/>
      <c r="H124" s="1"/>
    </row>
    <row r="125" spans="1:10" x14ac:dyDescent="0.25">
      <c r="A125" s="95" t="s">
        <v>106</v>
      </c>
      <c r="B125" s="1"/>
      <c r="C125" s="1"/>
      <c r="D125" s="1"/>
      <c r="E125" s="1"/>
      <c r="F125" s="1"/>
      <c r="G125" s="1"/>
      <c r="H125" s="31"/>
    </row>
    <row r="126" spans="1:10" x14ac:dyDescent="0.25">
      <c r="A126" s="96" t="s">
        <v>107</v>
      </c>
      <c r="B126" s="1"/>
      <c r="C126" s="1"/>
      <c r="D126" s="1"/>
      <c r="E126" s="1"/>
      <c r="F126" s="1"/>
      <c r="G126" s="1"/>
      <c r="H126" s="89">
        <v>0</v>
      </c>
      <c r="J126" s="37"/>
    </row>
    <row r="127" spans="1:10" x14ac:dyDescent="0.25">
      <c r="A127" s="96" t="s">
        <v>108</v>
      </c>
      <c r="B127" s="1"/>
      <c r="C127" s="1"/>
      <c r="D127" s="1"/>
      <c r="E127" s="1"/>
      <c r="F127" s="1"/>
      <c r="G127" s="1"/>
      <c r="H127" s="89">
        <v>0</v>
      </c>
      <c r="J127" s="37"/>
    </row>
    <row r="128" spans="1:10" x14ac:dyDescent="0.25">
      <c r="A128" s="96" t="s">
        <v>109</v>
      </c>
      <c r="B128" s="1"/>
      <c r="C128" s="1"/>
      <c r="D128" s="1"/>
      <c r="E128" s="1"/>
      <c r="F128" s="1"/>
      <c r="G128" s="1"/>
      <c r="H128" s="89">
        <v>668533.32999999996</v>
      </c>
      <c r="J128" s="37"/>
    </row>
    <row r="129" spans="1:10" x14ac:dyDescent="0.25">
      <c r="A129" s="96"/>
      <c r="B129" s="1"/>
      <c r="C129" s="1"/>
      <c r="D129" s="1"/>
      <c r="E129" s="1"/>
      <c r="F129" s="1"/>
      <c r="G129" s="1"/>
      <c r="H129" s="89"/>
    </row>
    <row r="130" spans="1:10" x14ac:dyDescent="0.25">
      <c r="A130" s="96" t="s">
        <v>110</v>
      </c>
      <c r="B130" s="1"/>
      <c r="C130" s="1"/>
      <c r="D130" s="1"/>
      <c r="E130" s="1"/>
      <c r="F130" s="1"/>
      <c r="G130" s="1"/>
      <c r="H130" s="89">
        <v>668533.32999999996</v>
      </c>
      <c r="J130" s="37"/>
    </row>
    <row r="131" spans="1:10" x14ac:dyDescent="0.25">
      <c r="A131" s="96" t="s">
        <v>111</v>
      </c>
      <c r="B131" s="1"/>
      <c r="C131" s="1"/>
      <c r="D131" s="1"/>
      <c r="E131" s="1"/>
      <c r="F131" s="1"/>
      <c r="G131" s="1"/>
      <c r="H131" s="97">
        <v>0</v>
      </c>
      <c r="J131" s="37"/>
    </row>
    <row r="132" spans="1:10" x14ac:dyDescent="0.25">
      <c r="A132" s="15"/>
      <c r="B132" s="1"/>
      <c r="C132" s="1"/>
      <c r="D132" s="1"/>
      <c r="E132" s="1"/>
      <c r="F132" s="1"/>
      <c r="G132" s="1"/>
      <c r="H132" s="21" t="s">
        <v>51</v>
      </c>
    </row>
    <row r="133" spans="1:10" x14ac:dyDescent="0.25">
      <c r="A133" s="95" t="s">
        <v>112</v>
      </c>
      <c r="B133" s="1"/>
      <c r="C133" s="1"/>
      <c r="D133" s="1"/>
      <c r="E133" s="1"/>
      <c r="F133" s="1"/>
      <c r="G133" s="1"/>
      <c r="H133" s="1"/>
    </row>
    <row r="134" spans="1:10" x14ac:dyDescent="0.25">
      <c r="A134" s="96" t="s">
        <v>113</v>
      </c>
      <c r="B134" s="1"/>
      <c r="C134" s="1"/>
      <c r="D134" s="1"/>
      <c r="E134" s="1"/>
      <c r="F134" s="1"/>
      <c r="G134" s="1"/>
      <c r="H134" s="89">
        <v>0</v>
      </c>
      <c r="J134" s="37"/>
    </row>
    <row r="135" spans="1:10" x14ac:dyDescent="0.25">
      <c r="A135" s="96" t="s">
        <v>114</v>
      </c>
      <c r="B135" s="1"/>
      <c r="C135" s="1"/>
      <c r="D135" s="1"/>
      <c r="E135" s="1"/>
      <c r="F135" s="1"/>
      <c r="G135" s="1"/>
      <c r="H135" s="89">
        <v>0</v>
      </c>
      <c r="J135" s="37"/>
    </row>
    <row r="136" spans="1:10" x14ac:dyDescent="0.25">
      <c r="A136" s="96" t="s">
        <v>115</v>
      </c>
      <c r="B136" s="1"/>
      <c r="C136" s="1"/>
      <c r="D136" s="1"/>
      <c r="E136" s="1"/>
      <c r="F136" s="1"/>
      <c r="G136" s="1"/>
      <c r="H136" s="89">
        <v>168416.67</v>
      </c>
      <c r="J136" s="37"/>
    </row>
    <row r="137" spans="1:10" x14ac:dyDescent="0.25">
      <c r="A137" s="96"/>
      <c r="B137" s="1"/>
      <c r="C137" s="1"/>
      <c r="D137" s="1"/>
      <c r="E137" s="1"/>
      <c r="F137" s="1"/>
      <c r="G137" s="1"/>
      <c r="H137" s="89"/>
    </row>
    <row r="138" spans="1:10" x14ac:dyDescent="0.25">
      <c r="A138" s="96" t="s">
        <v>116</v>
      </c>
      <c r="B138" s="1"/>
      <c r="C138" s="1"/>
      <c r="D138" s="1"/>
      <c r="E138" s="1"/>
      <c r="F138" s="1"/>
      <c r="G138" s="1"/>
      <c r="H138" s="89">
        <v>168416.67</v>
      </c>
      <c r="J138" s="37"/>
    </row>
    <row r="139" spans="1:10" x14ac:dyDescent="0.25">
      <c r="A139" s="96" t="s">
        <v>117</v>
      </c>
      <c r="B139" s="1"/>
      <c r="C139" s="1"/>
      <c r="D139" s="1"/>
      <c r="E139" s="1"/>
      <c r="F139" s="1"/>
      <c r="G139" s="1"/>
      <c r="H139" s="97">
        <v>0</v>
      </c>
      <c r="J139" s="37"/>
    </row>
    <row r="140" spans="1:10" x14ac:dyDescent="0.25">
      <c r="A140" s="95"/>
      <c r="B140" s="1"/>
      <c r="C140" s="1"/>
      <c r="D140" s="1"/>
      <c r="E140" s="1"/>
      <c r="F140" s="1"/>
      <c r="G140" s="1"/>
      <c r="H140" s="1"/>
    </row>
    <row r="141" spans="1:10" x14ac:dyDescent="0.25">
      <c r="A141" s="95" t="s">
        <v>118</v>
      </c>
      <c r="B141" s="1"/>
      <c r="C141" s="1"/>
      <c r="D141" s="1"/>
      <c r="E141" s="1"/>
      <c r="F141" s="1"/>
      <c r="G141" s="1"/>
      <c r="H141" s="1"/>
    </row>
    <row r="142" spans="1:10" x14ac:dyDescent="0.25">
      <c r="A142" s="96" t="s">
        <v>119</v>
      </c>
      <c r="B142" s="1"/>
      <c r="C142" s="1"/>
      <c r="D142" s="1"/>
      <c r="E142" s="1"/>
      <c r="F142" s="1"/>
      <c r="G142" s="1"/>
      <c r="H142" s="31">
        <v>0</v>
      </c>
      <c r="J142" s="37"/>
    </row>
    <row r="143" spans="1:10" x14ac:dyDescent="0.25">
      <c r="A143" s="96" t="s">
        <v>120</v>
      </c>
      <c r="B143" s="1"/>
      <c r="C143" s="1"/>
      <c r="D143" s="1"/>
      <c r="E143" s="1"/>
      <c r="F143" s="1"/>
      <c r="G143" s="1"/>
      <c r="H143" s="31">
        <v>0</v>
      </c>
      <c r="J143" s="37"/>
    </row>
    <row r="144" spans="1:10" x14ac:dyDescent="0.25">
      <c r="A144" s="96" t="s">
        <v>121</v>
      </c>
      <c r="B144" s="1"/>
      <c r="C144" s="1"/>
      <c r="D144" s="1"/>
      <c r="E144" s="1"/>
      <c r="F144" s="1"/>
      <c r="G144" s="1"/>
      <c r="H144" s="31">
        <v>0</v>
      </c>
      <c r="J144" s="37"/>
    </row>
    <row r="145" spans="1:10" x14ac:dyDescent="0.25">
      <c r="A145" s="96"/>
      <c r="B145" s="1"/>
      <c r="C145" s="1"/>
      <c r="D145" s="1"/>
      <c r="E145" s="1"/>
      <c r="F145" s="1"/>
      <c r="G145" s="1"/>
      <c r="H145" s="31"/>
    </row>
    <row r="146" spans="1:10" x14ac:dyDescent="0.25">
      <c r="A146" s="96" t="s">
        <v>122</v>
      </c>
      <c r="B146" s="1"/>
      <c r="C146" s="1"/>
      <c r="D146" s="1"/>
      <c r="E146" s="1"/>
      <c r="F146" s="1"/>
      <c r="G146" s="1"/>
      <c r="H146" s="31">
        <v>0</v>
      </c>
      <c r="J146" s="37"/>
    </row>
    <row r="147" spans="1:10" x14ac:dyDescent="0.25">
      <c r="A147" s="96" t="s">
        <v>123</v>
      </c>
      <c r="B147" s="1"/>
      <c r="C147" s="1"/>
      <c r="D147" s="1"/>
      <c r="E147" s="1"/>
      <c r="F147" s="1"/>
      <c r="G147" s="1"/>
      <c r="H147" s="31">
        <v>0</v>
      </c>
      <c r="J147" s="37"/>
    </row>
    <row r="148" spans="1:10" x14ac:dyDescent="0.25">
      <c r="A148" s="15"/>
      <c r="B148" s="1"/>
      <c r="C148" s="1"/>
      <c r="D148" s="1"/>
      <c r="E148" s="1"/>
      <c r="F148" s="1"/>
      <c r="G148" s="1"/>
      <c r="H148" s="21" t="s">
        <v>51</v>
      </c>
    </row>
    <row r="149" spans="1:10" x14ac:dyDescent="0.25">
      <c r="A149" s="95" t="s">
        <v>124</v>
      </c>
      <c r="B149" s="1"/>
      <c r="C149" s="1"/>
      <c r="D149" s="1"/>
      <c r="E149" s="1"/>
      <c r="F149" s="1"/>
      <c r="G149" s="1"/>
      <c r="H149" s="1"/>
    </row>
    <row r="150" spans="1:10" x14ac:dyDescent="0.25">
      <c r="A150" s="96" t="s">
        <v>125</v>
      </c>
      <c r="B150" s="1"/>
      <c r="C150" s="1"/>
      <c r="D150" s="1"/>
      <c r="E150" s="1"/>
      <c r="F150" s="1"/>
      <c r="G150" s="1"/>
      <c r="H150" s="98">
        <v>1414413.7999999998</v>
      </c>
      <c r="J150" s="37"/>
    </row>
    <row r="151" spans="1:10" x14ac:dyDescent="0.25">
      <c r="A151" s="96" t="s">
        <v>126</v>
      </c>
      <c r="B151" s="1"/>
      <c r="C151" s="1"/>
      <c r="D151" s="1"/>
      <c r="E151" s="1"/>
      <c r="F151" s="1"/>
      <c r="G151" s="1"/>
      <c r="H151" s="94">
        <v>1414413.7999999998</v>
      </c>
      <c r="J151" s="37"/>
    </row>
    <row r="152" spans="1:10" x14ac:dyDescent="0.25">
      <c r="A152" s="96" t="s">
        <v>127</v>
      </c>
      <c r="B152" s="1"/>
      <c r="C152" s="1"/>
      <c r="D152" s="1"/>
      <c r="E152" s="1"/>
      <c r="F152" s="1"/>
      <c r="G152" s="1"/>
      <c r="H152" s="94">
        <v>0</v>
      </c>
      <c r="J152" s="37"/>
    </row>
    <row r="153" spans="1:10" x14ac:dyDescent="0.25">
      <c r="A153" s="96" t="s">
        <v>128</v>
      </c>
      <c r="B153" s="1"/>
      <c r="C153" s="1"/>
      <c r="D153" s="1"/>
      <c r="E153" s="1"/>
      <c r="F153" s="1"/>
      <c r="G153" s="1"/>
      <c r="H153" s="94">
        <v>0</v>
      </c>
      <c r="J153" s="37"/>
    </row>
    <row r="154" spans="1:10" x14ac:dyDescent="0.25">
      <c r="A154" s="15"/>
      <c r="B154" s="1"/>
      <c r="C154" s="1"/>
      <c r="D154" s="1"/>
      <c r="E154" s="1"/>
      <c r="F154" s="1"/>
      <c r="G154" s="1"/>
      <c r="H154" s="1"/>
    </row>
    <row r="155" spans="1:10" x14ac:dyDescent="0.25">
      <c r="A155" s="46" t="s">
        <v>129</v>
      </c>
      <c r="B155" s="1"/>
      <c r="C155" s="1"/>
      <c r="D155" s="1"/>
      <c r="E155" s="1"/>
      <c r="F155" s="21"/>
      <c r="G155" s="1"/>
      <c r="H155" s="21">
        <v>54568113.24000001</v>
      </c>
      <c r="J155" s="37"/>
    </row>
    <row r="156" spans="1:10" x14ac:dyDescent="0.25">
      <c r="A156" s="34"/>
      <c r="B156" s="1"/>
      <c r="C156" s="1"/>
      <c r="D156" s="1"/>
      <c r="E156" s="1"/>
      <c r="F156" s="1"/>
      <c r="G156" s="1"/>
      <c r="H156" s="1"/>
    </row>
    <row r="157" spans="1:10" x14ac:dyDescent="0.25">
      <c r="A157" s="34" t="s">
        <v>130</v>
      </c>
      <c r="B157" s="1"/>
      <c r="C157" s="1"/>
      <c r="D157" s="1"/>
      <c r="E157" s="1"/>
      <c r="F157" s="1"/>
      <c r="G157" s="1"/>
      <c r="H157" s="1"/>
    </row>
    <row r="158" spans="1:10" x14ac:dyDescent="0.25">
      <c r="A158" s="99" t="s">
        <v>131</v>
      </c>
      <c r="B158" s="1"/>
      <c r="C158" s="1"/>
      <c r="D158" s="1"/>
      <c r="E158" s="1"/>
      <c r="F158" s="1"/>
      <c r="G158" s="1"/>
      <c r="H158" s="94">
        <v>45568108.150000006</v>
      </c>
      <c r="J158" s="37"/>
    </row>
    <row r="159" spans="1:10" x14ac:dyDescent="0.25">
      <c r="A159" s="46"/>
      <c r="B159" s="1"/>
      <c r="C159" s="1"/>
      <c r="D159" s="1"/>
      <c r="E159" s="1"/>
      <c r="F159" s="1"/>
      <c r="G159" s="1"/>
      <c r="H159" s="15"/>
    </row>
    <row r="160" spans="1:10" x14ac:dyDescent="0.25">
      <c r="A160" s="34" t="s">
        <v>132</v>
      </c>
      <c r="B160" s="1"/>
      <c r="C160" s="1"/>
      <c r="D160" s="1"/>
      <c r="E160" s="1"/>
      <c r="F160" s="1"/>
      <c r="G160" s="1"/>
      <c r="H160" s="89">
        <v>0</v>
      </c>
      <c r="J160" s="37"/>
    </row>
    <row r="161" spans="1:10" x14ac:dyDescent="0.25">
      <c r="A161" s="34" t="s">
        <v>133</v>
      </c>
      <c r="B161" s="1"/>
      <c r="C161" s="1"/>
      <c r="D161" s="1"/>
      <c r="E161" s="1"/>
      <c r="F161" s="1"/>
      <c r="G161" s="1"/>
      <c r="H161" s="89">
        <v>45568108.150000006</v>
      </c>
      <c r="I161" s="37"/>
      <c r="J161" s="37"/>
    </row>
    <row r="162" spans="1:10" x14ac:dyDescent="0.25">
      <c r="A162" s="34" t="s">
        <v>134</v>
      </c>
      <c r="B162" s="1"/>
      <c r="C162" s="1"/>
      <c r="D162" s="1"/>
      <c r="E162" s="1"/>
      <c r="F162" s="1"/>
      <c r="G162" s="1"/>
      <c r="H162" s="94">
        <v>0</v>
      </c>
      <c r="J162" s="37"/>
    </row>
    <row r="163" spans="1:10" x14ac:dyDescent="0.25">
      <c r="A163" s="34"/>
      <c r="B163" s="1"/>
      <c r="C163" s="1"/>
      <c r="D163" s="1"/>
      <c r="E163" s="1"/>
      <c r="F163" s="1"/>
      <c r="G163" s="1"/>
      <c r="H163" s="21" t="s">
        <v>51</v>
      </c>
    </row>
    <row r="164" spans="1:10" x14ac:dyDescent="0.25">
      <c r="A164" s="34"/>
      <c r="B164" s="1"/>
      <c r="C164" s="1"/>
      <c r="D164" s="1"/>
      <c r="E164" s="1"/>
      <c r="F164" s="1"/>
      <c r="G164" s="1"/>
      <c r="H164" s="21" t="s">
        <v>51</v>
      </c>
    </row>
    <row r="165" spans="1:10" x14ac:dyDescent="0.25">
      <c r="A165" s="46" t="s">
        <v>135</v>
      </c>
      <c r="B165" s="1"/>
      <c r="C165" s="1"/>
      <c r="D165" s="1"/>
      <c r="E165" s="1"/>
      <c r="F165" s="1"/>
      <c r="G165" s="1"/>
      <c r="H165" s="94">
        <v>0</v>
      </c>
      <c r="J165" s="37"/>
    </row>
    <row r="166" spans="1:10" x14ac:dyDescent="0.25">
      <c r="A166" s="46"/>
      <c r="B166" s="1"/>
      <c r="C166" s="1"/>
      <c r="D166" s="1"/>
      <c r="E166" s="1"/>
      <c r="F166" s="1"/>
      <c r="G166" s="1"/>
      <c r="H166" s="15"/>
    </row>
    <row r="167" spans="1:10" x14ac:dyDescent="0.25">
      <c r="A167" s="34" t="s">
        <v>136</v>
      </c>
      <c r="B167" s="1"/>
      <c r="C167" s="1"/>
      <c r="D167" s="1"/>
      <c r="E167" s="1"/>
      <c r="F167" s="1"/>
      <c r="G167" s="1"/>
      <c r="H167" s="89">
        <v>0</v>
      </c>
      <c r="J167" s="37"/>
    </row>
    <row r="168" spans="1:10" x14ac:dyDescent="0.25">
      <c r="A168" s="34" t="s">
        <v>137</v>
      </c>
      <c r="B168" s="1"/>
      <c r="C168" s="1"/>
      <c r="D168" s="1"/>
      <c r="E168" s="1"/>
      <c r="F168" s="1"/>
      <c r="G168" s="1"/>
      <c r="H168" s="94">
        <v>0</v>
      </c>
      <c r="J168" s="37"/>
    </row>
    <row r="169" spans="1:10" x14ac:dyDescent="0.25">
      <c r="A169" s="34" t="s">
        <v>138</v>
      </c>
      <c r="B169" s="1"/>
      <c r="C169" s="1"/>
      <c r="D169" s="1"/>
      <c r="E169" s="1"/>
      <c r="F169" s="1"/>
      <c r="G169" s="1"/>
      <c r="H169" s="94">
        <v>0</v>
      </c>
      <c r="J169" s="37"/>
    </row>
    <row r="170" spans="1:10" x14ac:dyDescent="0.25">
      <c r="A170" s="34"/>
      <c r="B170" s="1"/>
      <c r="C170" s="1"/>
      <c r="D170" s="1"/>
      <c r="E170" s="1"/>
      <c r="F170" s="1"/>
      <c r="G170" s="1"/>
      <c r="H170" s="21" t="s">
        <v>51</v>
      </c>
    </row>
    <row r="171" spans="1:10" x14ac:dyDescent="0.25">
      <c r="A171" s="46" t="s">
        <v>139</v>
      </c>
      <c r="B171" s="1"/>
      <c r="C171" s="1"/>
      <c r="D171" s="1"/>
      <c r="E171" s="1"/>
      <c r="F171" s="21"/>
      <c r="G171" s="1"/>
      <c r="H171" s="94">
        <v>9000005.0899999999</v>
      </c>
      <c r="I171" s="100"/>
      <c r="J171" s="37"/>
    </row>
    <row r="172" spans="1:10" x14ac:dyDescent="0.25">
      <c r="A172" s="89"/>
      <c r="B172" s="31"/>
      <c r="C172" s="31"/>
      <c r="D172" s="31"/>
      <c r="E172" s="31"/>
      <c r="F172" s="31"/>
      <c r="G172" s="1"/>
      <c r="H172" s="31"/>
    </row>
    <row r="173" spans="1:10" x14ac:dyDescent="0.25">
      <c r="A173" s="81"/>
      <c r="B173" s="1"/>
      <c r="C173" s="2"/>
      <c r="D173" s="3"/>
      <c r="E173" s="1"/>
      <c r="F173" s="1"/>
      <c r="G173" s="1"/>
      <c r="H173" s="1"/>
    </row>
    <row r="174" spans="1:10" x14ac:dyDescent="0.25">
      <c r="A174" s="81"/>
      <c r="B174" s="1"/>
      <c r="C174" s="2"/>
      <c r="D174" s="3"/>
      <c r="E174" s="1"/>
      <c r="F174" s="1"/>
      <c r="G174" s="1"/>
      <c r="H174" s="1"/>
    </row>
    <row r="175" spans="1:10" x14ac:dyDescent="0.25">
      <c r="A175" s="81"/>
      <c r="B175" s="1"/>
      <c r="C175" s="2"/>
      <c r="D175" s="3"/>
      <c r="E175" s="1"/>
      <c r="F175" s="1"/>
      <c r="G175" s="1"/>
      <c r="H175" s="1"/>
    </row>
    <row r="176" spans="1:10" x14ac:dyDescent="0.25">
      <c r="A176" s="81"/>
      <c r="B176" s="1"/>
      <c r="C176" s="2"/>
      <c r="D176" s="3"/>
      <c r="E176" s="1"/>
      <c r="F176" s="1"/>
      <c r="G176" s="1"/>
      <c r="H176" s="1"/>
    </row>
    <row r="177" spans="1:10" x14ac:dyDescent="0.25">
      <c r="A177" s="15" t="s">
        <v>140</v>
      </c>
      <c r="B177" s="1"/>
      <c r="C177" s="2"/>
      <c r="D177" s="3"/>
      <c r="E177" s="1"/>
      <c r="F177" s="1"/>
      <c r="G177" s="1"/>
      <c r="H177" s="1"/>
    </row>
    <row r="178" spans="1:10" x14ac:dyDescent="0.25">
      <c r="A178" s="15"/>
      <c r="B178" s="1"/>
      <c r="C178" s="2"/>
      <c r="D178" s="3"/>
      <c r="E178" s="1"/>
      <c r="F178" s="1"/>
      <c r="G178" s="1"/>
      <c r="H178" s="1"/>
    </row>
    <row r="179" spans="1:10" x14ac:dyDescent="0.25">
      <c r="A179" s="46" t="s">
        <v>141</v>
      </c>
      <c r="B179" s="1"/>
      <c r="C179" s="2"/>
      <c r="D179" s="3"/>
      <c r="E179" s="1"/>
      <c r="F179" s="1"/>
      <c r="G179" s="1" t="s">
        <v>51</v>
      </c>
      <c r="H179" s="94">
        <v>3765099.45</v>
      </c>
      <c r="J179" s="37"/>
    </row>
    <row r="180" spans="1:10" x14ac:dyDescent="0.25">
      <c r="A180" s="46" t="s">
        <v>142</v>
      </c>
      <c r="B180" s="1"/>
      <c r="C180" s="2"/>
      <c r="D180" s="3"/>
      <c r="E180" s="1"/>
      <c r="F180" s="1"/>
      <c r="G180" s="1"/>
      <c r="H180" s="89">
        <v>7530198.9000000004</v>
      </c>
      <c r="J180" s="37"/>
    </row>
    <row r="181" spans="1:10" x14ac:dyDescent="0.25">
      <c r="A181" s="46" t="s">
        <v>143</v>
      </c>
      <c r="B181" s="1"/>
      <c r="C181" s="2"/>
      <c r="D181" s="3"/>
      <c r="E181" s="1"/>
      <c r="F181" s="1"/>
      <c r="G181" s="1"/>
      <c r="H181" s="76">
        <v>7530198.9000000004</v>
      </c>
      <c r="J181" s="37"/>
    </row>
    <row r="182" spans="1:10" x14ac:dyDescent="0.25">
      <c r="A182" s="46" t="s">
        <v>144</v>
      </c>
      <c r="B182" s="1"/>
      <c r="C182" s="2"/>
      <c r="D182" s="3"/>
      <c r="E182" s="1"/>
      <c r="F182" s="1"/>
      <c r="G182" s="1"/>
      <c r="H182" s="94">
        <v>0</v>
      </c>
      <c r="J182" s="37"/>
    </row>
    <row r="183" spans="1:10" x14ac:dyDescent="0.25">
      <c r="A183" s="46" t="s">
        <v>145</v>
      </c>
      <c r="B183" s="1"/>
      <c r="C183" s="2"/>
      <c r="D183" s="3"/>
      <c r="E183" s="1"/>
      <c r="F183" s="1"/>
      <c r="G183" s="1"/>
      <c r="H183" s="91">
        <v>0</v>
      </c>
      <c r="J183" s="37"/>
    </row>
    <row r="184" spans="1:10" x14ac:dyDescent="0.25">
      <c r="A184" s="46" t="s">
        <v>146</v>
      </c>
      <c r="B184" s="1"/>
      <c r="C184" s="2"/>
      <c r="D184" s="3"/>
      <c r="E184" s="1"/>
      <c r="F184" s="1"/>
      <c r="G184" s="1"/>
      <c r="H184" s="89">
        <v>7530198.9000000004</v>
      </c>
      <c r="J184" s="37"/>
    </row>
    <row r="185" spans="1:10" x14ac:dyDescent="0.25">
      <c r="A185" s="46" t="s">
        <v>147</v>
      </c>
      <c r="B185" s="1"/>
      <c r="C185" s="2"/>
      <c r="D185" s="3"/>
      <c r="E185" s="1"/>
      <c r="F185" s="1"/>
      <c r="G185" s="1"/>
      <c r="H185" s="91">
        <v>0</v>
      </c>
      <c r="J185" s="37"/>
    </row>
    <row r="186" spans="1:10" x14ac:dyDescent="0.25">
      <c r="A186" s="46" t="s">
        <v>148</v>
      </c>
      <c r="B186" s="1"/>
      <c r="C186" s="2"/>
      <c r="D186" s="3"/>
      <c r="E186" s="1"/>
      <c r="F186" s="21"/>
      <c r="G186" s="1"/>
      <c r="H186" s="89">
        <v>9000005.090000011</v>
      </c>
      <c r="J186" s="37"/>
    </row>
    <row r="187" spans="1:10" x14ac:dyDescent="0.25">
      <c r="A187" s="46" t="s">
        <v>149</v>
      </c>
      <c r="B187" s="1"/>
      <c r="C187" s="2"/>
      <c r="D187" s="3"/>
      <c r="E187" s="1"/>
      <c r="F187" s="21"/>
      <c r="G187" s="1"/>
      <c r="H187" s="94">
        <v>16530203.990000011</v>
      </c>
      <c r="J187" s="37"/>
    </row>
    <row r="188" spans="1:10" x14ac:dyDescent="0.25">
      <c r="A188" s="46" t="s">
        <v>150</v>
      </c>
      <c r="B188" s="1"/>
      <c r="C188" s="2"/>
      <c r="D188" s="3"/>
      <c r="E188" s="1"/>
      <c r="F188" s="21"/>
      <c r="G188" s="1"/>
      <c r="H188" s="94">
        <v>9000005.090000011</v>
      </c>
      <c r="J188" s="37"/>
    </row>
    <row r="189" spans="1:10" x14ac:dyDescent="0.25">
      <c r="A189" s="46" t="s">
        <v>151</v>
      </c>
      <c r="B189" s="1"/>
      <c r="C189" s="2"/>
      <c r="D189" s="3"/>
      <c r="E189" s="1"/>
      <c r="F189" s="21"/>
      <c r="G189" s="1"/>
      <c r="H189" s="94">
        <v>7530198.9000000004</v>
      </c>
      <c r="J189" s="37"/>
    </row>
    <row r="190" spans="1:10" x14ac:dyDescent="0.25">
      <c r="A190" s="15"/>
      <c r="B190" s="1"/>
      <c r="C190" s="2"/>
      <c r="D190" s="3"/>
      <c r="E190" s="1"/>
      <c r="F190" s="1"/>
      <c r="G190" s="1"/>
      <c r="H190" s="1"/>
    </row>
    <row r="191" spans="1:10" x14ac:dyDescent="0.25">
      <c r="A191" s="15" t="s">
        <v>152</v>
      </c>
      <c r="B191" s="1"/>
      <c r="C191" s="2"/>
      <c r="D191" s="3"/>
      <c r="E191" s="1"/>
      <c r="F191" s="1"/>
      <c r="G191" s="21"/>
      <c r="H191" s="1"/>
    </row>
    <row r="192" spans="1:10" x14ac:dyDescent="0.25">
      <c r="A192" s="15"/>
      <c r="B192" s="1"/>
      <c r="C192" s="2"/>
      <c r="D192" s="3"/>
      <c r="E192" s="1"/>
      <c r="F192" s="1"/>
      <c r="G192" s="1"/>
      <c r="H192" s="1"/>
    </row>
    <row r="193" spans="1:10" ht="14.4" x14ac:dyDescent="0.3">
      <c r="A193" s="46" t="s">
        <v>153</v>
      </c>
      <c r="B193" s="1"/>
      <c r="C193" s="2"/>
      <c r="D193" s="3"/>
      <c r="E193" s="1"/>
      <c r="F193" s="1"/>
      <c r="G193" s="1"/>
      <c r="H193" s="101">
        <v>14.2</v>
      </c>
      <c r="J193" s="48"/>
    </row>
    <row r="194" spans="1:10" ht="17.399999999999999" x14ac:dyDescent="0.3">
      <c r="A194" s="15" t="s">
        <v>154</v>
      </c>
      <c r="B194" s="1"/>
      <c r="C194" s="2"/>
      <c r="D194" s="3"/>
      <c r="E194" s="1"/>
      <c r="F194" s="1"/>
      <c r="H194" s="102">
        <v>1.2372608349134713</v>
      </c>
      <c r="I194" s="103"/>
      <c r="J194" s="48"/>
    </row>
    <row r="195" spans="1:10" ht="17.399999999999999" x14ac:dyDescent="0.3">
      <c r="A195" s="15" t="s">
        <v>155</v>
      </c>
      <c r="B195" s="1"/>
      <c r="C195" s="2"/>
      <c r="D195" s="3"/>
      <c r="E195" s="1"/>
      <c r="F195" s="1"/>
      <c r="H195" s="102">
        <v>0.61686120413981438</v>
      </c>
      <c r="I195" s="103"/>
      <c r="J195" s="48"/>
    </row>
    <row r="196" spans="1:10" x14ac:dyDescent="0.25">
      <c r="A196" s="15"/>
      <c r="B196" s="1"/>
      <c r="C196" s="2"/>
      <c r="D196" s="3"/>
      <c r="E196" s="1"/>
      <c r="F196" s="1"/>
      <c r="H196" s="104"/>
    </row>
    <row r="197" spans="1:10" x14ac:dyDescent="0.25">
      <c r="A197" s="15"/>
      <c r="B197" s="1"/>
      <c r="C197" s="2"/>
      <c r="D197" s="3"/>
      <c r="E197" s="1"/>
      <c r="F197" s="1"/>
      <c r="G197" s="105" t="s">
        <v>156</v>
      </c>
      <c r="H197" s="105" t="s">
        <v>157</v>
      </c>
    </row>
    <row r="198" spans="1:10" x14ac:dyDescent="0.25">
      <c r="A198" s="46" t="s">
        <v>158</v>
      </c>
      <c r="B198" s="1"/>
      <c r="C198" s="2"/>
      <c r="D198" s="3"/>
      <c r="E198" s="21"/>
      <c r="F198" s="1"/>
      <c r="G198" s="101">
        <v>2025704.91</v>
      </c>
      <c r="H198" s="1"/>
    </row>
    <row r="199" spans="1:10" x14ac:dyDescent="0.25">
      <c r="A199" s="46" t="s">
        <v>159</v>
      </c>
      <c r="B199" s="1"/>
      <c r="C199" s="2"/>
      <c r="D199" s="3"/>
      <c r="E199" s="21"/>
      <c r="F199" s="1"/>
      <c r="G199" s="94">
        <v>1811873.95</v>
      </c>
      <c r="H199" s="106">
        <v>109</v>
      </c>
    </row>
    <row r="200" spans="1:10" x14ac:dyDescent="0.25">
      <c r="A200" s="46" t="s">
        <v>160</v>
      </c>
      <c r="B200" s="1"/>
      <c r="C200" s="2"/>
      <c r="D200" s="3"/>
      <c r="E200" s="21"/>
      <c r="F200" s="1"/>
      <c r="G200" s="94">
        <v>213830.95999999996</v>
      </c>
      <c r="H200" s="1"/>
    </row>
    <row r="201" spans="1:10" x14ac:dyDescent="0.25">
      <c r="A201" s="46" t="s">
        <v>161</v>
      </c>
      <c r="B201" s="1"/>
      <c r="C201" s="2"/>
      <c r="D201" s="3"/>
      <c r="E201" s="21"/>
      <c r="F201" s="1"/>
      <c r="G201" s="94">
        <v>1208610854.04</v>
      </c>
      <c r="H201" s="1"/>
    </row>
    <row r="202" spans="1:10" x14ac:dyDescent="0.25">
      <c r="A202" s="46" t="s">
        <v>162</v>
      </c>
      <c r="B202" s="1"/>
      <c r="C202" s="2"/>
      <c r="D202" s="3"/>
      <c r="E202" s="21"/>
      <c r="F202" s="1"/>
      <c r="G202" s="107"/>
      <c r="H202" s="1"/>
    </row>
    <row r="203" spans="1:10" x14ac:dyDescent="0.25">
      <c r="A203" s="46" t="s">
        <v>163</v>
      </c>
      <c r="B203" s="1"/>
      <c r="C203" s="2"/>
      <c r="D203" s="3"/>
      <c r="E203" s="21"/>
      <c r="F203" s="1"/>
      <c r="G203" s="107">
        <v>1.7692291880817666E-4</v>
      </c>
      <c r="H203" s="1"/>
    </row>
    <row r="204" spans="1:10" x14ac:dyDescent="0.25">
      <c r="A204" s="46" t="s">
        <v>164</v>
      </c>
      <c r="B204" s="1"/>
      <c r="C204" s="2"/>
      <c r="D204" s="3"/>
      <c r="E204" s="21"/>
      <c r="F204" s="1"/>
      <c r="G204" s="108">
        <v>-2.6082919999999998E-4</v>
      </c>
      <c r="H204" s="1"/>
    </row>
    <row r="205" spans="1:10" x14ac:dyDescent="0.25">
      <c r="A205" s="46" t="s">
        <v>165</v>
      </c>
      <c r="B205" s="1"/>
      <c r="C205" s="2"/>
      <c r="D205" s="3"/>
      <c r="E205" s="21"/>
      <c r="F205" s="1"/>
      <c r="G205" s="108">
        <v>1.789052E-4</v>
      </c>
      <c r="H205" s="1"/>
    </row>
    <row r="206" spans="1:10" x14ac:dyDescent="0.25">
      <c r="A206" s="46" t="s">
        <v>166</v>
      </c>
      <c r="B206" s="1"/>
      <c r="C206" s="2"/>
      <c r="D206" s="3"/>
      <c r="E206" s="21"/>
      <c r="F206" s="1"/>
      <c r="G206" s="108">
        <v>2.60504E-5</v>
      </c>
      <c r="H206" s="1"/>
    </row>
    <row r="207" spans="1:10" x14ac:dyDescent="0.25">
      <c r="A207" s="46"/>
      <c r="B207" s="1"/>
      <c r="C207" s="2"/>
      <c r="D207" s="3"/>
      <c r="E207" s="21"/>
      <c r="F207" s="1"/>
      <c r="G207" s="107"/>
      <c r="H207" s="1"/>
    </row>
    <row r="208" spans="1:10" x14ac:dyDescent="0.25">
      <c r="A208" s="15" t="s">
        <v>167</v>
      </c>
      <c r="B208" s="1"/>
      <c r="C208" s="2"/>
      <c r="D208" s="3"/>
      <c r="E208" s="21"/>
      <c r="F208" s="1"/>
      <c r="G208" s="107">
        <v>8.4271085503779424E-4</v>
      </c>
      <c r="H208" s="76">
        <v>1269156.07</v>
      </c>
      <c r="I208" s="37"/>
      <c r="J208" s="37"/>
    </row>
    <row r="209" spans="1:8" x14ac:dyDescent="0.25">
      <c r="A209" s="46"/>
      <c r="B209" s="1"/>
      <c r="C209" s="2"/>
      <c r="D209" s="3"/>
      <c r="E209" s="1"/>
      <c r="F209" s="1"/>
      <c r="G209" s="1"/>
      <c r="H209" s="1"/>
    </row>
    <row r="210" spans="1:8" x14ac:dyDescent="0.25">
      <c r="A210" s="46" t="s">
        <v>168</v>
      </c>
      <c r="B210" s="1"/>
      <c r="C210" s="2"/>
      <c r="D210" s="3"/>
      <c r="E210" s="1"/>
      <c r="F210" s="109" t="s">
        <v>169</v>
      </c>
      <c r="G210" s="110" t="s">
        <v>170</v>
      </c>
      <c r="H210" s="110" t="s">
        <v>62</v>
      </c>
    </row>
    <row r="211" spans="1:8" x14ac:dyDescent="0.25">
      <c r="A211" s="34" t="s">
        <v>171</v>
      </c>
      <c r="B211" s="1"/>
      <c r="C211" s="2"/>
      <c r="D211" s="3"/>
      <c r="E211" s="1"/>
      <c r="F211" s="111">
        <v>5.471801091222972E-3</v>
      </c>
      <c r="G211" s="101">
        <v>6613278.1900000004</v>
      </c>
      <c r="H211" s="112">
        <v>370</v>
      </c>
    </row>
    <row r="212" spans="1:8" x14ac:dyDescent="0.25">
      <c r="A212" s="34" t="s">
        <v>172</v>
      </c>
      <c r="B212" s="1"/>
      <c r="C212" s="2"/>
      <c r="D212" s="3"/>
      <c r="E212" s="1"/>
      <c r="F212" s="111">
        <v>1.0065711853682702E-3</v>
      </c>
      <c r="G212" s="101">
        <v>1216552.8600000001</v>
      </c>
      <c r="H212" s="112">
        <v>64</v>
      </c>
    </row>
    <row r="213" spans="1:8" x14ac:dyDescent="0.25">
      <c r="A213" s="34" t="s">
        <v>173</v>
      </c>
      <c r="B213" s="1"/>
      <c r="C213" s="2"/>
      <c r="D213" s="3"/>
      <c r="E213" s="1"/>
      <c r="F213" s="111">
        <v>5.7050834658248044E-4</v>
      </c>
      <c r="G213" s="113">
        <v>689522.58</v>
      </c>
      <c r="H213" s="114">
        <v>39</v>
      </c>
    </row>
    <row r="214" spans="1:8" x14ac:dyDescent="0.25">
      <c r="A214" s="34" t="s">
        <v>174</v>
      </c>
      <c r="B214" s="1"/>
      <c r="C214" s="2"/>
      <c r="D214" s="3"/>
      <c r="E214" s="1"/>
      <c r="F214" s="111">
        <v>3.7714571110819611E-5</v>
      </c>
      <c r="G214" s="115">
        <v>45582.239999999998</v>
      </c>
      <c r="H214" s="116">
        <v>3</v>
      </c>
    </row>
    <row r="215" spans="1:8" x14ac:dyDescent="0.25">
      <c r="A215" s="46" t="s">
        <v>175</v>
      </c>
      <c r="B215" s="1"/>
      <c r="C215" s="2"/>
      <c r="D215" s="3"/>
      <c r="E215" s="1"/>
      <c r="F215" s="111">
        <v>7.0488806231737231E-3</v>
      </c>
      <c r="G215" s="98">
        <v>8564935.870000001</v>
      </c>
      <c r="H215" s="117">
        <v>476</v>
      </c>
    </row>
    <row r="216" spans="1:8" x14ac:dyDescent="0.25">
      <c r="A216" s="46"/>
      <c r="B216" s="1"/>
      <c r="C216" s="2"/>
      <c r="D216" s="3"/>
      <c r="E216" s="1"/>
      <c r="F216" s="1"/>
      <c r="G216" s="98"/>
      <c r="H216" s="118"/>
    </row>
    <row r="217" spans="1:8" x14ac:dyDescent="0.25">
      <c r="A217" s="46" t="s">
        <v>176</v>
      </c>
      <c r="B217" s="1"/>
      <c r="C217" s="2"/>
      <c r="D217" s="3"/>
      <c r="E217" s="1"/>
      <c r="F217" s="1"/>
      <c r="G217" s="119" t="s">
        <v>170</v>
      </c>
      <c r="H217" s="119" t="s">
        <v>62</v>
      </c>
    </row>
    <row r="218" spans="1:8" x14ac:dyDescent="0.25">
      <c r="A218" s="46" t="s">
        <v>163</v>
      </c>
      <c r="B218" s="1"/>
      <c r="C218" s="2"/>
      <c r="D218" s="3"/>
      <c r="E218" s="1"/>
      <c r="F218" s="1"/>
      <c r="G218" s="120">
        <v>1.61479410306157E-3</v>
      </c>
      <c r="H218" s="121">
        <v>1.6059389440193925E-3</v>
      </c>
    </row>
    <row r="219" spans="1:8" x14ac:dyDescent="0.25">
      <c r="A219" s="46" t="s">
        <v>164</v>
      </c>
      <c r="B219" s="1"/>
      <c r="C219" s="2"/>
      <c r="D219" s="3"/>
      <c r="E219" s="1"/>
      <c r="F219" s="1"/>
      <c r="G219" s="120">
        <v>1.7510397E-3</v>
      </c>
      <c r="H219" s="120">
        <v>1.7859535E-3</v>
      </c>
    </row>
    <row r="220" spans="1:8" x14ac:dyDescent="0.25">
      <c r="A220" s="46" t="s">
        <v>165</v>
      </c>
      <c r="B220" s="1"/>
      <c r="C220" s="2"/>
      <c r="D220" s="3"/>
      <c r="E220" s="1"/>
      <c r="F220" s="1"/>
      <c r="G220" s="120">
        <v>1.7472378000000001E-3</v>
      </c>
      <c r="H220" s="120">
        <v>1.8016962000000001E-3</v>
      </c>
    </row>
    <row r="221" spans="1:8" x14ac:dyDescent="0.25">
      <c r="A221" s="46" t="s">
        <v>166</v>
      </c>
      <c r="B221" s="1"/>
      <c r="C221" s="2"/>
      <c r="D221" s="3"/>
      <c r="E221" s="1"/>
      <c r="F221" s="1"/>
      <c r="G221" s="120">
        <v>1.5916853999999999E-3</v>
      </c>
      <c r="H221" s="120">
        <v>1.6638212999999999E-3</v>
      </c>
    </row>
    <row r="222" spans="1:8" x14ac:dyDescent="0.25">
      <c r="A222" s="46"/>
      <c r="B222" s="1"/>
      <c r="C222" s="2"/>
      <c r="D222" s="3"/>
      <c r="E222" s="1"/>
      <c r="F222" s="1"/>
      <c r="G222" s="122"/>
      <c r="H222" s="120"/>
    </row>
    <row r="223" spans="1:8" x14ac:dyDescent="0.25">
      <c r="A223" s="123" t="s">
        <v>177</v>
      </c>
      <c r="B223" s="1"/>
      <c r="C223" s="2"/>
      <c r="D223" s="3"/>
      <c r="E223" s="1"/>
      <c r="F223" s="1"/>
      <c r="G223" s="124">
        <v>2245276.2999999998</v>
      </c>
      <c r="H223" s="120"/>
    </row>
    <row r="224" spans="1:8" x14ac:dyDescent="0.25">
      <c r="A224" s="123" t="s">
        <v>178</v>
      </c>
      <c r="B224" s="1"/>
      <c r="C224" s="2"/>
      <c r="D224" s="3"/>
      <c r="E224" s="1"/>
      <c r="F224" s="1"/>
      <c r="G224" s="122">
        <v>1.8577330267180363E-3</v>
      </c>
      <c r="H224" s="120"/>
    </row>
    <row r="225" spans="1:9" x14ac:dyDescent="0.25">
      <c r="A225" s="123" t="s">
        <v>179</v>
      </c>
      <c r="B225" s="1"/>
      <c r="C225" s="2"/>
      <c r="D225" s="3"/>
      <c r="E225" s="1"/>
      <c r="F225" s="1"/>
      <c r="G225" s="122">
        <v>4.3999999999999997E-2</v>
      </c>
      <c r="H225" s="120"/>
    </row>
    <row r="226" spans="1:9" x14ac:dyDescent="0.25">
      <c r="A226" s="123" t="s">
        <v>180</v>
      </c>
      <c r="B226" s="1"/>
      <c r="C226" s="2"/>
      <c r="D226" s="3"/>
      <c r="E226" s="1"/>
      <c r="F226" s="1"/>
      <c r="G226" s="125" t="s">
        <v>181</v>
      </c>
      <c r="H226" s="120"/>
    </row>
    <row r="227" spans="1:9" x14ac:dyDescent="0.25">
      <c r="A227" s="46"/>
      <c r="B227" s="1"/>
      <c r="C227" s="2"/>
      <c r="D227" s="3"/>
      <c r="E227" s="1"/>
      <c r="F227" s="1"/>
      <c r="G227" s="120"/>
      <c r="H227" s="1"/>
      <c r="I227" s="37"/>
    </row>
    <row r="228" spans="1:9" x14ac:dyDescent="0.25">
      <c r="A228" s="15" t="s">
        <v>182</v>
      </c>
      <c r="B228" s="1"/>
      <c r="C228" s="2"/>
      <c r="D228" s="3"/>
      <c r="E228" s="1"/>
      <c r="F228" s="1"/>
      <c r="G228" s="105" t="s">
        <v>156</v>
      </c>
      <c r="H228" s="105" t="s">
        <v>157</v>
      </c>
    </row>
    <row r="229" spans="1:9" x14ac:dyDescent="0.25">
      <c r="A229" s="15" t="s">
        <v>183</v>
      </c>
      <c r="B229" s="1"/>
      <c r="C229" s="2"/>
      <c r="D229" s="3"/>
      <c r="E229" s="21"/>
      <c r="F229" s="1"/>
      <c r="G229" s="101">
        <v>10917992</v>
      </c>
      <c r="H229" s="126">
        <v>650</v>
      </c>
    </row>
    <row r="230" spans="1:9" x14ac:dyDescent="0.25">
      <c r="A230" s="15" t="s">
        <v>184</v>
      </c>
      <c r="B230" s="1"/>
      <c r="C230" s="2"/>
      <c r="D230" s="3"/>
      <c r="E230" s="21"/>
      <c r="F230" s="1"/>
      <c r="G230" s="115">
        <v>10286190</v>
      </c>
      <c r="H230" s="126">
        <v>650</v>
      </c>
    </row>
    <row r="231" spans="1:9" x14ac:dyDescent="0.25">
      <c r="A231" s="15" t="s">
        <v>185</v>
      </c>
      <c r="B231" s="1"/>
      <c r="C231" s="2"/>
      <c r="D231" s="3"/>
      <c r="E231" s="21"/>
      <c r="F231" s="1"/>
      <c r="G231" s="94">
        <v>631802</v>
      </c>
      <c r="H231" s="62"/>
    </row>
    <row r="232" spans="1:9" x14ac:dyDescent="0.25">
      <c r="A232" s="15"/>
      <c r="B232" s="1"/>
      <c r="C232" s="2"/>
      <c r="D232" s="3"/>
      <c r="E232" s="1"/>
      <c r="F232" s="1"/>
      <c r="G232" s="127"/>
    </row>
    <row r="233" spans="1:9" x14ac:dyDescent="0.25">
      <c r="A233" s="15" t="s">
        <v>186</v>
      </c>
      <c r="B233" s="1"/>
      <c r="C233" s="2"/>
      <c r="D233" s="3"/>
      <c r="E233" s="1"/>
      <c r="F233" s="21"/>
      <c r="G233" s="110" t="s">
        <v>156</v>
      </c>
      <c r="H233" s="105" t="s">
        <v>157</v>
      </c>
    </row>
    <row r="234" spans="1:9" x14ac:dyDescent="0.25">
      <c r="A234" s="15" t="s">
        <v>187</v>
      </c>
      <c r="B234" s="1"/>
      <c r="C234" s="2"/>
      <c r="D234" s="3"/>
      <c r="E234" s="21"/>
      <c r="F234" s="1"/>
      <c r="G234" s="76">
        <v>40788303.289999999</v>
      </c>
      <c r="H234" s="128">
        <v>2432</v>
      </c>
      <c r="I234" s="37" t="s">
        <v>51</v>
      </c>
    </row>
    <row r="235" spans="1:9" x14ac:dyDescent="0.25">
      <c r="A235" s="15" t="s">
        <v>188</v>
      </c>
      <c r="B235" s="1"/>
      <c r="C235" s="2"/>
      <c r="D235" s="3"/>
      <c r="E235" s="21"/>
      <c r="F235" s="21"/>
      <c r="G235" s="76">
        <v>39121056.620000005</v>
      </c>
      <c r="H235" s="69">
        <v>2432</v>
      </c>
      <c r="I235" s="37" t="s">
        <v>51</v>
      </c>
    </row>
    <row r="236" spans="1:9" ht="14.4" thickBot="1" x14ac:dyDescent="0.3">
      <c r="A236" s="15" t="s">
        <v>189</v>
      </c>
      <c r="B236" s="1"/>
      <c r="C236" s="2"/>
      <c r="D236" s="3"/>
      <c r="E236" s="21"/>
      <c r="F236" s="1"/>
      <c r="G236" s="129">
        <v>1667246.6699999943</v>
      </c>
    </row>
    <row r="237" spans="1:9" ht="14.4" thickTop="1" x14ac:dyDescent="0.25">
      <c r="A237" s="15"/>
      <c r="B237" s="1"/>
      <c r="C237" s="2"/>
      <c r="D237" s="3"/>
      <c r="E237" s="1"/>
      <c r="F237" s="1"/>
      <c r="G237" s="1"/>
      <c r="H237" s="1"/>
    </row>
    <row r="238" spans="1:9" x14ac:dyDescent="0.25">
      <c r="A238" s="15" t="s">
        <v>234</v>
      </c>
      <c r="B238" s="1"/>
      <c r="C238" s="2"/>
      <c r="D238" s="3"/>
      <c r="E238" s="21"/>
      <c r="F238" s="1"/>
      <c r="G238" s="143">
        <v>4744951.66</v>
      </c>
      <c r="H238" s="1"/>
    </row>
    <row r="239" spans="1:9" x14ac:dyDescent="0.25">
      <c r="A239" s="15" t="s">
        <v>235</v>
      </c>
      <c r="B239" s="1"/>
      <c r="C239" s="2"/>
      <c r="D239" s="3"/>
      <c r="E239" s="1"/>
      <c r="F239" s="1"/>
      <c r="G239" s="144">
        <v>189</v>
      </c>
      <c r="H239" s="1"/>
    </row>
    <row r="240" spans="1:9" x14ac:dyDescent="0.25">
      <c r="A240" s="15"/>
      <c r="B240" s="1"/>
      <c r="C240" s="2"/>
      <c r="D240" s="3"/>
      <c r="E240" s="1"/>
      <c r="F240" s="1"/>
      <c r="G240" s="144"/>
      <c r="H240" s="1"/>
    </row>
    <row r="241" spans="1:10" x14ac:dyDescent="0.25">
      <c r="A241" s="15" t="s">
        <v>190</v>
      </c>
      <c r="B241" s="1"/>
      <c r="C241" s="2"/>
      <c r="D241" s="3"/>
      <c r="E241" s="1"/>
      <c r="F241" s="1"/>
      <c r="G241" s="1" t="s">
        <v>51</v>
      </c>
      <c r="H241" s="1"/>
    </row>
    <row r="242" spans="1:10" x14ac:dyDescent="0.25">
      <c r="A242" s="15"/>
      <c r="B242" s="1"/>
      <c r="C242" s="2"/>
      <c r="D242" s="3"/>
      <c r="E242" s="1"/>
      <c r="F242" s="1"/>
      <c r="G242" s="1"/>
      <c r="H242" s="1"/>
    </row>
    <row r="243" spans="1:10" x14ac:dyDescent="0.25">
      <c r="A243" s="15" t="s">
        <v>191</v>
      </c>
      <c r="B243" s="1"/>
      <c r="C243" s="2"/>
      <c r="D243" s="3"/>
      <c r="E243" s="1"/>
      <c r="F243" s="1"/>
      <c r="G243" s="1"/>
      <c r="H243" s="76">
        <v>7590856.2000000002</v>
      </c>
      <c r="I243" s="130"/>
      <c r="J243" s="59"/>
    </row>
    <row r="244" spans="1:10" x14ac:dyDescent="0.25">
      <c r="A244" s="15" t="s">
        <v>192</v>
      </c>
      <c r="B244" s="1"/>
      <c r="C244" s="2"/>
      <c r="D244" s="3"/>
      <c r="E244" s="1"/>
      <c r="F244" s="1"/>
      <c r="G244" s="1"/>
      <c r="H244" s="94">
        <v>5387402.3799999999</v>
      </c>
      <c r="I244" s="37"/>
      <c r="J244" s="59"/>
    </row>
    <row r="245" spans="1:10" x14ac:dyDescent="0.25">
      <c r="A245" s="15" t="s">
        <v>193</v>
      </c>
      <c r="B245" s="1"/>
      <c r="C245" s="2"/>
      <c r="D245" s="3"/>
      <c r="E245" s="1"/>
      <c r="F245" s="1"/>
      <c r="G245" s="1"/>
      <c r="H245" s="93">
        <v>12570971.82</v>
      </c>
      <c r="J245" s="59"/>
    </row>
    <row r="246" spans="1:10" ht="14.4" thickBot="1" x14ac:dyDescent="0.3">
      <c r="A246" s="15" t="s">
        <v>194</v>
      </c>
      <c r="B246" s="1"/>
      <c r="C246" s="2"/>
      <c r="D246" s="3"/>
      <c r="E246" s="1"/>
      <c r="F246" s="1"/>
      <c r="G246" s="1"/>
      <c r="H246" s="129">
        <v>14774425.640000001</v>
      </c>
      <c r="I246" s="97"/>
      <c r="J246" s="59"/>
    </row>
    <row r="247" spans="1:10" ht="14.4" thickTop="1" x14ac:dyDescent="0.25">
      <c r="A247" s="15"/>
      <c r="B247" s="1"/>
      <c r="C247" s="2"/>
      <c r="D247" s="3"/>
      <c r="E247" s="1"/>
      <c r="F247" s="1"/>
      <c r="G247" s="1"/>
      <c r="H247" s="1"/>
      <c r="I247" s="131"/>
      <c r="J247" s="59"/>
    </row>
    <row r="248" spans="1:10" x14ac:dyDescent="0.25">
      <c r="A248" s="15" t="s">
        <v>195</v>
      </c>
      <c r="B248" s="1"/>
      <c r="C248" s="2"/>
      <c r="D248" s="3"/>
      <c r="E248" s="1"/>
      <c r="F248" s="1"/>
      <c r="G248" s="1"/>
      <c r="H248" s="76">
        <v>2388046.36</v>
      </c>
      <c r="I248" s="132"/>
      <c r="J248" s="59"/>
    </row>
    <row r="249" spans="1:10" x14ac:dyDescent="0.25">
      <c r="A249" s="15" t="s">
        <v>196</v>
      </c>
      <c r="B249" s="1"/>
      <c r="C249" s="2"/>
      <c r="D249" s="3"/>
      <c r="E249" s="1"/>
      <c r="F249" s="1"/>
      <c r="G249" s="1"/>
      <c r="H249" s="94">
        <v>940148</v>
      </c>
      <c r="I249" s="133"/>
      <c r="J249" s="59"/>
    </row>
    <row r="250" spans="1:10" x14ac:dyDescent="0.25">
      <c r="A250" s="15" t="s">
        <v>197</v>
      </c>
      <c r="B250" s="1"/>
      <c r="C250" s="2"/>
      <c r="D250" s="3"/>
      <c r="E250" s="1"/>
      <c r="F250" s="1"/>
      <c r="G250" s="1"/>
      <c r="H250" s="94">
        <v>814001.02</v>
      </c>
      <c r="I250" s="132"/>
      <c r="J250" s="59"/>
    </row>
    <row r="251" spans="1:10" ht="14.4" thickBot="1" x14ac:dyDescent="0.3">
      <c r="A251" s="15" t="s">
        <v>198</v>
      </c>
      <c r="B251" s="1"/>
      <c r="C251" s="2"/>
      <c r="D251" s="3"/>
      <c r="E251" s="1"/>
      <c r="F251" s="1"/>
      <c r="G251" s="1"/>
      <c r="H251" s="129">
        <v>2261899.38</v>
      </c>
      <c r="I251" s="134"/>
      <c r="J251" s="59"/>
    </row>
    <row r="252" spans="1:10" ht="14.4" thickTop="1" x14ac:dyDescent="0.25">
      <c r="A252" s="15"/>
    </row>
    <row r="253" spans="1:10" x14ac:dyDescent="0.25">
      <c r="A253" s="118" t="s">
        <v>199</v>
      </c>
      <c r="F253" s="135"/>
      <c r="I253" s="37"/>
    </row>
    <row r="254" spans="1:10" x14ac:dyDescent="0.25">
      <c r="A254" s="118"/>
      <c r="F254" s="135"/>
    </row>
    <row r="255" spans="1:10" x14ac:dyDescent="0.25">
      <c r="A255" s="46" t="s">
        <v>200</v>
      </c>
      <c r="F255" s="135"/>
    </row>
    <row r="256" spans="1:10" x14ac:dyDescent="0.25">
      <c r="A256" s="46" t="s">
        <v>201</v>
      </c>
      <c r="F256" s="135"/>
    </row>
    <row r="257" spans="1:8" x14ac:dyDescent="0.25">
      <c r="A257" s="46" t="s">
        <v>202</v>
      </c>
      <c r="E257" s="32"/>
      <c r="F257" s="135"/>
    </row>
    <row r="258" spans="1:8" x14ac:dyDescent="0.25">
      <c r="A258" s="46" t="s">
        <v>203</v>
      </c>
      <c r="E258" s="32" t="s">
        <v>51</v>
      </c>
      <c r="F258" s="135"/>
      <c r="H258" s="136" t="s">
        <v>204</v>
      </c>
    </row>
    <row r="259" spans="1:8" x14ac:dyDescent="0.25">
      <c r="A259" s="46"/>
      <c r="F259" s="135"/>
      <c r="H259" s="118"/>
    </row>
    <row r="260" spans="1:8" x14ac:dyDescent="0.25">
      <c r="A260" s="46" t="s">
        <v>236</v>
      </c>
      <c r="F260" s="135"/>
      <c r="H260" s="118"/>
    </row>
    <row r="261" spans="1:8" x14ac:dyDescent="0.25">
      <c r="A261" s="46" t="s">
        <v>208</v>
      </c>
      <c r="E261" s="32" t="s">
        <v>51</v>
      </c>
      <c r="F261" s="135"/>
      <c r="H261" s="136" t="s">
        <v>204</v>
      </c>
    </row>
    <row r="262" spans="1:8" x14ac:dyDescent="0.25">
      <c r="A262" s="46"/>
      <c r="F262" s="135"/>
      <c r="H262" s="118"/>
    </row>
    <row r="263" spans="1:8" x14ac:dyDescent="0.25">
      <c r="A263" s="46" t="s">
        <v>237</v>
      </c>
      <c r="F263" s="135"/>
      <c r="H263" s="118"/>
    </row>
    <row r="264" spans="1:8" x14ac:dyDescent="0.25">
      <c r="A264" s="46" t="s">
        <v>210</v>
      </c>
      <c r="E264" s="32" t="s">
        <v>51</v>
      </c>
      <c r="F264" s="135"/>
      <c r="H264" s="136" t="s">
        <v>204</v>
      </c>
    </row>
    <row r="265" spans="1:8" x14ac:dyDescent="0.25">
      <c r="A265" s="46"/>
      <c r="E265" s="32"/>
      <c r="F265" s="135"/>
      <c r="H265" s="136"/>
    </row>
    <row r="266" spans="1:8" x14ac:dyDescent="0.25">
      <c r="A266" s="46" t="s">
        <v>238</v>
      </c>
      <c r="E266" s="32"/>
      <c r="F266" s="135"/>
      <c r="H266" s="136"/>
    </row>
    <row r="267" spans="1:8" x14ac:dyDescent="0.25">
      <c r="A267" s="46" t="s">
        <v>212</v>
      </c>
      <c r="E267" s="32" t="s">
        <v>51</v>
      </c>
      <c r="F267" s="135"/>
      <c r="H267" s="136" t="s">
        <v>204</v>
      </c>
    </row>
    <row r="268" spans="1:8" x14ac:dyDescent="0.25">
      <c r="A268" s="46"/>
      <c r="E268" s="32"/>
      <c r="F268" s="135"/>
      <c r="H268" s="136"/>
    </row>
    <row r="269" spans="1:8" x14ac:dyDescent="0.25">
      <c r="A269" s="46" t="s">
        <v>239</v>
      </c>
      <c r="F269" s="135"/>
      <c r="H269" s="118"/>
    </row>
    <row r="270" spans="1:8" x14ac:dyDescent="0.25">
      <c r="A270" s="46" t="s">
        <v>214</v>
      </c>
      <c r="E270" s="32" t="s">
        <v>51</v>
      </c>
      <c r="F270" s="135"/>
      <c r="H270" s="136" t="s">
        <v>204</v>
      </c>
    </row>
    <row r="273" spans="1:1" x14ac:dyDescent="0.25">
      <c r="A273" s="46"/>
    </row>
    <row r="274" spans="1:1" ht="15.6" x14ac:dyDescent="0.25">
      <c r="A274" s="137" t="s">
        <v>216</v>
      </c>
    </row>
    <row r="275" spans="1:1" x14ac:dyDescent="0.25">
      <c r="A275" s="46"/>
    </row>
    <row r="276" spans="1:1" x14ac:dyDescent="0.25">
      <c r="A276" s="46"/>
    </row>
    <row r="277" spans="1:1" x14ac:dyDescent="0.25">
      <c r="A277" s="46"/>
    </row>
    <row r="278" spans="1:1" x14ac:dyDescent="0.25">
      <c r="A278" s="46"/>
    </row>
    <row r="279" spans="1:1" x14ac:dyDescent="0.25">
      <c r="A279" s="46"/>
    </row>
    <row r="280" spans="1:1" x14ac:dyDescent="0.25">
      <c r="A280" s="46"/>
    </row>
    <row r="281" spans="1:1" x14ac:dyDescent="0.25">
      <c r="A281" s="46"/>
    </row>
    <row r="282" spans="1:1" x14ac:dyDescent="0.25">
      <c r="A282" s="46"/>
    </row>
    <row r="283" spans="1:1" x14ac:dyDescent="0.25">
      <c r="A283" s="46"/>
    </row>
    <row r="284" spans="1:1" x14ac:dyDescent="0.25">
      <c r="A284" s="46"/>
    </row>
    <row r="285" spans="1:1" x14ac:dyDescent="0.25">
      <c r="A285" s="46"/>
    </row>
    <row r="286" spans="1:1" x14ac:dyDescent="0.25">
      <c r="A286" s="46"/>
    </row>
    <row r="287" spans="1:1" x14ac:dyDescent="0.25">
      <c r="A287" s="46"/>
    </row>
    <row r="288" spans="1:1" x14ac:dyDescent="0.25">
      <c r="A288" s="46"/>
    </row>
    <row r="289" spans="1:1" x14ac:dyDescent="0.25">
      <c r="A289" s="46"/>
    </row>
    <row r="290" spans="1:1" x14ac:dyDescent="0.25">
      <c r="A290" s="46"/>
    </row>
    <row r="291" spans="1:1" x14ac:dyDescent="0.25">
      <c r="A291" s="46"/>
    </row>
    <row r="292" spans="1:1" x14ac:dyDescent="0.25">
      <c r="A292" s="46"/>
    </row>
    <row r="293" spans="1:1" x14ac:dyDescent="0.25">
      <c r="A293" s="46"/>
    </row>
    <row r="294" spans="1:1" x14ac:dyDescent="0.25">
      <c r="A294" s="46"/>
    </row>
    <row r="295" spans="1:1" x14ac:dyDescent="0.25">
      <c r="A295" s="46"/>
    </row>
  </sheetData>
  <pageMargins left="0.7" right="0.7" top="0.75" bottom="0.75" header="0.3" footer="0.3"/>
  <pageSetup scale="43" fitToHeight="0" orientation="portrait" r:id="rId1"/>
  <headerFooter>
    <oddHeader xml:space="preserve">&amp;C&amp;"Times New Roman,Regular"NISSAN AUTO LEASE TRUST 2020-A
Servicer Report
</oddHeader>
  </headerFooter>
  <rowBreaks count="2" manualBreakCount="2">
    <brk id="99" max="16383" man="1"/>
    <brk id="190" max="8"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E295"/>
  <sheetViews>
    <sheetView zoomScale="75" zoomScaleNormal="75" workbookViewId="0">
      <selection activeCell="D26" sqref="D26"/>
    </sheetView>
  </sheetViews>
  <sheetFormatPr defaultColWidth="34.44140625" defaultRowHeight="13.8" x14ac:dyDescent="0.25"/>
  <cols>
    <col min="1" max="1" width="32.44140625" style="1" customWidth="1"/>
    <col min="2" max="2" width="20.21875" style="4" customWidth="1"/>
    <col min="3" max="3" width="18.77734375" style="4" bestFit="1" customWidth="1"/>
    <col min="4" max="4" width="37.77734375" style="4" customWidth="1"/>
    <col min="5" max="5" width="21.21875" style="4" customWidth="1"/>
    <col min="6" max="6" width="23.21875" style="4" customWidth="1"/>
    <col min="7" max="7" width="20.77734375" style="4" customWidth="1"/>
    <col min="8" max="8" width="18.21875" style="4" customWidth="1"/>
    <col min="9" max="9" width="15.21875" style="4" customWidth="1"/>
    <col min="10" max="16384" width="34.44140625" style="4"/>
  </cols>
  <sheetData>
    <row r="1" spans="1:31" x14ac:dyDescent="0.25">
      <c r="B1" s="1"/>
      <c r="C1" s="1"/>
      <c r="D1" s="1"/>
      <c r="E1" s="1"/>
      <c r="F1" s="1"/>
      <c r="G1" s="1"/>
      <c r="H1" s="1"/>
      <c r="I1" s="1"/>
      <c r="J1" s="1"/>
      <c r="K1" s="1"/>
      <c r="L1" s="1"/>
      <c r="M1" s="1"/>
      <c r="N1" s="1"/>
      <c r="O1" s="1"/>
      <c r="P1" s="1"/>
      <c r="Q1" s="1"/>
      <c r="R1" s="1"/>
      <c r="S1" s="1"/>
      <c r="T1" s="1"/>
      <c r="U1" s="1"/>
      <c r="V1" s="1"/>
      <c r="W1" s="1"/>
      <c r="X1" s="1"/>
      <c r="Y1" s="1"/>
      <c r="Z1" s="2"/>
      <c r="AA1" s="3"/>
      <c r="AB1" s="1"/>
      <c r="AC1" s="1"/>
      <c r="AD1" s="1"/>
      <c r="AE1" s="1"/>
    </row>
    <row r="2" spans="1:31" x14ac:dyDescent="0.25">
      <c r="A2" s="5"/>
      <c r="B2" s="1"/>
      <c r="C2" s="1"/>
      <c r="D2" s="1"/>
      <c r="E2" s="1"/>
      <c r="F2" s="1"/>
      <c r="G2" s="1"/>
    </row>
    <row r="3" spans="1:31" x14ac:dyDescent="0.25">
      <c r="A3" s="6" t="s">
        <v>0</v>
      </c>
      <c r="B3" s="1"/>
      <c r="C3" s="7">
        <v>43891</v>
      </c>
      <c r="D3" s="8" t="s">
        <v>1</v>
      </c>
      <c r="E3" s="9">
        <v>43936</v>
      </c>
      <c r="F3" s="1"/>
      <c r="G3" s="1"/>
    </row>
    <row r="4" spans="1:31" x14ac:dyDescent="0.25">
      <c r="A4" s="6" t="s">
        <v>2</v>
      </c>
      <c r="B4" s="1"/>
      <c r="C4" s="7">
        <v>43921</v>
      </c>
      <c r="D4" s="8" t="s">
        <v>3</v>
      </c>
      <c r="E4" s="10">
        <v>30</v>
      </c>
      <c r="F4" s="1"/>
      <c r="G4" s="1"/>
    </row>
    <row r="5" spans="1:31" x14ac:dyDescent="0.25">
      <c r="A5" s="6" t="s">
        <v>4</v>
      </c>
      <c r="B5" s="1"/>
      <c r="C5" s="7">
        <v>43906</v>
      </c>
      <c r="D5" s="8" t="s">
        <v>5</v>
      </c>
      <c r="E5" s="10">
        <v>30</v>
      </c>
      <c r="F5" s="11"/>
      <c r="G5" s="1"/>
    </row>
    <row r="6" spans="1:31" x14ac:dyDescent="0.25">
      <c r="A6" s="6" t="s">
        <v>6</v>
      </c>
      <c r="B6" s="1"/>
      <c r="C6" s="7">
        <v>43936</v>
      </c>
      <c r="D6" s="11"/>
      <c r="E6" s="12"/>
      <c r="F6" s="11"/>
      <c r="G6" s="1"/>
    </row>
    <row r="7" spans="1:31" x14ac:dyDescent="0.25">
      <c r="A7" s="6"/>
      <c r="B7" s="13"/>
      <c r="C7" s="11"/>
      <c r="D7" s="11"/>
      <c r="E7" s="11"/>
      <c r="F7" s="14"/>
      <c r="G7" s="1"/>
    </row>
    <row r="8" spans="1:31" x14ac:dyDescent="0.25">
      <c r="A8" s="15" t="s">
        <v>7</v>
      </c>
      <c r="B8" s="11"/>
      <c r="C8" s="1"/>
      <c r="D8" s="1"/>
      <c r="E8" s="1"/>
      <c r="F8" s="1"/>
      <c r="G8" s="1"/>
    </row>
    <row r="9" spans="1:31" x14ac:dyDescent="0.25">
      <c r="A9" s="8"/>
      <c r="B9" s="16" t="s">
        <v>8</v>
      </c>
      <c r="C9" s="16" t="s">
        <v>9</v>
      </c>
      <c r="D9" s="16" t="s">
        <v>10</v>
      </c>
      <c r="E9" s="16" t="s">
        <v>11</v>
      </c>
      <c r="F9" s="16" t="s">
        <v>12</v>
      </c>
      <c r="G9" s="1"/>
    </row>
    <row r="10" spans="1:31" x14ac:dyDescent="0.25">
      <c r="A10" s="8" t="s">
        <v>13</v>
      </c>
      <c r="B10" s="17"/>
      <c r="C10" s="18">
        <v>1506039779.1399999</v>
      </c>
      <c r="D10" s="19">
        <v>1459411426.74</v>
      </c>
      <c r="E10" s="18">
        <v>1435855168.77</v>
      </c>
      <c r="F10" s="20">
        <v>0.95339790399820801</v>
      </c>
      <c r="G10" s="21"/>
      <c r="H10" s="22"/>
    </row>
    <row r="11" spans="1:31" x14ac:dyDescent="0.25">
      <c r="A11" s="8" t="s">
        <v>14</v>
      </c>
      <c r="B11" s="8"/>
      <c r="C11" s="18">
        <v>1506039779.1399999</v>
      </c>
      <c r="D11" s="19">
        <v>1459411426.7399998</v>
      </c>
      <c r="E11" s="18">
        <v>1435855168.77</v>
      </c>
      <c r="F11" s="20">
        <v>0.95339790399820801</v>
      </c>
      <c r="G11" s="1"/>
    </row>
    <row r="12" spans="1:31" x14ac:dyDescent="0.25">
      <c r="A12" s="23" t="s">
        <v>15</v>
      </c>
      <c r="B12" s="24">
        <v>1.7218299999999999E-2</v>
      </c>
      <c r="C12" s="18">
        <v>164000000</v>
      </c>
      <c r="D12" s="19">
        <v>117371647.59999999</v>
      </c>
      <c r="E12" s="18">
        <v>93815389.629999995</v>
      </c>
      <c r="F12" s="20">
        <v>0.57204505871951217</v>
      </c>
      <c r="G12" s="21"/>
    </row>
    <row r="13" spans="1:31" x14ac:dyDescent="0.25">
      <c r="A13" s="23" t="s">
        <v>16</v>
      </c>
      <c r="B13" s="24">
        <v>1.7999999999999999E-2</v>
      </c>
      <c r="C13" s="18">
        <v>500000000</v>
      </c>
      <c r="D13" s="19">
        <v>500000000</v>
      </c>
      <c r="E13" s="18">
        <v>500000000</v>
      </c>
      <c r="F13" s="20">
        <v>1</v>
      </c>
      <c r="G13" s="21"/>
    </row>
    <row r="14" spans="1:31" x14ac:dyDescent="0.25">
      <c r="A14" s="23" t="s">
        <v>17</v>
      </c>
      <c r="B14" s="25">
        <v>8.3462999999999992E-3</v>
      </c>
      <c r="C14" s="18">
        <v>50000000</v>
      </c>
      <c r="D14" s="19">
        <v>50000000</v>
      </c>
      <c r="E14" s="18">
        <v>50000000</v>
      </c>
      <c r="F14" s="20">
        <v>1</v>
      </c>
      <c r="G14" s="21"/>
    </row>
    <row r="15" spans="1:31" x14ac:dyDescent="0.25">
      <c r="A15" s="23" t="s">
        <v>18</v>
      </c>
      <c r="B15" s="24">
        <v>1.84E-2</v>
      </c>
      <c r="C15" s="18">
        <v>436000000</v>
      </c>
      <c r="D15" s="19">
        <v>436000000</v>
      </c>
      <c r="E15" s="18">
        <v>436000000</v>
      </c>
      <c r="F15" s="20">
        <v>1</v>
      </c>
      <c r="G15" s="1"/>
    </row>
    <row r="16" spans="1:31" x14ac:dyDescent="0.25">
      <c r="A16" s="23" t="s">
        <v>19</v>
      </c>
      <c r="B16" s="24">
        <v>1.8800000000000001E-2</v>
      </c>
      <c r="C16" s="18">
        <v>107500000</v>
      </c>
      <c r="D16" s="19">
        <v>107500000</v>
      </c>
      <c r="E16" s="18">
        <v>107500000</v>
      </c>
      <c r="F16" s="20">
        <v>1</v>
      </c>
      <c r="G16" s="1"/>
    </row>
    <row r="17" spans="1:10" x14ac:dyDescent="0.25">
      <c r="A17" s="23" t="s">
        <v>20</v>
      </c>
      <c r="B17" s="24">
        <v>0</v>
      </c>
      <c r="C17" s="18">
        <v>248539779.13999999</v>
      </c>
      <c r="D17" s="19">
        <v>248539779.13999999</v>
      </c>
      <c r="E17" s="18">
        <v>248539779.13999999</v>
      </c>
      <c r="F17" s="20">
        <v>1</v>
      </c>
      <c r="G17" s="1"/>
    </row>
    <row r="18" spans="1:10" x14ac:dyDescent="0.25">
      <c r="A18" s="23"/>
      <c r="B18" s="26"/>
      <c r="C18" s="27"/>
      <c r="D18" s="27"/>
      <c r="E18" s="27"/>
      <c r="F18" s="27"/>
      <c r="G18" s="1"/>
    </row>
    <row r="19" spans="1:10" x14ac:dyDescent="0.25">
      <c r="A19" s="23"/>
      <c r="B19" s="26"/>
      <c r="C19" s="1"/>
      <c r="D19" s="1"/>
      <c r="E19" s="1"/>
      <c r="F19" s="27"/>
      <c r="G19" s="21"/>
    </row>
    <row r="20" spans="1:10" ht="27.6" x14ac:dyDescent="0.25">
      <c r="A20" s="23"/>
      <c r="B20" s="28" t="s">
        <v>21</v>
      </c>
      <c r="C20" s="28" t="s">
        <v>22</v>
      </c>
      <c r="D20" s="28" t="s">
        <v>23</v>
      </c>
      <c r="E20" s="28" t="s">
        <v>24</v>
      </c>
      <c r="F20" s="27"/>
      <c r="G20" s="1"/>
    </row>
    <row r="21" spans="1:10" x14ac:dyDescent="0.25">
      <c r="A21" s="23" t="s">
        <v>15</v>
      </c>
      <c r="B21" s="18">
        <v>23556257.969999894</v>
      </c>
      <c r="C21" s="18">
        <v>168411.69</v>
      </c>
      <c r="D21" s="20">
        <v>143.63571932926766</v>
      </c>
      <c r="E21" s="20">
        <v>1.0269005487804879</v>
      </c>
      <c r="F21" s="27"/>
      <c r="G21" s="1"/>
    </row>
    <row r="22" spans="1:10" x14ac:dyDescent="0.25">
      <c r="A22" s="23" t="s">
        <v>16</v>
      </c>
      <c r="B22" s="18">
        <v>0</v>
      </c>
      <c r="C22" s="18">
        <v>750000</v>
      </c>
      <c r="D22" s="20">
        <v>0</v>
      </c>
      <c r="E22" s="20">
        <v>1.5</v>
      </c>
      <c r="F22" s="27"/>
      <c r="G22" s="1"/>
    </row>
    <row r="23" spans="1:10" x14ac:dyDescent="0.25">
      <c r="A23" s="23" t="s">
        <v>17</v>
      </c>
      <c r="B23" s="18">
        <v>0</v>
      </c>
      <c r="C23" s="18">
        <v>34776.25</v>
      </c>
      <c r="D23" s="20">
        <v>0</v>
      </c>
      <c r="E23" s="20">
        <v>0</v>
      </c>
      <c r="F23" s="27"/>
      <c r="G23" s="1"/>
    </row>
    <row r="24" spans="1:10" x14ac:dyDescent="0.25">
      <c r="A24" s="23" t="s">
        <v>18</v>
      </c>
      <c r="B24" s="18">
        <v>0</v>
      </c>
      <c r="C24" s="18">
        <v>668533.32999999996</v>
      </c>
      <c r="D24" s="20">
        <v>0</v>
      </c>
      <c r="E24" s="20">
        <v>1.5333333256880732</v>
      </c>
      <c r="F24" s="27"/>
      <c r="G24" s="1"/>
    </row>
    <row r="25" spans="1:10" x14ac:dyDescent="0.25">
      <c r="A25" s="23" t="s">
        <v>19</v>
      </c>
      <c r="B25" s="18">
        <v>0</v>
      </c>
      <c r="C25" s="18">
        <v>168416.67</v>
      </c>
      <c r="D25" s="20">
        <v>0</v>
      </c>
      <c r="E25" s="20">
        <v>1.5666666976744188</v>
      </c>
      <c r="F25" s="27"/>
      <c r="G25" s="1"/>
    </row>
    <row r="26" spans="1:10" x14ac:dyDescent="0.25">
      <c r="A26" s="23" t="s">
        <v>20</v>
      </c>
      <c r="B26" s="18">
        <v>0</v>
      </c>
      <c r="C26" s="18">
        <v>0</v>
      </c>
      <c r="D26" s="20">
        <v>0</v>
      </c>
      <c r="E26" s="20">
        <v>0</v>
      </c>
      <c r="F26" s="27"/>
      <c r="G26" s="1"/>
    </row>
    <row r="27" spans="1:10" x14ac:dyDescent="0.25">
      <c r="A27" s="8" t="s">
        <v>14</v>
      </c>
      <c r="B27" s="18">
        <v>23556257.969999894</v>
      </c>
      <c r="C27" s="18">
        <v>1790137.94</v>
      </c>
      <c r="D27" s="29"/>
      <c r="E27" s="30"/>
      <c r="F27" s="31"/>
      <c r="G27" s="1"/>
    </row>
    <row r="28" spans="1:10" x14ac:dyDescent="0.25">
      <c r="A28" s="15"/>
      <c r="B28" s="31"/>
      <c r="C28" s="1"/>
      <c r="D28" s="32"/>
      <c r="E28" s="32"/>
      <c r="F28" s="31"/>
      <c r="G28" s="1"/>
    </row>
    <row r="29" spans="1:10" x14ac:dyDescent="0.25">
      <c r="A29" s="15" t="s">
        <v>25</v>
      </c>
      <c r="B29" s="31"/>
      <c r="C29" s="1"/>
      <c r="D29" s="32"/>
      <c r="E29" s="32"/>
      <c r="F29" s="1"/>
      <c r="G29" s="1"/>
    </row>
    <row r="30" spans="1:10" x14ac:dyDescent="0.25">
      <c r="A30" s="15"/>
      <c r="B30" s="1"/>
      <c r="C30" s="1"/>
      <c r="D30" s="1"/>
      <c r="E30" s="1"/>
      <c r="F30" s="1"/>
      <c r="G30" s="1"/>
    </row>
    <row r="31" spans="1:10" x14ac:dyDescent="0.25">
      <c r="A31" s="33" t="s">
        <v>26</v>
      </c>
      <c r="B31" s="1"/>
      <c r="C31" s="1"/>
      <c r="D31" s="1"/>
      <c r="E31" s="1"/>
      <c r="F31" s="1"/>
      <c r="G31" s="1"/>
    </row>
    <row r="32" spans="1:10" x14ac:dyDescent="0.25">
      <c r="A32" s="34" t="s">
        <v>27</v>
      </c>
      <c r="B32" s="1"/>
      <c r="C32" s="1"/>
      <c r="D32" s="1"/>
      <c r="E32" s="1"/>
      <c r="F32" s="1"/>
      <c r="H32" s="35">
        <v>18072304.550000001</v>
      </c>
      <c r="I32" s="36"/>
      <c r="J32" s="37"/>
    </row>
    <row r="33" spans="1:10" x14ac:dyDescent="0.25">
      <c r="A33" s="34" t="s">
        <v>28</v>
      </c>
      <c r="B33" s="1"/>
      <c r="C33" s="1"/>
      <c r="D33" s="1"/>
      <c r="E33" s="1"/>
      <c r="F33" s="1"/>
      <c r="H33" s="38">
        <v>8347667.8799999999</v>
      </c>
      <c r="I33" s="39"/>
      <c r="J33" s="37"/>
    </row>
    <row r="34" spans="1:10" x14ac:dyDescent="0.25">
      <c r="A34" s="15" t="s">
        <v>29</v>
      </c>
      <c r="B34" s="1"/>
      <c r="C34" s="1"/>
      <c r="D34" s="1"/>
      <c r="E34" s="32"/>
      <c r="F34" s="21"/>
      <c r="H34" s="40">
        <v>26419972.43</v>
      </c>
      <c r="I34" s="41"/>
      <c r="J34" s="37"/>
    </row>
    <row r="35" spans="1:10" x14ac:dyDescent="0.25">
      <c r="A35" s="15"/>
      <c r="B35" s="1"/>
      <c r="C35" s="1"/>
      <c r="D35" s="1"/>
      <c r="E35" s="32"/>
      <c r="F35" s="21"/>
      <c r="H35" s="42"/>
      <c r="I35" s="41"/>
    </row>
    <row r="36" spans="1:10" x14ac:dyDescent="0.25">
      <c r="A36" s="15" t="s">
        <v>30</v>
      </c>
      <c r="B36" s="1"/>
      <c r="C36" s="1"/>
      <c r="D36" s="1"/>
      <c r="E36" s="1"/>
      <c r="F36" s="1"/>
      <c r="H36" s="40">
        <v>0</v>
      </c>
      <c r="I36" s="43"/>
      <c r="J36" s="37"/>
    </row>
    <row r="37" spans="1:10" x14ac:dyDescent="0.25">
      <c r="A37" s="15"/>
      <c r="B37" s="1"/>
      <c r="C37" s="1"/>
      <c r="D37" s="1"/>
      <c r="E37" s="1"/>
      <c r="F37" s="1"/>
      <c r="H37" s="1"/>
      <c r="I37" s="15"/>
    </row>
    <row r="38" spans="1:10" x14ac:dyDescent="0.25">
      <c r="A38" s="33" t="s">
        <v>31</v>
      </c>
      <c r="B38" s="1"/>
      <c r="C38" s="1"/>
      <c r="D38" s="1"/>
      <c r="E38" s="1"/>
      <c r="F38" s="1"/>
      <c r="H38" s="1"/>
      <c r="I38" s="15"/>
    </row>
    <row r="39" spans="1:10" x14ac:dyDescent="0.25">
      <c r="A39" s="34" t="s">
        <v>32</v>
      </c>
      <c r="B39" s="1"/>
      <c r="C39" s="1"/>
      <c r="D39" s="44"/>
      <c r="E39" s="1"/>
      <c r="F39" s="1"/>
      <c r="H39" s="45">
        <v>893044.09</v>
      </c>
      <c r="I39" s="43"/>
      <c r="J39" s="37"/>
    </row>
    <row r="40" spans="1:10" x14ac:dyDescent="0.25">
      <c r="A40" s="34" t="s">
        <v>33</v>
      </c>
      <c r="B40" s="1"/>
      <c r="C40" s="1"/>
      <c r="D40" s="1"/>
      <c r="E40" s="1"/>
      <c r="F40" s="21"/>
      <c r="H40" s="38">
        <v>824777.63</v>
      </c>
      <c r="I40" s="39"/>
      <c r="J40" s="37"/>
    </row>
    <row r="41" spans="1:10" x14ac:dyDescent="0.25">
      <c r="A41" s="46" t="s">
        <v>34</v>
      </c>
      <c r="B41" s="1"/>
      <c r="C41" s="1"/>
      <c r="D41" s="1"/>
      <c r="E41" s="1"/>
      <c r="F41" s="47"/>
      <c r="H41" s="40">
        <v>1717821.72</v>
      </c>
      <c r="I41" s="41"/>
      <c r="J41" s="37"/>
    </row>
    <row r="42" spans="1:10" x14ac:dyDescent="0.25">
      <c r="A42" s="34"/>
      <c r="B42" s="1"/>
      <c r="C42" s="1"/>
      <c r="D42" s="1"/>
      <c r="E42" s="1"/>
      <c r="F42" s="1"/>
      <c r="G42" s="37"/>
      <c r="H42" s="42"/>
      <c r="I42" s="43"/>
    </row>
    <row r="43" spans="1:10" x14ac:dyDescent="0.25">
      <c r="A43" s="15"/>
      <c r="B43" s="1"/>
      <c r="C43" s="1"/>
      <c r="D43" s="1"/>
      <c r="E43" s="1"/>
      <c r="F43" s="1"/>
      <c r="H43" s="1"/>
      <c r="I43" s="15"/>
    </row>
    <row r="44" spans="1:10" x14ac:dyDescent="0.25">
      <c r="A44" s="33" t="s">
        <v>35</v>
      </c>
      <c r="B44" s="1"/>
      <c r="C44" s="1"/>
      <c r="D44" s="1"/>
      <c r="E44" s="1"/>
      <c r="F44" s="1"/>
      <c r="H44" s="1"/>
      <c r="I44" s="15"/>
    </row>
    <row r="45" spans="1:10" ht="14.4" x14ac:dyDescent="0.3">
      <c r="A45" s="46" t="s">
        <v>36</v>
      </c>
      <c r="B45" s="1"/>
      <c r="C45" s="1"/>
      <c r="D45" s="1"/>
      <c r="E45" s="1"/>
      <c r="F45" s="1"/>
      <c r="G45" s="48"/>
      <c r="H45" s="40">
        <v>0</v>
      </c>
      <c r="I45" s="41"/>
      <c r="J45" s="37"/>
    </row>
    <row r="46" spans="1:10" x14ac:dyDescent="0.25">
      <c r="A46" s="46" t="s">
        <v>37</v>
      </c>
      <c r="B46" s="1"/>
      <c r="C46" s="1"/>
      <c r="D46" s="1"/>
      <c r="E46" s="1"/>
      <c r="F46" s="1"/>
      <c r="H46" s="45">
        <v>0</v>
      </c>
      <c r="I46" s="43"/>
      <c r="J46" s="37"/>
    </row>
    <row r="47" spans="1:10" x14ac:dyDescent="0.25">
      <c r="A47" s="46" t="s">
        <v>38</v>
      </c>
      <c r="B47" s="1"/>
      <c r="C47" s="1"/>
      <c r="D47" s="1"/>
      <c r="E47" s="1"/>
      <c r="F47" s="21"/>
      <c r="G47" s="36"/>
      <c r="H47" s="35">
        <v>4284354.99</v>
      </c>
      <c r="I47" s="36"/>
      <c r="J47" s="37"/>
    </row>
    <row r="48" spans="1:10" x14ac:dyDescent="0.25">
      <c r="A48" s="46" t="s">
        <v>39</v>
      </c>
      <c r="B48" s="1"/>
      <c r="C48" s="1"/>
      <c r="D48" s="1"/>
      <c r="E48" s="1"/>
      <c r="F48" s="1"/>
      <c r="H48" s="35">
        <v>4417.28</v>
      </c>
      <c r="I48" s="36"/>
      <c r="J48" s="37"/>
    </row>
    <row r="49" spans="1:10" x14ac:dyDescent="0.25">
      <c r="A49" s="46" t="s">
        <v>40</v>
      </c>
      <c r="B49" s="1"/>
      <c r="C49" s="1"/>
      <c r="D49" s="1"/>
      <c r="E49" s="1"/>
      <c r="F49" s="1"/>
      <c r="H49" s="45">
        <v>0</v>
      </c>
      <c r="I49" s="43"/>
      <c r="J49" s="37"/>
    </row>
    <row r="50" spans="1:10" x14ac:dyDescent="0.25">
      <c r="A50" s="46" t="s">
        <v>41</v>
      </c>
      <c r="B50" s="1"/>
      <c r="C50" s="1"/>
      <c r="D50" s="1"/>
      <c r="E50" s="1"/>
      <c r="F50" s="1"/>
      <c r="H50" s="35">
        <v>1457751.3299999998</v>
      </c>
      <c r="I50" s="36"/>
      <c r="J50" s="37"/>
    </row>
    <row r="51" spans="1:10" x14ac:dyDescent="0.25">
      <c r="A51" s="46" t="s">
        <v>42</v>
      </c>
      <c r="B51" s="1"/>
      <c r="C51" s="1"/>
      <c r="D51" s="1"/>
      <c r="E51" s="1"/>
      <c r="F51" s="1"/>
      <c r="H51" s="49">
        <v>16994.55</v>
      </c>
      <c r="I51" s="50"/>
      <c r="J51" s="37"/>
    </row>
    <row r="52" spans="1:10" x14ac:dyDescent="0.25">
      <c r="A52" s="15" t="s">
        <v>43</v>
      </c>
      <c r="B52" s="1"/>
      <c r="C52" s="1"/>
      <c r="D52" s="1"/>
      <c r="E52" s="1"/>
      <c r="F52" s="21"/>
      <c r="H52" s="51">
        <v>33901312.299999997</v>
      </c>
      <c r="I52" s="51"/>
      <c r="J52" s="37"/>
    </row>
    <row r="53" spans="1:10" x14ac:dyDescent="0.25">
      <c r="A53" s="15"/>
      <c r="B53" s="1"/>
      <c r="C53" s="1"/>
      <c r="D53" s="1"/>
      <c r="E53" s="1"/>
      <c r="F53" s="21"/>
      <c r="H53" s="52"/>
    </row>
    <row r="54" spans="1:10" x14ac:dyDescent="0.25">
      <c r="A54" s="15"/>
      <c r="B54" s="1"/>
      <c r="C54" s="1"/>
      <c r="D54" s="1"/>
      <c r="E54" s="53" t="s">
        <v>44</v>
      </c>
      <c r="F54" s="21"/>
      <c r="H54" s="52"/>
    </row>
    <row r="55" spans="1:10" x14ac:dyDescent="0.25">
      <c r="A55" s="15" t="s">
        <v>45</v>
      </c>
      <c r="B55" s="1"/>
      <c r="C55" s="1"/>
      <c r="D55" s="1"/>
      <c r="E55" s="54" t="s">
        <v>46</v>
      </c>
      <c r="F55" s="55" t="s">
        <v>47</v>
      </c>
      <c r="G55" s="54" t="s">
        <v>48</v>
      </c>
      <c r="H55" s="51" t="s">
        <v>49</v>
      </c>
    </row>
    <row r="56" spans="1:10" x14ac:dyDescent="0.25">
      <c r="A56" s="46" t="s">
        <v>50</v>
      </c>
      <c r="B56" s="1" t="s">
        <v>51</v>
      </c>
      <c r="C56" s="1"/>
      <c r="D56" s="1"/>
      <c r="E56" s="56">
        <v>723718</v>
      </c>
      <c r="F56" s="56"/>
      <c r="G56" s="57"/>
      <c r="H56" s="58">
        <v>46</v>
      </c>
      <c r="I56" s="59"/>
    </row>
    <row r="57" spans="1:10" x14ac:dyDescent="0.25">
      <c r="A57" s="46" t="s">
        <v>52</v>
      </c>
      <c r="E57" s="56">
        <v>0</v>
      </c>
      <c r="F57" s="56"/>
      <c r="G57" s="57"/>
      <c r="H57" s="58">
        <v>0</v>
      </c>
      <c r="I57" s="59"/>
    </row>
    <row r="58" spans="1:10" x14ac:dyDescent="0.25">
      <c r="A58" s="46" t="s">
        <v>53</v>
      </c>
      <c r="B58" s="1"/>
      <c r="C58" s="1"/>
      <c r="D58" s="1"/>
      <c r="E58" s="56">
        <v>242761</v>
      </c>
      <c r="F58" s="57"/>
      <c r="G58" s="57"/>
      <c r="H58" s="58">
        <v>13</v>
      </c>
    </row>
    <row r="59" spans="1:10" x14ac:dyDescent="0.25">
      <c r="A59" s="46" t="s">
        <v>54</v>
      </c>
      <c r="B59" s="1"/>
      <c r="C59" s="1"/>
      <c r="D59" s="1"/>
      <c r="E59" s="56">
        <v>0</v>
      </c>
      <c r="F59" s="57"/>
      <c r="G59" s="57"/>
      <c r="H59" s="58">
        <v>0</v>
      </c>
    </row>
    <row r="60" spans="1:10" x14ac:dyDescent="0.25">
      <c r="A60" s="46" t="s">
        <v>55</v>
      </c>
      <c r="B60" s="1"/>
      <c r="C60" s="1"/>
      <c r="D60" s="1"/>
      <c r="E60" s="56">
        <v>0</v>
      </c>
      <c r="F60" s="57"/>
      <c r="G60" s="57"/>
      <c r="H60" s="58">
        <v>0</v>
      </c>
    </row>
    <row r="61" spans="1:10" x14ac:dyDescent="0.25">
      <c r="A61" s="46" t="s">
        <v>56</v>
      </c>
      <c r="B61" s="1"/>
      <c r="C61" s="1"/>
      <c r="D61" s="1"/>
      <c r="E61" s="56"/>
      <c r="F61" s="56">
        <v>1430241.41</v>
      </c>
      <c r="G61" s="57"/>
      <c r="H61" s="58">
        <v>70</v>
      </c>
    </row>
    <row r="62" spans="1:10" x14ac:dyDescent="0.25">
      <c r="A62" s="46" t="s">
        <v>57</v>
      </c>
      <c r="B62" s="1"/>
      <c r="C62" s="1"/>
      <c r="D62" s="1"/>
      <c r="E62" s="56"/>
      <c r="F62" s="56"/>
      <c r="G62" s="57">
        <v>35513.730000000003</v>
      </c>
      <c r="H62" s="58">
        <v>1</v>
      </c>
    </row>
    <row r="63" spans="1:10" x14ac:dyDescent="0.25">
      <c r="A63" s="46" t="s">
        <v>58</v>
      </c>
      <c r="B63" s="1"/>
      <c r="C63" s="1"/>
      <c r="D63" s="1"/>
      <c r="E63" s="56"/>
      <c r="F63" s="60"/>
      <c r="G63" s="57">
        <v>2354212.44</v>
      </c>
      <c r="H63" s="58">
        <v>104</v>
      </c>
    </row>
    <row r="64" spans="1:10" x14ac:dyDescent="0.25">
      <c r="A64" s="46" t="s">
        <v>59</v>
      </c>
      <c r="B64" s="1"/>
      <c r="C64" s="1"/>
      <c r="D64" s="1"/>
      <c r="E64" s="61"/>
      <c r="F64" s="61"/>
      <c r="G64" s="57">
        <v>680745.65</v>
      </c>
      <c r="H64" s="58">
        <v>31</v>
      </c>
    </row>
    <row r="65" spans="1:10" x14ac:dyDescent="0.25">
      <c r="A65" s="34" t="s">
        <v>60</v>
      </c>
      <c r="B65" s="1"/>
      <c r="C65" s="1"/>
      <c r="D65" s="1"/>
      <c r="E65" s="62">
        <v>966479</v>
      </c>
      <c r="F65" s="62">
        <v>1430241.41</v>
      </c>
      <c r="G65" s="63">
        <v>3070471.82</v>
      </c>
      <c r="H65" s="64">
        <v>265</v>
      </c>
      <c r="I65" s="59"/>
    </row>
    <row r="66" spans="1:10" x14ac:dyDescent="0.25">
      <c r="A66" s="15"/>
      <c r="B66" s="1"/>
      <c r="C66" s="1"/>
      <c r="D66" s="1"/>
      <c r="E66" s="1"/>
      <c r="F66" s="1"/>
      <c r="G66" s="1"/>
      <c r="H66" s="42"/>
    </row>
    <row r="67" spans="1:10" x14ac:dyDescent="0.25">
      <c r="A67" s="15"/>
      <c r="B67" s="1"/>
      <c r="C67" s="1"/>
      <c r="D67" s="1"/>
      <c r="E67" s="47"/>
      <c r="F67" s="47"/>
      <c r="G67" s="47"/>
      <c r="H67" s="47"/>
    </row>
    <row r="68" spans="1:10" x14ac:dyDescent="0.25">
      <c r="A68" s="15"/>
      <c r="B68" s="1"/>
      <c r="C68" s="1"/>
      <c r="D68" s="1"/>
      <c r="E68" s="1"/>
      <c r="F68" s="1"/>
      <c r="G68" s="1"/>
      <c r="H68" s="42"/>
    </row>
    <row r="69" spans="1:10" x14ac:dyDescent="0.25">
      <c r="A69" s="15" t="s">
        <v>61</v>
      </c>
      <c r="B69" s="1"/>
      <c r="C69" s="1"/>
      <c r="D69" s="2"/>
      <c r="E69" s="1"/>
      <c r="F69" s="65"/>
      <c r="G69" s="1"/>
      <c r="H69" s="42"/>
    </row>
    <row r="70" spans="1:10" x14ac:dyDescent="0.25">
      <c r="A70" s="15"/>
      <c r="B70" s="1"/>
      <c r="C70" s="1"/>
      <c r="D70" s="66" t="s">
        <v>62</v>
      </c>
      <c r="E70" s="66" t="s">
        <v>63</v>
      </c>
      <c r="F70" s="67" t="s">
        <v>64</v>
      </c>
      <c r="G70" s="68" t="s">
        <v>65</v>
      </c>
      <c r="H70" s="42"/>
    </row>
    <row r="71" spans="1:10" x14ac:dyDescent="0.25">
      <c r="A71" s="46" t="s">
        <v>66</v>
      </c>
      <c r="B71" s="1"/>
      <c r="C71" s="1"/>
      <c r="D71" s="69">
        <v>71225</v>
      </c>
      <c r="E71" s="70">
        <v>1783651713.02</v>
      </c>
      <c r="F71" s="71">
        <v>7.0000000000000007E-2</v>
      </c>
      <c r="G71" s="70">
        <v>1459411426.74</v>
      </c>
      <c r="H71" s="42"/>
      <c r="I71" s="59"/>
    </row>
    <row r="72" spans="1:10" x14ac:dyDescent="0.25">
      <c r="A72" s="46" t="s">
        <v>67</v>
      </c>
      <c r="B72" s="1"/>
      <c r="C72" s="1"/>
      <c r="D72" s="72"/>
      <c r="E72" s="73">
        <v>-23088367.550000001</v>
      </c>
      <c r="F72" s="74"/>
      <c r="G72" s="35">
        <v>-17856262.609999895</v>
      </c>
      <c r="H72" s="42"/>
      <c r="I72" s="59"/>
    </row>
    <row r="73" spans="1:10" x14ac:dyDescent="0.25">
      <c r="A73" s="46" t="s">
        <v>68</v>
      </c>
      <c r="B73" s="1"/>
      <c r="C73" s="1"/>
      <c r="D73" s="75">
        <v>-96</v>
      </c>
      <c r="E73" s="73">
        <v>-2327514.5499999998</v>
      </c>
      <c r="F73" s="74"/>
      <c r="G73" s="35">
        <v>-1936272.99</v>
      </c>
      <c r="H73" s="42"/>
      <c r="I73" s="59"/>
    </row>
    <row r="74" spans="1:10" x14ac:dyDescent="0.25">
      <c r="A74" s="46" t="s">
        <v>69</v>
      </c>
      <c r="B74" s="1"/>
      <c r="C74" s="1"/>
      <c r="D74" s="75">
        <v>0</v>
      </c>
      <c r="E74" s="73">
        <v>0</v>
      </c>
      <c r="F74" s="74"/>
      <c r="G74" s="35">
        <v>0</v>
      </c>
      <c r="H74" s="42"/>
      <c r="I74" s="59"/>
    </row>
    <row r="75" spans="1:10" x14ac:dyDescent="0.25">
      <c r="A75" s="46" t="s">
        <v>70</v>
      </c>
      <c r="B75" s="1"/>
      <c r="C75" s="21"/>
      <c r="D75" s="75">
        <v>-48</v>
      </c>
      <c r="E75" s="73">
        <v>-1094010.3700000001</v>
      </c>
      <c r="F75" s="74"/>
      <c r="G75" s="35">
        <v>-907770.93</v>
      </c>
      <c r="H75" s="42"/>
      <c r="I75" s="59"/>
    </row>
    <row r="76" spans="1:10" x14ac:dyDescent="0.25">
      <c r="A76" s="46" t="s">
        <v>71</v>
      </c>
      <c r="B76" s="1"/>
      <c r="C76" s="1"/>
      <c r="D76" s="75">
        <v>-155</v>
      </c>
      <c r="E76" s="73">
        <v>-3393200.33</v>
      </c>
      <c r="F76" s="76"/>
      <c r="G76" s="35">
        <v>-2855951.44</v>
      </c>
      <c r="H76" s="42"/>
      <c r="I76" s="59"/>
      <c r="J76" s="59"/>
    </row>
    <row r="77" spans="1:10" x14ac:dyDescent="0.25">
      <c r="A77" s="46" t="s">
        <v>72</v>
      </c>
      <c r="B77" s="1"/>
      <c r="C77" s="77"/>
      <c r="D77" s="78">
        <v>70926</v>
      </c>
      <c r="E77" s="79">
        <v>1753748620.2200003</v>
      </c>
      <c r="F77" s="80"/>
      <c r="G77" s="79">
        <v>1435855168.77</v>
      </c>
      <c r="H77" s="52"/>
      <c r="I77" s="59"/>
    </row>
    <row r="78" spans="1:10" x14ac:dyDescent="0.25">
      <c r="A78" s="81"/>
      <c r="B78" s="1"/>
      <c r="C78" s="47"/>
      <c r="D78" s="1"/>
      <c r="E78" s="82" t="s">
        <v>51</v>
      </c>
      <c r="F78" s="1"/>
      <c r="G78" s="82" t="s">
        <v>51</v>
      </c>
      <c r="H78" s="52"/>
    </row>
    <row r="79" spans="1:10" x14ac:dyDescent="0.25">
      <c r="A79" s="83" t="s">
        <v>73</v>
      </c>
      <c r="B79" s="1"/>
      <c r="C79" s="47"/>
      <c r="D79" s="1"/>
      <c r="E79" s="1"/>
      <c r="F79" s="1"/>
      <c r="G79" s="1"/>
      <c r="H79" s="52"/>
    </row>
    <row r="80" spans="1:10" x14ac:dyDescent="0.25">
      <c r="A80" s="84" t="s">
        <v>74</v>
      </c>
      <c r="B80" s="1"/>
      <c r="C80" s="47"/>
      <c r="D80" s="1"/>
      <c r="E80" s="1"/>
      <c r="F80" s="1"/>
      <c r="G80" s="56">
        <v>539803438.64999998</v>
      </c>
      <c r="H80" s="52"/>
      <c r="I80" s="59"/>
    </row>
    <row r="81" spans="1:10" x14ac:dyDescent="0.25">
      <c r="A81" s="84" t="s">
        <v>75</v>
      </c>
      <c r="B81" s="1"/>
      <c r="C81" s="47"/>
      <c r="D81" s="1"/>
      <c r="E81" s="1"/>
      <c r="F81" s="1"/>
      <c r="G81" s="61">
        <v>896051730.12</v>
      </c>
      <c r="H81" s="52"/>
      <c r="I81" s="59"/>
    </row>
    <row r="82" spans="1:10" x14ac:dyDescent="0.25">
      <c r="A82" s="85" t="s">
        <v>60</v>
      </c>
      <c r="B82" s="1"/>
      <c r="C82" s="47"/>
      <c r="D82" s="1"/>
      <c r="E82" s="1"/>
      <c r="F82" s="1"/>
      <c r="G82" s="86">
        <v>1435855168.77</v>
      </c>
      <c r="H82" s="52"/>
      <c r="I82" s="59"/>
    </row>
    <row r="83" spans="1:10" x14ac:dyDescent="0.25">
      <c r="A83" s="84"/>
      <c r="B83" s="1"/>
      <c r="C83" s="47"/>
      <c r="D83" s="1"/>
      <c r="E83" s="1"/>
      <c r="F83" s="1"/>
      <c r="G83" s="1"/>
      <c r="H83" s="52"/>
    </row>
    <row r="84" spans="1:10" x14ac:dyDescent="0.25">
      <c r="A84" s="87"/>
      <c r="B84" s="1"/>
      <c r="C84" s="47"/>
      <c r="D84" s="1"/>
      <c r="E84" s="1"/>
      <c r="F84" s="1"/>
      <c r="G84" s="1"/>
      <c r="H84" s="52"/>
    </row>
    <row r="85" spans="1:10" x14ac:dyDescent="0.25">
      <c r="A85" s="15" t="s">
        <v>76</v>
      </c>
      <c r="B85" s="1"/>
      <c r="C85" s="1"/>
      <c r="D85" s="1"/>
      <c r="E85" s="1"/>
      <c r="F85" s="1"/>
      <c r="G85" s="88"/>
      <c r="H85" s="1"/>
    </row>
    <row r="86" spans="1:10" x14ac:dyDescent="0.25">
      <c r="A86" s="15"/>
      <c r="B86" s="1"/>
      <c r="C86" s="1"/>
      <c r="D86" s="1"/>
      <c r="E86" s="1"/>
      <c r="F86" s="1"/>
      <c r="G86" s="47"/>
      <c r="H86" s="1"/>
    </row>
    <row r="87" spans="1:10" x14ac:dyDescent="0.25">
      <c r="A87" s="46" t="s">
        <v>43</v>
      </c>
      <c r="B87" s="1"/>
      <c r="C87" s="1"/>
      <c r="D87" s="1"/>
      <c r="E87" s="47"/>
      <c r="F87" s="37"/>
      <c r="G87" s="1"/>
      <c r="H87" s="89">
        <v>33901312.299999997</v>
      </c>
      <c r="I87" s="37"/>
      <c r="J87" s="37"/>
    </row>
    <row r="88" spans="1:10" x14ac:dyDescent="0.25">
      <c r="A88" s="46" t="s">
        <v>77</v>
      </c>
      <c r="B88" s="1"/>
      <c r="C88" s="1"/>
      <c r="D88" s="1"/>
      <c r="E88" s="1"/>
      <c r="F88" s="1"/>
      <c r="G88" s="1"/>
      <c r="H88" s="90">
        <v>0</v>
      </c>
      <c r="J88" s="37"/>
    </row>
    <row r="89" spans="1:10" x14ac:dyDescent="0.25">
      <c r="A89" s="46" t="s">
        <v>78</v>
      </c>
      <c r="B89" s="1"/>
      <c r="C89" s="1"/>
      <c r="D89" s="1"/>
      <c r="E89" s="1"/>
      <c r="F89" s="21"/>
      <c r="G89" s="1"/>
      <c r="H89" s="89">
        <v>33901312.299999997</v>
      </c>
      <c r="J89" s="37"/>
    </row>
    <row r="90" spans="1:10" x14ac:dyDescent="0.25">
      <c r="A90" s="46"/>
      <c r="B90" s="1"/>
      <c r="C90" s="1"/>
      <c r="D90" s="1"/>
      <c r="E90" s="1"/>
      <c r="F90" s="1"/>
      <c r="G90" s="1"/>
      <c r="H90" s="21"/>
    </row>
    <row r="91" spans="1:10" x14ac:dyDescent="0.25">
      <c r="A91" s="46" t="s">
        <v>79</v>
      </c>
      <c r="B91" s="1"/>
      <c r="C91" s="1"/>
      <c r="D91" s="1"/>
      <c r="E91" s="1"/>
      <c r="F91" s="21"/>
      <c r="G91" s="1"/>
      <c r="H91" s="89">
        <v>0</v>
      </c>
      <c r="J91" s="37"/>
    </row>
    <row r="92" spans="1:10" x14ac:dyDescent="0.25">
      <c r="A92" s="46" t="s">
        <v>80</v>
      </c>
      <c r="B92" s="1"/>
      <c r="C92" s="1"/>
      <c r="D92" s="1"/>
      <c r="E92" s="1"/>
      <c r="F92" s="21"/>
      <c r="G92" s="1"/>
      <c r="H92" s="91">
        <v>1064175.6000000001</v>
      </c>
      <c r="J92" s="37"/>
    </row>
    <row r="93" spans="1:10" x14ac:dyDescent="0.25">
      <c r="A93" s="15" t="s">
        <v>81</v>
      </c>
      <c r="B93" s="1"/>
      <c r="C93" s="1"/>
      <c r="D93" s="1"/>
      <c r="E93" s="1"/>
      <c r="F93" s="1"/>
      <c r="G93" s="1"/>
      <c r="H93" s="92">
        <v>446670.89</v>
      </c>
      <c r="J93" s="37"/>
    </row>
    <row r="94" spans="1:10" x14ac:dyDescent="0.25">
      <c r="A94" s="46" t="s">
        <v>82</v>
      </c>
      <c r="B94" s="1"/>
      <c r="C94" s="1"/>
      <c r="D94" s="1"/>
      <c r="E94" s="1"/>
      <c r="F94" s="1"/>
      <c r="G94" s="1"/>
      <c r="H94" s="15"/>
    </row>
    <row r="95" spans="1:10" x14ac:dyDescent="0.25">
      <c r="A95" s="34" t="s">
        <v>83</v>
      </c>
      <c r="B95" s="1"/>
      <c r="C95" s="1"/>
      <c r="D95" s="1"/>
      <c r="E95" s="1"/>
      <c r="F95" s="1"/>
      <c r="G95" s="1"/>
      <c r="H95" s="89">
        <v>1216176.19</v>
      </c>
      <c r="J95" s="37"/>
    </row>
    <row r="96" spans="1:10" x14ac:dyDescent="0.25">
      <c r="A96" s="34" t="s">
        <v>84</v>
      </c>
      <c r="B96" s="1"/>
      <c r="C96" s="1"/>
      <c r="D96" s="1"/>
      <c r="E96" s="1"/>
      <c r="F96" s="1"/>
      <c r="G96" s="1"/>
      <c r="H96" s="89">
        <v>1216176.19</v>
      </c>
      <c r="J96" s="37"/>
    </row>
    <row r="97" spans="1:10" x14ac:dyDescent="0.25">
      <c r="A97" s="34" t="s">
        <v>85</v>
      </c>
      <c r="B97" s="1"/>
      <c r="C97" s="1"/>
      <c r="D97" s="1"/>
      <c r="E97" s="1"/>
      <c r="F97" s="1"/>
      <c r="G97" s="1"/>
      <c r="H97" s="93">
        <v>0</v>
      </c>
      <c r="J97" s="37"/>
    </row>
    <row r="98" spans="1:10" x14ac:dyDescent="0.25">
      <c r="A98" s="34" t="s">
        <v>86</v>
      </c>
      <c r="B98" s="1"/>
      <c r="C98" s="1"/>
      <c r="D98" s="1"/>
      <c r="E98" s="1"/>
      <c r="F98" s="1"/>
      <c r="G98" s="1"/>
      <c r="H98" s="94">
        <v>2727022.68</v>
      </c>
      <c r="I98" s="37"/>
      <c r="J98" s="37"/>
    </row>
    <row r="99" spans="1:10" x14ac:dyDescent="0.25">
      <c r="A99" s="81"/>
      <c r="B99" s="1"/>
      <c r="C99" s="1"/>
      <c r="D99" s="1"/>
      <c r="E99" s="1"/>
      <c r="F99" s="1"/>
      <c r="G99" s="1"/>
      <c r="H99" s="1"/>
    </row>
    <row r="100" spans="1:10" x14ac:dyDescent="0.25">
      <c r="A100" s="46" t="s">
        <v>87</v>
      </c>
      <c r="B100" s="1"/>
      <c r="C100" s="1"/>
      <c r="D100" s="1"/>
      <c r="E100" s="1"/>
      <c r="F100" s="1"/>
      <c r="G100" s="1"/>
      <c r="H100" s="1"/>
    </row>
    <row r="101" spans="1:10" x14ac:dyDescent="0.25">
      <c r="A101" s="95" t="s">
        <v>88</v>
      </c>
      <c r="B101" s="1"/>
      <c r="C101" s="1"/>
      <c r="D101" s="1"/>
      <c r="E101" s="1"/>
      <c r="F101" s="1"/>
      <c r="G101" s="1"/>
      <c r="H101" s="1"/>
    </row>
    <row r="102" spans="1:10" x14ac:dyDescent="0.25">
      <c r="A102" s="96" t="s">
        <v>89</v>
      </c>
      <c r="B102" s="1"/>
      <c r="C102" s="1"/>
      <c r="D102" s="1"/>
      <c r="E102" s="1"/>
      <c r="F102" s="1"/>
      <c r="G102" s="1"/>
      <c r="H102" s="89">
        <v>0</v>
      </c>
      <c r="J102" s="37"/>
    </row>
    <row r="103" spans="1:10" x14ac:dyDescent="0.25">
      <c r="A103" s="96" t="s">
        <v>90</v>
      </c>
      <c r="B103" s="1"/>
      <c r="C103" s="1"/>
      <c r="D103" s="1"/>
      <c r="E103" s="1"/>
      <c r="F103" s="1"/>
      <c r="G103" s="1"/>
      <c r="H103" s="89">
        <v>0</v>
      </c>
      <c r="J103" s="37"/>
    </row>
    <row r="104" spans="1:10" x14ac:dyDescent="0.25">
      <c r="A104" s="96" t="s">
        <v>91</v>
      </c>
      <c r="B104" s="1"/>
      <c r="C104" s="1"/>
      <c r="D104" s="1"/>
      <c r="E104" s="1"/>
      <c r="F104" s="1"/>
      <c r="G104" s="1"/>
      <c r="H104" s="89">
        <v>168411.69</v>
      </c>
      <c r="J104" s="37"/>
    </row>
    <row r="105" spans="1:10" x14ac:dyDescent="0.25">
      <c r="A105" s="96"/>
      <c r="B105" s="1"/>
      <c r="C105" s="1"/>
      <c r="D105" s="1"/>
      <c r="E105" s="1"/>
      <c r="F105" s="1"/>
      <c r="G105" s="1"/>
      <c r="H105" s="89"/>
    </row>
    <row r="106" spans="1:10" x14ac:dyDescent="0.25">
      <c r="A106" s="96" t="s">
        <v>92</v>
      </c>
      <c r="B106" s="1"/>
      <c r="C106" s="1"/>
      <c r="D106" s="1"/>
      <c r="E106" s="1"/>
      <c r="F106" s="1"/>
      <c r="G106" s="1"/>
      <c r="H106" s="89">
        <v>168411.69</v>
      </c>
      <c r="J106" s="37"/>
    </row>
    <row r="107" spans="1:10" x14ac:dyDescent="0.25">
      <c r="A107" s="96" t="s">
        <v>93</v>
      </c>
      <c r="B107" s="1"/>
      <c r="C107" s="1"/>
      <c r="D107" s="1"/>
      <c r="E107" s="1"/>
      <c r="F107" s="1"/>
      <c r="G107" s="1"/>
      <c r="H107" s="97">
        <v>0</v>
      </c>
      <c r="J107" s="37"/>
    </row>
    <row r="108" spans="1:10" x14ac:dyDescent="0.25">
      <c r="A108" s="15"/>
      <c r="B108" s="1"/>
      <c r="C108" s="1"/>
      <c r="D108" s="1"/>
      <c r="E108" s="1"/>
      <c r="F108" s="1"/>
      <c r="G108" s="1"/>
      <c r="H108" s="1"/>
    </row>
    <row r="109" spans="1:10" x14ac:dyDescent="0.25">
      <c r="A109" s="95" t="s">
        <v>94</v>
      </c>
      <c r="B109" s="1"/>
      <c r="C109" s="1"/>
      <c r="D109" s="1"/>
      <c r="E109" s="1"/>
      <c r="F109" s="1"/>
      <c r="G109" s="1"/>
      <c r="H109" s="1"/>
    </row>
    <row r="110" spans="1:10" x14ac:dyDescent="0.25">
      <c r="A110" s="96" t="s">
        <v>95</v>
      </c>
      <c r="B110" s="1"/>
      <c r="C110" s="1"/>
      <c r="D110" s="1"/>
      <c r="E110" s="1"/>
      <c r="F110" s="1"/>
      <c r="G110" s="1"/>
      <c r="H110" s="89">
        <v>0</v>
      </c>
      <c r="J110" s="37"/>
    </row>
    <row r="111" spans="1:10" x14ac:dyDescent="0.25">
      <c r="A111" s="96" t="s">
        <v>96</v>
      </c>
      <c r="B111" s="1"/>
      <c r="C111" s="1"/>
      <c r="D111" s="1"/>
      <c r="E111" s="1"/>
      <c r="F111" s="1"/>
      <c r="G111" s="1"/>
      <c r="H111" s="89">
        <v>0</v>
      </c>
      <c r="J111" s="37"/>
    </row>
    <row r="112" spans="1:10" x14ac:dyDescent="0.25">
      <c r="A112" s="96" t="s">
        <v>97</v>
      </c>
      <c r="B112" s="1"/>
      <c r="C112" s="1"/>
      <c r="D112" s="1"/>
      <c r="E112" s="1"/>
      <c r="F112" s="1"/>
      <c r="G112" s="1"/>
      <c r="H112" s="89">
        <v>750000</v>
      </c>
      <c r="J112" s="37"/>
    </row>
    <row r="113" spans="1:10" x14ac:dyDescent="0.25">
      <c r="A113" s="96"/>
      <c r="B113" s="1"/>
      <c r="C113" s="1"/>
      <c r="D113" s="1"/>
      <c r="E113" s="1"/>
      <c r="F113" s="1"/>
      <c r="G113" s="1"/>
      <c r="H113" s="89"/>
    </row>
    <row r="114" spans="1:10" x14ac:dyDescent="0.25">
      <c r="A114" s="96" t="s">
        <v>98</v>
      </c>
      <c r="B114" s="1"/>
      <c r="C114" s="1"/>
      <c r="D114" s="1"/>
      <c r="E114" s="1"/>
      <c r="F114" s="1"/>
      <c r="G114" s="1"/>
      <c r="H114" s="89">
        <v>750000</v>
      </c>
      <c r="J114" s="37"/>
    </row>
    <row r="115" spans="1:10" x14ac:dyDescent="0.25">
      <c r="A115" s="96" t="s">
        <v>99</v>
      </c>
      <c r="B115" s="1"/>
      <c r="C115" s="1"/>
      <c r="D115" s="1"/>
      <c r="E115" s="1"/>
      <c r="F115" s="1"/>
      <c r="G115" s="1"/>
      <c r="H115" s="97">
        <v>0</v>
      </c>
      <c r="J115" s="37"/>
    </row>
    <row r="116" spans="1:10" x14ac:dyDescent="0.25">
      <c r="A116" s="96"/>
      <c r="B116" s="1"/>
      <c r="C116" s="1"/>
      <c r="D116" s="1"/>
      <c r="E116" s="1"/>
      <c r="F116" s="1"/>
      <c r="G116" s="1"/>
      <c r="H116" s="1"/>
    </row>
    <row r="117" spans="1:10" x14ac:dyDescent="0.25">
      <c r="A117" s="95" t="s">
        <v>100</v>
      </c>
      <c r="B117" s="1"/>
      <c r="C117" s="1"/>
      <c r="D117" s="1"/>
      <c r="E117" s="1"/>
      <c r="F117" s="1"/>
      <c r="G117" s="1"/>
      <c r="H117" s="1"/>
    </row>
    <row r="118" spans="1:10" x14ac:dyDescent="0.25">
      <c r="A118" s="96" t="s">
        <v>101</v>
      </c>
      <c r="B118" s="1"/>
      <c r="C118" s="1"/>
      <c r="D118" s="1"/>
      <c r="E118" s="1"/>
      <c r="F118" s="1"/>
      <c r="G118" s="1"/>
      <c r="H118" s="89">
        <v>0</v>
      </c>
      <c r="J118" s="37"/>
    </row>
    <row r="119" spans="1:10" x14ac:dyDescent="0.25">
      <c r="A119" s="96" t="s">
        <v>102</v>
      </c>
      <c r="B119" s="1"/>
      <c r="C119" s="1"/>
      <c r="D119" s="1"/>
      <c r="E119" s="1"/>
      <c r="F119" s="1"/>
      <c r="G119" s="1"/>
      <c r="H119" s="89">
        <v>0</v>
      </c>
      <c r="J119" s="37"/>
    </row>
    <row r="120" spans="1:10" x14ac:dyDescent="0.25">
      <c r="A120" s="96" t="s">
        <v>103</v>
      </c>
      <c r="B120" s="1"/>
      <c r="C120" s="1"/>
      <c r="D120" s="1"/>
      <c r="E120" s="1"/>
      <c r="F120" s="1"/>
      <c r="G120" s="1"/>
      <c r="H120" s="89">
        <v>34776.25</v>
      </c>
      <c r="J120" s="37"/>
    </row>
    <row r="121" spans="1:10" x14ac:dyDescent="0.25">
      <c r="A121" s="96"/>
      <c r="B121" s="1"/>
      <c r="C121" s="1"/>
      <c r="D121" s="1"/>
      <c r="E121" s="1"/>
      <c r="F121" s="1"/>
      <c r="G121" s="1"/>
      <c r="H121" s="89"/>
    </row>
    <row r="122" spans="1:10" x14ac:dyDescent="0.25">
      <c r="A122" s="96" t="s">
        <v>104</v>
      </c>
      <c r="B122" s="1"/>
      <c r="C122" s="1"/>
      <c r="D122" s="1"/>
      <c r="E122" s="1"/>
      <c r="F122" s="1"/>
      <c r="G122" s="1"/>
      <c r="H122" s="89">
        <v>34776.25</v>
      </c>
      <c r="J122" s="37"/>
    </row>
    <row r="123" spans="1:10" x14ac:dyDescent="0.25">
      <c r="A123" s="96" t="s">
        <v>105</v>
      </c>
      <c r="B123" s="1"/>
      <c r="C123" s="1"/>
      <c r="D123" s="1"/>
      <c r="E123" s="1"/>
      <c r="F123" s="1"/>
      <c r="G123" s="1"/>
      <c r="H123" s="97">
        <v>0</v>
      </c>
      <c r="J123" s="37"/>
    </row>
    <row r="124" spans="1:10" x14ac:dyDescent="0.25">
      <c r="A124" s="96"/>
      <c r="B124" s="1"/>
      <c r="C124" s="1"/>
      <c r="D124" s="1"/>
      <c r="E124" s="1"/>
      <c r="F124" s="1"/>
      <c r="G124" s="1"/>
      <c r="H124" s="1"/>
    </row>
    <row r="125" spans="1:10" x14ac:dyDescent="0.25">
      <c r="A125" s="95" t="s">
        <v>106</v>
      </c>
      <c r="B125" s="1"/>
      <c r="C125" s="1"/>
      <c r="D125" s="1"/>
      <c r="E125" s="1"/>
      <c r="F125" s="1"/>
      <c r="G125" s="1"/>
      <c r="H125" s="31"/>
    </row>
    <row r="126" spans="1:10" x14ac:dyDescent="0.25">
      <c r="A126" s="96" t="s">
        <v>107</v>
      </c>
      <c r="B126" s="1"/>
      <c r="C126" s="1"/>
      <c r="D126" s="1"/>
      <c r="E126" s="1"/>
      <c r="F126" s="1"/>
      <c r="G126" s="1"/>
      <c r="H126" s="89">
        <v>0</v>
      </c>
      <c r="J126" s="37"/>
    </row>
    <row r="127" spans="1:10" x14ac:dyDescent="0.25">
      <c r="A127" s="96" t="s">
        <v>108</v>
      </c>
      <c r="B127" s="1"/>
      <c r="C127" s="1"/>
      <c r="D127" s="1"/>
      <c r="E127" s="1"/>
      <c r="F127" s="1"/>
      <c r="G127" s="1"/>
      <c r="H127" s="89">
        <v>0</v>
      </c>
      <c r="J127" s="37"/>
    </row>
    <row r="128" spans="1:10" x14ac:dyDescent="0.25">
      <c r="A128" s="96" t="s">
        <v>109</v>
      </c>
      <c r="B128" s="1"/>
      <c r="C128" s="1"/>
      <c r="D128" s="1"/>
      <c r="E128" s="1"/>
      <c r="F128" s="1"/>
      <c r="G128" s="1"/>
      <c r="H128" s="89">
        <v>668533.32999999996</v>
      </c>
      <c r="J128" s="37"/>
    </row>
    <row r="129" spans="1:10" x14ac:dyDescent="0.25">
      <c r="A129" s="96"/>
      <c r="B129" s="1"/>
      <c r="C129" s="1"/>
      <c r="D129" s="1"/>
      <c r="E129" s="1"/>
      <c r="F129" s="1"/>
      <c r="G129" s="1"/>
      <c r="H129" s="89"/>
    </row>
    <row r="130" spans="1:10" x14ac:dyDescent="0.25">
      <c r="A130" s="96" t="s">
        <v>110</v>
      </c>
      <c r="B130" s="1"/>
      <c r="C130" s="1"/>
      <c r="D130" s="1"/>
      <c r="E130" s="1"/>
      <c r="F130" s="1"/>
      <c r="G130" s="1"/>
      <c r="H130" s="89">
        <v>668533.32999999996</v>
      </c>
      <c r="J130" s="37"/>
    </row>
    <row r="131" spans="1:10" x14ac:dyDescent="0.25">
      <c r="A131" s="96" t="s">
        <v>111</v>
      </c>
      <c r="B131" s="1"/>
      <c r="C131" s="1"/>
      <c r="D131" s="1"/>
      <c r="E131" s="1"/>
      <c r="F131" s="1"/>
      <c r="G131" s="1"/>
      <c r="H131" s="97">
        <v>0</v>
      </c>
      <c r="J131" s="37"/>
    </row>
    <row r="132" spans="1:10" x14ac:dyDescent="0.25">
      <c r="A132" s="15"/>
      <c r="B132" s="1"/>
      <c r="C132" s="1"/>
      <c r="D132" s="1"/>
      <c r="E132" s="1"/>
      <c r="F132" s="1"/>
      <c r="G132" s="1"/>
      <c r="H132" s="21" t="s">
        <v>51</v>
      </c>
    </row>
    <row r="133" spans="1:10" x14ac:dyDescent="0.25">
      <c r="A133" s="95" t="s">
        <v>112</v>
      </c>
      <c r="B133" s="1"/>
      <c r="C133" s="1"/>
      <c r="D133" s="1"/>
      <c r="E133" s="1"/>
      <c r="F133" s="1"/>
      <c r="G133" s="1"/>
      <c r="H133" s="1"/>
    </row>
    <row r="134" spans="1:10" x14ac:dyDescent="0.25">
      <c r="A134" s="96" t="s">
        <v>113</v>
      </c>
      <c r="B134" s="1"/>
      <c r="C134" s="1"/>
      <c r="D134" s="1"/>
      <c r="E134" s="1"/>
      <c r="F134" s="1"/>
      <c r="G134" s="1"/>
      <c r="H134" s="89">
        <v>0</v>
      </c>
      <c r="J134" s="37"/>
    </row>
    <row r="135" spans="1:10" x14ac:dyDescent="0.25">
      <c r="A135" s="96" t="s">
        <v>114</v>
      </c>
      <c r="B135" s="1"/>
      <c r="C135" s="1"/>
      <c r="D135" s="1"/>
      <c r="E135" s="1"/>
      <c r="F135" s="1"/>
      <c r="G135" s="1"/>
      <c r="H135" s="89">
        <v>0</v>
      </c>
      <c r="J135" s="37"/>
    </row>
    <row r="136" spans="1:10" x14ac:dyDescent="0.25">
      <c r="A136" s="96" t="s">
        <v>115</v>
      </c>
      <c r="B136" s="1"/>
      <c r="C136" s="1"/>
      <c r="D136" s="1"/>
      <c r="E136" s="1"/>
      <c r="F136" s="1"/>
      <c r="G136" s="1"/>
      <c r="H136" s="89">
        <v>168416.67</v>
      </c>
      <c r="J136" s="37"/>
    </row>
    <row r="137" spans="1:10" x14ac:dyDescent="0.25">
      <c r="A137" s="96"/>
      <c r="B137" s="1"/>
      <c r="C137" s="1"/>
      <c r="D137" s="1"/>
      <c r="E137" s="1"/>
      <c r="F137" s="1"/>
      <c r="G137" s="1"/>
      <c r="H137" s="89"/>
    </row>
    <row r="138" spans="1:10" x14ac:dyDescent="0.25">
      <c r="A138" s="96" t="s">
        <v>116</v>
      </c>
      <c r="B138" s="1"/>
      <c r="C138" s="1"/>
      <c r="D138" s="1"/>
      <c r="E138" s="1"/>
      <c r="F138" s="1"/>
      <c r="G138" s="1"/>
      <c r="H138" s="89">
        <v>168416.67</v>
      </c>
      <c r="J138" s="37"/>
    </row>
    <row r="139" spans="1:10" x14ac:dyDescent="0.25">
      <c r="A139" s="96" t="s">
        <v>117</v>
      </c>
      <c r="B139" s="1"/>
      <c r="C139" s="1"/>
      <c r="D139" s="1"/>
      <c r="E139" s="1"/>
      <c r="F139" s="1"/>
      <c r="G139" s="1"/>
      <c r="H139" s="97">
        <v>0</v>
      </c>
      <c r="J139" s="37"/>
    </row>
    <row r="140" spans="1:10" x14ac:dyDescent="0.25">
      <c r="A140" s="95"/>
      <c r="B140" s="1"/>
      <c r="C140" s="1"/>
      <c r="D140" s="1"/>
      <c r="E140" s="1"/>
      <c r="F140" s="1"/>
      <c r="G140" s="1"/>
      <c r="H140" s="1"/>
    </row>
    <row r="141" spans="1:10" x14ac:dyDescent="0.25">
      <c r="A141" s="95" t="s">
        <v>118</v>
      </c>
      <c r="B141" s="1"/>
      <c r="C141" s="1"/>
      <c r="D141" s="1"/>
      <c r="E141" s="1"/>
      <c r="F141" s="1"/>
      <c r="G141" s="1"/>
      <c r="H141" s="1"/>
    </row>
    <row r="142" spans="1:10" x14ac:dyDescent="0.25">
      <c r="A142" s="96" t="s">
        <v>119</v>
      </c>
      <c r="B142" s="1"/>
      <c r="C142" s="1"/>
      <c r="D142" s="1"/>
      <c r="E142" s="1"/>
      <c r="F142" s="1"/>
      <c r="G142" s="1"/>
      <c r="H142" s="31">
        <v>0</v>
      </c>
      <c r="J142" s="37"/>
    </row>
    <row r="143" spans="1:10" x14ac:dyDescent="0.25">
      <c r="A143" s="96" t="s">
        <v>120</v>
      </c>
      <c r="B143" s="1"/>
      <c r="C143" s="1"/>
      <c r="D143" s="1"/>
      <c r="E143" s="1"/>
      <c r="F143" s="1"/>
      <c r="G143" s="1"/>
      <c r="H143" s="31">
        <v>0</v>
      </c>
      <c r="J143" s="37"/>
    </row>
    <row r="144" spans="1:10" x14ac:dyDescent="0.25">
      <c r="A144" s="96" t="s">
        <v>121</v>
      </c>
      <c r="B144" s="1"/>
      <c r="C144" s="1"/>
      <c r="D144" s="1"/>
      <c r="E144" s="1"/>
      <c r="F144" s="1"/>
      <c r="G144" s="1"/>
      <c r="H144" s="31">
        <v>0</v>
      </c>
      <c r="J144" s="37"/>
    </row>
    <row r="145" spans="1:10" x14ac:dyDescent="0.25">
      <c r="A145" s="96"/>
      <c r="B145" s="1"/>
      <c r="C145" s="1"/>
      <c r="D145" s="1"/>
      <c r="E145" s="1"/>
      <c r="F145" s="1"/>
      <c r="G145" s="1"/>
      <c r="H145" s="31"/>
    </row>
    <row r="146" spans="1:10" x14ac:dyDescent="0.25">
      <c r="A146" s="96" t="s">
        <v>122</v>
      </c>
      <c r="B146" s="1"/>
      <c r="C146" s="1"/>
      <c r="D146" s="1"/>
      <c r="E146" s="1"/>
      <c r="F146" s="1"/>
      <c r="G146" s="1"/>
      <c r="H146" s="31">
        <v>0</v>
      </c>
      <c r="J146" s="37"/>
    </row>
    <row r="147" spans="1:10" x14ac:dyDescent="0.25">
      <c r="A147" s="96" t="s">
        <v>123</v>
      </c>
      <c r="B147" s="1"/>
      <c r="C147" s="1"/>
      <c r="D147" s="1"/>
      <c r="E147" s="1"/>
      <c r="F147" s="1"/>
      <c r="G147" s="1"/>
      <c r="H147" s="31">
        <v>0</v>
      </c>
      <c r="J147" s="37"/>
    </row>
    <row r="148" spans="1:10" x14ac:dyDescent="0.25">
      <c r="A148" s="15"/>
      <c r="B148" s="1"/>
      <c r="C148" s="1"/>
      <c r="D148" s="1"/>
      <c r="E148" s="1"/>
      <c r="F148" s="1"/>
      <c r="G148" s="1"/>
      <c r="H148" s="21" t="s">
        <v>51</v>
      </c>
    </row>
    <row r="149" spans="1:10" x14ac:dyDescent="0.25">
      <c r="A149" s="95" t="s">
        <v>124</v>
      </c>
      <c r="B149" s="1"/>
      <c r="C149" s="1"/>
      <c r="D149" s="1"/>
      <c r="E149" s="1"/>
      <c r="F149" s="1"/>
      <c r="G149" s="1"/>
      <c r="H149" s="1"/>
    </row>
    <row r="150" spans="1:10" x14ac:dyDescent="0.25">
      <c r="A150" s="96" t="s">
        <v>125</v>
      </c>
      <c r="B150" s="1"/>
      <c r="C150" s="1"/>
      <c r="D150" s="1"/>
      <c r="E150" s="1"/>
      <c r="F150" s="1"/>
      <c r="G150" s="1"/>
      <c r="H150" s="98">
        <v>1790137.94</v>
      </c>
      <c r="J150" s="37"/>
    </row>
    <row r="151" spans="1:10" x14ac:dyDescent="0.25">
      <c r="A151" s="96" t="s">
        <v>126</v>
      </c>
      <c r="B151" s="1"/>
      <c r="C151" s="1"/>
      <c r="D151" s="1"/>
      <c r="E151" s="1"/>
      <c r="F151" s="1"/>
      <c r="G151" s="1"/>
      <c r="H151" s="94">
        <v>1790137.94</v>
      </c>
      <c r="J151" s="37"/>
    </row>
    <row r="152" spans="1:10" x14ac:dyDescent="0.25">
      <c r="A152" s="96" t="s">
        <v>127</v>
      </c>
      <c r="B152" s="1"/>
      <c r="C152" s="1"/>
      <c r="D152" s="1"/>
      <c r="E152" s="1"/>
      <c r="F152" s="1"/>
      <c r="G152" s="1"/>
      <c r="H152" s="94">
        <v>0</v>
      </c>
      <c r="J152" s="37"/>
    </row>
    <row r="153" spans="1:10" x14ac:dyDescent="0.25">
      <c r="A153" s="96" t="s">
        <v>128</v>
      </c>
      <c r="B153" s="1"/>
      <c r="C153" s="1"/>
      <c r="D153" s="1"/>
      <c r="E153" s="1"/>
      <c r="F153" s="1"/>
      <c r="G153" s="1"/>
      <c r="H153" s="94">
        <v>0</v>
      </c>
      <c r="J153" s="37"/>
    </row>
    <row r="154" spans="1:10" x14ac:dyDescent="0.25">
      <c r="A154" s="15"/>
      <c r="B154" s="1"/>
      <c r="C154" s="1"/>
      <c r="D154" s="1"/>
      <c r="E154" s="1"/>
      <c r="F154" s="1"/>
      <c r="G154" s="1"/>
      <c r="H154" s="1"/>
    </row>
    <row r="155" spans="1:10" x14ac:dyDescent="0.25">
      <c r="A155" s="46" t="s">
        <v>129</v>
      </c>
      <c r="B155" s="1"/>
      <c r="C155" s="1"/>
      <c r="D155" s="1"/>
      <c r="E155" s="1"/>
      <c r="F155" s="21"/>
      <c r="G155" s="1"/>
      <c r="H155" s="21">
        <v>29384151.679999996</v>
      </c>
      <c r="J155" s="37"/>
    </row>
    <row r="156" spans="1:10" x14ac:dyDescent="0.25">
      <c r="A156" s="34"/>
      <c r="B156" s="1"/>
      <c r="C156" s="1"/>
      <c r="D156" s="1"/>
      <c r="E156" s="1"/>
      <c r="F156" s="1"/>
      <c r="G156" s="1"/>
      <c r="H156" s="1"/>
    </row>
    <row r="157" spans="1:10" x14ac:dyDescent="0.25">
      <c r="A157" s="34" t="s">
        <v>130</v>
      </c>
      <c r="B157" s="1"/>
      <c r="C157" s="1"/>
      <c r="D157" s="1"/>
      <c r="E157" s="1"/>
      <c r="F157" s="1"/>
      <c r="G157" s="1"/>
      <c r="H157" s="1"/>
    </row>
    <row r="158" spans="1:10" x14ac:dyDescent="0.25">
      <c r="A158" s="99" t="s">
        <v>131</v>
      </c>
      <c r="B158" s="1"/>
      <c r="C158" s="1"/>
      <c r="D158" s="1"/>
      <c r="E158" s="1"/>
      <c r="F158" s="1"/>
      <c r="G158" s="1"/>
      <c r="H158" s="94">
        <v>23556257.969999894</v>
      </c>
      <c r="J158" s="37"/>
    </row>
    <row r="159" spans="1:10" x14ac:dyDescent="0.25">
      <c r="A159" s="46"/>
      <c r="B159" s="1"/>
      <c r="C159" s="1"/>
      <c r="D159" s="1"/>
      <c r="E159" s="1"/>
      <c r="F159" s="1"/>
      <c r="G159" s="1"/>
      <c r="H159" s="15"/>
    </row>
    <row r="160" spans="1:10" x14ac:dyDescent="0.25">
      <c r="A160" s="34" t="s">
        <v>132</v>
      </c>
      <c r="B160" s="1"/>
      <c r="C160" s="1"/>
      <c r="D160" s="1"/>
      <c r="E160" s="1"/>
      <c r="F160" s="1"/>
      <c r="G160" s="1"/>
      <c r="H160" s="89">
        <v>0</v>
      </c>
      <c r="J160" s="37"/>
    </row>
    <row r="161" spans="1:10" x14ac:dyDescent="0.25">
      <c r="A161" s="34" t="s">
        <v>133</v>
      </c>
      <c r="B161" s="1"/>
      <c r="C161" s="1"/>
      <c r="D161" s="1"/>
      <c r="E161" s="1"/>
      <c r="F161" s="1"/>
      <c r="G161" s="1"/>
      <c r="H161" s="89">
        <v>23556257.969999894</v>
      </c>
      <c r="I161" s="37"/>
      <c r="J161" s="37"/>
    </row>
    <row r="162" spans="1:10" x14ac:dyDescent="0.25">
      <c r="A162" s="34" t="s">
        <v>134</v>
      </c>
      <c r="B162" s="1"/>
      <c r="C162" s="1"/>
      <c r="D162" s="1"/>
      <c r="E162" s="1"/>
      <c r="F162" s="1"/>
      <c r="G162" s="1"/>
      <c r="H162" s="94">
        <v>0</v>
      </c>
      <c r="J162" s="37"/>
    </row>
    <row r="163" spans="1:10" x14ac:dyDescent="0.25">
      <c r="A163" s="34"/>
      <c r="B163" s="1"/>
      <c r="C163" s="1"/>
      <c r="D163" s="1"/>
      <c r="E163" s="1"/>
      <c r="F163" s="1"/>
      <c r="G163" s="1"/>
      <c r="H163" s="21" t="s">
        <v>51</v>
      </c>
    </row>
    <row r="164" spans="1:10" x14ac:dyDescent="0.25">
      <c r="A164" s="34"/>
      <c r="B164" s="1"/>
      <c r="C164" s="1"/>
      <c r="D164" s="1"/>
      <c r="E164" s="1"/>
      <c r="F164" s="1"/>
      <c r="G164" s="1"/>
      <c r="H164" s="21" t="s">
        <v>51</v>
      </c>
    </row>
    <row r="165" spans="1:10" x14ac:dyDescent="0.25">
      <c r="A165" s="46" t="s">
        <v>135</v>
      </c>
      <c r="B165" s="1"/>
      <c r="C165" s="1"/>
      <c r="D165" s="1"/>
      <c r="E165" s="1"/>
      <c r="F165" s="1"/>
      <c r="G165" s="1"/>
      <c r="H165" s="94">
        <v>0</v>
      </c>
      <c r="J165" s="37"/>
    </row>
    <row r="166" spans="1:10" x14ac:dyDescent="0.25">
      <c r="A166" s="46"/>
      <c r="B166" s="1"/>
      <c r="C166" s="1"/>
      <c r="D166" s="1"/>
      <c r="E166" s="1"/>
      <c r="F166" s="1"/>
      <c r="G166" s="1"/>
      <c r="H166" s="15"/>
    </row>
    <row r="167" spans="1:10" x14ac:dyDescent="0.25">
      <c r="A167" s="34" t="s">
        <v>136</v>
      </c>
      <c r="B167" s="1"/>
      <c r="C167" s="1"/>
      <c r="D167" s="1"/>
      <c r="E167" s="1"/>
      <c r="F167" s="1"/>
      <c r="G167" s="1"/>
      <c r="H167" s="89">
        <v>0</v>
      </c>
      <c r="J167" s="37"/>
    </row>
    <row r="168" spans="1:10" x14ac:dyDescent="0.25">
      <c r="A168" s="34" t="s">
        <v>137</v>
      </c>
      <c r="B168" s="1"/>
      <c r="C168" s="1"/>
      <c r="D168" s="1"/>
      <c r="E168" s="1"/>
      <c r="F168" s="1"/>
      <c r="G168" s="1"/>
      <c r="H168" s="94">
        <v>0</v>
      </c>
      <c r="J168" s="37"/>
    </row>
    <row r="169" spans="1:10" x14ac:dyDescent="0.25">
      <c r="A169" s="34" t="s">
        <v>138</v>
      </c>
      <c r="B169" s="1"/>
      <c r="C169" s="1"/>
      <c r="D169" s="1"/>
      <c r="E169" s="1"/>
      <c r="F169" s="1"/>
      <c r="G169" s="1"/>
      <c r="H169" s="94">
        <v>0</v>
      </c>
      <c r="J169" s="37"/>
    </row>
    <row r="170" spans="1:10" x14ac:dyDescent="0.25">
      <c r="A170" s="34"/>
      <c r="B170" s="1"/>
      <c r="C170" s="1"/>
      <c r="D170" s="1"/>
      <c r="E170" s="1"/>
      <c r="F170" s="1"/>
      <c r="G170" s="1"/>
      <c r="H170" s="21" t="s">
        <v>51</v>
      </c>
    </row>
    <row r="171" spans="1:10" x14ac:dyDescent="0.25">
      <c r="A171" s="46" t="s">
        <v>139</v>
      </c>
      <c r="B171" s="1"/>
      <c r="C171" s="1"/>
      <c r="D171" s="1"/>
      <c r="E171" s="1"/>
      <c r="F171" s="21"/>
      <c r="G171" s="1"/>
      <c r="H171" s="94">
        <v>5827893.71</v>
      </c>
      <c r="I171" s="100"/>
      <c r="J171" s="37"/>
    </row>
    <row r="172" spans="1:10" x14ac:dyDescent="0.25">
      <c r="A172" s="89"/>
      <c r="B172" s="31"/>
      <c r="C172" s="31"/>
      <c r="D172" s="31"/>
      <c r="E172" s="31"/>
      <c r="F172" s="31"/>
      <c r="G172" s="1"/>
      <c r="H172" s="31"/>
    </row>
    <row r="173" spans="1:10" x14ac:dyDescent="0.25">
      <c r="A173" s="81"/>
      <c r="B173" s="1"/>
      <c r="C173" s="2"/>
      <c r="D173" s="3"/>
      <c r="E173" s="1"/>
      <c r="F173" s="1"/>
      <c r="G173" s="1"/>
      <c r="H173" s="1"/>
    </row>
    <row r="174" spans="1:10" x14ac:dyDescent="0.25">
      <c r="A174" s="81"/>
      <c r="B174" s="1"/>
      <c r="C174" s="2"/>
      <c r="D174" s="3"/>
      <c r="E174" s="1"/>
      <c r="F174" s="1"/>
      <c r="G174" s="1"/>
      <c r="H174" s="1"/>
    </row>
    <row r="175" spans="1:10" x14ac:dyDescent="0.25">
      <c r="A175" s="81"/>
      <c r="B175" s="1"/>
      <c r="C175" s="2"/>
      <c r="D175" s="3"/>
      <c r="E175" s="1"/>
      <c r="F175" s="1"/>
      <c r="G175" s="1"/>
      <c r="H175" s="1"/>
    </row>
    <row r="176" spans="1:10" x14ac:dyDescent="0.25">
      <c r="A176" s="81"/>
      <c r="B176" s="1"/>
      <c r="C176" s="2"/>
      <c r="D176" s="3"/>
      <c r="E176" s="1"/>
      <c r="F176" s="1"/>
      <c r="G176" s="1"/>
      <c r="H176" s="1"/>
    </row>
    <row r="177" spans="1:10" x14ac:dyDescent="0.25">
      <c r="A177" s="15" t="s">
        <v>140</v>
      </c>
      <c r="B177" s="1"/>
      <c r="C177" s="2"/>
      <c r="D177" s="3"/>
      <c r="E177" s="1"/>
      <c r="F177" s="1"/>
      <c r="G177" s="1"/>
      <c r="H177" s="1"/>
    </row>
    <row r="178" spans="1:10" x14ac:dyDescent="0.25">
      <c r="A178" s="15"/>
      <c r="B178" s="1"/>
      <c r="C178" s="2"/>
      <c r="D178" s="3"/>
      <c r="E178" s="1"/>
      <c r="F178" s="1"/>
      <c r="G178" s="1"/>
      <c r="H178" s="1"/>
    </row>
    <row r="179" spans="1:10" x14ac:dyDescent="0.25">
      <c r="A179" s="46" t="s">
        <v>141</v>
      </c>
      <c r="B179" s="1"/>
      <c r="C179" s="2"/>
      <c r="D179" s="3"/>
      <c r="E179" s="1"/>
      <c r="F179" s="1"/>
      <c r="G179" s="1" t="s">
        <v>51</v>
      </c>
      <c r="H179" s="94">
        <v>3765099.45</v>
      </c>
      <c r="J179" s="37"/>
    </row>
    <row r="180" spans="1:10" x14ac:dyDescent="0.25">
      <c r="A180" s="46" t="s">
        <v>142</v>
      </c>
      <c r="B180" s="1"/>
      <c r="C180" s="2"/>
      <c r="D180" s="3"/>
      <c r="E180" s="1"/>
      <c r="F180" s="1"/>
      <c r="G180" s="1"/>
      <c r="H180" s="89">
        <v>7530198.9000000004</v>
      </c>
      <c r="J180" s="37"/>
    </row>
    <row r="181" spans="1:10" x14ac:dyDescent="0.25">
      <c r="A181" s="46" t="s">
        <v>143</v>
      </c>
      <c r="B181" s="1"/>
      <c r="C181" s="2"/>
      <c r="D181" s="3"/>
      <c r="E181" s="1"/>
      <c r="F181" s="1"/>
      <c r="G181" s="1"/>
      <c r="H181" s="76">
        <v>7530198.9000000004</v>
      </c>
      <c r="J181" s="37"/>
    </row>
    <row r="182" spans="1:10" x14ac:dyDescent="0.25">
      <c r="A182" s="46" t="s">
        <v>144</v>
      </c>
      <c r="B182" s="1"/>
      <c r="C182" s="2"/>
      <c r="D182" s="3"/>
      <c r="E182" s="1"/>
      <c r="F182" s="1"/>
      <c r="G182" s="1"/>
      <c r="H182" s="94">
        <v>0</v>
      </c>
      <c r="J182" s="37"/>
    </row>
    <row r="183" spans="1:10" x14ac:dyDescent="0.25">
      <c r="A183" s="46" t="s">
        <v>145</v>
      </c>
      <c r="B183" s="1"/>
      <c r="C183" s="2"/>
      <c r="D183" s="3"/>
      <c r="E183" s="1"/>
      <c r="F183" s="1"/>
      <c r="G183" s="1"/>
      <c r="H183" s="91">
        <v>0</v>
      </c>
      <c r="J183" s="37"/>
    </row>
    <row r="184" spans="1:10" x14ac:dyDescent="0.25">
      <c r="A184" s="46" t="s">
        <v>146</v>
      </c>
      <c r="B184" s="1"/>
      <c r="C184" s="2"/>
      <c r="D184" s="3"/>
      <c r="E184" s="1"/>
      <c r="F184" s="1"/>
      <c r="G184" s="1"/>
      <c r="H184" s="89">
        <v>7530198.9000000004</v>
      </c>
      <c r="J184" s="37"/>
    </row>
    <row r="185" spans="1:10" x14ac:dyDescent="0.25">
      <c r="A185" s="46" t="s">
        <v>147</v>
      </c>
      <c r="B185" s="1"/>
      <c r="C185" s="2"/>
      <c r="D185" s="3"/>
      <c r="E185" s="1"/>
      <c r="F185" s="1"/>
      <c r="G185" s="1"/>
      <c r="H185" s="91">
        <v>0</v>
      </c>
      <c r="J185" s="37"/>
    </row>
    <row r="186" spans="1:10" x14ac:dyDescent="0.25">
      <c r="A186" s="46" t="s">
        <v>148</v>
      </c>
      <c r="B186" s="1"/>
      <c r="C186" s="2"/>
      <c r="D186" s="3"/>
      <c r="E186" s="1"/>
      <c r="F186" s="21"/>
      <c r="G186" s="1"/>
      <c r="H186" s="89">
        <v>5827893.7099999972</v>
      </c>
      <c r="J186" s="37"/>
    </row>
    <row r="187" spans="1:10" x14ac:dyDescent="0.25">
      <c r="A187" s="46" t="s">
        <v>149</v>
      </c>
      <c r="B187" s="1"/>
      <c r="C187" s="2"/>
      <c r="D187" s="3"/>
      <c r="E187" s="1"/>
      <c r="F187" s="21"/>
      <c r="G187" s="1"/>
      <c r="H187" s="94">
        <v>13358092.609999998</v>
      </c>
      <c r="J187" s="37"/>
    </row>
    <row r="188" spans="1:10" x14ac:dyDescent="0.25">
      <c r="A188" s="46" t="s">
        <v>150</v>
      </c>
      <c r="B188" s="1"/>
      <c r="C188" s="2"/>
      <c r="D188" s="3"/>
      <c r="E188" s="1"/>
      <c r="F188" s="21"/>
      <c r="G188" s="1"/>
      <c r="H188" s="94">
        <v>5827893.709999999</v>
      </c>
      <c r="J188" s="37"/>
    </row>
    <row r="189" spans="1:10" x14ac:dyDescent="0.25">
      <c r="A189" s="46" t="s">
        <v>151</v>
      </c>
      <c r="B189" s="1"/>
      <c r="C189" s="2"/>
      <c r="D189" s="3"/>
      <c r="E189" s="1"/>
      <c r="F189" s="21"/>
      <c r="G189" s="1"/>
      <c r="H189" s="94">
        <v>7530198.8999999985</v>
      </c>
      <c r="J189" s="37"/>
    </row>
    <row r="190" spans="1:10" x14ac:dyDescent="0.25">
      <c r="A190" s="15"/>
      <c r="B190" s="1"/>
      <c r="C190" s="2"/>
      <c r="D190" s="3"/>
      <c r="E190" s="1"/>
      <c r="F190" s="1"/>
      <c r="G190" s="1"/>
      <c r="H190" s="1"/>
    </row>
    <row r="191" spans="1:10" x14ac:dyDescent="0.25">
      <c r="A191" s="15" t="s">
        <v>152</v>
      </c>
      <c r="B191" s="1"/>
      <c r="C191" s="2"/>
      <c r="D191" s="3"/>
      <c r="E191" s="1"/>
      <c r="F191" s="1"/>
      <c r="G191" s="21"/>
      <c r="H191" s="1"/>
    </row>
    <row r="192" spans="1:10" x14ac:dyDescent="0.25">
      <c r="A192" s="15"/>
      <c r="B192" s="1"/>
      <c r="C192" s="2"/>
      <c r="D192" s="3"/>
      <c r="E192" s="1"/>
      <c r="F192" s="1"/>
      <c r="G192" s="1"/>
      <c r="H192" s="1"/>
    </row>
    <row r="193" spans="1:10" ht="14.4" x14ac:dyDescent="0.3">
      <c r="A193" s="46" t="s">
        <v>153</v>
      </c>
      <c r="B193" s="1"/>
      <c r="C193" s="2"/>
      <c r="D193" s="3"/>
      <c r="E193" s="1"/>
      <c r="F193" s="1"/>
      <c r="G193" s="1"/>
      <c r="H193" s="101">
        <v>22.55</v>
      </c>
      <c r="J193" s="48"/>
    </row>
    <row r="194" spans="1:10" ht="17.399999999999999" x14ac:dyDescent="0.3">
      <c r="A194" s="15" t="s">
        <v>154</v>
      </c>
      <c r="B194" s="1"/>
      <c r="C194" s="2"/>
      <c r="D194" s="3"/>
      <c r="E194" s="1"/>
      <c r="F194" s="1"/>
      <c r="H194" s="102">
        <v>0.42277996524568162</v>
      </c>
      <c r="I194" s="103"/>
      <c r="J194" s="48"/>
    </row>
    <row r="195" spans="1:10" ht="17.399999999999999" x14ac:dyDescent="0.3">
      <c r="A195" s="15" t="s">
        <v>155</v>
      </c>
      <c r="B195" s="1"/>
      <c r="C195" s="2"/>
      <c r="D195" s="3"/>
      <c r="E195" s="1"/>
      <c r="F195" s="1"/>
      <c r="H195" s="102">
        <v>0.42893299776116955</v>
      </c>
      <c r="I195" s="103"/>
      <c r="J195" s="48"/>
    </row>
    <row r="196" spans="1:10" x14ac:dyDescent="0.25">
      <c r="A196" s="15"/>
      <c r="B196" s="1"/>
      <c r="C196" s="2"/>
      <c r="D196" s="3"/>
      <c r="E196" s="1"/>
      <c r="F196" s="1"/>
      <c r="H196" s="104"/>
    </row>
    <row r="197" spans="1:10" x14ac:dyDescent="0.25">
      <c r="A197" s="15"/>
      <c r="B197" s="1"/>
      <c r="C197" s="2"/>
      <c r="D197" s="3"/>
      <c r="E197" s="1"/>
      <c r="F197" s="1"/>
      <c r="G197" s="105" t="s">
        <v>156</v>
      </c>
      <c r="H197" s="105" t="s">
        <v>157</v>
      </c>
    </row>
    <row r="198" spans="1:10" x14ac:dyDescent="0.25">
      <c r="A198" s="46" t="s">
        <v>158</v>
      </c>
      <c r="B198" s="1"/>
      <c r="C198" s="2"/>
      <c r="D198" s="3"/>
      <c r="E198" s="21"/>
      <c r="F198" s="1"/>
      <c r="G198" s="101">
        <v>1702525.9</v>
      </c>
      <c r="H198" s="1"/>
    </row>
    <row r="199" spans="1:10" x14ac:dyDescent="0.25">
      <c r="A199" s="46" t="s">
        <v>159</v>
      </c>
      <c r="B199" s="1"/>
      <c r="C199" s="2"/>
      <c r="D199" s="3"/>
      <c r="E199" s="21"/>
      <c r="F199" s="1"/>
      <c r="G199" s="94">
        <v>1936272.99</v>
      </c>
      <c r="H199" s="106">
        <v>96</v>
      </c>
    </row>
    <row r="200" spans="1:10" x14ac:dyDescent="0.25">
      <c r="A200" s="46" t="s">
        <v>160</v>
      </c>
      <c r="B200" s="1"/>
      <c r="C200" s="2"/>
      <c r="D200" s="3"/>
      <c r="E200" s="21"/>
      <c r="F200" s="1"/>
      <c r="G200" s="94">
        <v>-233747.09000000008</v>
      </c>
      <c r="H200" s="1"/>
    </row>
    <row r="201" spans="1:10" x14ac:dyDescent="0.25">
      <c r="A201" s="46" t="s">
        <v>161</v>
      </c>
      <c r="B201" s="1"/>
      <c r="C201" s="2"/>
      <c r="D201" s="3"/>
      <c r="E201" s="21"/>
      <c r="F201" s="1"/>
      <c r="G201" s="94">
        <v>1459411426.74</v>
      </c>
      <c r="H201" s="1"/>
    </row>
    <row r="202" spans="1:10" x14ac:dyDescent="0.25">
      <c r="A202" s="46" t="s">
        <v>162</v>
      </c>
      <c r="B202" s="1"/>
      <c r="C202" s="2"/>
      <c r="D202" s="3"/>
      <c r="E202" s="21"/>
      <c r="F202" s="1"/>
      <c r="G202" s="107"/>
      <c r="H202" s="1"/>
    </row>
    <row r="203" spans="1:10" x14ac:dyDescent="0.25">
      <c r="A203" s="46" t="s">
        <v>163</v>
      </c>
      <c r="B203" s="1"/>
      <c r="C203" s="2"/>
      <c r="D203" s="3"/>
      <c r="E203" s="21"/>
      <c r="F203" s="1"/>
      <c r="G203" s="107">
        <v>-1.6016531439810568E-4</v>
      </c>
      <c r="H203" s="1"/>
    </row>
    <row r="204" spans="1:10" x14ac:dyDescent="0.25">
      <c r="A204" s="46" t="s">
        <v>164</v>
      </c>
      <c r="B204" s="1"/>
      <c r="C204" s="2"/>
      <c r="D204" s="3"/>
      <c r="E204" s="21"/>
      <c r="F204" s="1"/>
      <c r="G204" s="108">
        <v>-8.1155200000000005E-5</v>
      </c>
      <c r="H204" s="1"/>
    </row>
    <row r="205" spans="1:10" x14ac:dyDescent="0.25">
      <c r="A205" s="46" t="s">
        <v>165</v>
      </c>
      <c r="B205" s="1"/>
      <c r="C205" s="2"/>
      <c r="D205" s="3"/>
      <c r="E205" s="21"/>
      <c r="F205" s="1"/>
      <c r="G205" s="108">
        <v>-2.68414E-5</v>
      </c>
      <c r="H205" s="1"/>
    </row>
    <row r="206" spans="1:10" x14ac:dyDescent="0.25">
      <c r="A206" s="46" t="s">
        <v>166</v>
      </c>
      <c r="B206" s="1"/>
      <c r="C206" s="2"/>
      <c r="D206" s="3"/>
      <c r="E206" s="21"/>
      <c r="F206" s="1"/>
      <c r="G206" s="108">
        <v>0</v>
      </c>
      <c r="H206" s="1"/>
    </row>
    <row r="207" spans="1:10" x14ac:dyDescent="0.25">
      <c r="A207" s="46"/>
      <c r="B207" s="1"/>
      <c r="C207" s="2"/>
      <c r="D207" s="3"/>
      <c r="E207" s="21"/>
      <c r="F207" s="1"/>
      <c r="G207" s="107"/>
      <c r="H207" s="1"/>
    </row>
    <row r="208" spans="1:10" x14ac:dyDescent="0.25">
      <c r="A208" s="15" t="s">
        <v>167</v>
      </c>
      <c r="B208" s="1"/>
      <c r="C208" s="2"/>
      <c r="D208" s="3"/>
      <c r="E208" s="21"/>
      <c r="F208" s="1"/>
      <c r="G208" s="107">
        <v>2.6195690543133135E-4</v>
      </c>
      <c r="H208" s="76">
        <v>394517.52000000008</v>
      </c>
      <c r="I208" s="37"/>
      <c r="J208" s="37"/>
    </row>
    <row r="209" spans="1:8" x14ac:dyDescent="0.25">
      <c r="A209" s="46"/>
      <c r="B209" s="1"/>
      <c r="C209" s="2"/>
      <c r="D209" s="3"/>
      <c r="E209" s="1"/>
      <c r="F209" s="1"/>
      <c r="G209" s="1"/>
      <c r="H209" s="1"/>
    </row>
    <row r="210" spans="1:8" x14ac:dyDescent="0.25">
      <c r="A210" s="46" t="s">
        <v>168</v>
      </c>
      <c r="B210" s="1"/>
      <c r="C210" s="2"/>
      <c r="D210" s="3"/>
      <c r="E210" s="1"/>
      <c r="F210" s="109" t="s">
        <v>169</v>
      </c>
      <c r="G210" s="110" t="s">
        <v>170</v>
      </c>
      <c r="H210" s="110" t="s">
        <v>62</v>
      </c>
    </row>
    <row r="211" spans="1:8" x14ac:dyDescent="0.25">
      <c r="A211" s="34" t="s">
        <v>171</v>
      </c>
      <c r="B211" s="1"/>
      <c r="C211" s="2"/>
      <c r="D211" s="3"/>
      <c r="E211" s="1"/>
      <c r="F211" s="111">
        <v>4.3630985569461387E-3</v>
      </c>
      <c r="G211" s="101">
        <v>6367555.8899999997</v>
      </c>
      <c r="H211" s="112">
        <v>311</v>
      </c>
    </row>
    <row r="212" spans="1:8" x14ac:dyDescent="0.25">
      <c r="A212" s="34" t="s">
        <v>172</v>
      </c>
      <c r="B212" s="1"/>
      <c r="C212" s="2"/>
      <c r="D212" s="3"/>
      <c r="E212" s="1"/>
      <c r="F212" s="111">
        <v>7.8425696073702649E-4</v>
      </c>
      <c r="G212" s="101">
        <v>1144553.57</v>
      </c>
      <c r="H212" s="112">
        <v>54</v>
      </c>
    </row>
    <row r="213" spans="1:8" x14ac:dyDescent="0.25">
      <c r="A213" s="34" t="s">
        <v>173</v>
      </c>
      <c r="B213" s="1"/>
      <c r="C213" s="2"/>
      <c r="D213" s="3"/>
      <c r="E213" s="1"/>
      <c r="F213" s="111">
        <v>3.2865101726070644E-4</v>
      </c>
      <c r="G213" s="113">
        <v>479637.05</v>
      </c>
      <c r="H213" s="114">
        <v>22</v>
      </c>
    </row>
    <row r="214" spans="1:8" x14ac:dyDescent="0.25">
      <c r="A214" s="34" t="s">
        <v>174</v>
      </c>
      <c r="B214" s="1"/>
      <c r="C214" s="2"/>
      <c r="D214" s="3"/>
      <c r="E214" s="1"/>
      <c r="F214" s="111">
        <v>0</v>
      </c>
      <c r="G214" s="115">
        <v>0</v>
      </c>
      <c r="H214" s="116">
        <v>0</v>
      </c>
    </row>
    <row r="215" spans="1:8" x14ac:dyDescent="0.25">
      <c r="A215" s="46" t="s">
        <v>175</v>
      </c>
      <c r="B215" s="1"/>
      <c r="C215" s="2"/>
      <c r="D215" s="3"/>
      <c r="E215" s="1"/>
      <c r="F215" s="111">
        <v>5.4760065349438716E-3</v>
      </c>
      <c r="G215" s="98">
        <v>7991746.5099999998</v>
      </c>
      <c r="H215" s="117">
        <v>387</v>
      </c>
    </row>
    <row r="216" spans="1:8" x14ac:dyDescent="0.25">
      <c r="A216" s="46"/>
      <c r="B216" s="1"/>
      <c r="C216" s="2"/>
      <c r="D216" s="3"/>
      <c r="E216" s="1"/>
      <c r="F216" s="1"/>
      <c r="G216" s="98"/>
      <c r="H216" s="118"/>
    </row>
    <row r="217" spans="1:8" x14ac:dyDescent="0.25">
      <c r="A217" s="46" t="s">
        <v>176</v>
      </c>
      <c r="B217" s="1"/>
      <c r="C217" s="2"/>
      <c r="D217" s="3"/>
      <c r="E217" s="1"/>
      <c r="F217" s="1"/>
      <c r="G217" s="119" t="s">
        <v>170</v>
      </c>
      <c r="H217" s="119" t="s">
        <v>62</v>
      </c>
    </row>
    <row r="218" spans="1:8" x14ac:dyDescent="0.25">
      <c r="A218" s="46" t="s">
        <v>163</v>
      </c>
      <c r="B218" s="1"/>
      <c r="C218" s="2"/>
      <c r="D218" s="3"/>
      <c r="E218" s="1"/>
      <c r="F218" s="1"/>
      <c r="G218" s="120">
        <v>1.1129079779977329E-3</v>
      </c>
      <c r="H218" s="121">
        <v>1.0670410670410671E-3</v>
      </c>
    </row>
    <row r="219" spans="1:8" x14ac:dyDescent="0.25">
      <c r="A219" s="46" t="s">
        <v>164</v>
      </c>
      <c r="B219" s="1"/>
      <c r="C219" s="2"/>
      <c r="D219" s="3"/>
      <c r="E219" s="1"/>
      <c r="F219" s="1"/>
      <c r="G219" s="120">
        <v>7.2758399999999998E-4</v>
      </c>
      <c r="H219" s="120">
        <v>6.990465E-4</v>
      </c>
    </row>
    <row r="220" spans="1:8" x14ac:dyDescent="0.25">
      <c r="A220" s="46" t="s">
        <v>165</v>
      </c>
      <c r="B220" s="1"/>
      <c r="C220" s="2"/>
      <c r="D220" s="3"/>
      <c r="E220" s="1"/>
      <c r="F220" s="1"/>
      <c r="G220" s="120">
        <v>4.6050900000000003E-5</v>
      </c>
      <c r="H220" s="120">
        <v>4.1786200000000003E-5</v>
      </c>
    </row>
    <row r="221" spans="1:8" x14ac:dyDescent="0.25">
      <c r="A221" s="46" t="s">
        <v>166</v>
      </c>
      <c r="B221" s="1"/>
      <c r="C221" s="2"/>
      <c r="D221" s="3"/>
      <c r="E221" s="1"/>
      <c r="F221" s="1"/>
      <c r="G221" s="120">
        <v>0</v>
      </c>
      <c r="H221" s="120">
        <v>0</v>
      </c>
    </row>
    <row r="222" spans="1:8" x14ac:dyDescent="0.25">
      <c r="A222" s="46"/>
      <c r="B222" s="1"/>
      <c r="C222" s="2"/>
      <c r="D222" s="3"/>
      <c r="E222" s="1"/>
      <c r="F222" s="1"/>
      <c r="G222" s="122"/>
      <c r="H222" s="120"/>
    </row>
    <row r="223" spans="1:8" x14ac:dyDescent="0.25">
      <c r="A223" s="123" t="s">
        <v>177</v>
      </c>
      <c r="B223" s="1"/>
      <c r="C223" s="2"/>
      <c r="D223" s="3"/>
      <c r="E223" s="1"/>
      <c r="F223" s="1"/>
      <c r="G223" s="124">
        <v>1624190.62</v>
      </c>
      <c r="H223" s="120"/>
    </row>
    <row r="224" spans="1:8" x14ac:dyDescent="0.25">
      <c r="A224" s="123" t="s">
        <v>178</v>
      </c>
      <c r="B224" s="1"/>
      <c r="C224" s="2"/>
      <c r="D224" s="3"/>
      <c r="E224" s="1"/>
      <c r="F224" s="1"/>
      <c r="G224" s="122">
        <v>1.1129079779977329E-3</v>
      </c>
      <c r="H224" s="120"/>
    </row>
    <row r="225" spans="1:9" x14ac:dyDescent="0.25">
      <c r="A225" s="123" t="s">
        <v>179</v>
      </c>
      <c r="B225" s="1"/>
      <c r="C225" s="2"/>
      <c r="D225" s="3"/>
      <c r="E225" s="1"/>
      <c r="F225" s="1"/>
      <c r="G225" s="122">
        <v>4.3999999999999997E-2</v>
      </c>
      <c r="H225" s="120"/>
    </row>
    <row r="226" spans="1:9" x14ac:dyDescent="0.25">
      <c r="A226" s="123" t="s">
        <v>180</v>
      </c>
      <c r="B226" s="1"/>
      <c r="C226" s="2"/>
      <c r="D226" s="3"/>
      <c r="E226" s="1"/>
      <c r="F226" s="1"/>
      <c r="G226" s="125" t="s">
        <v>181</v>
      </c>
      <c r="H226" s="120"/>
    </row>
    <row r="227" spans="1:9" x14ac:dyDescent="0.25">
      <c r="A227" s="46"/>
      <c r="B227" s="1"/>
      <c r="C227" s="2"/>
      <c r="D227" s="3"/>
      <c r="E227" s="1"/>
      <c r="F227" s="1"/>
      <c r="G227" s="120"/>
      <c r="H227" s="1"/>
      <c r="I227" s="37"/>
    </row>
    <row r="228" spans="1:9" x14ac:dyDescent="0.25">
      <c r="A228" s="15" t="s">
        <v>182</v>
      </c>
      <c r="B228" s="1"/>
      <c r="C228" s="2"/>
      <c r="D228" s="3"/>
      <c r="E228" s="1"/>
      <c r="F228" s="1"/>
      <c r="G228" s="105" t="s">
        <v>156</v>
      </c>
      <c r="H228" s="105" t="s">
        <v>157</v>
      </c>
    </row>
    <row r="229" spans="1:9" x14ac:dyDescent="0.25">
      <c r="A229" s="15" t="s">
        <v>183</v>
      </c>
      <c r="B229" s="1"/>
      <c r="C229" s="2"/>
      <c r="D229" s="3"/>
      <c r="E229" s="21"/>
      <c r="F229" s="1"/>
      <c r="G229" s="101">
        <v>723718</v>
      </c>
      <c r="H229" s="126">
        <v>46</v>
      </c>
    </row>
    <row r="230" spans="1:9" x14ac:dyDescent="0.25">
      <c r="A230" s="15" t="s">
        <v>184</v>
      </c>
      <c r="B230" s="1"/>
      <c r="C230" s="2"/>
      <c r="D230" s="3"/>
      <c r="E230" s="21"/>
      <c r="F230" s="1"/>
      <c r="G230" s="115">
        <v>803075.07</v>
      </c>
      <c r="H230" s="126">
        <v>46</v>
      </c>
    </row>
    <row r="231" spans="1:9" x14ac:dyDescent="0.25">
      <c r="A231" s="15" t="s">
        <v>185</v>
      </c>
      <c r="B231" s="1"/>
      <c r="C231" s="2"/>
      <c r="D231" s="3"/>
      <c r="E231" s="21"/>
      <c r="F231" s="1"/>
      <c r="G231" s="94">
        <v>-79357.069999999949</v>
      </c>
      <c r="H231" s="62"/>
    </row>
    <row r="232" spans="1:9" x14ac:dyDescent="0.25">
      <c r="A232" s="15"/>
      <c r="B232" s="1"/>
      <c r="C232" s="2"/>
      <c r="D232" s="3"/>
      <c r="E232" s="1"/>
      <c r="F232" s="1"/>
      <c r="G232" s="127"/>
    </row>
    <row r="233" spans="1:9" x14ac:dyDescent="0.25">
      <c r="A233" s="15" t="s">
        <v>186</v>
      </c>
      <c r="B233" s="1"/>
      <c r="C233" s="2"/>
      <c r="D233" s="3"/>
      <c r="E233" s="1"/>
      <c r="F233" s="21"/>
      <c r="G233" s="110" t="s">
        <v>156</v>
      </c>
      <c r="H233" s="105" t="s">
        <v>157</v>
      </c>
    </row>
    <row r="234" spans="1:9" x14ac:dyDescent="0.25">
      <c r="A234" s="15" t="s">
        <v>187</v>
      </c>
      <c r="B234" s="1"/>
      <c r="C234" s="2"/>
      <c r="D234" s="3"/>
      <c r="E234" s="21"/>
      <c r="F234" s="1"/>
      <c r="G234" s="76">
        <v>2131208</v>
      </c>
      <c r="H234" s="128">
        <v>133</v>
      </c>
      <c r="I234" s="37" t="s">
        <v>51</v>
      </c>
    </row>
    <row r="235" spans="1:9" x14ac:dyDescent="0.25">
      <c r="A235" s="15" t="s">
        <v>188</v>
      </c>
      <c r="B235" s="1"/>
      <c r="C235" s="2"/>
      <c r="D235" s="3"/>
      <c r="E235" s="21"/>
      <c r="F235" s="21"/>
      <c r="G235" s="76">
        <v>2456493.2799999998</v>
      </c>
      <c r="H235" s="69">
        <v>133</v>
      </c>
      <c r="I235" s="37" t="s">
        <v>51</v>
      </c>
    </row>
    <row r="236" spans="1:9" ht="14.4" thickBot="1" x14ac:dyDescent="0.3">
      <c r="A236" s="15" t="s">
        <v>189</v>
      </c>
      <c r="B236" s="1"/>
      <c r="C236" s="2"/>
      <c r="D236" s="3"/>
      <c r="E236" s="21"/>
      <c r="F236" s="1"/>
      <c r="G236" s="129">
        <v>-325285.2799999998</v>
      </c>
    </row>
    <row r="237" spans="1:9" ht="14.4" thickTop="1" x14ac:dyDescent="0.25">
      <c r="A237" s="15"/>
      <c r="B237" s="1"/>
      <c r="C237" s="2"/>
      <c r="D237" s="3"/>
      <c r="E237" s="21"/>
      <c r="F237" s="1"/>
      <c r="G237" s="97"/>
    </row>
    <row r="238" spans="1:9" x14ac:dyDescent="0.25">
      <c r="A238" s="15" t="s">
        <v>234</v>
      </c>
      <c r="B238" s="1"/>
      <c r="C238" s="2"/>
      <c r="E238" s="21"/>
      <c r="F238" s="1"/>
      <c r="G238" s="139">
        <v>78821155.170000002</v>
      </c>
    </row>
    <row r="239" spans="1:9" x14ac:dyDescent="0.25">
      <c r="A239" s="15" t="s">
        <v>235</v>
      </c>
      <c r="B239" s="1"/>
      <c r="C239" s="2"/>
      <c r="E239" s="21"/>
      <c r="F239" s="1"/>
      <c r="G239" s="140">
        <v>2884</v>
      </c>
    </row>
    <row r="240" spans="1:9" x14ac:dyDescent="0.25">
      <c r="A240" s="15"/>
      <c r="B240" s="1"/>
      <c r="C240" s="2"/>
      <c r="D240" s="3"/>
      <c r="E240" s="1"/>
      <c r="F240" s="1"/>
      <c r="G240" s="1"/>
      <c r="H240" s="1"/>
    </row>
    <row r="241" spans="1:10" x14ac:dyDescent="0.25">
      <c r="A241" s="15" t="s">
        <v>190</v>
      </c>
      <c r="B241" s="1"/>
      <c r="C241" s="2"/>
      <c r="D241" s="3"/>
      <c r="E241" s="1"/>
      <c r="F241" s="1"/>
      <c r="G241" s="1" t="s">
        <v>51</v>
      </c>
      <c r="H241" s="1"/>
    </row>
    <row r="242" spans="1:10" x14ac:dyDescent="0.25">
      <c r="A242" s="15"/>
      <c r="B242" s="1"/>
      <c r="C242" s="2"/>
      <c r="D242" s="3"/>
      <c r="E242" s="1"/>
      <c r="F242" s="1"/>
      <c r="G242" s="1"/>
      <c r="H242" s="1"/>
    </row>
    <row r="243" spans="1:10" x14ac:dyDescent="0.25">
      <c r="A243" s="15" t="s">
        <v>191</v>
      </c>
      <c r="B243" s="1"/>
      <c r="C243" s="2"/>
      <c r="D243" s="3"/>
      <c r="E243" s="1"/>
      <c r="F243" s="1"/>
      <c r="G243" s="1"/>
      <c r="H243" s="76">
        <v>660999.30000000005</v>
      </c>
      <c r="I243" s="130"/>
      <c r="J243" s="59"/>
    </row>
    <row r="244" spans="1:10" x14ac:dyDescent="0.25">
      <c r="A244" s="15" t="s">
        <v>192</v>
      </c>
      <c r="B244" s="1"/>
      <c r="C244" s="2"/>
      <c r="D244" s="3"/>
      <c r="E244" s="1"/>
      <c r="F244" s="1"/>
      <c r="G244" s="1"/>
      <c r="H244" s="94">
        <v>446670.89</v>
      </c>
      <c r="I244" s="37"/>
      <c r="J244" s="59"/>
    </row>
    <row r="245" spans="1:10" x14ac:dyDescent="0.25">
      <c r="A245" s="15" t="s">
        <v>193</v>
      </c>
      <c r="B245" s="1"/>
      <c r="C245" s="2"/>
      <c r="D245" s="3"/>
      <c r="E245" s="1"/>
      <c r="F245" s="1"/>
      <c r="G245" s="1"/>
      <c r="H245" s="93">
        <v>824777.63</v>
      </c>
      <c r="J245" s="59"/>
    </row>
    <row r="246" spans="1:10" ht="14.4" thickBot="1" x14ac:dyDescent="0.3">
      <c r="A246" s="15" t="s">
        <v>194</v>
      </c>
      <c r="B246" s="1"/>
      <c r="C246" s="2"/>
      <c r="D246" s="3"/>
      <c r="E246" s="1"/>
      <c r="F246" s="1"/>
      <c r="G246" s="1"/>
      <c r="H246" s="129">
        <v>1039106.04</v>
      </c>
      <c r="I246" s="97"/>
      <c r="J246" s="59"/>
    </row>
    <row r="247" spans="1:10" ht="14.4" thickTop="1" x14ac:dyDescent="0.25">
      <c r="A247" s="15"/>
      <c r="B247" s="1"/>
      <c r="C247" s="2"/>
      <c r="D247" s="3"/>
      <c r="E247" s="1"/>
      <c r="F247" s="1"/>
      <c r="G247" s="1"/>
      <c r="H247" s="1"/>
      <c r="I247" s="131"/>
      <c r="J247" s="59"/>
    </row>
    <row r="248" spans="1:10" x14ac:dyDescent="0.25">
      <c r="A248" s="15" t="s">
        <v>195</v>
      </c>
      <c r="B248" s="1"/>
      <c r="C248" s="2"/>
      <c r="D248" s="3"/>
      <c r="E248" s="1"/>
      <c r="F248" s="1"/>
      <c r="G248" s="1"/>
      <c r="H248" s="76">
        <v>2598003.89</v>
      </c>
      <c r="I248" s="132"/>
      <c r="J248" s="59"/>
    </row>
    <row r="249" spans="1:10" x14ac:dyDescent="0.25">
      <c r="A249" s="15" t="s">
        <v>196</v>
      </c>
      <c r="B249" s="1"/>
      <c r="C249" s="2"/>
      <c r="D249" s="3"/>
      <c r="E249" s="1"/>
      <c r="F249" s="1"/>
      <c r="G249" s="1"/>
      <c r="H249" s="94">
        <v>1064175.6000000001</v>
      </c>
      <c r="I249" s="133"/>
      <c r="J249" s="59"/>
    </row>
    <row r="250" spans="1:10" x14ac:dyDescent="0.25">
      <c r="A250" s="15" t="s">
        <v>197</v>
      </c>
      <c r="B250" s="1"/>
      <c r="C250" s="2"/>
      <c r="D250" s="3"/>
      <c r="E250" s="1"/>
      <c r="F250" s="1"/>
      <c r="G250" s="1"/>
      <c r="H250" s="94">
        <v>893044.09</v>
      </c>
      <c r="I250" s="132"/>
      <c r="J250" s="59"/>
    </row>
    <row r="251" spans="1:10" ht="14.4" thickBot="1" x14ac:dyDescent="0.3">
      <c r="A251" s="15" t="s">
        <v>198</v>
      </c>
      <c r="B251" s="1"/>
      <c r="C251" s="2"/>
      <c r="D251" s="3"/>
      <c r="E251" s="1"/>
      <c r="F251" s="1"/>
      <c r="G251" s="1"/>
      <c r="H251" s="129">
        <v>2426872.38</v>
      </c>
      <c r="I251" s="134"/>
      <c r="J251" s="59"/>
    </row>
    <row r="252" spans="1:10" ht="14.4" thickTop="1" x14ac:dyDescent="0.25">
      <c r="A252" s="15"/>
    </row>
    <row r="253" spans="1:10" x14ac:dyDescent="0.25">
      <c r="A253" s="118" t="s">
        <v>199</v>
      </c>
      <c r="F253" s="135"/>
      <c r="I253" s="37"/>
    </row>
    <row r="254" spans="1:10" x14ac:dyDescent="0.25">
      <c r="A254" s="118"/>
      <c r="F254" s="135"/>
    </row>
    <row r="255" spans="1:10" x14ac:dyDescent="0.25">
      <c r="A255" s="46" t="s">
        <v>200</v>
      </c>
      <c r="F255" s="135"/>
    </row>
    <row r="256" spans="1:10" x14ac:dyDescent="0.25">
      <c r="A256" s="46" t="s">
        <v>201</v>
      </c>
      <c r="F256" s="135"/>
    </row>
    <row r="257" spans="1:8" x14ac:dyDescent="0.25">
      <c r="A257" s="46" t="s">
        <v>202</v>
      </c>
      <c r="E257" s="32"/>
      <c r="F257" s="135"/>
    </row>
    <row r="258" spans="1:8" x14ac:dyDescent="0.25">
      <c r="A258" s="46" t="s">
        <v>203</v>
      </c>
      <c r="E258" s="32" t="s">
        <v>51</v>
      </c>
      <c r="F258" s="135"/>
      <c r="H258" s="136" t="s">
        <v>204</v>
      </c>
    </row>
    <row r="259" spans="1:8" x14ac:dyDescent="0.25">
      <c r="A259" s="46"/>
      <c r="F259" s="135"/>
      <c r="H259" s="118"/>
    </row>
    <row r="260" spans="1:8" x14ac:dyDescent="0.25">
      <c r="A260" s="46" t="s">
        <v>236</v>
      </c>
      <c r="F260" s="135"/>
      <c r="H260" s="118"/>
    </row>
    <row r="261" spans="1:8" x14ac:dyDescent="0.25">
      <c r="A261" s="46" t="s">
        <v>208</v>
      </c>
      <c r="E261" s="32" t="s">
        <v>51</v>
      </c>
      <c r="F261" s="135"/>
      <c r="H261" s="136" t="s">
        <v>204</v>
      </c>
    </row>
    <row r="262" spans="1:8" x14ac:dyDescent="0.25">
      <c r="A262" s="46"/>
      <c r="F262" s="135"/>
      <c r="H262" s="118"/>
    </row>
    <row r="263" spans="1:8" x14ac:dyDescent="0.25">
      <c r="A263" s="46" t="s">
        <v>237</v>
      </c>
      <c r="F263" s="135"/>
      <c r="H263" s="118"/>
    </row>
    <row r="264" spans="1:8" x14ac:dyDescent="0.25">
      <c r="A264" s="46" t="s">
        <v>210</v>
      </c>
      <c r="E264" s="32" t="s">
        <v>51</v>
      </c>
      <c r="F264" s="135"/>
      <c r="H264" s="136" t="s">
        <v>204</v>
      </c>
    </row>
    <row r="265" spans="1:8" x14ac:dyDescent="0.25">
      <c r="A265" s="46"/>
      <c r="E265" s="32"/>
      <c r="F265" s="135"/>
      <c r="H265" s="136"/>
    </row>
    <row r="266" spans="1:8" x14ac:dyDescent="0.25">
      <c r="A266" s="46" t="s">
        <v>238</v>
      </c>
      <c r="E266" s="32"/>
      <c r="F266" s="135"/>
      <c r="H266" s="136"/>
    </row>
    <row r="267" spans="1:8" x14ac:dyDescent="0.25">
      <c r="A267" s="46" t="s">
        <v>212</v>
      </c>
      <c r="E267" s="32" t="s">
        <v>51</v>
      </c>
      <c r="F267" s="135"/>
      <c r="H267" s="136" t="s">
        <v>204</v>
      </c>
    </row>
    <row r="268" spans="1:8" x14ac:dyDescent="0.25">
      <c r="A268" s="46"/>
      <c r="E268" s="32"/>
      <c r="F268" s="135"/>
      <c r="H268" s="136"/>
    </row>
    <row r="269" spans="1:8" x14ac:dyDescent="0.25">
      <c r="A269" s="46" t="s">
        <v>239</v>
      </c>
      <c r="F269" s="135"/>
      <c r="H269" s="118"/>
    </row>
    <row r="270" spans="1:8" x14ac:dyDescent="0.25">
      <c r="A270" s="46" t="s">
        <v>214</v>
      </c>
      <c r="E270" s="32" t="s">
        <v>51</v>
      </c>
      <c r="F270" s="135"/>
      <c r="H270" s="136" t="s">
        <v>204</v>
      </c>
    </row>
    <row r="273" spans="1:1" x14ac:dyDescent="0.25">
      <c r="A273" s="46"/>
    </row>
    <row r="274" spans="1:1" ht="15.6" x14ac:dyDescent="0.25">
      <c r="A274" s="137" t="s">
        <v>216</v>
      </c>
    </row>
    <row r="275" spans="1:1" x14ac:dyDescent="0.25">
      <c r="A275" s="46"/>
    </row>
    <row r="276" spans="1:1" x14ac:dyDescent="0.25">
      <c r="A276" s="46"/>
    </row>
    <row r="277" spans="1:1" x14ac:dyDescent="0.25">
      <c r="A277" s="46"/>
    </row>
    <row r="278" spans="1:1" x14ac:dyDescent="0.25">
      <c r="A278" s="46"/>
    </row>
    <row r="279" spans="1:1" x14ac:dyDescent="0.25">
      <c r="A279" s="46"/>
    </row>
    <row r="280" spans="1:1" x14ac:dyDescent="0.25">
      <c r="A280" s="46"/>
    </row>
    <row r="281" spans="1:1" x14ac:dyDescent="0.25">
      <c r="A281" s="46"/>
    </row>
    <row r="282" spans="1:1" x14ac:dyDescent="0.25">
      <c r="A282" s="46"/>
    </row>
    <row r="283" spans="1:1" x14ac:dyDescent="0.25">
      <c r="A283" s="46"/>
    </row>
    <row r="284" spans="1:1" x14ac:dyDescent="0.25">
      <c r="A284" s="46"/>
    </row>
    <row r="285" spans="1:1" x14ac:dyDescent="0.25">
      <c r="A285" s="46"/>
    </row>
    <row r="286" spans="1:1" x14ac:dyDescent="0.25">
      <c r="A286" s="46"/>
    </row>
    <row r="287" spans="1:1" x14ac:dyDescent="0.25">
      <c r="A287" s="46"/>
    </row>
    <row r="288" spans="1:1" x14ac:dyDescent="0.25">
      <c r="A288" s="46"/>
    </row>
    <row r="289" spans="1:1" x14ac:dyDescent="0.25">
      <c r="A289" s="46"/>
    </row>
    <row r="290" spans="1:1" x14ac:dyDescent="0.25">
      <c r="A290" s="46"/>
    </row>
    <row r="291" spans="1:1" x14ac:dyDescent="0.25">
      <c r="A291" s="46"/>
    </row>
    <row r="292" spans="1:1" x14ac:dyDescent="0.25">
      <c r="A292" s="46"/>
    </row>
    <row r="293" spans="1:1" x14ac:dyDescent="0.25">
      <c r="A293" s="46"/>
    </row>
    <row r="294" spans="1:1" x14ac:dyDescent="0.25">
      <c r="A294" s="46"/>
    </row>
    <row r="295" spans="1:1" x14ac:dyDescent="0.25">
      <c r="A295" s="46"/>
    </row>
  </sheetData>
  <pageMargins left="0.7" right="0.7" top="0.75" bottom="0.75" header="0.3" footer="0.3"/>
  <pageSetup scale="43" fitToHeight="0" orientation="portrait" r:id="rId1"/>
  <headerFooter>
    <oddHeader xml:space="preserve">&amp;C&amp;"Times New Roman,Regular"NISSAN AUTO LEASE TRUST 2020-A
Servicer Report
</oddHeader>
  </headerFooter>
  <rowBreaks count="2" manualBreakCount="2">
    <brk id="99" max="16383" man="1"/>
    <brk id="190" max="8"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E295"/>
  <sheetViews>
    <sheetView zoomScale="75" zoomScaleNormal="75" workbookViewId="0">
      <selection activeCell="E36" sqref="E36"/>
    </sheetView>
  </sheetViews>
  <sheetFormatPr defaultColWidth="34.44140625" defaultRowHeight="13.8" x14ac:dyDescent="0.25"/>
  <cols>
    <col min="1" max="1" width="32.44140625" style="1" customWidth="1"/>
    <col min="2" max="2" width="20.21875" style="4" customWidth="1"/>
    <col min="3" max="3" width="18.77734375" style="4" bestFit="1" customWidth="1"/>
    <col min="4" max="4" width="37.77734375" style="4" customWidth="1"/>
    <col min="5" max="5" width="21.21875" style="4" customWidth="1"/>
    <col min="6" max="6" width="23.21875" style="4" customWidth="1"/>
    <col min="7" max="7" width="20.77734375" style="4" customWidth="1"/>
    <col min="8" max="8" width="18.21875" style="4" customWidth="1"/>
    <col min="9" max="9" width="15.21875" style="4" customWidth="1"/>
    <col min="10" max="16384" width="34.44140625" style="4"/>
  </cols>
  <sheetData>
    <row r="1" spans="1:31" x14ac:dyDescent="0.25">
      <c r="B1" s="1"/>
      <c r="C1" s="1"/>
      <c r="D1" s="1"/>
      <c r="E1" s="1"/>
      <c r="F1" s="1"/>
      <c r="G1" s="1"/>
      <c r="H1" s="1"/>
      <c r="I1" s="1"/>
      <c r="J1" s="1"/>
      <c r="K1" s="1"/>
      <c r="L1" s="1"/>
      <c r="M1" s="1"/>
      <c r="N1" s="1"/>
      <c r="O1" s="1"/>
      <c r="P1" s="1"/>
      <c r="Q1" s="1"/>
      <c r="R1" s="1"/>
      <c r="S1" s="1"/>
      <c r="T1" s="1"/>
      <c r="U1" s="1"/>
      <c r="V1" s="1"/>
      <c r="W1" s="1"/>
      <c r="X1" s="1"/>
      <c r="Y1" s="1"/>
      <c r="Z1" s="2"/>
      <c r="AA1" s="3"/>
      <c r="AB1" s="1"/>
      <c r="AC1" s="1"/>
      <c r="AD1" s="1"/>
      <c r="AE1" s="1"/>
    </row>
    <row r="2" spans="1:31" x14ac:dyDescent="0.25">
      <c r="A2" s="5"/>
      <c r="B2" s="1"/>
      <c r="C2" s="1"/>
      <c r="D2" s="1"/>
      <c r="E2" s="1"/>
      <c r="F2" s="1"/>
      <c r="G2" s="1"/>
    </row>
    <row r="3" spans="1:31" x14ac:dyDescent="0.25">
      <c r="A3" s="6" t="s">
        <v>0</v>
      </c>
      <c r="B3" s="1"/>
      <c r="C3" s="7">
        <v>43862</v>
      </c>
      <c r="D3" s="8" t="s">
        <v>1</v>
      </c>
      <c r="E3" s="9">
        <v>43906</v>
      </c>
      <c r="F3" s="1"/>
      <c r="G3" s="1"/>
    </row>
    <row r="4" spans="1:31" x14ac:dyDescent="0.25">
      <c r="A4" s="6" t="s">
        <v>2</v>
      </c>
      <c r="B4" s="1"/>
      <c r="C4" s="7">
        <v>43890</v>
      </c>
      <c r="D4" s="8" t="s">
        <v>3</v>
      </c>
      <c r="E4" s="10">
        <v>30</v>
      </c>
      <c r="F4" s="1"/>
      <c r="G4" s="1"/>
    </row>
    <row r="5" spans="1:31" x14ac:dyDescent="0.25">
      <c r="A5" s="6" t="s">
        <v>4</v>
      </c>
      <c r="B5" s="1"/>
      <c r="C5" s="7">
        <v>43879</v>
      </c>
      <c r="D5" s="8" t="s">
        <v>5</v>
      </c>
      <c r="E5" s="10">
        <v>27</v>
      </c>
      <c r="F5" s="11"/>
      <c r="G5" s="1"/>
    </row>
    <row r="6" spans="1:31" x14ac:dyDescent="0.25">
      <c r="A6" s="6" t="s">
        <v>6</v>
      </c>
      <c r="B6" s="1"/>
      <c r="C6" s="7">
        <v>43906</v>
      </c>
      <c r="D6" s="11"/>
      <c r="E6" s="12"/>
      <c r="F6" s="11"/>
      <c r="G6" s="1"/>
    </row>
    <row r="7" spans="1:31" x14ac:dyDescent="0.25">
      <c r="A7" s="6"/>
      <c r="B7" s="13"/>
      <c r="C7" s="11"/>
      <c r="D7" s="11"/>
      <c r="E7" s="11"/>
      <c r="F7" s="14"/>
      <c r="G7" s="1"/>
    </row>
    <row r="8" spans="1:31" x14ac:dyDescent="0.25">
      <c r="A8" s="15" t="s">
        <v>7</v>
      </c>
      <c r="B8" s="11"/>
      <c r="C8" s="1"/>
      <c r="D8" s="1"/>
      <c r="E8" s="1"/>
      <c r="F8" s="1"/>
      <c r="G8" s="1"/>
    </row>
    <row r="9" spans="1:31" x14ac:dyDescent="0.25">
      <c r="A9" s="8"/>
      <c r="B9" s="16" t="s">
        <v>8</v>
      </c>
      <c r="C9" s="16" t="s">
        <v>9</v>
      </c>
      <c r="D9" s="16" t="s">
        <v>10</v>
      </c>
      <c r="E9" s="16" t="s">
        <v>11</v>
      </c>
      <c r="F9" s="16" t="s">
        <v>12</v>
      </c>
      <c r="G9" s="1"/>
    </row>
    <row r="10" spans="1:31" x14ac:dyDescent="0.25">
      <c r="A10" s="8" t="s">
        <v>13</v>
      </c>
      <c r="B10" s="17"/>
      <c r="C10" s="18">
        <v>1506039779.1399999</v>
      </c>
      <c r="D10" s="19">
        <v>1482913668.5699999</v>
      </c>
      <c r="E10" s="18">
        <v>1459411426.74</v>
      </c>
      <c r="F10" s="20">
        <v>0.96903909641309327</v>
      </c>
      <c r="G10" s="21"/>
      <c r="H10" s="22"/>
    </row>
    <row r="11" spans="1:31" x14ac:dyDescent="0.25">
      <c r="A11" s="8" t="s">
        <v>14</v>
      </c>
      <c r="B11" s="8"/>
      <c r="C11" s="18">
        <v>1506039779.1399999</v>
      </c>
      <c r="D11" s="19">
        <v>1482913668.5700002</v>
      </c>
      <c r="E11" s="18">
        <v>1459411426.7399998</v>
      </c>
      <c r="F11" s="20">
        <v>0.96903909641309305</v>
      </c>
      <c r="G11" s="1"/>
    </row>
    <row r="12" spans="1:31" x14ac:dyDescent="0.25">
      <c r="A12" s="23" t="s">
        <v>15</v>
      </c>
      <c r="B12" s="24">
        <v>1.7218299999999999E-2</v>
      </c>
      <c r="C12" s="18">
        <v>164000000</v>
      </c>
      <c r="D12" s="19">
        <v>140873889.43000001</v>
      </c>
      <c r="E12" s="18">
        <v>117371647.60000001</v>
      </c>
      <c r="F12" s="20">
        <v>0.7156807780487805</v>
      </c>
      <c r="G12" s="21"/>
    </row>
    <row r="13" spans="1:31" x14ac:dyDescent="0.25">
      <c r="A13" s="23" t="s">
        <v>16</v>
      </c>
      <c r="B13" s="24">
        <v>1.7999999999999999E-2</v>
      </c>
      <c r="C13" s="18">
        <v>500000000</v>
      </c>
      <c r="D13" s="19">
        <v>500000000</v>
      </c>
      <c r="E13" s="18">
        <v>500000000</v>
      </c>
      <c r="F13" s="20">
        <v>1</v>
      </c>
      <c r="G13" s="21"/>
    </row>
    <row r="14" spans="1:31" x14ac:dyDescent="0.25">
      <c r="A14" s="23" t="s">
        <v>17</v>
      </c>
      <c r="B14" s="25">
        <v>1.7882499999999999E-2</v>
      </c>
      <c r="C14" s="18">
        <v>50000000</v>
      </c>
      <c r="D14" s="19">
        <v>50000000</v>
      </c>
      <c r="E14" s="18">
        <v>50000000</v>
      </c>
      <c r="F14" s="20">
        <v>1</v>
      </c>
      <c r="G14" s="21"/>
    </row>
    <row r="15" spans="1:31" x14ac:dyDescent="0.25">
      <c r="A15" s="23" t="s">
        <v>18</v>
      </c>
      <c r="B15" s="24">
        <v>1.84E-2</v>
      </c>
      <c r="C15" s="18">
        <v>436000000</v>
      </c>
      <c r="D15" s="19">
        <v>436000000</v>
      </c>
      <c r="E15" s="18">
        <v>436000000</v>
      </c>
      <c r="F15" s="20">
        <v>1</v>
      </c>
      <c r="G15" s="1"/>
    </row>
    <row r="16" spans="1:31" x14ac:dyDescent="0.25">
      <c r="A16" s="23" t="s">
        <v>19</v>
      </c>
      <c r="B16" s="24">
        <v>1.8800000000000001E-2</v>
      </c>
      <c r="C16" s="18">
        <v>107500000</v>
      </c>
      <c r="D16" s="19">
        <v>107500000</v>
      </c>
      <c r="E16" s="18">
        <v>107500000</v>
      </c>
      <c r="F16" s="20">
        <v>1</v>
      </c>
      <c r="G16" s="1"/>
    </row>
    <row r="17" spans="1:10" x14ac:dyDescent="0.25">
      <c r="A17" s="23" t="s">
        <v>20</v>
      </c>
      <c r="B17" s="24">
        <v>0</v>
      </c>
      <c r="C17" s="18">
        <v>248539779.13999999</v>
      </c>
      <c r="D17" s="19">
        <v>248539779.13999999</v>
      </c>
      <c r="E17" s="18">
        <v>248539779.13999999</v>
      </c>
      <c r="F17" s="20">
        <v>1</v>
      </c>
      <c r="G17" s="1"/>
    </row>
    <row r="18" spans="1:10" x14ac:dyDescent="0.25">
      <c r="A18" s="23"/>
      <c r="B18" s="26"/>
      <c r="C18" s="27"/>
      <c r="D18" s="27"/>
      <c r="E18" s="27"/>
      <c r="F18" s="27"/>
      <c r="G18" s="1"/>
    </row>
    <row r="19" spans="1:10" x14ac:dyDescent="0.25">
      <c r="A19" s="23"/>
      <c r="B19" s="26"/>
      <c r="C19" s="1"/>
      <c r="D19" s="1"/>
      <c r="E19" s="1"/>
      <c r="F19" s="27"/>
      <c r="G19" s="21"/>
    </row>
    <row r="20" spans="1:10" ht="27.6" x14ac:dyDescent="0.25">
      <c r="A20" s="23"/>
      <c r="B20" s="28" t="s">
        <v>21</v>
      </c>
      <c r="C20" s="28" t="s">
        <v>22</v>
      </c>
      <c r="D20" s="28" t="s">
        <v>23</v>
      </c>
      <c r="E20" s="28" t="s">
        <v>24</v>
      </c>
      <c r="F20" s="27"/>
      <c r="G20" s="1"/>
    </row>
    <row r="21" spans="1:10" x14ac:dyDescent="0.25">
      <c r="A21" s="23" t="s">
        <v>15</v>
      </c>
      <c r="B21" s="18">
        <v>23502241.830000032</v>
      </c>
      <c r="C21" s="18">
        <v>181920.67</v>
      </c>
      <c r="D21" s="20">
        <v>143.30635262195142</v>
      </c>
      <c r="E21" s="20">
        <v>1.1092723780487805</v>
      </c>
      <c r="F21" s="27"/>
      <c r="G21" s="1"/>
    </row>
    <row r="22" spans="1:10" x14ac:dyDescent="0.25">
      <c r="A22" s="23" t="s">
        <v>16</v>
      </c>
      <c r="B22" s="18">
        <v>0</v>
      </c>
      <c r="C22" s="18">
        <v>750000</v>
      </c>
      <c r="D22" s="20">
        <v>0</v>
      </c>
      <c r="E22" s="20">
        <v>1.5</v>
      </c>
      <c r="F22" s="27"/>
      <c r="G22" s="1"/>
    </row>
    <row r="23" spans="1:10" x14ac:dyDescent="0.25">
      <c r="A23" s="23" t="s">
        <v>17</v>
      </c>
      <c r="B23" s="18">
        <v>0</v>
      </c>
      <c r="C23" s="18">
        <v>67059.38</v>
      </c>
      <c r="D23" s="20">
        <v>0</v>
      </c>
      <c r="E23" s="20">
        <v>0</v>
      </c>
      <c r="F23" s="27"/>
      <c r="G23" s="1"/>
    </row>
    <row r="24" spans="1:10" x14ac:dyDescent="0.25">
      <c r="A24" s="23" t="s">
        <v>18</v>
      </c>
      <c r="B24" s="18">
        <v>0</v>
      </c>
      <c r="C24" s="18">
        <v>668533.32999999996</v>
      </c>
      <c r="D24" s="20">
        <v>0</v>
      </c>
      <c r="E24" s="20">
        <v>1.5333333256880732</v>
      </c>
      <c r="F24" s="27"/>
      <c r="G24" s="1"/>
    </row>
    <row r="25" spans="1:10" x14ac:dyDescent="0.25">
      <c r="A25" s="23" t="s">
        <v>19</v>
      </c>
      <c r="B25" s="18">
        <v>0</v>
      </c>
      <c r="C25" s="18">
        <v>168416.67</v>
      </c>
      <c r="D25" s="20">
        <v>0</v>
      </c>
      <c r="E25" s="20">
        <v>1.5666666976744188</v>
      </c>
      <c r="F25" s="27"/>
      <c r="G25" s="1"/>
    </row>
    <row r="26" spans="1:10" x14ac:dyDescent="0.25">
      <c r="A26" s="23" t="s">
        <v>20</v>
      </c>
      <c r="B26" s="18">
        <v>0</v>
      </c>
      <c r="C26" s="18">
        <v>0</v>
      </c>
      <c r="D26" s="20">
        <v>0</v>
      </c>
      <c r="E26" s="20">
        <v>0</v>
      </c>
      <c r="F26" s="27"/>
      <c r="G26" s="1"/>
    </row>
    <row r="27" spans="1:10" x14ac:dyDescent="0.25">
      <c r="A27" s="8" t="s">
        <v>14</v>
      </c>
      <c r="B27" s="18">
        <v>23502241.830000032</v>
      </c>
      <c r="C27" s="18">
        <v>1835930.0499999998</v>
      </c>
      <c r="D27" s="29"/>
      <c r="E27" s="30"/>
      <c r="F27" s="31"/>
      <c r="G27" s="1"/>
    </row>
    <row r="28" spans="1:10" x14ac:dyDescent="0.25">
      <c r="A28" s="15"/>
      <c r="B28" s="31"/>
      <c r="C28" s="1"/>
      <c r="D28" s="32"/>
      <c r="E28" s="32"/>
      <c r="F28" s="31"/>
      <c r="G28" s="1"/>
    </row>
    <row r="29" spans="1:10" x14ac:dyDescent="0.25">
      <c r="A29" s="15" t="s">
        <v>25</v>
      </c>
      <c r="B29" s="31"/>
      <c r="C29" s="1"/>
      <c r="D29" s="32"/>
      <c r="E29" s="32"/>
      <c r="F29" s="1"/>
      <c r="G29" s="1"/>
    </row>
    <row r="30" spans="1:10" x14ac:dyDescent="0.25">
      <c r="A30" s="15"/>
      <c r="B30" s="1"/>
      <c r="C30" s="1"/>
      <c r="D30" s="1"/>
      <c r="E30" s="1"/>
      <c r="F30" s="1"/>
      <c r="G30" s="1"/>
    </row>
    <row r="31" spans="1:10" x14ac:dyDescent="0.25">
      <c r="A31" s="33" t="s">
        <v>26</v>
      </c>
      <c r="B31" s="1"/>
      <c r="C31" s="1"/>
      <c r="D31" s="1"/>
      <c r="E31" s="1"/>
      <c r="F31" s="1"/>
      <c r="G31" s="1"/>
    </row>
    <row r="32" spans="1:10" x14ac:dyDescent="0.25">
      <c r="A32" s="34" t="s">
        <v>27</v>
      </c>
      <c r="B32" s="1"/>
      <c r="C32" s="1"/>
      <c r="D32" s="1"/>
      <c r="E32" s="1"/>
      <c r="F32" s="1"/>
      <c r="H32" s="35">
        <v>17352806.5</v>
      </c>
      <c r="I32" s="36"/>
      <c r="J32" s="37"/>
    </row>
    <row r="33" spans="1:10" x14ac:dyDescent="0.25">
      <c r="A33" s="34" t="s">
        <v>28</v>
      </c>
      <c r="B33" s="1"/>
      <c r="C33" s="1"/>
      <c r="D33" s="1"/>
      <c r="E33" s="1"/>
      <c r="F33" s="1"/>
      <c r="H33" s="38">
        <v>8281905.75</v>
      </c>
      <c r="I33" s="39"/>
      <c r="J33" s="37"/>
    </row>
    <row r="34" spans="1:10" x14ac:dyDescent="0.25">
      <c r="A34" s="15" t="s">
        <v>29</v>
      </c>
      <c r="B34" s="1"/>
      <c r="C34" s="1"/>
      <c r="D34" s="1"/>
      <c r="E34" s="32"/>
      <c r="F34" s="21"/>
      <c r="H34" s="40">
        <v>25634712.25</v>
      </c>
      <c r="I34" s="41"/>
      <c r="J34" s="37"/>
    </row>
    <row r="35" spans="1:10" x14ac:dyDescent="0.25">
      <c r="A35" s="15"/>
      <c r="B35" s="1"/>
      <c r="C35" s="1"/>
      <c r="D35" s="1"/>
      <c r="E35" s="32"/>
      <c r="F35" s="21"/>
      <c r="H35" s="42"/>
      <c r="I35" s="41"/>
    </row>
    <row r="36" spans="1:10" x14ac:dyDescent="0.25">
      <c r="A36" s="15" t="s">
        <v>30</v>
      </c>
      <c r="B36" s="1"/>
      <c r="C36" s="1"/>
      <c r="D36" s="1"/>
      <c r="E36" s="1"/>
      <c r="F36" s="1"/>
      <c r="H36" s="40">
        <v>0</v>
      </c>
      <c r="I36" s="43"/>
      <c r="J36" s="37"/>
    </row>
    <row r="37" spans="1:10" x14ac:dyDescent="0.25">
      <c r="A37" s="15"/>
      <c r="B37" s="1"/>
      <c r="C37" s="1"/>
      <c r="D37" s="1"/>
      <c r="E37" s="1"/>
      <c r="F37" s="1"/>
      <c r="H37" s="1"/>
      <c r="I37" s="15"/>
    </row>
    <row r="38" spans="1:10" x14ac:dyDescent="0.25">
      <c r="A38" s="33" t="s">
        <v>31</v>
      </c>
      <c r="B38" s="1"/>
      <c r="C38" s="1"/>
      <c r="D38" s="1"/>
      <c r="E38" s="1"/>
      <c r="F38" s="1"/>
      <c r="H38" s="1"/>
      <c r="I38" s="15"/>
    </row>
    <row r="39" spans="1:10" x14ac:dyDescent="0.25">
      <c r="A39" s="34" t="s">
        <v>32</v>
      </c>
      <c r="B39" s="1"/>
      <c r="C39" s="1"/>
      <c r="D39" s="44"/>
      <c r="E39" s="1"/>
      <c r="F39" s="1"/>
      <c r="H39" s="45">
        <v>1161577.18</v>
      </c>
      <c r="I39" s="43"/>
      <c r="J39" s="37"/>
    </row>
    <row r="40" spans="1:10" x14ac:dyDescent="0.25">
      <c r="A40" s="34" t="s">
        <v>33</v>
      </c>
      <c r="B40" s="1"/>
      <c r="C40" s="1"/>
      <c r="D40" s="1"/>
      <c r="E40" s="1"/>
      <c r="F40" s="21"/>
      <c r="H40" s="38">
        <v>429169.33</v>
      </c>
      <c r="I40" s="39"/>
      <c r="J40" s="37"/>
    </row>
    <row r="41" spans="1:10" x14ac:dyDescent="0.25">
      <c r="A41" s="46" t="s">
        <v>34</v>
      </c>
      <c r="B41" s="1"/>
      <c r="C41" s="1"/>
      <c r="D41" s="1"/>
      <c r="E41" s="1"/>
      <c r="F41" s="47"/>
      <c r="H41" s="40">
        <v>1590746.51</v>
      </c>
      <c r="I41" s="41"/>
      <c r="J41" s="37"/>
    </row>
    <row r="42" spans="1:10" x14ac:dyDescent="0.25">
      <c r="A42" s="34"/>
      <c r="B42" s="1"/>
      <c r="C42" s="1"/>
      <c r="D42" s="1"/>
      <c r="E42" s="1"/>
      <c r="F42" s="1"/>
      <c r="G42" s="37"/>
      <c r="H42" s="42"/>
      <c r="I42" s="43"/>
    </row>
    <row r="43" spans="1:10" x14ac:dyDescent="0.25">
      <c r="A43" s="15"/>
      <c r="B43" s="1"/>
      <c r="C43" s="1"/>
      <c r="D43" s="1"/>
      <c r="E43" s="1"/>
      <c r="F43" s="1"/>
      <c r="H43" s="1"/>
      <c r="I43" s="15"/>
    </row>
    <row r="44" spans="1:10" x14ac:dyDescent="0.25">
      <c r="A44" s="33" t="s">
        <v>35</v>
      </c>
      <c r="B44" s="1"/>
      <c r="C44" s="1"/>
      <c r="D44" s="1"/>
      <c r="E44" s="1"/>
      <c r="F44" s="1"/>
      <c r="H44" s="1"/>
      <c r="I44" s="15"/>
    </row>
    <row r="45" spans="1:10" ht="14.4" x14ac:dyDescent="0.3">
      <c r="A45" s="46" t="s">
        <v>36</v>
      </c>
      <c r="B45" s="1"/>
      <c r="C45" s="1"/>
      <c r="D45" s="1"/>
      <c r="E45" s="1"/>
      <c r="F45" s="1"/>
      <c r="G45" s="48"/>
      <c r="H45" s="40">
        <v>0</v>
      </c>
      <c r="I45" s="41"/>
      <c r="J45" s="37"/>
    </row>
    <row r="46" spans="1:10" x14ac:dyDescent="0.25">
      <c r="A46" s="46" t="s">
        <v>37</v>
      </c>
      <c r="B46" s="1"/>
      <c r="C46" s="1"/>
      <c r="D46" s="1"/>
      <c r="E46" s="1"/>
      <c r="F46" s="1"/>
      <c r="H46" s="45">
        <v>0</v>
      </c>
      <c r="I46" s="43"/>
      <c r="J46" s="37"/>
    </row>
    <row r="47" spans="1:10" x14ac:dyDescent="0.25">
      <c r="A47" s="46" t="s">
        <v>38</v>
      </c>
      <c r="B47" s="1"/>
      <c r="C47" s="1"/>
      <c r="D47" s="1"/>
      <c r="E47" s="1"/>
      <c r="F47" s="21"/>
      <c r="G47" s="36"/>
      <c r="H47" s="35">
        <v>4383110.13</v>
      </c>
      <c r="I47" s="36"/>
      <c r="J47" s="37"/>
    </row>
    <row r="48" spans="1:10" x14ac:dyDescent="0.25">
      <c r="A48" s="46" t="s">
        <v>39</v>
      </c>
      <c r="B48" s="1"/>
      <c r="C48" s="1"/>
      <c r="D48" s="1"/>
      <c r="E48" s="1"/>
      <c r="F48" s="1"/>
      <c r="H48" s="35">
        <v>4019.58</v>
      </c>
      <c r="I48" s="36"/>
      <c r="J48" s="37"/>
    </row>
    <row r="49" spans="1:10" x14ac:dyDescent="0.25">
      <c r="A49" s="46" t="s">
        <v>40</v>
      </c>
      <c r="B49" s="1"/>
      <c r="C49" s="1"/>
      <c r="D49" s="1"/>
      <c r="E49" s="1"/>
      <c r="F49" s="1"/>
      <c r="H49" s="45">
        <v>0</v>
      </c>
      <c r="I49" s="43"/>
      <c r="J49" s="37"/>
    </row>
    <row r="50" spans="1:10" x14ac:dyDescent="0.25">
      <c r="A50" s="46" t="s">
        <v>41</v>
      </c>
      <c r="B50" s="1"/>
      <c r="C50" s="1"/>
      <c r="D50" s="1"/>
      <c r="E50" s="1"/>
      <c r="F50" s="1"/>
      <c r="H50" s="35">
        <v>1750020.6400000001</v>
      </c>
      <c r="I50" s="36"/>
      <c r="J50" s="37"/>
    </row>
    <row r="51" spans="1:10" x14ac:dyDescent="0.25">
      <c r="A51" s="46" t="s">
        <v>42</v>
      </c>
      <c r="B51" s="1"/>
      <c r="C51" s="1"/>
      <c r="D51" s="1"/>
      <c r="E51" s="1"/>
      <c r="F51" s="1"/>
      <c r="H51" s="49">
        <v>27996.7</v>
      </c>
      <c r="I51" s="50"/>
      <c r="J51" s="37"/>
    </row>
    <row r="52" spans="1:10" x14ac:dyDescent="0.25">
      <c r="A52" s="15" t="s">
        <v>43</v>
      </c>
      <c r="B52" s="1"/>
      <c r="C52" s="1"/>
      <c r="D52" s="1"/>
      <c r="E52" s="1"/>
      <c r="F52" s="21"/>
      <c r="H52" s="51">
        <v>33390605.810000002</v>
      </c>
      <c r="I52" s="51"/>
      <c r="J52" s="37"/>
    </row>
    <row r="53" spans="1:10" x14ac:dyDescent="0.25">
      <c r="A53" s="15"/>
      <c r="B53" s="1"/>
      <c r="C53" s="1"/>
      <c r="D53" s="1"/>
      <c r="E53" s="1"/>
      <c r="F53" s="21"/>
      <c r="H53" s="52"/>
    </row>
    <row r="54" spans="1:10" x14ac:dyDescent="0.25">
      <c r="A54" s="15"/>
      <c r="B54" s="1"/>
      <c r="C54" s="1"/>
      <c r="D54" s="1"/>
      <c r="E54" s="53" t="s">
        <v>44</v>
      </c>
      <c r="F54" s="21"/>
      <c r="H54" s="52"/>
    </row>
    <row r="55" spans="1:10" x14ac:dyDescent="0.25">
      <c r="A55" s="15" t="s">
        <v>45</v>
      </c>
      <c r="B55" s="1"/>
      <c r="C55" s="1"/>
      <c r="D55" s="1"/>
      <c r="E55" s="54" t="s">
        <v>46</v>
      </c>
      <c r="F55" s="55" t="s">
        <v>47</v>
      </c>
      <c r="G55" s="54" t="s">
        <v>48</v>
      </c>
      <c r="H55" s="51" t="s">
        <v>49</v>
      </c>
    </row>
    <row r="56" spans="1:10" x14ac:dyDescent="0.25">
      <c r="A56" s="46" t="s">
        <v>50</v>
      </c>
      <c r="B56" s="1" t="s">
        <v>51</v>
      </c>
      <c r="C56" s="1"/>
      <c r="D56" s="1"/>
      <c r="E56" s="56">
        <v>841798</v>
      </c>
      <c r="F56" s="56"/>
      <c r="G56" s="57"/>
      <c r="H56" s="58">
        <v>57</v>
      </c>
      <c r="I56" s="59"/>
    </row>
    <row r="57" spans="1:10" x14ac:dyDescent="0.25">
      <c r="A57" s="46" t="s">
        <v>52</v>
      </c>
      <c r="E57" s="56">
        <v>0</v>
      </c>
      <c r="F57" s="56"/>
      <c r="G57" s="57"/>
      <c r="H57" s="58">
        <v>0</v>
      </c>
      <c r="I57" s="59"/>
    </row>
    <row r="58" spans="1:10" x14ac:dyDescent="0.25">
      <c r="A58" s="46" t="s">
        <v>53</v>
      </c>
      <c r="B58" s="1"/>
      <c r="C58" s="1"/>
      <c r="D58" s="1"/>
      <c r="E58" s="56">
        <v>153743</v>
      </c>
      <c r="F58" s="57"/>
      <c r="G58" s="57"/>
      <c r="H58" s="58">
        <v>11</v>
      </c>
    </row>
    <row r="59" spans="1:10" x14ac:dyDescent="0.25">
      <c r="A59" s="46" t="s">
        <v>54</v>
      </c>
      <c r="B59" s="1"/>
      <c r="C59" s="1"/>
      <c r="D59" s="1"/>
      <c r="E59" s="56">
        <v>0</v>
      </c>
      <c r="F59" s="57"/>
      <c r="G59" s="57"/>
      <c r="H59" s="58">
        <v>0</v>
      </c>
    </row>
    <row r="60" spans="1:10" x14ac:dyDescent="0.25">
      <c r="A60" s="46" t="s">
        <v>55</v>
      </c>
      <c r="B60" s="1"/>
      <c r="C60" s="1"/>
      <c r="D60" s="1"/>
      <c r="E60" s="56">
        <v>0</v>
      </c>
      <c r="F60" s="57"/>
      <c r="G60" s="57"/>
      <c r="H60" s="58">
        <v>0</v>
      </c>
    </row>
    <row r="61" spans="1:10" x14ac:dyDescent="0.25">
      <c r="A61" s="46" t="s">
        <v>56</v>
      </c>
      <c r="B61" s="1"/>
      <c r="C61" s="1"/>
      <c r="D61" s="1"/>
      <c r="E61" s="56"/>
      <c r="F61" s="56">
        <v>1715034.84</v>
      </c>
      <c r="G61" s="57"/>
      <c r="H61" s="58">
        <v>90</v>
      </c>
    </row>
    <row r="62" spans="1:10" x14ac:dyDescent="0.25">
      <c r="A62" s="46" t="s">
        <v>57</v>
      </c>
      <c r="B62" s="1"/>
      <c r="C62" s="1"/>
      <c r="D62" s="1"/>
      <c r="E62" s="56"/>
      <c r="F62" s="56"/>
      <c r="G62" s="57">
        <v>150081</v>
      </c>
      <c r="H62" s="58">
        <v>6</v>
      </c>
    </row>
    <row r="63" spans="1:10" x14ac:dyDescent="0.25">
      <c r="A63" s="46" t="s">
        <v>58</v>
      </c>
      <c r="B63" s="1"/>
      <c r="C63" s="1"/>
      <c r="D63" s="1"/>
      <c r="E63" s="56"/>
      <c r="F63" s="60"/>
      <c r="G63" s="57">
        <v>2493023.61</v>
      </c>
      <c r="H63" s="58">
        <v>102</v>
      </c>
    </row>
    <row r="64" spans="1:10" x14ac:dyDescent="0.25">
      <c r="A64" s="46" t="s">
        <v>59</v>
      </c>
      <c r="B64" s="1"/>
      <c r="C64" s="1"/>
      <c r="D64" s="1"/>
      <c r="E64" s="61"/>
      <c r="F64" s="61"/>
      <c r="G64" s="57">
        <v>545575.91</v>
      </c>
      <c r="H64" s="58">
        <v>25</v>
      </c>
    </row>
    <row r="65" spans="1:10" x14ac:dyDescent="0.25">
      <c r="A65" s="34" t="s">
        <v>60</v>
      </c>
      <c r="B65" s="1"/>
      <c r="C65" s="1"/>
      <c r="D65" s="1"/>
      <c r="E65" s="62">
        <v>995541</v>
      </c>
      <c r="F65" s="62">
        <v>1715034.84</v>
      </c>
      <c r="G65" s="63">
        <v>3188680.52</v>
      </c>
      <c r="H65" s="64">
        <v>291</v>
      </c>
      <c r="I65" s="59"/>
    </row>
    <row r="66" spans="1:10" x14ac:dyDescent="0.25">
      <c r="A66" s="15"/>
      <c r="B66" s="1"/>
      <c r="C66" s="1"/>
      <c r="D66" s="1"/>
      <c r="E66" s="1"/>
      <c r="F66" s="1"/>
      <c r="G66" s="1"/>
      <c r="H66" s="42"/>
    </row>
    <row r="67" spans="1:10" x14ac:dyDescent="0.25">
      <c r="A67" s="15"/>
      <c r="B67" s="1"/>
      <c r="C67" s="1"/>
      <c r="D67" s="1"/>
      <c r="E67" s="47"/>
      <c r="F67" s="47"/>
      <c r="G67" s="47"/>
      <c r="H67" s="47"/>
    </row>
    <row r="68" spans="1:10" x14ac:dyDescent="0.25">
      <c r="A68" s="15"/>
      <c r="B68" s="1"/>
      <c r="C68" s="1"/>
      <c r="D68" s="1"/>
      <c r="E68" s="1"/>
      <c r="F68" s="1"/>
      <c r="G68" s="1"/>
      <c r="H68" s="42"/>
    </row>
    <row r="69" spans="1:10" x14ac:dyDescent="0.25">
      <c r="A69" s="15" t="s">
        <v>61</v>
      </c>
      <c r="B69" s="1"/>
      <c r="C69" s="1"/>
      <c r="D69" s="2"/>
      <c r="E69" s="1"/>
      <c r="F69" s="65"/>
      <c r="G69" s="1"/>
      <c r="H69" s="42"/>
    </row>
    <row r="70" spans="1:10" x14ac:dyDescent="0.25">
      <c r="A70" s="15"/>
      <c r="B70" s="1"/>
      <c r="C70" s="1"/>
      <c r="D70" s="66" t="s">
        <v>62</v>
      </c>
      <c r="E70" s="66" t="s">
        <v>63</v>
      </c>
      <c r="F70" s="67" t="s">
        <v>64</v>
      </c>
      <c r="G70" s="68" t="s">
        <v>65</v>
      </c>
      <c r="H70" s="42"/>
    </row>
    <row r="71" spans="1:10" x14ac:dyDescent="0.25">
      <c r="A71" s="46" t="s">
        <v>66</v>
      </c>
      <c r="B71" s="1"/>
      <c r="C71" s="1"/>
      <c r="D71" s="69">
        <v>71526</v>
      </c>
      <c r="E71" s="70">
        <v>1813651582.1900001</v>
      </c>
      <c r="F71" s="71">
        <v>7.0000000000000007E-2</v>
      </c>
      <c r="G71" s="70">
        <v>1482913668.5699999</v>
      </c>
      <c r="H71" s="42"/>
      <c r="I71" s="59"/>
    </row>
    <row r="72" spans="1:10" x14ac:dyDescent="0.25">
      <c r="A72" s="46" t="s">
        <v>67</v>
      </c>
      <c r="B72" s="1"/>
      <c r="C72" s="1"/>
      <c r="D72" s="72"/>
      <c r="E72" s="73">
        <v>-23199023.91</v>
      </c>
      <c r="F72" s="74"/>
      <c r="G72" s="35">
        <v>-17843768.970000029</v>
      </c>
      <c r="H72" s="42"/>
      <c r="I72" s="59"/>
    </row>
    <row r="73" spans="1:10" x14ac:dyDescent="0.25">
      <c r="A73" s="46" t="s">
        <v>68</v>
      </c>
      <c r="B73" s="1"/>
      <c r="C73" s="1"/>
      <c r="D73" s="75">
        <v>-108</v>
      </c>
      <c r="E73" s="73">
        <v>-2450061.7200000002</v>
      </c>
      <c r="F73" s="74"/>
      <c r="G73" s="35">
        <v>-2026287.85</v>
      </c>
      <c r="H73" s="42"/>
      <c r="I73" s="59"/>
    </row>
    <row r="74" spans="1:10" x14ac:dyDescent="0.25">
      <c r="A74" s="46" t="s">
        <v>69</v>
      </c>
      <c r="B74" s="1"/>
      <c r="C74" s="1"/>
      <c r="D74" s="75">
        <v>0</v>
      </c>
      <c r="E74" s="73">
        <v>0</v>
      </c>
      <c r="F74" s="74"/>
      <c r="G74" s="35">
        <v>0</v>
      </c>
      <c r="H74" s="42"/>
      <c r="I74" s="59"/>
    </row>
    <row r="75" spans="1:10" x14ac:dyDescent="0.25">
      <c r="A75" s="46" t="s">
        <v>70</v>
      </c>
      <c r="B75" s="1"/>
      <c r="C75" s="21"/>
      <c r="D75" s="75">
        <v>-46</v>
      </c>
      <c r="E75" s="73">
        <v>-971349.37</v>
      </c>
      <c r="F75" s="74"/>
      <c r="G75" s="35">
        <v>-788228.82</v>
      </c>
      <c r="H75" s="42"/>
      <c r="I75" s="59"/>
    </row>
    <row r="76" spans="1:10" x14ac:dyDescent="0.25">
      <c r="A76" s="46" t="s">
        <v>71</v>
      </c>
      <c r="B76" s="1"/>
      <c r="C76" s="1"/>
      <c r="D76" s="75">
        <v>-147</v>
      </c>
      <c r="E76" s="73">
        <v>-3379434.17</v>
      </c>
      <c r="F76" s="76"/>
      <c r="G76" s="35">
        <v>-2843956.19</v>
      </c>
      <c r="H76" s="42"/>
      <c r="I76" s="59"/>
      <c r="J76" s="59"/>
    </row>
    <row r="77" spans="1:10" x14ac:dyDescent="0.25">
      <c r="A77" s="46" t="s">
        <v>72</v>
      </c>
      <c r="B77" s="1"/>
      <c r="C77" s="77"/>
      <c r="D77" s="78">
        <v>71225</v>
      </c>
      <c r="E77" s="79">
        <v>1783651713.02</v>
      </c>
      <c r="F77" s="80"/>
      <c r="G77" s="79">
        <v>1459411426.74</v>
      </c>
      <c r="H77" s="52"/>
      <c r="I77" s="59"/>
    </row>
    <row r="78" spans="1:10" x14ac:dyDescent="0.25">
      <c r="A78" s="81"/>
      <c r="B78" s="1"/>
      <c r="C78" s="47"/>
      <c r="D78" s="1"/>
      <c r="E78" s="82" t="s">
        <v>51</v>
      </c>
      <c r="F78" s="1"/>
      <c r="G78" s="82" t="s">
        <v>51</v>
      </c>
      <c r="H78" s="52"/>
    </row>
    <row r="79" spans="1:10" x14ac:dyDescent="0.25">
      <c r="A79" s="83" t="s">
        <v>73</v>
      </c>
      <c r="B79" s="1"/>
      <c r="C79" s="47"/>
      <c r="D79" s="1"/>
      <c r="E79" s="1"/>
      <c r="F79" s="1"/>
      <c r="G79" s="1"/>
      <c r="H79" s="52"/>
    </row>
    <row r="80" spans="1:10" x14ac:dyDescent="0.25">
      <c r="A80" s="84" t="s">
        <v>74</v>
      </c>
      <c r="B80" s="1"/>
      <c r="C80" s="47"/>
      <c r="D80" s="1"/>
      <c r="E80" s="1"/>
      <c r="F80" s="1"/>
      <c r="G80" s="56">
        <v>565074611.26999998</v>
      </c>
      <c r="H80" s="52"/>
      <c r="I80" s="59"/>
    </row>
    <row r="81" spans="1:10" x14ac:dyDescent="0.25">
      <c r="A81" s="84" t="s">
        <v>75</v>
      </c>
      <c r="B81" s="1"/>
      <c r="C81" s="47"/>
      <c r="D81" s="1"/>
      <c r="E81" s="1"/>
      <c r="F81" s="1"/>
      <c r="G81" s="61">
        <v>894336815.47000003</v>
      </c>
      <c r="H81" s="52"/>
      <c r="I81" s="59"/>
    </row>
    <row r="82" spans="1:10" x14ac:dyDescent="0.25">
      <c r="A82" s="85" t="s">
        <v>60</v>
      </c>
      <c r="B82" s="1"/>
      <c r="C82" s="47"/>
      <c r="D82" s="1"/>
      <c r="E82" s="1"/>
      <c r="F82" s="1"/>
      <c r="G82" s="86">
        <v>1459411426.74</v>
      </c>
      <c r="H82" s="52"/>
      <c r="I82" s="59"/>
    </row>
    <row r="83" spans="1:10" x14ac:dyDescent="0.25">
      <c r="A83" s="84"/>
      <c r="B83" s="1"/>
      <c r="C83" s="47"/>
      <c r="D83" s="1"/>
      <c r="E83" s="1"/>
      <c r="F83" s="1"/>
      <c r="G83" s="1"/>
      <c r="H83" s="52"/>
    </row>
    <row r="84" spans="1:10" x14ac:dyDescent="0.25">
      <c r="A84" s="87"/>
      <c r="B84" s="1"/>
      <c r="C84" s="47"/>
      <c r="D84" s="1"/>
      <c r="E84" s="1"/>
      <c r="F84" s="1"/>
      <c r="G84" s="1"/>
      <c r="H84" s="52"/>
    </row>
    <row r="85" spans="1:10" x14ac:dyDescent="0.25">
      <c r="A85" s="15" t="s">
        <v>76</v>
      </c>
      <c r="B85" s="1"/>
      <c r="C85" s="1"/>
      <c r="D85" s="1"/>
      <c r="E85" s="1"/>
      <c r="F85" s="1"/>
      <c r="G85" s="88"/>
      <c r="H85" s="1"/>
    </row>
    <row r="86" spans="1:10" x14ac:dyDescent="0.25">
      <c r="A86" s="15"/>
      <c r="B86" s="1"/>
      <c r="C86" s="1"/>
      <c r="D86" s="1"/>
      <c r="E86" s="1"/>
      <c r="F86" s="1"/>
      <c r="G86" s="47"/>
      <c r="H86" s="1"/>
    </row>
    <row r="87" spans="1:10" x14ac:dyDescent="0.25">
      <c r="A87" s="46" t="s">
        <v>43</v>
      </c>
      <c r="B87" s="1"/>
      <c r="C87" s="1"/>
      <c r="D87" s="1"/>
      <c r="E87" s="47"/>
      <c r="F87" s="37"/>
      <c r="G87" s="1"/>
      <c r="H87" s="89">
        <v>33390605.809999995</v>
      </c>
      <c r="I87" s="37"/>
      <c r="J87" s="37"/>
    </row>
    <row r="88" spans="1:10" x14ac:dyDescent="0.25">
      <c r="A88" s="46" t="s">
        <v>77</v>
      </c>
      <c r="B88" s="1"/>
      <c r="C88" s="1"/>
      <c r="D88" s="1"/>
      <c r="E88" s="1"/>
      <c r="F88" s="1"/>
      <c r="G88" s="1"/>
      <c r="H88" s="90">
        <v>0</v>
      </c>
      <c r="J88" s="37"/>
    </row>
    <row r="89" spans="1:10" x14ac:dyDescent="0.25">
      <c r="A89" s="46" t="s">
        <v>78</v>
      </c>
      <c r="B89" s="1"/>
      <c r="C89" s="1"/>
      <c r="D89" s="1"/>
      <c r="E89" s="1"/>
      <c r="F89" s="21"/>
      <c r="G89" s="1"/>
      <c r="H89" s="89">
        <v>33390605.809999995</v>
      </c>
      <c r="J89" s="37"/>
    </row>
    <row r="90" spans="1:10" x14ac:dyDescent="0.25">
      <c r="A90" s="46"/>
      <c r="B90" s="1"/>
      <c r="C90" s="1"/>
      <c r="D90" s="1"/>
      <c r="E90" s="1"/>
      <c r="F90" s="1"/>
      <c r="G90" s="1"/>
      <c r="H90" s="21"/>
    </row>
    <row r="91" spans="1:10" x14ac:dyDescent="0.25">
      <c r="A91" s="46" t="s">
        <v>79</v>
      </c>
      <c r="B91" s="1"/>
      <c r="C91" s="1"/>
      <c r="D91" s="1"/>
      <c r="E91" s="1"/>
      <c r="F91" s="21"/>
      <c r="G91" s="1"/>
      <c r="H91" s="89">
        <v>0</v>
      </c>
      <c r="J91" s="37"/>
    </row>
    <row r="92" spans="1:10" x14ac:dyDescent="0.25">
      <c r="A92" s="46" t="s">
        <v>80</v>
      </c>
      <c r="B92" s="1"/>
      <c r="C92" s="1"/>
      <c r="D92" s="1"/>
      <c r="E92" s="1"/>
      <c r="F92" s="21"/>
      <c r="G92" s="1"/>
      <c r="H92" s="91">
        <v>563930.23</v>
      </c>
      <c r="J92" s="37"/>
    </row>
    <row r="93" spans="1:10" x14ac:dyDescent="0.25">
      <c r="A93" s="15" t="s">
        <v>81</v>
      </c>
      <c r="B93" s="1"/>
      <c r="C93" s="1"/>
      <c r="D93" s="1"/>
      <c r="E93" s="1"/>
      <c r="F93" s="1"/>
      <c r="G93" s="1"/>
      <c r="H93" s="92">
        <v>343402.06</v>
      </c>
      <c r="J93" s="37"/>
    </row>
    <row r="94" spans="1:10" x14ac:dyDescent="0.25">
      <c r="A94" s="46" t="s">
        <v>82</v>
      </c>
      <c r="B94" s="1"/>
      <c r="C94" s="1"/>
      <c r="D94" s="1"/>
      <c r="E94" s="1"/>
      <c r="F94" s="1"/>
      <c r="G94" s="1"/>
      <c r="H94" s="15"/>
    </row>
    <row r="95" spans="1:10" x14ac:dyDescent="0.25">
      <c r="A95" s="34" t="s">
        <v>83</v>
      </c>
      <c r="B95" s="1"/>
      <c r="C95" s="1"/>
      <c r="D95" s="1"/>
      <c r="E95" s="1"/>
      <c r="F95" s="1"/>
      <c r="G95" s="1"/>
      <c r="H95" s="89">
        <v>1235761.3899999999</v>
      </c>
      <c r="J95" s="37"/>
    </row>
    <row r="96" spans="1:10" x14ac:dyDescent="0.25">
      <c r="A96" s="34" t="s">
        <v>84</v>
      </c>
      <c r="B96" s="1"/>
      <c r="C96" s="1"/>
      <c r="D96" s="1"/>
      <c r="E96" s="1"/>
      <c r="F96" s="1"/>
      <c r="G96" s="1"/>
      <c r="H96" s="89">
        <v>1235761.3899999999</v>
      </c>
      <c r="J96" s="37"/>
    </row>
    <row r="97" spans="1:10" x14ac:dyDescent="0.25">
      <c r="A97" s="34" t="s">
        <v>85</v>
      </c>
      <c r="B97" s="1"/>
      <c r="C97" s="1"/>
      <c r="D97" s="1"/>
      <c r="E97" s="1"/>
      <c r="F97" s="1"/>
      <c r="G97" s="1"/>
      <c r="H97" s="93">
        <v>0</v>
      </c>
      <c r="J97" s="37"/>
    </row>
    <row r="98" spans="1:10" x14ac:dyDescent="0.25">
      <c r="A98" s="34" t="s">
        <v>86</v>
      </c>
      <c r="B98" s="1"/>
      <c r="C98" s="1"/>
      <c r="D98" s="1"/>
      <c r="E98" s="1"/>
      <c r="F98" s="1"/>
      <c r="G98" s="1"/>
      <c r="H98" s="94">
        <v>2143093.6799999997</v>
      </c>
      <c r="I98" s="37"/>
      <c r="J98" s="37"/>
    </row>
    <row r="99" spans="1:10" x14ac:dyDescent="0.25">
      <c r="A99" s="81"/>
      <c r="B99" s="1"/>
      <c r="C99" s="1"/>
      <c r="D99" s="1"/>
      <c r="E99" s="1"/>
      <c r="F99" s="1"/>
      <c r="G99" s="1"/>
      <c r="H99" s="1"/>
    </row>
    <row r="100" spans="1:10" x14ac:dyDescent="0.25">
      <c r="A100" s="46" t="s">
        <v>87</v>
      </c>
      <c r="B100" s="1"/>
      <c r="C100" s="1"/>
      <c r="D100" s="1"/>
      <c r="E100" s="1"/>
      <c r="F100" s="1"/>
      <c r="G100" s="1"/>
      <c r="H100" s="1"/>
    </row>
    <row r="101" spans="1:10" x14ac:dyDescent="0.25">
      <c r="A101" s="95" t="s">
        <v>88</v>
      </c>
      <c r="B101" s="1"/>
      <c r="C101" s="1"/>
      <c r="D101" s="1"/>
      <c r="E101" s="1"/>
      <c r="F101" s="1"/>
      <c r="G101" s="1"/>
      <c r="H101" s="1"/>
    </row>
    <row r="102" spans="1:10" x14ac:dyDescent="0.25">
      <c r="A102" s="96" t="s">
        <v>89</v>
      </c>
      <c r="B102" s="1"/>
      <c r="C102" s="1"/>
      <c r="D102" s="1"/>
      <c r="E102" s="1"/>
      <c r="F102" s="1"/>
      <c r="G102" s="1"/>
      <c r="H102" s="89">
        <v>0</v>
      </c>
      <c r="J102" s="37"/>
    </row>
    <row r="103" spans="1:10" x14ac:dyDescent="0.25">
      <c r="A103" s="96" t="s">
        <v>90</v>
      </c>
      <c r="B103" s="1"/>
      <c r="C103" s="1"/>
      <c r="D103" s="1"/>
      <c r="E103" s="1"/>
      <c r="F103" s="1"/>
      <c r="G103" s="1"/>
      <c r="H103" s="89">
        <v>0</v>
      </c>
      <c r="J103" s="37"/>
    </row>
    <row r="104" spans="1:10" x14ac:dyDescent="0.25">
      <c r="A104" s="96" t="s">
        <v>91</v>
      </c>
      <c r="B104" s="1"/>
      <c r="C104" s="1"/>
      <c r="D104" s="1"/>
      <c r="E104" s="1"/>
      <c r="F104" s="1"/>
      <c r="G104" s="1"/>
      <c r="H104" s="89">
        <v>181920.67</v>
      </c>
      <c r="J104" s="37"/>
    </row>
    <row r="105" spans="1:10" x14ac:dyDescent="0.25">
      <c r="A105" s="96"/>
      <c r="B105" s="1"/>
      <c r="C105" s="1"/>
      <c r="D105" s="1"/>
      <c r="E105" s="1"/>
      <c r="F105" s="1"/>
      <c r="G105" s="1"/>
      <c r="H105" s="89"/>
    </row>
    <row r="106" spans="1:10" x14ac:dyDescent="0.25">
      <c r="A106" s="96" t="s">
        <v>92</v>
      </c>
      <c r="B106" s="1"/>
      <c r="C106" s="1"/>
      <c r="D106" s="1"/>
      <c r="E106" s="1"/>
      <c r="F106" s="1"/>
      <c r="G106" s="1"/>
      <c r="H106" s="89">
        <v>181920.67</v>
      </c>
      <c r="J106" s="37"/>
    </row>
    <row r="107" spans="1:10" x14ac:dyDescent="0.25">
      <c r="A107" s="96" t="s">
        <v>93</v>
      </c>
      <c r="B107" s="1"/>
      <c r="C107" s="1"/>
      <c r="D107" s="1"/>
      <c r="E107" s="1"/>
      <c r="F107" s="1"/>
      <c r="G107" s="1"/>
      <c r="H107" s="97">
        <v>0</v>
      </c>
      <c r="J107" s="37"/>
    </row>
    <row r="108" spans="1:10" x14ac:dyDescent="0.25">
      <c r="A108" s="15"/>
      <c r="B108" s="1"/>
      <c r="C108" s="1"/>
      <c r="D108" s="1"/>
      <c r="E108" s="1"/>
      <c r="F108" s="1"/>
      <c r="G108" s="1"/>
      <c r="H108" s="1"/>
    </row>
    <row r="109" spans="1:10" x14ac:dyDescent="0.25">
      <c r="A109" s="95" t="s">
        <v>94</v>
      </c>
      <c r="B109" s="1"/>
      <c r="C109" s="1"/>
      <c r="D109" s="1"/>
      <c r="E109" s="1"/>
      <c r="F109" s="1"/>
      <c r="G109" s="1"/>
      <c r="H109" s="1"/>
    </row>
    <row r="110" spans="1:10" x14ac:dyDescent="0.25">
      <c r="A110" s="96" t="s">
        <v>95</v>
      </c>
      <c r="B110" s="1"/>
      <c r="C110" s="1"/>
      <c r="D110" s="1"/>
      <c r="E110" s="1"/>
      <c r="F110" s="1"/>
      <c r="G110" s="1"/>
      <c r="H110" s="89">
        <v>0</v>
      </c>
      <c r="J110" s="37"/>
    </row>
    <row r="111" spans="1:10" x14ac:dyDescent="0.25">
      <c r="A111" s="96" t="s">
        <v>96</v>
      </c>
      <c r="B111" s="1"/>
      <c r="C111" s="1"/>
      <c r="D111" s="1"/>
      <c r="E111" s="1"/>
      <c r="F111" s="1"/>
      <c r="G111" s="1"/>
      <c r="H111" s="89">
        <v>0</v>
      </c>
      <c r="J111" s="37"/>
    </row>
    <row r="112" spans="1:10" x14ac:dyDescent="0.25">
      <c r="A112" s="96" t="s">
        <v>97</v>
      </c>
      <c r="B112" s="1"/>
      <c r="C112" s="1"/>
      <c r="D112" s="1"/>
      <c r="E112" s="1"/>
      <c r="F112" s="1"/>
      <c r="G112" s="1"/>
      <c r="H112" s="89">
        <v>750000</v>
      </c>
      <c r="J112" s="37"/>
    </row>
    <row r="113" spans="1:10" x14ac:dyDescent="0.25">
      <c r="A113" s="96"/>
      <c r="B113" s="1"/>
      <c r="C113" s="1"/>
      <c r="D113" s="1"/>
      <c r="E113" s="1"/>
      <c r="F113" s="1"/>
      <c r="G113" s="1"/>
      <c r="H113" s="89"/>
    </row>
    <row r="114" spans="1:10" x14ac:dyDescent="0.25">
      <c r="A114" s="96" t="s">
        <v>98</v>
      </c>
      <c r="B114" s="1"/>
      <c r="C114" s="1"/>
      <c r="D114" s="1"/>
      <c r="E114" s="1"/>
      <c r="F114" s="1"/>
      <c r="G114" s="1"/>
      <c r="H114" s="89">
        <v>750000</v>
      </c>
      <c r="J114" s="37"/>
    </row>
    <row r="115" spans="1:10" x14ac:dyDescent="0.25">
      <c r="A115" s="96" t="s">
        <v>99</v>
      </c>
      <c r="B115" s="1"/>
      <c r="C115" s="1"/>
      <c r="D115" s="1"/>
      <c r="E115" s="1"/>
      <c r="F115" s="1"/>
      <c r="G115" s="1"/>
      <c r="H115" s="97">
        <v>0</v>
      </c>
      <c r="J115" s="37"/>
    </row>
    <row r="116" spans="1:10" x14ac:dyDescent="0.25">
      <c r="A116" s="96"/>
      <c r="B116" s="1"/>
      <c r="C116" s="1"/>
      <c r="D116" s="1"/>
      <c r="E116" s="1"/>
      <c r="F116" s="1"/>
      <c r="G116" s="1"/>
      <c r="H116" s="1"/>
    </row>
    <row r="117" spans="1:10" x14ac:dyDescent="0.25">
      <c r="A117" s="95" t="s">
        <v>100</v>
      </c>
      <c r="B117" s="1"/>
      <c r="C117" s="1"/>
      <c r="D117" s="1"/>
      <c r="E117" s="1"/>
      <c r="F117" s="1"/>
      <c r="G117" s="1"/>
      <c r="H117" s="1"/>
    </row>
    <row r="118" spans="1:10" x14ac:dyDescent="0.25">
      <c r="A118" s="96" t="s">
        <v>101</v>
      </c>
      <c r="B118" s="1"/>
      <c r="C118" s="1"/>
      <c r="D118" s="1"/>
      <c r="E118" s="1"/>
      <c r="F118" s="1"/>
      <c r="G118" s="1"/>
      <c r="H118" s="89">
        <v>0</v>
      </c>
      <c r="J118" s="37"/>
    </row>
    <row r="119" spans="1:10" x14ac:dyDescent="0.25">
      <c r="A119" s="96" t="s">
        <v>102</v>
      </c>
      <c r="B119" s="1"/>
      <c r="C119" s="1"/>
      <c r="D119" s="1"/>
      <c r="E119" s="1"/>
      <c r="F119" s="1"/>
      <c r="G119" s="1"/>
      <c r="H119" s="89">
        <v>0</v>
      </c>
      <c r="J119" s="37"/>
    </row>
    <row r="120" spans="1:10" x14ac:dyDescent="0.25">
      <c r="A120" s="96" t="s">
        <v>103</v>
      </c>
      <c r="B120" s="1"/>
      <c r="C120" s="1"/>
      <c r="D120" s="1"/>
      <c r="E120" s="1"/>
      <c r="F120" s="1"/>
      <c r="G120" s="1"/>
      <c r="H120" s="89">
        <v>67059.38</v>
      </c>
      <c r="J120" s="37"/>
    </row>
    <row r="121" spans="1:10" x14ac:dyDescent="0.25">
      <c r="A121" s="96"/>
      <c r="B121" s="1"/>
      <c r="C121" s="1"/>
      <c r="D121" s="1"/>
      <c r="E121" s="1"/>
      <c r="F121" s="1"/>
      <c r="G121" s="1"/>
      <c r="H121" s="89"/>
    </row>
    <row r="122" spans="1:10" x14ac:dyDescent="0.25">
      <c r="A122" s="96" t="s">
        <v>104</v>
      </c>
      <c r="B122" s="1"/>
      <c r="C122" s="1"/>
      <c r="D122" s="1"/>
      <c r="E122" s="1"/>
      <c r="F122" s="1"/>
      <c r="G122" s="1"/>
      <c r="H122" s="89">
        <v>67059.38</v>
      </c>
      <c r="J122" s="37"/>
    </row>
    <row r="123" spans="1:10" x14ac:dyDescent="0.25">
      <c r="A123" s="96" t="s">
        <v>105</v>
      </c>
      <c r="B123" s="1"/>
      <c r="C123" s="1"/>
      <c r="D123" s="1"/>
      <c r="E123" s="1"/>
      <c r="F123" s="1"/>
      <c r="G123" s="1"/>
      <c r="H123" s="97">
        <v>0</v>
      </c>
      <c r="J123" s="37"/>
    </row>
    <row r="124" spans="1:10" x14ac:dyDescent="0.25">
      <c r="A124" s="96"/>
      <c r="B124" s="1"/>
      <c r="C124" s="1"/>
      <c r="D124" s="1"/>
      <c r="E124" s="1"/>
      <c r="F124" s="1"/>
      <c r="G124" s="1"/>
      <c r="H124" s="1"/>
    </row>
    <row r="125" spans="1:10" x14ac:dyDescent="0.25">
      <c r="A125" s="95" t="s">
        <v>106</v>
      </c>
      <c r="B125" s="1"/>
      <c r="C125" s="1"/>
      <c r="D125" s="1"/>
      <c r="E125" s="1"/>
      <c r="F125" s="1"/>
      <c r="G125" s="1"/>
      <c r="H125" s="31"/>
    </row>
    <row r="126" spans="1:10" x14ac:dyDescent="0.25">
      <c r="A126" s="96" t="s">
        <v>107</v>
      </c>
      <c r="B126" s="1"/>
      <c r="C126" s="1"/>
      <c r="D126" s="1"/>
      <c r="E126" s="1"/>
      <c r="F126" s="1"/>
      <c r="G126" s="1"/>
      <c r="H126" s="89">
        <v>0</v>
      </c>
      <c r="J126" s="37"/>
    </row>
    <row r="127" spans="1:10" x14ac:dyDescent="0.25">
      <c r="A127" s="96" t="s">
        <v>108</v>
      </c>
      <c r="B127" s="1"/>
      <c r="C127" s="1"/>
      <c r="D127" s="1"/>
      <c r="E127" s="1"/>
      <c r="F127" s="1"/>
      <c r="G127" s="1"/>
      <c r="H127" s="89">
        <v>0</v>
      </c>
      <c r="J127" s="37"/>
    </row>
    <row r="128" spans="1:10" x14ac:dyDescent="0.25">
      <c r="A128" s="96" t="s">
        <v>109</v>
      </c>
      <c r="B128" s="1"/>
      <c r="C128" s="1"/>
      <c r="D128" s="1"/>
      <c r="E128" s="1"/>
      <c r="F128" s="1"/>
      <c r="G128" s="1"/>
      <c r="H128" s="89">
        <v>668533.32999999996</v>
      </c>
      <c r="J128" s="37"/>
    </row>
    <row r="129" spans="1:10" x14ac:dyDescent="0.25">
      <c r="A129" s="96"/>
      <c r="B129" s="1"/>
      <c r="C129" s="1"/>
      <c r="D129" s="1"/>
      <c r="E129" s="1"/>
      <c r="F129" s="1"/>
      <c r="G129" s="1"/>
      <c r="H129" s="89"/>
    </row>
    <row r="130" spans="1:10" x14ac:dyDescent="0.25">
      <c r="A130" s="96" t="s">
        <v>110</v>
      </c>
      <c r="B130" s="1"/>
      <c r="C130" s="1"/>
      <c r="D130" s="1"/>
      <c r="E130" s="1"/>
      <c r="F130" s="1"/>
      <c r="G130" s="1"/>
      <c r="H130" s="89">
        <v>668533.32999999996</v>
      </c>
      <c r="J130" s="37"/>
    </row>
    <row r="131" spans="1:10" x14ac:dyDescent="0.25">
      <c r="A131" s="96" t="s">
        <v>111</v>
      </c>
      <c r="B131" s="1"/>
      <c r="C131" s="1"/>
      <c r="D131" s="1"/>
      <c r="E131" s="1"/>
      <c r="F131" s="1"/>
      <c r="G131" s="1"/>
      <c r="H131" s="97">
        <v>0</v>
      </c>
      <c r="J131" s="37"/>
    </row>
    <row r="132" spans="1:10" x14ac:dyDescent="0.25">
      <c r="A132" s="15"/>
      <c r="B132" s="1"/>
      <c r="C132" s="1"/>
      <c r="D132" s="1"/>
      <c r="E132" s="1"/>
      <c r="F132" s="1"/>
      <c r="G132" s="1"/>
      <c r="H132" s="21" t="s">
        <v>51</v>
      </c>
    </row>
    <row r="133" spans="1:10" x14ac:dyDescent="0.25">
      <c r="A133" s="95" t="s">
        <v>112</v>
      </c>
      <c r="B133" s="1"/>
      <c r="C133" s="1"/>
      <c r="D133" s="1"/>
      <c r="E133" s="1"/>
      <c r="F133" s="1"/>
      <c r="G133" s="1"/>
      <c r="H133" s="1"/>
    </row>
    <row r="134" spans="1:10" x14ac:dyDescent="0.25">
      <c r="A134" s="96" t="s">
        <v>113</v>
      </c>
      <c r="B134" s="1"/>
      <c r="C134" s="1"/>
      <c r="D134" s="1"/>
      <c r="E134" s="1"/>
      <c r="F134" s="1"/>
      <c r="G134" s="1"/>
      <c r="H134" s="89">
        <v>0</v>
      </c>
      <c r="J134" s="37"/>
    </row>
    <row r="135" spans="1:10" x14ac:dyDescent="0.25">
      <c r="A135" s="96" t="s">
        <v>114</v>
      </c>
      <c r="B135" s="1"/>
      <c r="C135" s="1"/>
      <c r="D135" s="1"/>
      <c r="E135" s="1"/>
      <c r="F135" s="1"/>
      <c r="G135" s="1"/>
      <c r="H135" s="89">
        <v>0</v>
      </c>
      <c r="J135" s="37"/>
    </row>
    <row r="136" spans="1:10" x14ac:dyDescent="0.25">
      <c r="A136" s="96" t="s">
        <v>115</v>
      </c>
      <c r="B136" s="1"/>
      <c r="C136" s="1"/>
      <c r="D136" s="1"/>
      <c r="E136" s="1"/>
      <c r="F136" s="1"/>
      <c r="G136" s="1"/>
      <c r="H136" s="89">
        <v>168416.67</v>
      </c>
      <c r="J136" s="37"/>
    </row>
    <row r="137" spans="1:10" x14ac:dyDescent="0.25">
      <c r="A137" s="96"/>
      <c r="B137" s="1"/>
      <c r="C137" s="1"/>
      <c r="D137" s="1"/>
      <c r="E137" s="1"/>
      <c r="F137" s="1"/>
      <c r="G137" s="1"/>
      <c r="H137" s="89"/>
    </row>
    <row r="138" spans="1:10" x14ac:dyDescent="0.25">
      <c r="A138" s="96" t="s">
        <v>116</v>
      </c>
      <c r="B138" s="1"/>
      <c r="C138" s="1"/>
      <c r="D138" s="1"/>
      <c r="E138" s="1"/>
      <c r="F138" s="1"/>
      <c r="G138" s="1"/>
      <c r="H138" s="89">
        <v>168416.67</v>
      </c>
      <c r="J138" s="37"/>
    </row>
    <row r="139" spans="1:10" x14ac:dyDescent="0.25">
      <c r="A139" s="96" t="s">
        <v>117</v>
      </c>
      <c r="B139" s="1"/>
      <c r="C139" s="1"/>
      <c r="D139" s="1"/>
      <c r="E139" s="1"/>
      <c r="F139" s="1"/>
      <c r="G139" s="1"/>
      <c r="H139" s="97">
        <v>0</v>
      </c>
      <c r="J139" s="37"/>
    </row>
    <row r="140" spans="1:10" x14ac:dyDescent="0.25">
      <c r="A140" s="95"/>
      <c r="B140" s="1"/>
      <c r="C140" s="1"/>
      <c r="D140" s="1"/>
      <c r="E140" s="1"/>
      <c r="F140" s="1"/>
      <c r="G140" s="1"/>
      <c r="H140" s="1"/>
    </row>
    <row r="141" spans="1:10" x14ac:dyDescent="0.25">
      <c r="A141" s="95" t="s">
        <v>118</v>
      </c>
      <c r="B141" s="1"/>
      <c r="C141" s="1"/>
      <c r="D141" s="1"/>
      <c r="E141" s="1"/>
      <c r="F141" s="1"/>
      <c r="G141" s="1"/>
      <c r="H141" s="1"/>
    </row>
    <row r="142" spans="1:10" x14ac:dyDescent="0.25">
      <c r="A142" s="96" t="s">
        <v>119</v>
      </c>
      <c r="B142" s="1"/>
      <c r="C142" s="1"/>
      <c r="D142" s="1"/>
      <c r="E142" s="1"/>
      <c r="F142" s="1"/>
      <c r="G142" s="1"/>
      <c r="H142" s="31">
        <v>0</v>
      </c>
      <c r="J142" s="37"/>
    </row>
    <row r="143" spans="1:10" x14ac:dyDescent="0.25">
      <c r="A143" s="96" t="s">
        <v>120</v>
      </c>
      <c r="B143" s="1"/>
      <c r="C143" s="1"/>
      <c r="D143" s="1"/>
      <c r="E143" s="1"/>
      <c r="F143" s="1"/>
      <c r="G143" s="1"/>
      <c r="H143" s="31">
        <v>0</v>
      </c>
      <c r="J143" s="37"/>
    </row>
    <row r="144" spans="1:10" x14ac:dyDescent="0.25">
      <c r="A144" s="96" t="s">
        <v>121</v>
      </c>
      <c r="B144" s="1"/>
      <c r="C144" s="1"/>
      <c r="D144" s="1"/>
      <c r="E144" s="1"/>
      <c r="F144" s="1"/>
      <c r="G144" s="1"/>
      <c r="H144" s="31">
        <v>0</v>
      </c>
      <c r="J144" s="37"/>
    </row>
    <row r="145" spans="1:10" x14ac:dyDescent="0.25">
      <c r="A145" s="96"/>
      <c r="B145" s="1"/>
      <c r="C145" s="1"/>
      <c r="D145" s="1"/>
      <c r="E145" s="1"/>
      <c r="F145" s="1"/>
      <c r="G145" s="1"/>
      <c r="H145" s="31"/>
    </row>
    <row r="146" spans="1:10" x14ac:dyDescent="0.25">
      <c r="A146" s="96" t="s">
        <v>122</v>
      </c>
      <c r="B146" s="1"/>
      <c r="C146" s="1"/>
      <c r="D146" s="1"/>
      <c r="E146" s="1"/>
      <c r="F146" s="1"/>
      <c r="G146" s="1"/>
      <c r="H146" s="31">
        <v>0</v>
      </c>
      <c r="J146" s="37"/>
    </row>
    <row r="147" spans="1:10" x14ac:dyDescent="0.25">
      <c r="A147" s="96" t="s">
        <v>123</v>
      </c>
      <c r="B147" s="1"/>
      <c r="C147" s="1"/>
      <c r="D147" s="1"/>
      <c r="E147" s="1"/>
      <c r="F147" s="1"/>
      <c r="G147" s="1"/>
      <c r="H147" s="31">
        <v>0</v>
      </c>
      <c r="J147" s="37"/>
    </row>
    <row r="148" spans="1:10" x14ac:dyDescent="0.25">
      <c r="A148" s="15"/>
      <c r="B148" s="1"/>
      <c r="C148" s="1"/>
      <c r="D148" s="1"/>
      <c r="E148" s="1"/>
      <c r="F148" s="1"/>
      <c r="G148" s="1"/>
      <c r="H148" s="21" t="s">
        <v>51</v>
      </c>
    </row>
    <row r="149" spans="1:10" x14ac:dyDescent="0.25">
      <c r="A149" s="95" t="s">
        <v>124</v>
      </c>
      <c r="B149" s="1"/>
      <c r="C149" s="1"/>
      <c r="D149" s="1"/>
      <c r="E149" s="1"/>
      <c r="F149" s="1"/>
      <c r="G149" s="1"/>
      <c r="H149" s="1"/>
    </row>
    <row r="150" spans="1:10" x14ac:dyDescent="0.25">
      <c r="A150" s="96" t="s">
        <v>125</v>
      </c>
      <c r="B150" s="1"/>
      <c r="C150" s="1"/>
      <c r="D150" s="1"/>
      <c r="E150" s="1"/>
      <c r="F150" s="1"/>
      <c r="G150" s="1"/>
      <c r="H150" s="98">
        <v>1835930.0499999998</v>
      </c>
      <c r="J150" s="37"/>
    </row>
    <row r="151" spans="1:10" x14ac:dyDescent="0.25">
      <c r="A151" s="96" t="s">
        <v>126</v>
      </c>
      <c r="B151" s="1"/>
      <c r="C151" s="1"/>
      <c r="D151" s="1"/>
      <c r="E151" s="1"/>
      <c r="F151" s="1"/>
      <c r="G151" s="1"/>
      <c r="H151" s="94">
        <v>1835930.0499999998</v>
      </c>
      <c r="J151" s="37"/>
    </row>
    <row r="152" spans="1:10" x14ac:dyDescent="0.25">
      <c r="A152" s="96" t="s">
        <v>127</v>
      </c>
      <c r="B152" s="1"/>
      <c r="C152" s="1"/>
      <c r="D152" s="1"/>
      <c r="E152" s="1"/>
      <c r="F152" s="1"/>
      <c r="G152" s="1"/>
      <c r="H152" s="94">
        <v>0</v>
      </c>
      <c r="J152" s="37"/>
    </row>
    <row r="153" spans="1:10" x14ac:dyDescent="0.25">
      <c r="A153" s="96" t="s">
        <v>128</v>
      </c>
      <c r="B153" s="1"/>
      <c r="C153" s="1"/>
      <c r="D153" s="1"/>
      <c r="E153" s="1"/>
      <c r="F153" s="1"/>
      <c r="G153" s="1"/>
      <c r="H153" s="94">
        <v>0</v>
      </c>
      <c r="J153" s="37"/>
    </row>
    <row r="154" spans="1:10" x14ac:dyDescent="0.25">
      <c r="A154" s="15"/>
      <c r="B154" s="1"/>
      <c r="C154" s="1"/>
      <c r="D154" s="1"/>
      <c r="E154" s="1"/>
      <c r="F154" s="1"/>
      <c r="G154" s="1"/>
      <c r="H154" s="1"/>
    </row>
    <row r="155" spans="1:10" x14ac:dyDescent="0.25">
      <c r="A155" s="46" t="s">
        <v>129</v>
      </c>
      <c r="B155" s="1"/>
      <c r="C155" s="1"/>
      <c r="D155" s="1"/>
      <c r="E155" s="1"/>
      <c r="F155" s="21"/>
      <c r="G155" s="1"/>
      <c r="H155" s="21">
        <v>29411582.079999994</v>
      </c>
      <c r="J155" s="37"/>
    </row>
    <row r="156" spans="1:10" x14ac:dyDescent="0.25">
      <c r="A156" s="34"/>
      <c r="B156" s="1"/>
      <c r="C156" s="1"/>
      <c r="D156" s="1"/>
      <c r="E156" s="1"/>
      <c r="F156" s="1"/>
      <c r="G156" s="1"/>
      <c r="H156" s="1"/>
    </row>
    <row r="157" spans="1:10" x14ac:dyDescent="0.25">
      <c r="A157" s="34" t="s">
        <v>130</v>
      </c>
      <c r="B157" s="1"/>
      <c r="C157" s="1"/>
      <c r="D157" s="1"/>
      <c r="E157" s="1"/>
      <c r="F157" s="1"/>
      <c r="G157" s="1"/>
      <c r="H157" s="1"/>
    </row>
    <row r="158" spans="1:10" x14ac:dyDescent="0.25">
      <c r="A158" s="99" t="s">
        <v>131</v>
      </c>
      <c r="B158" s="1"/>
      <c r="C158" s="1"/>
      <c r="D158" s="1"/>
      <c r="E158" s="1"/>
      <c r="F158" s="1"/>
      <c r="G158" s="1"/>
      <c r="H158" s="94">
        <v>23502241.830000032</v>
      </c>
      <c r="J158" s="37"/>
    </row>
    <row r="159" spans="1:10" x14ac:dyDescent="0.25">
      <c r="A159" s="46"/>
      <c r="B159" s="1"/>
      <c r="C159" s="1"/>
      <c r="D159" s="1"/>
      <c r="E159" s="1"/>
      <c r="F159" s="1"/>
      <c r="G159" s="1"/>
      <c r="H159" s="15"/>
    </row>
    <row r="160" spans="1:10" x14ac:dyDescent="0.25">
      <c r="A160" s="34" t="s">
        <v>132</v>
      </c>
      <c r="B160" s="1"/>
      <c r="C160" s="1"/>
      <c r="D160" s="1"/>
      <c r="E160" s="1"/>
      <c r="F160" s="1"/>
      <c r="G160" s="1"/>
      <c r="H160" s="89">
        <v>0</v>
      </c>
      <c r="J160" s="37"/>
    </row>
    <row r="161" spans="1:10" x14ac:dyDescent="0.25">
      <c r="A161" s="34" t="s">
        <v>133</v>
      </c>
      <c r="B161" s="1"/>
      <c r="C161" s="1"/>
      <c r="D161" s="1"/>
      <c r="E161" s="1"/>
      <c r="F161" s="1"/>
      <c r="G161" s="1"/>
      <c r="H161" s="89">
        <v>23502241.830000032</v>
      </c>
      <c r="I161" s="37"/>
      <c r="J161" s="37"/>
    </row>
    <row r="162" spans="1:10" x14ac:dyDescent="0.25">
      <c r="A162" s="34" t="s">
        <v>134</v>
      </c>
      <c r="B162" s="1"/>
      <c r="C162" s="1"/>
      <c r="D162" s="1"/>
      <c r="E162" s="1"/>
      <c r="F162" s="1"/>
      <c r="G162" s="1"/>
      <c r="H162" s="94">
        <v>0</v>
      </c>
      <c r="J162" s="37"/>
    </row>
    <row r="163" spans="1:10" x14ac:dyDescent="0.25">
      <c r="A163" s="34"/>
      <c r="B163" s="1"/>
      <c r="C163" s="1"/>
      <c r="D163" s="1"/>
      <c r="E163" s="1"/>
      <c r="F163" s="1"/>
      <c r="G163" s="1"/>
      <c r="H163" s="21" t="s">
        <v>51</v>
      </c>
    </row>
    <row r="164" spans="1:10" x14ac:dyDescent="0.25">
      <c r="A164" s="34"/>
      <c r="B164" s="1"/>
      <c r="C164" s="1"/>
      <c r="D164" s="1"/>
      <c r="E164" s="1"/>
      <c r="F164" s="1"/>
      <c r="G164" s="1"/>
      <c r="H164" s="21" t="s">
        <v>51</v>
      </c>
    </row>
    <row r="165" spans="1:10" x14ac:dyDescent="0.25">
      <c r="A165" s="46" t="s">
        <v>135</v>
      </c>
      <c r="B165" s="1"/>
      <c r="C165" s="1"/>
      <c r="D165" s="1"/>
      <c r="E165" s="1"/>
      <c r="F165" s="1"/>
      <c r="G165" s="1"/>
      <c r="H165" s="94">
        <v>0</v>
      </c>
      <c r="J165" s="37"/>
    </row>
    <row r="166" spans="1:10" x14ac:dyDescent="0.25">
      <c r="A166" s="46"/>
      <c r="B166" s="1"/>
      <c r="C166" s="1"/>
      <c r="D166" s="1"/>
      <c r="E166" s="1"/>
      <c r="F166" s="1"/>
      <c r="G166" s="1"/>
      <c r="H166" s="15"/>
    </row>
    <row r="167" spans="1:10" x14ac:dyDescent="0.25">
      <c r="A167" s="34" t="s">
        <v>136</v>
      </c>
      <c r="B167" s="1"/>
      <c r="C167" s="1"/>
      <c r="D167" s="1"/>
      <c r="E167" s="1"/>
      <c r="F167" s="1"/>
      <c r="G167" s="1"/>
      <c r="H167" s="89">
        <v>0</v>
      </c>
      <c r="J167" s="37"/>
    </row>
    <row r="168" spans="1:10" x14ac:dyDescent="0.25">
      <c r="A168" s="34" t="s">
        <v>137</v>
      </c>
      <c r="B168" s="1"/>
      <c r="C168" s="1"/>
      <c r="D168" s="1"/>
      <c r="E168" s="1"/>
      <c r="F168" s="1"/>
      <c r="G168" s="1"/>
      <c r="H168" s="94">
        <v>0</v>
      </c>
      <c r="J168" s="37"/>
    </row>
    <row r="169" spans="1:10" x14ac:dyDescent="0.25">
      <c r="A169" s="34" t="s">
        <v>138</v>
      </c>
      <c r="B169" s="1"/>
      <c r="C169" s="1"/>
      <c r="D169" s="1"/>
      <c r="E169" s="1"/>
      <c r="F169" s="1"/>
      <c r="G169" s="1"/>
      <c r="H169" s="94">
        <v>0</v>
      </c>
      <c r="J169" s="37"/>
    </row>
    <row r="170" spans="1:10" x14ac:dyDescent="0.25">
      <c r="A170" s="34"/>
      <c r="B170" s="1"/>
      <c r="C170" s="1"/>
      <c r="D170" s="1"/>
      <c r="E170" s="1"/>
      <c r="F170" s="1"/>
      <c r="G170" s="1"/>
      <c r="H170" s="21" t="s">
        <v>51</v>
      </c>
    </row>
    <row r="171" spans="1:10" x14ac:dyDescent="0.25">
      <c r="A171" s="46" t="s">
        <v>139</v>
      </c>
      <c r="B171" s="1"/>
      <c r="C171" s="1"/>
      <c r="D171" s="1"/>
      <c r="E171" s="1"/>
      <c r="F171" s="21"/>
      <c r="G171" s="1"/>
      <c r="H171" s="94">
        <v>5909340.25</v>
      </c>
      <c r="I171" s="100"/>
      <c r="J171" s="37"/>
    </row>
    <row r="172" spans="1:10" x14ac:dyDescent="0.25">
      <c r="A172" s="89"/>
      <c r="B172" s="31"/>
      <c r="C172" s="31"/>
      <c r="D172" s="31"/>
      <c r="E172" s="31"/>
      <c r="F172" s="31"/>
      <c r="G172" s="1"/>
      <c r="H172" s="31"/>
    </row>
    <row r="173" spans="1:10" x14ac:dyDescent="0.25">
      <c r="A173" s="81"/>
      <c r="B173" s="1"/>
      <c r="C173" s="2"/>
      <c r="D173" s="3"/>
      <c r="E173" s="1"/>
      <c r="F173" s="1"/>
      <c r="G173" s="1"/>
      <c r="H173" s="1"/>
    </row>
    <row r="174" spans="1:10" x14ac:dyDescent="0.25">
      <c r="A174" s="81"/>
      <c r="B174" s="1"/>
      <c r="C174" s="2"/>
      <c r="D174" s="3"/>
      <c r="E174" s="1"/>
      <c r="F174" s="1"/>
      <c r="G174" s="1"/>
      <c r="H174" s="1"/>
    </row>
    <row r="175" spans="1:10" x14ac:dyDescent="0.25">
      <c r="A175" s="81"/>
      <c r="B175" s="1"/>
      <c r="C175" s="2"/>
      <c r="D175" s="3"/>
      <c r="E175" s="1"/>
      <c r="F175" s="1"/>
      <c r="G175" s="1"/>
      <c r="H175" s="1"/>
    </row>
    <row r="176" spans="1:10" x14ac:dyDescent="0.25">
      <c r="A176" s="81"/>
      <c r="B176" s="1"/>
      <c r="C176" s="2"/>
      <c r="D176" s="3"/>
      <c r="E176" s="1"/>
      <c r="F176" s="1"/>
      <c r="G176" s="1"/>
      <c r="H176" s="1"/>
    </row>
    <row r="177" spans="1:10" x14ac:dyDescent="0.25">
      <c r="A177" s="15" t="s">
        <v>140</v>
      </c>
      <c r="B177" s="1"/>
      <c r="C177" s="2"/>
      <c r="D177" s="3"/>
      <c r="E177" s="1"/>
      <c r="F177" s="1"/>
      <c r="G177" s="1"/>
      <c r="H177" s="1"/>
    </row>
    <row r="178" spans="1:10" x14ac:dyDescent="0.25">
      <c r="A178" s="15"/>
      <c r="B178" s="1"/>
      <c r="C178" s="2"/>
      <c r="D178" s="3"/>
      <c r="E178" s="1"/>
      <c r="F178" s="1"/>
      <c r="G178" s="1"/>
      <c r="H178" s="1"/>
    </row>
    <row r="179" spans="1:10" x14ac:dyDescent="0.25">
      <c r="A179" s="46" t="s">
        <v>141</v>
      </c>
      <c r="B179" s="1"/>
      <c r="C179" s="2"/>
      <c r="D179" s="3"/>
      <c r="E179" s="1"/>
      <c r="F179" s="1"/>
      <c r="G179" s="1" t="s">
        <v>51</v>
      </c>
      <c r="H179" s="94">
        <v>3765099.45</v>
      </c>
      <c r="J179" s="37"/>
    </row>
    <row r="180" spans="1:10" x14ac:dyDescent="0.25">
      <c r="A180" s="46" t="s">
        <v>142</v>
      </c>
      <c r="B180" s="1"/>
      <c r="C180" s="2"/>
      <c r="D180" s="3"/>
      <c r="E180" s="1"/>
      <c r="F180" s="1"/>
      <c r="G180" s="1"/>
      <c r="H180" s="89">
        <v>7530198.9000000004</v>
      </c>
      <c r="J180" s="37"/>
    </row>
    <row r="181" spans="1:10" x14ac:dyDescent="0.25">
      <c r="A181" s="46" t="s">
        <v>143</v>
      </c>
      <c r="B181" s="1"/>
      <c r="C181" s="2"/>
      <c r="D181" s="3"/>
      <c r="E181" s="1"/>
      <c r="F181" s="1"/>
      <c r="G181" s="1"/>
      <c r="H181" s="76">
        <v>7530198.9000000004</v>
      </c>
      <c r="J181" s="37"/>
    </row>
    <row r="182" spans="1:10" x14ac:dyDescent="0.25">
      <c r="A182" s="46" t="s">
        <v>144</v>
      </c>
      <c r="B182" s="1"/>
      <c r="C182" s="2"/>
      <c r="D182" s="3"/>
      <c r="E182" s="1"/>
      <c r="F182" s="1"/>
      <c r="G182" s="1"/>
      <c r="H182" s="94">
        <v>0</v>
      </c>
      <c r="J182" s="37"/>
    </row>
    <row r="183" spans="1:10" x14ac:dyDescent="0.25">
      <c r="A183" s="46" t="s">
        <v>145</v>
      </c>
      <c r="B183" s="1"/>
      <c r="C183" s="2"/>
      <c r="D183" s="3"/>
      <c r="E183" s="1"/>
      <c r="F183" s="1"/>
      <c r="G183" s="1"/>
      <c r="H183" s="91">
        <v>0</v>
      </c>
      <c r="J183" s="37"/>
    </row>
    <row r="184" spans="1:10" x14ac:dyDescent="0.25">
      <c r="A184" s="46" t="s">
        <v>146</v>
      </c>
      <c r="B184" s="1"/>
      <c r="C184" s="2"/>
      <c r="D184" s="3"/>
      <c r="E184" s="1"/>
      <c r="F184" s="1"/>
      <c r="G184" s="1"/>
      <c r="H184" s="89">
        <v>7530198.9000000004</v>
      </c>
      <c r="J184" s="37"/>
    </row>
    <row r="185" spans="1:10" x14ac:dyDescent="0.25">
      <c r="A185" s="46" t="s">
        <v>147</v>
      </c>
      <c r="B185" s="1"/>
      <c r="C185" s="2"/>
      <c r="D185" s="3"/>
      <c r="E185" s="1"/>
      <c r="F185" s="1"/>
      <c r="G185" s="1"/>
      <c r="H185" s="91">
        <v>0</v>
      </c>
      <c r="J185" s="37"/>
    </row>
    <row r="186" spans="1:10" x14ac:dyDescent="0.25">
      <c r="A186" s="46" t="s">
        <v>148</v>
      </c>
      <c r="B186" s="1"/>
      <c r="C186" s="2"/>
      <c r="D186" s="3"/>
      <c r="E186" s="1"/>
      <c r="F186" s="21"/>
      <c r="G186" s="1"/>
      <c r="H186" s="89">
        <v>5909340.2499999963</v>
      </c>
      <c r="J186" s="37"/>
    </row>
    <row r="187" spans="1:10" x14ac:dyDescent="0.25">
      <c r="A187" s="46" t="s">
        <v>149</v>
      </c>
      <c r="B187" s="1"/>
      <c r="C187" s="2"/>
      <c r="D187" s="3"/>
      <c r="E187" s="1"/>
      <c r="F187" s="21"/>
      <c r="G187" s="1"/>
      <c r="H187" s="94">
        <v>13439539.149999997</v>
      </c>
      <c r="J187" s="37"/>
    </row>
    <row r="188" spans="1:10" x14ac:dyDescent="0.25">
      <c r="A188" s="46" t="s">
        <v>150</v>
      </c>
      <c r="B188" s="1"/>
      <c r="C188" s="2"/>
      <c r="D188" s="3"/>
      <c r="E188" s="1"/>
      <c r="F188" s="21"/>
      <c r="G188" s="1"/>
      <c r="H188" s="94">
        <v>5909340.2499999981</v>
      </c>
      <c r="J188" s="37"/>
    </row>
    <row r="189" spans="1:10" x14ac:dyDescent="0.25">
      <c r="A189" s="46" t="s">
        <v>151</v>
      </c>
      <c r="B189" s="1"/>
      <c r="C189" s="2"/>
      <c r="D189" s="3"/>
      <c r="E189" s="1"/>
      <c r="F189" s="21"/>
      <c r="G189" s="1"/>
      <c r="H189" s="94">
        <v>7530198.8999999985</v>
      </c>
      <c r="J189" s="37"/>
    </row>
    <row r="190" spans="1:10" x14ac:dyDescent="0.25">
      <c r="A190" s="15"/>
      <c r="B190" s="1"/>
      <c r="C190" s="2"/>
      <c r="D190" s="3"/>
      <c r="E190" s="1"/>
      <c r="F190" s="1"/>
      <c r="G190" s="1"/>
      <c r="H190" s="1"/>
    </row>
    <row r="191" spans="1:10" x14ac:dyDescent="0.25">
      <c r="A191" s="15" t="s">
        <v>152</v>
      </c>
      <c r="B191" s="1"/>
      <c r="C191" s="2"/>
      <c r="D191" s="3"/>
      <c r="E191" s="1"/>
      <c r="F191" s="1"/>
      <c r="G191" s="21"/>
      <c r="H191" s="1"/>
    </row>
    <row r="192" spans="1:10" x14ac:dyDescent="0.25">
      <c r="A192" s="15"/>
      <c r="B192" s="1"/>
      <c r="C192" s="2"/>
      <c r="D192" s="3"/>
      <c r="E192" s="1"/>
      <c r="F192" s="1"/>
      <c r="G192" s="1"/>
      <c r="H192" s="1"/>
    </row>
    <row r="193" spans="1:10" ht="14.4" x14ac:dyDescent="0.3">
      <c r="A193" s="46" t="s">
        <v>153</v>
      </c>
      <c r="B193" s="1"/>
      <c r="C193" s="2"/>
      <c r="D193" s="3"/>
      <c r="E193" s="1"/>
      <c r="F193" s="1"/>
      <c r="G193" s="1"/>
      <c r="H193" s="101">
        <v>23.53</v>
      </c>
      <c r="J193" s="48"/>
    </row>
    <row r="194" spans="1:10" ht="17.399999999999999" x14ac:dyDescent="0.3">
      <c r="A194" s="15" t="s">
        <v>154</v>
      </c>
      <c r="B194" s="1"/>
      <c r="C194" s="2"/>
      <c r="D194" s="3"/>
      <c r="E194" s="1"/>
      <c r="F194" s="1"/>
      <c r="H194" s="102">
        <v>0.43663714909322604</v>
      </c>
      <c r="I194" s="103"/>
      <c r="J194" s="48"/>
    </row>
    <row r="195" spans="1:10" ht="17.399999999999999" x14ac:dyDescent="0.3">
      <c r="A195" s="15" t="s">
        <v>155</v>
      </c>
      <c r="B195" s="1"/>
      <c r="C195" s="2"/>
      <c r="D195" s="3"/>
      <c r="E195" s="1"/>
      <c r="F195" s="1"/>
      <c r="H195" s="102">
        <v>0.43200951401891352</v>
      </c>
      <c r="I195" s="103"/>
      <c r="J195" s="48"/>
    </row>
    <row r="196" spans="1:10" x14ac:dyDescent="0.25">
      <c r="A196" s="15"/>
      <c r="B196" s="1"/>
      <c r="C196" s="2"/>
      <c r="D196" s="3"/>
      <c r="E196" s="1"/>
      <c r="F196" s="1"/>
      <c r="H196" s="104"/>
    </row>
    <row r="197" spans="1:10" x14ac:dyDescent="0.25">
      <c r="A197" s="15"/>
      <c r="B197" s="1"/>
      <c r="C197" s="2"/>
      <c r="D197" s="3"/>
      <c r="E197" s="1"/>
      <c r="F197" s="1"/>
      <c r="G197" s="105" t="s">
        <v>156</v>
      </c>
      <c r="H197" s="105" t="s">
        <v>157</v>
      </c>
    </row>
    <row r="198" spans="1:10" x14ac:dyDescent="0.25">
      <c r="A198" s="46" t="s">
        <v>158</v>
      </c>
      <c r="B198" s="1"/>
      <c r="C198" s="2"/>
      <c r="D198" s="3"/>
      <c r="E198" s="21"/>
      <c r="F198" s="1"/>
      <c r="G198" s="101">
        <v>1905941.63</v>
      </c>
      <c r="H198" s="1"/>
    </row>
    <row r="199" spans="1:10" x14ac:dyDescent="0.25">
      <c r="A199" s="46" t="s">
        <v>159</v>
      </c>
      <c r="B199" s="1"/>
      <c r="C199" s="2"/>
      <c r="D199" s="3"/>
      <c r="E199" s="21"/>
      <c r="F199" s="1"/>
      <c r="G199" s="94">
        <v>2026287.85</v>
      </c>
      <c r="H199" s="106">
        <v>108</v>
      </c>
    </row>
    <row r="200" spans="1:10" x14ac:dyDescent="0.25">
      <c r="A200" s="46" t="s">
        <v>160</v>
      </c>
      <c r="B200" s="1"/>
      <c r="C200" s="2"/>
      <c r="D200" s="3"/>
      <c r="E200" s="21"/>
      <c r="F200" s="1"/>
      <c r="G200" s="94">
        <v>-120346.2200000002</v>
      </c>
      <c r="H200" s="1"/>
    </row>
    <row r="201" spans="1:10" x14ac:dyDescent="0.25">
      <c r="A201" s="46" t="s">
        <v>161</v>
      </c>
      <c r="B201" s="1"/>
      <c r="C201" s="2"/>
      <c r="D201" s="3"/>
      <c r="E201" s="21"/>
      <c r="F201" s="1"/>
      <c r="G201" s="94">
        <v>1482913668.5699999</v>
      </c>
      <c r="H201" s="1"/>
    </row>
    <row r="202" spans="1:10" x14ac:dyDescent="0.25">
      <c r="A202" s="46" t="s">
        <v>162</v>
      </c>
      <c r="B202" s="1"/>
      <c r="C202" s="2"/>
      <c r="D202" s="3"/>
      <c r="E202" s="21"/>
      <c r="F202" s="1"/>
      <c r="G202" s="107"/>
      <c r="H202" s="1"/>
    </row>
    <row r="203" spans="1:10" x14ac:dyDescent="0.25">
      <c r="A203" s="46" t="s">
        <v>163</v>
      </c>
      <c r="B203" s="1"/>
      <c r="C203" s="2"/>
      <c r="D203" s="3"/>
      <c r="E203" s="21"/>
      <c r="F203" s="1"/>
      <c r="G203" s="107">
        <v>-8.115524359287362E-5</v>
      </c>
      <c r="H203" s="1"/>
    </row>
    <row r="204" spans="1:10" x14ac:dyDescent="0.25">
      <c r="A204" s="46" t="s">
        <v>164</v>
      </c>
      <c r="B204" s="1"/>
      <c r="C204" s="2"/>
      <c r="D204" s="3"/>
      <c r="E204" s="21"/>
      <c r="F204" s="1"/>
      <c r="G204" s="108">
        <v>-2.68414E-5</v>
      </c>
      <c r="H204" s="1"/>
    </row>
    <row r="205" spans="1:10" x14ac:dyDescent="0.25">
      <c r="A205" s="46" t="s">
        <v>165</v>
      </c>
      <c r="B205" s="1"/>
      <c r="C205" s="2"/>
      <c r="D205" s="3"/>
      <c r="E205" s="21"/>
      <c r="F205" s="1"/>
      <c r="G205" s="108">
        <v>0</v>
      </c>
      <c r="H205" s="1"/>
    </row>
    <row r="206" spans="1:10" x14ac:dyDescent="0.25">
      <c r="A206" s="46" t="s">
        <v>166</v>
      </c>
      <c r="B206" s="1"/>
      <c r="C206" s="2"/>
      <c r="D206" s="3"/>
      <c r="E206" s="21"/>
      <c r="F206" s="1"/>
      <c r="G206" s="108">
        <v>0</v>
      </c>
      <c r="H206" s="1"/>
    </row>
    <row r="207" spans="1:10" x14ac:dyDescent="0.25">
      <c r="A207" s="46"/>
      <c r="B207" s="1"/>
      <c r="C207" s="2"/>
      <c r="D207" s="3"/>
      <c r="E207" s="21"/>
      <c r="F207" s="1"/>
      <c r="G207" s="107"/>
      <c r="H207" s="1"/>
    </row>
    <row r="208" spans="1:10" x14ac:dyDescent="0.25">
      <c r="A208" s="15" t="s">
        <v>167</v>
      </c>
      <c r="B208" s="1"/>
      <c r="C208" s="2"/>
      <c r="D208" s="3"/>
      <c r="E208" s="21"/>
      <c r="F208" s="1"/>
      <c r="G208" s="107">
        <v>1.0675045389027208E-4</v>
      </c>
      <c r="H208" s="76">
        <v>160770.43000000011</v>
      </c>
      <c r="I208" s="37"/>
      <c r="J208" s="37"/>
    </row>
    <row r="209" spans="1:8" x14ac:dyDescent="0.25">
      <c r="A209" s="46"/>
      <c r="B209" s="1"/>
      <c r="C209" s="2"/>
      <c r="D209" s="3"/>
      <c r="E209" s="1"/>
      <c r="F209" s="1"/>
      <c r="G209" s="1"/>
      <c r="H209" s="1"/>
    </row>
    <row r="210" spans="1:8" x14ac:dyDescent="0.25">
      <c r="A210" s="46" t="s">
        <v>168</v>
      </c>
      <c r="B210" s="1"/>
      <c r="C210" s="2"/>
      <c r="D210" s="3"/>
      <c r="E210" s="1"/>
      <c r="F210" s="109" t="s">
        <v>169</v>
      </c>
      <c r="G210" s="110" t="s">
        <v>170</v>
      </c>
      <c r="H210" s="110" t="s">
        <v>62</v>
      </c>
    </row>
    <row r="211" spans="1:8" x14ac:dyDescent="0.25">
      <c r="A211" s="34" t="s">
        <v>171</v>
      </c>
      <c r="B211" s="1"/>
      <c r="C211" s="2"/>
      <c r="D211" s="3"/>
      <c r="E211" s="1"/>
      <c r="F211" s="111">
        <v>3.3764342430185443E-3</v>
      </c>
      <c r="G211" s="101">
        <v>5006960.49</v>
      </c>
      <c r="H211" s="112">
        <v>232</v>
      </c>
    </row>
    <row r="212" spans="1:8" x14ac:dyDescent="0.25">
      <c r="A212" s="34" t="s">
        <v>172</v>
      </c>
      <c r="B212" s="1"/>
      <c r="C212" s="2"/>
      <c r="D212" s="3"/>
      <c r="E212" s="1"/>
      <c r="F212" s="111">
        <v>6.951104517055319E-4</v>
      </c>
      <c r="G212" s="101">
        <v>1030788.79</v>
      </c>
      <c r="H212" s="112">
        <v>48</v>
      </c>
    </row>
    <row r="213" spans="1:8" x14ac:dyDescent="0.25">
      <c r="A213" s="34" t="s">
        <v>173</v>
      </c>
      <c r="B213" s="1"/>
      <c r="C213" s="2"/>
      <c r="D213" s="3"/>
      <c r="E213" s="1"/>
      <c r="F213" s="111">
        <v>3.2473562703375173E-5</v>
      </c>
      <c r="G213" s="113">
        <v>48155.49</v>
      </c>
      <c r="H213" s="114">
        <v>2</v>
      </c>
    </row>
    <row r="214" spans="1:8" x14ac:dyDescent="0.25">
      <c r="A214" s="34" t="s">
        <v>174</v>
      </c>
      <c r="B214" s="1"/>
      <c r="C214" s="2"/>
      <c r="D214" s="3"/>
      <c r="E214" s="1"/>
      <c r="F214" s="111">
        <v>0</v>
      </c>
      <c r="G214" s="115">
        <v>0</v>
      </c>
      <c r="H214" s="116">
        <v>0</v>
      </c>
    </row>
    <row r="215" spans="1:8" x14ac:dyDescent="0.25">
      <c r="A215" s="46" t="s">
        <v>175</v>
      </c>
      <c r="B215" s="1"/>
      <c r="C215" s="2"/>
      <c r="D215" s="3"/>
      <c r="E215" s="1"/>
      <c r="F215" s="111">
        <v>4.1040182574274518E-3</v>
      </c>
      <c r="G215" s="98">
        <v>6085904.7700000005</v>
      </c>
      <c r="H215" s="117">
        <v>282</v>
      </c>
    </row>
    <row r="216" spans="1:8" x14ac:dyDescent="0.25">
      <c r="A216" s="46"/>
      <c r="B216" s="1"/>
      <c r="C216" s="2"/>
      <c r="D216" s="3"/>
      <c r="E216" s="1"/>
      <c r="F216" s="1"/>
      <c r="G216" s="98"/>
      <c r="H216" s="118"/>
    </row>
    <row r="217" spans="1:8" x14ac:dyDescent="0.25">
      <c r="A217" s="46" t="s">
        <v>176</v>
      </c>
      <c r="B217" s="1"/>
      <c r="C217" s="2"/>
      <c r="D217" s="3"/>
      <c r="E217" s="1"/>
      <c r="F217" s="1"/>
      <c r="G217" s="119" t="s">
        <v>170</v>
      </c>
      <c r="H217" s="119" t="s">
        <v>62</v>
      </c>
    </row>
    <row r="218" spans="1:8" x14ac:dyDescent="0.25">
      <c r="A218" s="46" t="s">
        <v>163</v>
      </c>
      <c r="B218" s="1"/>
      <c r="C218" s="2"/>
      <c r="D218" s="3"/>
      <c r="E218" s="1"/>
      <c r="F218" s="1"/>
      <c r="G218" s="120">
        <v>7.2758401440890699E-4</v>
      </c>
      <c r="H218" s="121">
        <v>6.9904650057321812E-4</v>
      </c>
    </row>
    <row r="219" spans="1:8" x14ac:dyDescent="0.25">
      <c r="A219" s="46" t="s">
        <v>164</v>
      </c>
      <c r="B219" s="1"/>
      <c r="C219" s="2"/>
      <c r="D219" s="3"/>
      <c r="E219" s="1"/>
      <c r="F219" s="1"/>
      <c r="G219" s="120">
        <v>4.6050900000000003E-5</v>
      </c>
      <c r="H219" s="120">
        <v>4.1786200000000003E-5</v>
      </c>
    </row>
    <row r="220" spans="1:8" x14ac:dyDescent="0.25">
      <c r="A220" s="46" t="s">
        <v>165</v>
      </c>
      <c r="B220" s="1"/>
      <c r="C220" s="2"/>
      <c r="D220" s="3"/>
      <c r="E220" s="1"/>
      <c r="F220" s="1"/>
      <c r="G220" s="120">
        <v>0</v>
      </c>
      <c r="H220" s="120">
        <v>0</v>
      </c>
    </row>
    <row r="221" spans="1:8" x14ac:dyDescent="0.25">
      <c r="A221" s="46" t="s">
        <v>166</v>
      </c>
      <c r="B221" s="1"/>
      <c r="C221" s="2"/>
      <c r="D221" s="3"/>
      <c r="E221" s="1"/>
      <c r="F221" s="1"/>
      <c r="G221" s="120">
        <v>0</v>
      </c>
      <c r="H221" s="120">
        <v>0</v>
      </c>
    </row>
    <row r="222" spans="1:8" x14ac:dyDescent="0.25">
      <c r="A222" s="46"/>
      <c r="B222" s="1"/>
      <c r="C222" s="2"/>
      <c r="D222" s="3"/>
      <c r="E222" s="1"/>
      <c r="F222" s="1"/>
      <c r="G222" s="122"/>
      <c r="H222" s="120"/>
    </row>
    <row r="223" spans="1:8" x14ac:dyDescent="0.25">
      <c r="A223" s="123" t="s">
        <v>177</v>
      </c>
      <c r="B223" s="1"/>
      <c r="C223" s="2"/>
      <c r="D223" s="3"/>
      <c r="E223" s="1"/>
      <c r="F223" s="1"/>
      <c r="G223" s="124">
        <v>1078944.28</v>
      </c>
      <c r="H223" s="120"/>
    </row>
    <row r="224" spans="1:8" x14ac:dyDescent="0.25">
      <c r="A224" s="123" t="s">
        <v>178</v>
      </c>
      <c r="B224" s="1"/>
      <c r="C224" s="2"/>
      <c r="D224" s="3"/>
      <c r="E224" s="1"/>
      <c r="F224" s="1"/>
      <c r="G224" s="122">
        <v>7.2758401440890699E-4</v>
      </c>
      <c r="H224" s="120"/>
    </row>
    <row r="225" spans="1:10" x14ac:dyDescent="0.25">
      <c r="A225" s="123" t="s">
        <v>179</v>
      </c>
      <c r="B225" s="1"/>
      <c r="C225" s="2"/>
      <c r="D225" s="3"/>
      <c r="E225" s="1"/>
      <c r="F225" s="1"/>
      <c r="G225" s="122">
        <v>4.3999999999999997E-2</v>
      </c>
      <c r="H225" s="120"/>
    </row>
    <row r="226" spans="1:10" x14ac:dyDescent="0.25">
      <c r="A226" s="123" t="s">
        <v>180</v>
      </c>
      <c r="B226" s="1"/>
      <c r="C226" s="2"/>
      <c r="D226" s="3"/>
      <c r="E226" s="1"/>
      <c r="F226" s="1"/>
      <c r="G226" s="125" t="s">
        <v>181</v>
      </c>
      <c r="H226" s="120"/>
    </row>
    <row r="227" spans="1:10" x14ac:dyDescent="0.25">
      <c r="A227" s="46"/>
      <c r="B227" s="1"/>
      <c r="C227" s="2"/>
      <c r="D227" s="3"/>
      <c r="E227" s="1"/>
      <c r="F227" s="1"/>
      <c r="G227" s="120"/>
      <c r="H227" s="1"/>
      <c r="I227" s="37"/>
    </row>
    <row r="228" spans="1:10" x14ac:dyDescent="0.25">
      <c r="A228" s="15" t="s">
        <v>182</v>
      </c>
      <c r="B228" s="1"/>
      <c r="C228" s="2"/>
      <c r="D228" s="3"/>
      <c r="E228" s="1"/>
      <c r="F228" s="1"/>
      <c r="G228" s="105" t="s">
        <v>156</v>
      </c>
      <c r="H228" s="105" t="s">
        <v>157</v>
      </c>
    </row>
    <row r="229" spans="1:10" x14ac:dyDescent="0.25">
      <c r="A229" s="15" t="s">
        <v>183</v>
      </c>
      <c r="B229" s="1"/>
      <c r="C229" s="2"/>
      <c r="D229" s="3"/>
      <c r="E229" s="21"/>
      <c r="F229" s="1"/>
      <c r="G229" s="101">
        <v>841798</v>
      </c>
      <c r="H229" s="126">
        <v>57</v>
      </c>
    </row>
    <row r="230" spans="1:10" x14ac:dyDescent="0.25">
      <c r="A230" s="15" t="s">
        <v>184</v>
      </c>
      <c r="B230" s="1"/>
      <c r="C230" s="2"/>
      <c r="D230" s="3"/>
      <c r="E230" s="21"/>
      <c r="F230" s="1"/>
      <c r="G230" s="115">
        <v>1002419.16</v>
      </c>
      <c r="H230" s="126">
        <v>57</v>
      </c>
    </row>
    <row r="231" spans="1:10" x14ac:dyDescent="0.25">
      <c r="A231" s="15" t="s">
        <v>185</v>
      </c>
      <c r="B231" s="1"/>
      <c r="C231" s="2"/>
      <c r="D231" s="3"/>
      <c r="E231" s="21"/>
      <c r="F231" s="1"/>
      <c r="G231" s="94">
        <v>-160621.16000000003</v>
      </c>
      <c r="H231" s="62"/>
    </row>
    <row r="232" spans="1:10" x14ac:dyDescent="0.25">
      <c r="A232" s="15"/>
      <c r="B232" s="1"/>
      <c r="C232" s="2"/>
      <c r="D232" s="3"/>
      <c r="E232" s="1"/>
      <c r="F232" s="1"/>
      <c r="G232" s="127"/>
    </row>
    <row r="233" spans="1:10" x14ac:dyDescent="0.25">
      <c r="A233" s="15" t="s">
        <v>186</v>
      </c>
      <c r="B233" s="1"/>
      <c r="C233" s="2"/>
      <c r="D233" s="3"/>
      <c r="E233" s="1"/>
      <c r="F233" s="21"/>
      <c r="G233" s="110" t="s">
        <v>156</v>
      </c>
      <c r="H233" s="105" t="s">
        <v>157</v>
      </c>
    </row>
    <row r="234" spans="1:10" x14ac:dyDescent="0.25">
      <c r="A234" s="15" t="s">
        <v>187</v>
      </c>
      <c r="B234" s="1"/>
      <c r="C234" s="2"/>
      <c r="D234" s="3"/>
      <c r="E234" s="21"/>
      <c r="F234" s="1"/>
      <c r="G234" s="76">
        <v>1407490</v>
      </c>
      <c r="H234" s="128">
        <v>87</v>
      </c>
      <c r="I234" s="37" t="s">
        <v>51</v>
      </c>
    </row>
    <row r="235" spans="1:10" x14ac:dyDescent="0.25">
      <c r="A235" s="15" t="s">
        <v>188</v>
      </c>
      <c r="B235" s="1"/>
      <c r="C235" s="2"/>
      <c r="D235" s="3"/>
      <c r="E235" s="21"/>
      <c r="F235" s="21"/>
      <c r="G235" s="76">
        <v>1653418.21</v>
      </c>
      <c r="H235" s="69">
        <v>87</v>
      </c>
      <c r="I235" s="37" t="s">
        <v>51</v>
      </c>
    </row>
    <row r="236" spans="1:10" ht="14.4" thickBot="1" x14ac:dyDescent="0.3">
      <c r="A236" s="15" t="s">
        <v>189</v>
      </c>
      <c r="B236" s="1"/>
      <c r="C236" s="2"/>
      <c r="D236" s="3"/>
      <c r="E236" s="21"/>
      <c r="F236" s="1"/>
      <c r="G236" s="129">
        <v>-245928.20999999996</v>
      </c>
    </row>
    <row r="237" spans="1:10" ht="14.4" thickTop="1" x14ac:dyDescent="0.25">
      <c r="A237" s="15"/>
      <c r="B237" s="1"/>
      <c r="C237" s="2"/>
      <c r="D237" s="3"/>
      <c r="E237" s="1"/>
      <c r="F237" s="1"/>
      <c r="G237" s="1"/>
      <c r="H237" s="1"/>
    </row>
    <row r="238" spans="1:10" x14ac:dyDescent="0.25">
      <c r="A238" s="15" t="s">
        <v>190</v>
      </c>
      <c r="B238" s="1"/>
      <c r="C238" s="2"/>
      <c r="D238" s="3"/>
      <c r="E238" s="1"/>
      <c r="F238" s="1"/>
      <c r="G238" s="1" t="s">
        <v>51</v>
      </c>
      <c r="H238" s="1"/>
    </row>
    <row r="239" spans="1:10" x14ac:dyDescent="0.25">
      <c r="A239" s="15"/>
      <c r="B239" s="1"/>
      <c r="C239" s="2"/>
      <c r="D239" s="3"/>
      <c r="E239" s="1"/>
      <c r="F239" s="1"/>
      <c r="G239" s="1"/>
      <c r="H239" s="1"/>
    </row>
    <row r="240" spans="1:10" x14ac:dyDescent="0.25">
      <c r="A240" s="15" t="s">
        <v>191</v>
      </c>
      <c r="B240" s="1"/>
      <c r="C240" s="2"/>
      <c r="D240" s="3"/>
      <c r="E240" s="1"/>
      <c r="F240" s="1"/>
      <c r="G240" s="1"/>
      <c r="H240" s="76">
        <v>575232.03</v>
      </c>
      <c r="I240" s="130"/>
      <c r="J240" s="59"/>
    </row>
    <row r="241" spans="1:10" x14ac:dyDescent="0.25">
      <c r="A241" s="15" t="s">
        <v>192</v>
      </c>
      <c r="B241" s="1"/>
      <c r="C241" s="2"/>
      <c r="D241" s="3"/>
      <c r="E241" s="1"/>
      <c r="F241" s="1"/>
      <c r="G241" s="1"/>
      <c r="H241" s="94">
        <v>343402.06</v>
      </c>
      <c r="I241" s="37"/>
      <c r="J241" s="59"/>
    </row>
    <row r="242" spans="1:10" x14ac:dyDescent="0.25">
      <c r="A242" s="15" t="s">
        <v>193</v>
      </c>
      <c r="B242" s="1"/>
      <c r="C242" s="2"/>
      <c r="D242" s="3"/>
      <c r="E242" s="1"/>
      <c r="F242" s="1"/>
      <c r="G242" s="1"/>
      <c r="H242" s="93">
        <v>429169.33</v>
      </c>
      <c r="J242" s="59"/>
    </row>
    <row r="243" spans="1:10" ht="14.4" thickBot="1" x14ac:dyDescent="0.3">
      <c r="A243" s="15" t="s">
        <v>194</v>
      </c>
      <c r="B243" s="1"/>
      <c r="C243" s="2"/>
      <c r="D243" s="3"/>
      <c r="E243" s="1"/>
      <c r="F243" s="1"/>
      <c r="G243" s="1"/>
      <c r="H243" s="129">
        <v>660999.30000000005</v>
      </c>
      <c r="I243" s="97"/>
      <c r="J243" s="59"/>
    </row>
    <row r="244" spans="1:10" ht="14.4" thickTop="1" x14ac:dyDescent="0.25">
      <c r="A244" s="15"/>
      <c r="B244" s="1"/>
      <c r="C244" s="2"/>
      <c r="D244" s="3"/>
      <c r="E244" s="1"/>
      <c r="F244" s="1"/>
      <c r="G244" s="1"/>
      <c r="H244" s="1"/>
      <c r="I244" s="131"/>
      <c r="J244" s="59"/>
    </row>
    <row r="245" spans="1:10" x14ac:dyDescent="0.25">
      <c r="A245" s="15" t="s">
        <v>195</v>
      </c>
      <c r="B245" s="1"/>
      <c r="C245" s="2"/>
      <c r="D245" s="3"/>
      <c r="E245" s="1"/>
      <c r="F245" s="1"/>
      <c r="G245" s="1"/>
      <c r="H245" s="76">
        <v>2000356.94</v>
      </c>
      <c r="I245" s="132"/>
      <c r="J245" s="59"/>
    </row>
    <row r="246" spans="1:10" x14ac:dyDescent="0.25">
      <c r="A246" s="15" t="s">
        <v>196</v>
      </c>
      <c r="B246" s="1"/>
      <c r="C246" s="2"/>
      <c r="D246" s="3"/>
      <c r="E246" s="1"/>
      <c r="F246" s="1"/>
      <c r="G246" s="1"/>
      <c r="H246" s="94">
        <v>563930.23</v>
      </c>
      <c r="I246" s="133"/>
      <c r="J246" s="59"/>
    </row>
    <row r="247" spans="1:10" x14ac:dyDescent="0.25">
      <c r="A247" s="15" t="s">
        <v>197</v>
      </c>
      <c r="B247" s="1"/>
      <c r="C247" s="2"/>
      <c r="D247" s="3"/>
      <c r="E247" s="1"/>
      <c r="F247" s="1"/>
      <c r="G247" s="1"/>
      <c r="H247" s="94">
        <v>1161577.18</v>
      </c>
      <c r="I247" s="132"/>
      <c r="J247" s="59"/>
    </row>
    <row r="248" spans="1:10" ht="14.4" thickBot="1" x14ac:dyDescent="0.3">
      <c r="A248" s="15" t="s">
        <v>198</v>
      </c>
      <c r="B248" s="1"/>
      <c r="C248" s="2"/>
      <c r="D248" s="3"/>
      <c r="E248" s="1"/>
      <c r="F248" s="1"/>
      <c r="G248" s="1"/>
      <c r="H248" s="129">
        <v>2598003.8899999997</v>
      </c>
      <c r="I248" s="134"/>
      <c r="J248" s="59"/>
    </row>
    <row r="249" spans="1:10" ht="14.4" thickTop="1" x14ac:dyDescent="0.25">
      <c r="A249" s="15"/>
    </row>
    <row r="250" spans="1:10" x14ac:dyDescent="0.25">
      <c r="A250" s="118" t="s">
        <v>199</v>
      </c>
      <c r="F250" s="135"/>
      <c r="I250" s="37"/>
    </row>
    <row r="251" spans="1:10" x14ac:dyDescent="0.25">
      <c r="A251" s="118"/>
      <c r="F251" s="135"/>
    </row>
    <row r="252" spans="1:10" x14ac:dyDescent="0.25">
      <c r="A252" s="46" t="s">
        <v>200</v>
      </c>
      <c r="F252" s="135"/>
    </row>
    <row r="253" spans="1:10" x14ac:dyDescent="0.25">
      <c r="A253" s="46" t="s">
        <v>201</v>
      </c>
      <c r="F253" s="135"/>
    </row>
    <row r="254" spans="1:10" x14ac:dyDescent="0.25">
      <c r="A254" s="46" t="s">
        <v>202</v>
      </c>
      <c r="E254" s="32"/>
      <c r="F254" s="135"/>
    </row>
    <row r="255" spans="1:10" x14ac:dyDescent="0.25">
      <c r="A255" s="46" t="s">
        <v>203</v>
      </c>
      <c r="E255" s="32" t="s">
        <v>51</v>
      </c>
      <c r="F255" s="135"/>
      <c r="H255" s="136" t="s">
        <v>204</v>
      </c>
    </row>
    <row r="256" spans="1:10" x14ac:dyDescent="0.25">
      <c r="A256" s="46"/>
      <c r="F256" s="135"/>
      <c r="H256" s="118"/>
    </row>
    <row r="257" spans="1:8" x14ac:dyDescent="0.25">
      <c r="A257" s="46" t="s">
        <v>205</v>
      </c>
      <c r="F257" s="135"/>
      <c r="H257" s="118"/>
    </row>
    <row r="258" spans="1:8" x14ac:dyDescent="0.25">
      <c r="A258" s="46" t="s">
        <v>206</v>
      </c>
      <c r="E258" s="32" t="s">
        <v>51</v>
      </c>
      <c r="F258" s="135"/>
      <c r="H258" s="136" t="s">
        <v>204</v>
      </c>
    </row>
    <row r="259" spans="1:8" x14ac:dyDescent="0.25">
      <c r="A259" s="46"/>
      <c r="F259" s="135"/>
      <c r="H259" s="118"/>
    </row>
    <row r="260" spans="1:8" x14ac:dyDescent="0.25">
      <c r="A260" s="46" t="s">
        <v>207</v>
      </c>
      <c r="F260" s="135"/>
      <c r="H260" s="118"/>
    </row>
    <row r="261" spans="1:8" x14ac:dyDescent="0.25">
      <c r="A261" s="46" t="s">
        <v>208</v>
      </c>
      <c r="E261" s="32" t="s">
        <v>51</v>
      </c>
      <c r="F261" s="135"/>
      <c r="H261" s="136" t="s">
        <v>204</v>
      </c>
    </row>
    <row r="262" spans="1:8" x14ac:dyDescent="0.25">
      <c r="A262" s="46"/>
      <c r="F262" s="135"/>
      <c r="H262" s="118"/>
    </row>
    <row r="263" spans="1:8" x14ac:dyDescent="0.25">
      <c r="A263" s="46" t="s">
        <v>209</v>
      </c>
      <c r="F263" s="135"/>
      <c r="H263" s="118"/>
    </row>
    <row r="264" spans="1:8" x14ac:dyDescent="0.25">
      <c r="A264" s="46" t="s">
        <v>210</v>
      </c>
      <c r="E264" s="32" t="s">
        <v>51</v>
      </c>
      <c r="F264" s="135"/>
      <c r="H264" s="136" t="s">
        <v>204</v>
      </c>
    </row>
    <row r="265" spans="1:8" x14ac:dyDescent="0.25">
      <c r="A265" s="46"/>
      <c r="E265" s="32"/>
      <c r="F265" s="135"/>
      <c r="H265" s="136"/>
    </row>
    <row r="266" spans="1:8" x14ac:dyDescent="0.25">
      <c r="A266" s="46" t="s">
        <v>211</v>
      </c>
      <c r="E266" s="32"/>
      <c r="F266" s="135"/>
      <c r="H266" s="136"/>
    </row>
    <row r="267" spans="1:8" x14ac:dyDescent="0.25">
      <c r="A267" s="46" t="s">
        <v>212</v>
      </c>
      <c r="E267" s="32" t="s">
        <v>51</v>
      </c>
      <c r="F267" s="135"/>
      <c r="H267" s="136" t="s">
        <v>204</v>
      </c>
    </row>
    <row r="268" spans="1:8" x14ac:dyDescent="0.25">
      <c r="A268" s="46"/>
      <c r="E268" s="32"/>
      <c r="F268" s="135"/>
      <c r="H268" s="136"/>
    </row>
    <row r="269" spans="1:8" x14ac:dyDescent="0.25">
      <c r="A269" s="46" t="s">
        <v>213</v>
      </c>
      <c r="F269" s="135"/>
      <c r="H269" s="118"/>
    </row>
    <row r="270" spans="1:8" x14ac:dyDescent="0.25">
      <c r="A270" s="46" t="s">
        <v>214</v>
      </c>
      <c r="E270" s="32" t="s">
        <v>51</v>
      </c>
      <c r="F270" s="135"/>
      <c r="H270" s="136" t="s">
        <v>204</v>
      </c>
    </row>
    <row r="273" spans="1:1" x14ac:dyDescent="0.25">
      <c r="A273" s="46"/>
    </row>
    <row r="274" spans="1:1" ht="15.6" x14ac:dyDescent="0.25">
      <c r="A274" s="137" t="s">
        <v>216</v>
      </c>
    </row>
    <row r="275" spans="1:1" x14ac:dyDescent="0.25">
      <c r="A275" s="46"/>
    </row>
    <row r="276" spans="1:1" x14ac:dyDescent="0.25">
      <c r="A276" s="46"/>
    </row>
    <row r="277" spans="1:1" x14ac:dyDescent="0.25">
      <c r="A277" s="46"/>
    </row>
    <row r="278" spans="1:1" x14ac:dyDescent="0.25">
      <c r="A278" s="46"/>
    </row>
    <row r="279" spans="1:1" x14ac:dyDescent="0.25">
      <c r="A279" s="46"/>
    </row>
    <row r="280" spans="1:1" x14ac:dyDescent="0.25">
      <c r="A280" s="46"/>
    </row>
    <row r="281" spans="1:1" x14ac:dyDescent="0.25">
      <c r="A281" s="46"/>
    </row>
    <row r="282" spans="1:1" x14ac:dyDescent="0.25">
      <c r="A282" s="46"/>
    </row>
    <row r="283" spans="1:1" x14ac:dyDescent="0.25">
      <c r="A283" s="46"/>
    </row>
    <row r="284" spans="1:1" x14ac:dyDescent="0.25">
      <c r="A284" s="46"/>
    </row>
    <row r="285" spans="1:1" x14ac:dyDescent="0.25">
      <c r="A285" s="46"/>
    </row>
    <row r="286" spans="1:1" x14ac:dyDescent="0.25">
      <c r="A286" s="46"/>
    </row>
    <row r="287" spans="1:1" x14ac:dyDescent="0.25">
      <c r="A287" s="46"/>
    </row>
    <row r="288" spans="1:1" x14ac:dyDescent="0.25">
      <c r="A288" s="46"/>
    </row>
    <row r="289" spans="1:1" x14ac:dyDescent="0.25">
      <c r="A289" s="46"/>
    </row>
    <row r="290" spans="1:1" x14ac:dyDescent="0.25">
      <c r="A290" s="46"/>
    </row>
    <row r="291" spans="1:1" x14ac:dyDescent="0.25">
      <c r="A291" s="46"/>
    </row>
    <row r="292" spans="1:1" x14ac:dyDescent="0.25">
      <c r="A292" s="46"/>
    </row>
    <row r="293" spans="1:1" x14ac:dyDescent="0.25">
      <c r="A293" s="46"/>
    </row>
    <row r="294" spans="1:1" x14ac:dyDescent="0.25">
      <c r="A294" s="46"/>
    </row>
    <row r="295" spans="1:1" x14ac:dyDescent="0.25">
      <c r="A295" s="46"/>
    </row>
  </sheetData>
  <pageMargins left="0.7" right="0.7" top="0.75" bottom="0.75" header="0.3" footer="0.3"/>
  <pageSetup scale="43" fitToHeight="0" orientation="portrait" r:id="rId1"/>
  <headerFooter>
    <oddHeader xml:space="preserve">&amp;C&amp;"Times New Roman,Regular"NISSAN AUTO LEASE TRUST 2020-A
Servicer Report
</oddHeader>
  </headerFooter>
  <rowBreaks count="2" manualBreakCount="2">
    <brk id="99" max="16383" man="1"/>
    <brk id="190" max="8"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E299"/>
  <sheetViews>
    <sheetView zoomScale="75" zoomScaleNormal="75" workbookViewId="0">
      <selection activeCell="D21" sqref="D21"/>
    </sheetView>
  </sheetViews>
  <sheetFormatPr defaultColWidth="34.44140625" defaultRowHeight="13.8" x14ac:dyDescent="0.25"/>
  <cols>
    <col min="1" max="1" width="32.44140625" style="1" customWidth="1"/>
    <col min="2" max="2" width="20.21875" style="4" customWidth="1"/>
    <col min="3" max="3" width="18.77734375" style="4" bestFit="1" customWidth="1"/>
    <col min="4" max="4" width="37.77734375" style="4" customWidth="1"/>
    <col min="5" max="5" width="21.21875" style="4" customWidth="1"/>
    <col min="6" max="6" width="23.21875" style="4" customWidth="1"/>
    <col min="7" max="7" width="20.77734375" style="4" customWidth="1"/>
    <col min="8" max="8" width="18.21875" style="4" customWidth="1"/>
    <col min="9" max="9" width="15.21875" style="4" customWidth="1"/>
    <col min="10" max="16384" width="34.44140625" style="4"/>
  </cols>
  <sheetData>
    <row r="1" spans="1:31" x14ac:dyDescent="0.25">
      <c r="B1" s="1"/>
      <c r="C1" s="1"/>
      <c r="D1" s="1"/>
      <c r="E1" s="1"/>
      <c r="F1" s="1"/>
      <c r="G1" s="1"/>
      <c r="H1" s="1"/>
      <c r="I1" s="1"/>
      <c r="J1" s="1"/>
      <c r="K1" s="1"/>
      <c r="L1" s="1"/>
      <c r="M1" s="1"/>
      <c r="N1" s="1"/>
      <c r="O1" s="1"/>
      <c r="P1" s="1"/>
      <c r="Q1" s="1"/>
      <c r="R1" s="1"/>
      <c r="S1" s="1"/>
      <c r="T1" s="1"/>
      <c r="U1" s="1"/>
      <c r="V1" s="1"/>
      <c r="W1" s="1"/>
      <c r="X1" s="1"/>
      <c r="Y1" s="1"/>
      <c r="Z1" s="2"/>
      <c r="AA1" s="3"/>
      <c r="AB1" s="1"/>
      <c r="AC1" s="1"/>
      <c r="AD1" s="1"/>
      <c r="AE1" s="1"/>
    </row>
    <row r="2" spans="1:31" x14ac:dyDescent="0.25">
      <c r="A2" s="5"/>
      <c r="B2" s="1"/>
      <c r="C2" s="1"/>
      <c r="D2" s="1"/>
      <c r="E2" s="1"/>
      <c r="F2" s="1"/>
      <c r="G2" s="1"/>
    </row>
    <row r="3" spans="1:31" x14ac:dyDescent="0.25">
      <c r="A3" s="6" t="s">
        <v>0</v>
      </c>
      <c r="B3" s="1"/>
      <c r="C3" s="7">
        <v>43831</v>
      </c>
      <c r="D3" s="8" t="s">
        <v>1</v>
      </c>
      <c r="E3" s="9">
        <v>43879</v>
      </c>
      <c r="F3" s="1"/>
      <c r="G3" s="1"/>
    </row>
    <row r="4" spans="1:31" x14ac:dyDescent="0.25">
      <c r="A4" s="6" t="s">
        <v>2</v>
      </c>
      <c r="B4" s="1"/>
      <c r="C4" s="7">
        <v>43861</v>
      </c>
      <c r="D4" s="8" t="s">
        <v>3</v>
      </c>
      <c r="E4" s="10">
        <v>18</v>
      </c>
      <c r="F4" s="1"/>
      <c r="G4" s="1"/>
    </row>
    <row r="5" spans="1:31" x14ac:dyDescent="0.25">
      <c r="A5" s="6" t="s">
        <v>4</v>
      </c>
      <c r="B5" s="1"/>
      <c r="C5" s="7">
        <v>43857</v>
      </c>
      <c r="D5" s="8" t="s">
        <v>5</v>
      </c>
      <c r="E5" s="10">
        <v>22</v>
      </c>
      <c r="F5" s="11"/>
      <c r="G5" s="1"/>
    </row>
    <row r="6" spans="1:31" x14ac:dyDescent="0.25">
      <c r="A6" s="6" t="s">
        <v>6</v>
      </c>
      <c r="B6" s="1"/>
      <c r="C6" s="7">
        <v>43879</v>
      </c>
      <c r="D6" s="11"/>
      <c r="E6" s="12"/>
      <c r="F6" s="11"/>
      <c r="G6" s="1"/>
    </row>
    <row r="7" spans="1:31" x14ac:dyDescent="0.25">
      <c r="A7" s="6"/>
      <c r="B7" s="13"/>
      <c r="C7" s="11"/>
      <c r="D7" s="11"/>
      <c r="E7" s="11"/>
      <c r="F7" s="14"/>
      <c r="G7" s="1"/>
    </row>
    <row r="8" spans="1:31" x14ac:dyDescent="0.25">
      <c r="A8" s="15" t="s">
        <v>7</v>
      </c>
      <c r="B8" s="11"/>
      <c r="C8" s="1"/>
      <c r="D8" s="1"/>
      <c r="E8" s="1"/>
      <c r="F8" s="1"/>
      <c r="G8" s="1"/>
    </row>
    <row r="9" spans="1:31" x14ac:dyDescent="0.25">
      <c r="A9" s="8"/>
      <c r="B9" s="16" t="s">
        <v>8</v>
      </c>
      <c r="C9" s="16" t="s">
        <v>9</v>
      </c>
      <c r="D9" s="16" t="s">
        <v>10</v>
      </c>
      <c r="E9" s="16" t="s">
        <v>11</v>
      </c>
      <c r="F9" s="16" t="s">
        <v>12</v>
      </c>
      <c r="G9" s="1"/>
    </row>
    <row r="10" spans="1:31" x14ac:dyDescent="0.25">
      <c r="A10" s="8" t="s">
        <v>13</v>
      </c>
      <c r="B10" s="17"/>
      <c r="C10" s="18">
        <v>1506039779.1399999</v>
      </c>
      <c r="D10" s="19">
        <v>1506039779.1400001</v>
      </c>
      <c r="E10" s="18">
        <v>1482913668.5699999</v>
      </c>
      <c r="F10" s="20">
        <v>0.98464442248450723</v>
      </c>
      <c r="G10" s="21"/>
      <c r="H10" s="22"/>
    </row>
    <row r="11" spans="1:31" x14ac:dyDescent="0.25">
      <c r="A11" s="8" t="s">
        <v>14</v>
      </c>
      <c r="B11" s="8"/>
      <c r="C11" s="18">
        <v>1506039779.1399999</v>
      </c>
      <c r="D11" s="19">
        <v>1506039779.1399999</v>
      </c>
      <c r="E11" s="18">
        <v>1482913668.5700002</v>
      </c>
      <c r="F11" s="20">
        <v>0.98464442248450734</v>
      </c>
      <c r="G11" s="1"/>
    </row>
    <row r="12" spans="1:31" x14ac:dyDescent="0.25">
      <c r="A12" s="23" t="s">
        <v>15</v>
      </c>
      <c r="B12" s="24">
        <v>1.7218299999999999E-2</v>
      </c>
      <c r="C12" s="18">
        <v>164000000</v>
      </c>
      <c r="D12" s="19">
        <v>164000000</v>
      </c>
      <c r="E12" s="18">
        <v>140873889.43000001</v>
      </c>
      <c r="F12" s="20">
        <v>0.85898713067073174</v>
      </c>
      <c r="G12" s="21"/>
    </row>
    <row r="13" spans="1:31" x14ac:dyDescent="0.25">
      <c r="A13" s="23" t="s">
        <v>16</v>
      </c>
      <c r="B13" s="24">
        <v>1.7999999999999999E-2</v>
      </c>
      <c r="C13" s="18">
        <v>500000000</v>
      </c>
      <c r="D13" s="19">
        <v>500000000</v>
      </c>
      <c r="E13" s="18">
        <v>500000000</v>
      </c>
      <c r="F13" s="20">
        <v>1</v>
      </c>
      <c r="G13" s="21"/>
    </row>
    <row r="14" spans="1:31" x14ac:dyDescent="0.25">
      <c r="A14" s="23" t="s">
        <v>17</v>
      </c>
      <c r="B14" s="25">
        <v>1.7908799999999999E-2</v>
      </c>
      <c r="C14" s="18">
        <v>50000000</v>
      </c>
      <c r="D14" s="19">
        <v>50000000</v>
      </c>
      <c r="E14" s="18">
        <v>50000000</v>
      </c>
      <c r="F14" s="20">
        <v>1</v>
      </c>
      <c r="G14" s="21"/>
    </row>
    <row r="15" spans="1:31" x14ac:dyDescent="0.25">
      <c r="A15" s="23" t="s">
        <v>18</v>
      </c>
      <c r="B15" s="24">
        <v>1.84E-2</v>
      </c>
      <c r="C15" s="18">
        <v>436000000</v>
      </c>
      <c r="D15" s="19">
        <v>436000000</v>
      </c>
      <c r="E15" s="18">
        <v>436000000</v>
      </c>
      <c r="F15" s="20">
        <v>1</v>
      </c>
      <c r="G15" s="1"/>
    </row>
    <row r="16" spans="1:31" x14ac:dyDescent="0.25">
      <c r="A16" s="23" t="s">
        <v>19</v>
      </c>
      <c r="B16" s="24">
        <v>1.8800000000000001E-2</v>
      </c>
      <c r="C16" s="18">
        <v>107500000</v>
      </c>
      <c r="D16" s="19">
        <v>107500000</v>
      </c>
      <c r="E16" s="18">
        <v>107500000</v>
      </c>
      <c r="F16" s="20">
        <v>1</v>
      </c>
      <c r="G16" s="1"/>
    </row>
    <row r="17" spans="1:10" x14ac:dyDescent="0.25">
      <c r="A17" s="23" t="s">
        <v>20</v>
      </c>
      <c r="B17" s="24">
        <v>0</v>
      </c>
      <c r="C17" s="18">
        <v>248539779.13999999</v>
      </c>
      <c r="D17" s="19">
        <v>248539779.13999999</v>
      </c>
      <c r="E17" s="18">
        <v>248539779.13999999</v>
      </c>
      <c r="F17" s="20">
        <v>1</v>
      </c>
      <c r="G17" s="1"/>
    </row>
    <row r="18" spans="1:10" x14ac:dyDescent="0.25">
      <c r="A18" s="23"/>
      <c r="B18" s="26"/>
      <c r="C18" s="27"/>
      <c r="D18" s="27"/>
      <c r="E18" s="27"/>
      <c r="F18" s="27"/>
      <c r="G18" s="1"/>
    </row>
    <row r="19" spans="1:10" x14ac:dyDescent="0.25">
      <c r="A19" s="23"/>
      <c r="B19" s="26"/>
      <c r="C19" s="1"/>
      <c r="D19" s="1"/>
      <c r="E19" s="1"/>
      <c r="F19" s="27"/>
      <c r="G19" s="21"/>
    </row>
    <row r="20" spans="1:10" ht="27.6" x14ac:dyDescent="0.25">
      <c r="A20" s="23"/>
      <c r="B20" s="28" t="s">
        <v>21</v>
      </c>
      <c r="C20" s="28" t="s">
        <v>22</v>
      </c>
      <c r="D20" s="28" t="s">
        <v>23</v>
      </c>
      <c r="E20" s="28" t="s">
        <v>24</v>
      </c>
      <c r="F20" s="27"/>
      <c r="G20" s="1"/>
    </row>
    <row r="21" spans="1:10" x14ac:dyDescent="0.25">
      <c r="A21" s="23" t="s">
        <v>15</v>
      </c>
      <c r="B21" s="18">
        <v>23126110.570000313</v>
      </c>
      <c r="C21" s="18">
        <v>172565.63</v>
      </c>
      <c r="D21" s="20">
        <v>141.01286932927022</v>
      </c>
      <c r="E21" s="20">
        <v>1.0522294512195123</v>
      </c>
      <c r="F21" s="27"/>
      <c r="G21" s="1"/>
    </row>
    <row r="22" spans="1:10" x14ac:dyDescent="0.25">
      <c r="A22" s="23" t="s">
        <v>16</v>
      </c>
      <c r="B22" s="18">
        <v>0</v>
      </c>
      <c r="C22" s="18">
        <v>450000</v>
      </c>
      <c r="D22" s="20">
        <v>0</v>
      </c>
      <c r="E22" s="20">
        <v>0.9</v>
      </c>
      <c r="F22" s="27"/>
      <c r="G22" s="1"/>
    </row>
    <row r="23" spans="1:10" x14ac:dyDescent="0.25">
      <c r="A23" s="23" t="s">
        <v>17</v>
      </c>
      <c r="B23" s="18">
        <v>0</v>
      </c>
      <c r="C23" s="18">
        <v>54721.33</v>
      </c>
      <c r="D23" s="20">
        <v>0</v>
      </c>
      <c r="E23" s="20">
        <v>0</v>
      </c>
      <c r="F23" s="27"/>
      <c r="G23" s="1"/>
    </row>
    <row r="24" spans="1:10" x14ac:dyDescent="0.25">
      <c r="A24" s="23" t="s">
        <v>18</v>
      </c>
      <c r="B24" s="18">
        <v>0</v>
      </c>
      <c r="C24" s="18">
        <v>401120</v>
      </c>
      <c r="D24" s="20">
        <v>0</v>
      </c>
      <c r="E24" s="20">
        <v>0.92</v>
      </c>
      <c r="F24" s="27"/>
      <c r="G24" s="1"/>
    </row>
    <row r="25" spans="1:10" x14ac:dyDescent="0.25">
      <c r="A25" s="23" t="s">
        <v>19</v>
      </c>
      <c r="B25" s="18">
        <v>0</v>
      </c>
      <c r="C25" s="18">
        <v>101050</v>
      </c>
      <c r="D25" s="20">
        <v>0</v>
      </c>
      <c r="E25" s="20">
        <v>0.94</v>
      </c>
      <c r="F25" s="27"/>
      <c r="G25" s="1"/>
    </row>
    <row r="26" spans="1:10" x14ac:dyDescent="0.25">
      <c r="A26" s="23" t="s">
        <v>20</v>
      </c>
      <c r="B26" s="18">
        <v>0</v>
      </c>
      <c r="C26" s="18">
        <v>0</v>
      </c>
      <c r="D26" s="20">
        <v>0</v>
      </c>
      <c r="E26" s="20">
        <v>0</v>
      </c>
      <c r="F26" s="27"/>
      <c r="G26" s="1"/>
    </row>
    <row r="27" spans="1:10" x14ac:dyDescent="0.25">
      <c r="A27" s="8" t="s">
        <v>14</v>
      </c>
      <c r="B27" s="18">
        <v>23126110.570000313</v>
      </c>
      <c r="C27" s="18">
        <v>1179456.96</v>
      </c>
      <c r="D27" s="29"/>
      <c r="E27" s="30"/>
      <c r="F27" s="31"/>
      <c r="G27" s="1"/>
    </row>
    <row r="28" spans="1:10" x14ac:dyDescent="0.25">
      <c r="A28" s="15"/>
      <c r="B28" s="31"/>
      <c r="C28" s="1"/>
      <c r="D28" s="32"/>
      <c r="E28" s="32"/>
      <c r="F28" s="31"/>
      <c r="G28" s="1"/>
    </row>
    <row r="29" spans="1:10" x14ac:dyDescent="0.25">
      <c r="A29" s="15" t="s">
        <v>25</v>
      </c>
      <c r="B29" s="31"/>
      <c r="C29" s="1"/>
      <c r="D29" s="32"/>
      <c r="E29" s="32"/>
      <c r="F29" s="1"/>
      <c r="G29" s="1"/>
    </row>
    <row r="30" spans="1:10" x14ac:dyDescent="0.25">
      <c r="A30" s="15"/>
      <c r="B30" s="1"/>
      <c r="C30" s="1"/>
      <c r="D30" s="1"/>
      <c r="E30" s="1"/>
      <c r="F30" s="1"/>
      <c r="G30" s="1"/>
    </row>
    <row r="31" spans="1:10" x14ac:dyDescent="0.25">
      <c r="A31" s="33" t="s">
        <v>26</v>
      </c>
      <c r="B31" s="1"/>
      <c r="C31" s="1"/>
      <c r="D31" s="1"/>
      <c r="E31" s="1"/>
      <c r="F31" s="1"/>
      <c r="G31" s="1"/>
    </row>
    <row r="32" spans="1:10" x14ac:dyDescent="0.25">
      <c r="A32" s="34" t="s">
        <v>27</v>
      </c>
      <c r="B32" s="1"/>
      <c r="C32" s="1"/>
      <c r="D32" s="1"/>
      <c r="E32" s="1"/>
      <c r="F32" s="1"/>
      <c r="H32" s="35">
        <v>18400062.449999999</v>
      </c>
      <c r="I32" s="36"/>
      <c r="J32" s="37"/>
    </row>
    <row r="33" spans="1:10" x14ac:dyDescent="0.25">
      <c r="A33" s="34" t="s">
        <v>28</v>
      </c>
      <c r="B33" s="1"/>
      <c r="C33" s="1"/>
      <c r="D33" s="1"/>
      <c r="E33" s="1"/>
      <c r="F33" s="1"/>
      <c r="H33" s="38">
        <v>8544028.7100000009</v>
      </c>
      <c r="I33" s="39"/>
      <c r="J33" s="37"/>
    </row>
    <row r="34" spans="1:10" x14ac:dyDescent="0.25">
      <c r="A34" s="15" t="s">
        <v>29</v>
      </c>
      <c r="B34" s="1"/>
      <c r="C34" s="1"/>
      <c r="D34" s="1"/>
      <c r="E34" s="32"/>
      <c r="F34" s="21"/>
      <c r="H34" s="40">
        <v>26944091.16</v>
      </c>
      <c r="I34" s="41"/>
      <c r="J34" s="37"/>
    </row>
    <row r="35" spans="1:10" x14ac:dyDescent="0.25">
      <c r="A35" s="15"/>
      <c r="B35" s="1"/>
      <c r="C35" s="1"/>
      <c r="D35" s="1"/>
      <c r="E35" s="32"/>
      <c r="F35" s="21"/>
      <c r="H35" s="42"/>
      <c r="I35" s="41"/>
    </row>
    <row r="36" spans="1:10" x14ac:dyDescent="0.25">
      <c r="A36" s="15" t="s">
        <v>30</v>
      </c>
      <c r="B36" s="1"/>
      <c r="C36" s="1"/>
      <c r="D36" s="1"/>
      <c r="E36" s="1"/>
      <c r="F36" s="1"/>
      <c r="H36" s="40">
        <v>0</v>
      </c>
      <c r="I36" s="43"/>
      <c r="J36" s="37"/>
    </row>
    <row r="37" spans="1:10" x14ac:dyDescent="0.25">
      <c r="A37" s="15"/>
      <c r="B37" s="1"/>
      <c r="C37" s="1"/>
      <c r="D37" s="1"/>
      <c r="E37" s="1"/>
      <c r="F37" s="1"/>
      <c r="H37" s="1"/>
      <c r="I37" s="15"/>
    </row>
    <row r="38" spans="1:10" x14ac:dyDescent="0.25">
      <c r="A38" s="33" t="s">
        <v>31</v>
      </c>
      <c r="B38" s="1"/>
      <c r="C38" s="1"/>
      <c r="D38" s="1"/>
      <c r="E38" s="1"/>
      <c r="F38" s="1"/>
      <c r="H38" s="1"/>
      <c r="I38" s="15"/>
    </row>
    <row r="39" spans="1:10" x14ac:dyDescent="0.25">
      <c r="A39" s="34" t="s">
        <v>32</v>
      </c>
      <c r="B39" s="1"/>
      <c r="C39" s="1"/>
      <c r="D39" s="44"/>
      <c r="E39" s="1"/>
      <c r="F39" s="1"/>
      <c r="H39" s="45">
        <v>2000356.94</v>
      </c>
      <c r="I39" s="43"/>
      <c r="J39" s="37"/>
    </row>
    <row r="40" spans="1:10" x14ac:dyDescent="0.25">
      <c r="A40" s="34" t="s">
        <v>33</v>
      </c>
      <c r="B40" s="1"/>
      <c r="C40" s="1"/>
      <c r="D40" s="1"/>
      <c r="E40" s="1"/>
      <c r="F40" s="21"/>
      <c r="H40" s="38">
        <v>575232.03</v>
      </c>
      <c r="I40" s="39"/>
      <c r="J40" s="37"/>
    </row>
    <row r="41" spans="1:10" x14ac:dyDescent="0.25">
      <c r="A41" s="46" t="s">
        <v>34</v>
      </c>
      <c r="B41" s="1"/>
      <c r="C41" s="1"/>
      <c r="D41" s="1"/>
      <c r="E41" s="1"/>
      <c r="F41" s="47"/>
      <c r="H41" s="40">
        <v>2575588.9699999997</v>
      </c>
      <c r="I41" s="41"/>
      <c r="J41" s="37"/>
    </row>
    <row r="42" spans="1:10" x14ac:dyDescent="0.25">
      <c r="A42" s="34"/>
      <c r="B42" s="1"/>
      <c r="C42" s="1"/>
      <c r="D42" s="1"/>
      <c r="E42" s="1"/>
      <c r="F42" s="1"/>
      <c r="G42" s="37"/>
      <c r="H42" s="42"/>
      <c r="I42" s="43"/>
    </row>
    <row r="43" spans="1:10" x14ac:dyDescent="0.25">
      <c r="A43" s="15"/>
      <c r="B43" s="1"/>
      <c r="C43" s="1"/>
      <c r="D43" s="1"/>
      <c r="E43" s="1"/>
      <c r="F43" s="1"/>
      <c r="H43" s="1"/>
      <c r="I43" s="15"/>
    </row>
    <row r="44" spans="1:10" x14ac:dyDescent="0.25">
      <c r="A44" s="33" t="s">
        <v>35</v>
      </c>
      <c r="B44" s="1"/>
      <c r="C44" s="1"/>
      <c r="D44" s="1"/>
      <c r="E44" s="1"/>
      <c r="F44" s="1"/>
      <c r="H44" s="1"/>
      <c r="I44" s="15"/>
    </row>
    <row r="45" spans="1:10" ht="14.4" x14ac:dyDescent="0.3">
      <c r="A45" s="46" t="s">
        <v>36</v>
      </c>
      <c r="B45" s="1"/>
      <c r="C45" s="1"/>
      <c r="D45" s="1"/>
      <c r="E45" s="1"/>
      <c r="F45" s="1"/>
      <c r="G45" s="48"/>
      <c r="H45" s="40">
        <v>0</v>
      </c>
      <c r="I45" s="41"/>
      <c r="J45" s="37"/>
    </row>
    <row r="46" spans="1:10" x14ac:dyDescent="0.25">
      <c r="A46" s="46" t="s">
        <v>37</v>
      </c>
      <c r="B46" s="1"/>
      <c r="C46" s="1"/>
      <c r="D46" s="1"/>
      <c r="E46" s="1"/>
      <c r="F46" s="1"/>
      <c r="H46" s="45">
        <v>0</v>
      </c>
      <c r="I46" s="43"/>
      <c r="J46" s="37"/>
    </row>
    <row r="47" spans="1:10" x14ac:dyDescent="0.25">
      <c r="A47" s="46" t="s">
        <v>38</v>
      </c>
      <c r="B47" s="1"/>
      <c r="C47" s="1"/>
      <c r="D47" s="1"/>
      <c r="E47" s="1"/>
      <c r="F47" s="21"/>
      <c r="G47" s="36"/>
      <c r="H47" s="35">
        <v>2977164.99</v>
      </c>
      <c r="I47" s="36"/>
      <c r="J47" s="37"/>
    </row>
    <row r="48" spans="1:10" x14ac:dyDescent="0.25">
      <c r="A48" s="46" t="s">
        <v>39</v>
      </c>
      <c r="B48" s="1"/>
      <c r="C48" s="1"/>
      <c r="D48" s="1"/>
      <c r="E48" s="1"/>
      <c r="F48" s="1"/>
      <c r="H48" s="35">
        <v>3958.97</v>
      </c>
      <c r="I48" s="36"/>
      <c r="J48" s="37"/>
    </row>
    <row r="49" spans="1:10" x14ac:dyDescent="0.25">
      <c r="A49" s="46" t="s">
        <v>40</v>
      </c>
      <c r="B49" s="1"/>
      <c r="C49" s="1"/>
      <c r="D49" s="1"/>
      <c r="E49" s="1"/>
      <c r="F49" s="1"/>
      <c r="H49" s="45">
        <v>0</v>
      </c>
      <c r="I49" s="43"/>
      <c r="J49" s="37"/>
    </row>
    <row r="50" spans="1:10" x14ac:dyDescent="0.25">
      <c r="A50" s="46" t="s">
        <v>41</v>
      </c>
      <c r="B50" s="1"/>
      <c r="C50" s="1"/>
      <c r="D50" s="1"/>
      <c r="E50" s="1"/>
      <c r="F50" s="1"/>
      <c r="H50" s="35">
        <v>2324794.3199999998</v>
      </c>
      <c r="I50" s="36"/>
      <c r="J50" s="37"/>
    </row>
    <row r="51" spans="1:10" x14ac:dyDescent="0.25">
      <c r="A51" s="46" t="s">
        <v>42</v>
      </c>
      <c r="B51" s="1"/>
      <c r="C51" s="1"/>
      <c r="D51" s="1"/>
      <c r="E51" s="1"/>
      <c r="F51" s="1"/>
      <c r="H51" s="49">
        <v>7300.81</v>
      </c>
      <c r="I51" s="50"/>
      <c r="J51" s="37"/>
    </row>
    <row r="52" spans="1:10" x14ac:dyDescent="0.25">
      <c r="A52" s="15" t="s">
        <v>43</v>
      </c>
      <c r="B52" s="1"/>
      <c r="C52" s="1"/>
      <c r="D52" s="1"/>
      <c r="E52" s="1"/>
      <c r="F52" s="21"/>
      <c r="H52" s="51">
        <v>34832899.219999999</v>
      </c>
      <c r="I52" s="51"/>
      <c r="J52" s="37"/>
    </row>
    <row r="53" spans="1:10" x14ac:dyDescent="0.25">
      <c r="A53" s="15"/>
      <c r="B53" s="1"/>
      <c r="C53" s="1"/>
      <c r="D53" s="1"/>
      <c r="E53" s="1"/>
      <c r="F53" s="21"/>
      <c r="H53" s="52"/>
    </row>
    <row r="54" spans="1:10" x14ac:dyDescent="0.25">
      <c r="A54" s="15"/>
      <c r="B54" s="1"/>
      <c r="C54" s="1"/>
      <c r="D54" s="1"/>
      <c r="E54" s="53" t="s">
        <v>44</v>
      </c>
      <c r="F54" s="21"/>
      <c r="H54" s="52"/>
    </row>
    <row r="55" spans="1:10" x14ac:dyDescent="0.25">
      <c r="A55" s="15" t="s">
        <v>45</v>
      </c>
      <c r="B55" s="1"/>
      <c r="C55" s="1"/>
      <c r="D55" s="1"/>
      <c r="E55" s="54" t="s">
        <v>46</v>
      </c>
      <c r="F55" s="55" t="s">
        <v>47</v>
      </c>
      <c r="G55" s="54" t="s">
        <v>48</v>
      </c>
      <c r="H55" s="51" t="s">
        <v>49</v>
      </c>
    </row>
    <row r="56" spans="1:10" x14ac:dyDescent="0.25">
      <c r="A56" s="46" t="s">
        <v>50</v>
      </c>
      <c r="B56" s="1" t="s">
        <v>51</v>
      </c>
      <c r="C56" s="1"/>
      <c r="D56" s="1"/>
      <c r="E56" s="56">
        <v>565692</v>
      </c>
      <c r="F56" s="56"/>
      <c r="G56" s="57"/>
      <c r="H56" s="58">
        <v>30</v>
      </c>
      <c r="I56" s="59"/>
    </row>
    <row r="57" spans="1:10" x14ac:dyDescent="0.25">
      <c r="A57" s="46" t="s">
        <v>52</v>
      </c>
      <c r="E57" s="56">
        <v>0</v>
      </c>
      <c r="F57" s="56"/>
      <c r="G57" s="57"/>
      <c r="H57" s="58">
        <v>0</v>
      </c>
      <c r="I57" s="59"/>
    </row>
    <row r="58" spans="1:10" x14ac:dyDescent="0.25">
      <c r="A58" s="46" t="s">
        <v>53</v>
      </c>
      <c r="B58" s="1"/>
      <c r="C58" s="1"/>
      <c r="D58" s="1"/>
      <c r="E58" s="56">
        <v>0</v>
      </c>
      <c r="F58" s="57"/>
      <c r="G58" s="57"/>
      <c r="H58" s="58">
        <v>0</v>
      </c>
    </row>
    <row r="59" spans="1:10" x14ac:dyDescent="0.25">
      <c r="A59" s="46" t="s">
        <v>54</v>
      </c>
      <c r="B59" s="1"/>
      <c r="C59" s="1"/>
      <c r="D59" s="1"/>
      <c r="E59" s="56">
        <v>0</v>
      </c>
      <c r="F59" s="57"/>
      <c r="G59" s="57"/>
      <c r="H59" s="58">
        <v>0</v>
      </c>
    </row>
    <row r="60" spans="1:10" x14ac:dyDescent="0.25">
      <c r="A60" s="46" t="s">
        <v>55</v>
      </c>
      <c r="B60" s="1"/>
      <c r="C60" s="1"/>
      <c r="D60" s="1"/>
      <c r="E60" s="56">
        <v>0</v>
      </c>
      <c r="F60" s="57"/>
      <c r="G60" s="57"/>
      <c r="H60" s="58">
        <v>0</v>
      </c>
    </row>
    <row r="61" spans="1:10" x14ac:dyDescent="0.25">
      <c r="A61" s="46" t="s">
        <v>56</v>
      </c>
      <c r="B61" s="1"/>
      <c r="C61" s="1"/>
      <c r="D61" s="1"/>
      <c r="E61" s="56"/>
      <c r="F61" s="56">
        <v>2301611.46</v>
      </c>
      <c r="G61" s="57"/>
      <c r="H61" s="58">
        <v>111</v>
      </c>
    </row>
    <row r="62" spans="1:10" x14ac:dyDescent="0.25">
      <c r="A62" s="46" t="s">
        <v>57</v>
      </c>
      <c r="B62" s="1"/>
      <c r="C62" s="1"/>
      <c r="D62" s="1"/>
      <c r="E62" s="56"/>
      <c r="F62" s="56"/>
      <c r="G62" s="57">
        <v>107525.03</v>
      </c>
      <c r="H62" s="58">
        <v>5</v>
      </c>
    </row>
    <row r="63" spans="1:10" x14ac:dyDescent="0.25">
      <c r="A63" s="46" t="s">
        <v>58</v>
      </c>
      <c r="B63" s="1"/>
      <c r="C63" s="1"/>
      <c r="D63" s="1"/>
      <c r="E63" s="56"/>
      <c r="F63" s="60"/>
      <c r="G63" s="57">
        <v>1525906.33</v>
      </c>
      <c r="H63" s="58">
        <v>63</v>
      </c>
    </row>
    <row r="64" spans="1:10" x14ac:dyDescent="0.25">
      <c r="A64" s="46" t="s">
        <v>59</v>
      </c>
      <c r="B64" s="1"/>
      <c r="C64" s="1"/>
      <c r="D64" s="1"/>
      <c r="E64" s="61"/>
      <c r="F64" s="61"/>
      <c r="G64" s="57">
        <v>535438.88</v>
      </c>
      <c r="H64" s="58">
        <v>20</v>
      </c>
    </row>
    <row r="65" spans="1:10" x14ac:dyDescent="0.25">
      <c r="A65" s="34" t="s">
        <v>60</v>
      </c>
      <c r="B65" s="1"/>
      <c r="C65" s="1"/>
      <c r="D65" s="1"/>
      <c r="E65" s="62">
        <v>565692</v>
      </c>
      <c r="F65" s="62">
        <v>2301611.46</v>
      </c>
      <c r="G65" s="63">
        <v>2168870.2400000002</v>
      </c>
      <c r="H65" s="64">
        <v>229</v>
      </c>
      <c r="I65" s="59"/>
    </row>
    <row r="66" spans="1:10" x14ac:dyDescent="0.25">
      <c r="A66" s="15"/>
      <c r="B66" s="1"/>
      <c r="C66" s="1"/>
      <c r="D66" s="1"/>
      <c r="E66" s="1"/>
      <c r="F66" s="1"/>
      <c r="G66" s="1"/>
      <c r="H66" s="42"/>
    </row>
    <row r="67" spans="1:10" x14ac:dyDescent="0.25">
      <c r="A67" s="15"/>
      <c r="B67" s="1"/>
      <c r="C67" s="1"/>
      <c r="D67" s="1"/>
      <c r="E67" s="47"/>
      <c r="F67" s="47"/>
      <c r="G67" s="47"/>
      <c r="H67" s="47"/>
    </row>
    <row r="68" spans="1:10" x14ac:dyDescent="0.25">
      <c r="A68" s="15"/>
      <c r="B68" s="1"/>
      <c r="C68" s="1"/>
      <c r="D68" s="1"/>
      <c r="E68" s="1"/>
      <c r="F68" s="1"/>
      <c r="G68" s="1"/>
      <c r="H68" s="42"/>
    </row>
    <row r="69" spans="1:10" x14ac:dyDescent="0.25">
      <c r="A69" s="15" t="s">
        <v>61</v>
      </c>
      <c r="B69" s="1"/>
      <c r="C69" s="1"/>
      <c r="D69" s="2"/>
      <c r="E69" s="1"/>
      <c r="F69" s="65"/>
      <c r="G69" s="1"/>
      <c r="H69" s="42"/>
    </row>
    <row r="70" spans="1:10" x14ac:dyDescent="0.25">
      <c r="A70" s="15"/>
      <c r="B70" s="1"/>
      <c r="C70" s="1"/>
      <c r="D70" s="66" t="s">
        <v>62</v>
      </c>
      <c r="E70" s="66" t="s">
        <v>63</v>
      </c>
      <c r="F70" s="67" t="s">
        <v>64</v>
      </c>
      <c r="G70" s="68" t="s">
        <v>65</v>
      </c>
      <c r="H70" s="42"/>
    </row>
    <row r="71" spans="1:10" x14ac:dyDescent="0.25">
      <c r="A71" s="46" t="s">
        <v>66</v>
      </c>
      <c r="B71" s="1"/>
      <c r="C71" s="1"/>
      <c r="D71" s="69">
        <v>71794</v>
      </c>
      <c r="E71" s="70">
        <v>1843364622.5</v>
      </c>
      <c r="F71" s="71">
        <v>7.0000000000000007E-2</v>
      </c>
      <c r="G71" s="70">
        <v>1506039779.1400001</v>
      </c>
      <c r="H71" s="42"/>
      <c r="I71" s="59"/>
    </row>
    <row r="72" spans="1:10" x14ac:dyDescent="0.25">
      <c r="A72" s="46" t="s">
        <v>67</v>
      </c>
      <c r="B72" s="1"/>
      <c r="C72" s="1"/>
      <c r="D72" s="72"/>
      <c r="E72" s="73">
        <v>-23281729.149999999</v>
      </c>
      <c r="F72" s="74"/>
      <c r="G72" s="35">
        <v>-17813692.920000315</v>
      </c>
      <c r="H72" s="42"/>
      <c r="I72" s="59"/>
    </row>
    <row r="73" spans="1:10" x14ac:dyDescent="0.25">
      <c r="A73" s="46" t="s">
        <v>68</v>
      </c>
      <c r="B73" s="1"/>
      <c r="C73" s="1"/>
      <c r="D73" s="75">
        <v>-122</v>
      </c>
      <c r="E73" s="73">
        <v>-2891466.42</v>
      </c>
      <c r="F73" s="74"/>
      <c r="G73" s="35">
        <v>-2365218.5299999998</v>
      </c>
      <c r="H73" s="42"/>
      <c r="I73" s="59"/>
    </row>
    <row r="74" spans="1:10" x14ac:dyDescent="0.25">
      <c r="A74" s="46" t="s">
        <v>69</v>
      </c>
      <c r="B74" s="1"/>
      <c r="C74" s="1"/>
      <c r="D74" s="75">
        <v>0</v>
      </c>
      <c r="E74" s="73">
        <v>0</v>
      </c>
      <c r="F74" s="74"/>
      <c r="G74" s="35">
        <v>0</v>
      </c>
      <c r="H74" s="42"/>
      <c r="I74" s="59"/>
    </row>
    <row r="75" spans="1:10" x14ac:dyDescent="0.25">
      <c r="A75" s="46" t="s">
        <v>70</v>
      </c>
      <c r="B75" s="1"/>
      <c r="C75" s="21"/>
      <c r="D75" s="75">
        <v>-42</v>
      </c>
      <c r="E75" s="73">
        <v>-1073862.76</v>
      </c>
      <c r="F75" s="74"/>
      <c r="G75" s="35">
        <v>-891135.06</v>
      </c>
      <c r="H75" s="42"/>
      <c r="I75" s="59"/>
    </row>
    <row r="76" spans="1:10" x14ac:dyDescent="0.25">
      <c r="A76" s="46" t="s">
        <v>71</v>
      </c>
      <c r="B76" s="1"/>
      <c r="C76" s="1"/>
      <c r="D76" s="75">
        <v>-104</v>
      </c>
      <c r="E76" s="73">
        <v>-2465981.98</v>
      </c>
      <c r="F76" s="76"/>
      <c r="G76" s="35">
        <v>-2056064.06</v>
      </c>
      <c r="H76" s="42"/>
      <c r="I76" s="59"/>
      <c r="J76" s="59"/>
    </row>
    <row r="77" spans="1:10" x14ac:dyDescent="0.25">
      <c r="A77" s="46" t="s">
        <v>72</v>
      </c>
      <c r="B77" s="1"/>
      <c r="C77" s="77"/>
      <c r="D77" s="78">
        <v>71526</v>
      </c>
      <c r="E77" s="79">
        <v>1813651582.1899998</v>
      </c>
      <c r="F77" s="80"/>
      <c r="G77" s="79">
        <v>1482913668.5699999</v>
      </c>
      <c r="H77" s="52"/>
      <c r="I77" s="59"/>
    </row>
    <row r="78" spans="1:10" x14ac:dyDescent="0.25">
      <c r="A78" s="81"/>
      <c r="B78" s="1"/>
      <c r="C78" s="47"/>
      <c r="D78" s="1"/>
      <c r="E78" s="82" t="s">
        <v>51</v>
      </c>
      <c r="F78" s="1"/>
      <c r="G78" s="82" t="s">
        <v>51</v>
      </c>
      <c r="H78" s="52"/>
    </row>
    <row r="79" spans="1:10" x14ac:dyDescent="0.25">
      <c r="A79" s="83" t="s">
        <v>73</v>
      </c>
      <c r="B79" s="1"/>
      <c r="C79" s="47"/>
      <c r="D79" s="1"/>
      <c r="E79" s="1"/>
      <c r="F79" s="1"/>
      <c r="G79" s="1"/>
      <c r="H79" s="52"/>
    </row>
    <row r="80" spans="1:10" x14ac:dyDescent="0.25">
      <c r="A80" s="84" t="s">
        <v>74</v>
      </c>
      <c r="B80" s="1"/>
      <c r="C80" s="47"/>
      <c r="D80" s="1"/>
      <c r="E80" s="1"/>
      <c r="F80" s="1"/>
      <c r="G80" s="56">
        <v>590317132.44000006</v>
      </c>
      <c r="H80" s="52"/>
      <c r="I80" s="59"/>
    </row>
    <row r="81" spans="1:10" x14ac:dyDescent="0.25">
      <c r="A81" s="84" t="s">
        <v>75</v>
      </c>
      <c r="B81" s="1"/>
      <c r="C81" s="47"/>
      <c r="D81" s="1"/>
      <c r="E81" s="1"/>
      <c r="F81" s="1"/>
      <c r="G81" s="61">
        <v>892596536.13</v>
      </c>
      <c r="H81" s="52"/>
      <c r="I81" s="59"/>
    </row>
    <row r="82" spans="1:10" x14ac:dyDescent="0.25">
      <c r="A82" s="85" t="s">
        <v>60</v>
      </c>
      <c r="B82" s="1"/>
      <c r="C82" s="47"/>
      <c r="D82" s="1"/>
      <c r="E82" s="1"/>
      <c r="F82" s="1"/>
      <c r="G82" s="86">
        <v>1482913668.5700002</v>
      </c>
      <c r="H82" s="52"/>
      <c r="I82" s="59"/>
    </row>
    <row r="83" spans="1:10" x14ac:dyDescent="0.25">
      <c r="A83" s="84"/>
      <c r="B83" s="1"/>
      <c r="C83" s="47"/>
      <c r="D83" s="1"/>
      <c r="E83" s="1"/>
      <c r="F83" s="1"/>
      <c r="G83" s="1"/>
      <c r="H83" s="52"/>
    </row>
    <row r="84" spans="1:10" x14ac:dyDescent="0.25">
      <c r="A84" s="87"/>
      <c r="B84" s="1"/>
      <c r="C84" s="47"/>
      <c r="D84" s="1"/>
      <c r="E84" s="1"/>
      <c r="F84" s="1"/>
      <c r="G84" s="1"/>
      <c r="H84" s="52"/>
    </row>
    <row r="85" spans="1:10" x14ac:dyDescent="0.25">
      <c r="A85" s="15" t="s">
        <v>76</v>
      </c>
      <c r="B85" s="1"/>
      <c r="C85" s="1"/>
      <c r="D85" s="1"/>
      <c r="E85" s="1"/>
      <c r="F85" s="1"/>
      <c r="G85" s="88"/>
      <c r="H85" s="1"/>
    </row>
    <row r="86" spans="1:10" x14ac:dyDescent="0.25">
      <c r="A86" s="15"/>
      <c r="B86" s="1"/>
      <c r="C86" s="1"/>
      <c r="D86" s="1"/>
      <c r="E86" s="1"/>
      <c r="F86" s="1"/>
      <c r="G86" s="47"/>
      <c r="H86" s="1"/>
    </row>
    <row r="87" spans="1:10" x14ac:dyDescent="0.25">
      <c r="A87" s="46" t="s">
        <v>43</v>
      </c>
      <c r="B87" s="1"/>
      <c r="C87" s="1"/>
      <c r="D87" s="1"/>
      <c r="E87" s="47"/>
      <c r="F87" s="37"/>
      <c r="G87" s="1"/>
      <c r="H87" s="89">
        <v>34832899.220000006</v>
      </c>
      <c r="I87" s="37"/>
      <c r="J87" s="37"/>
    </row>
    <row r="88" spans="1:10" x14ac:dyDescent="0.25">
      <c r="A88" s="46" t="s">
        <v>77</v>
      </c>
      <c r="B88" s="1"/>
      <c r="C88" s="1"/>
      <c r="D88" s="1"/>
      <c r="E88" s="1"/>
      <c r="F88" s="1"/>
      <c r="G88" s="1"/>
      <c r="H88" s="90">
        <v>0</v>
      </c>
      <c r="J88" s="37"/>
    </row>
    <row r="89" spans="1:10" x14ac:dyDescent="0.25">
      <c r="A89" s="46" t="s">
        <v>78</v>
      </c>
      <c r="B89" s="1"/>
      <c r="C89" s="1"/>
      <c r="D89" s="1"/>
      <c r="E89" s="1"/>
      <c r="F89" s="21"/>
      <c r="G89" s="1"/>
      <c r="H89" s="89">
        <v>34832899.220000006</v>
      </c>
      <c r="J89" s="37"/>
    </row>
    <row r="90" spans="1:10" x14ac:dyDescent="0.25">
      <c r="A90" s="46"/>
      <c r="B90" s="1"/>
      <c r="C90" s="1"/>
      <c r="D90" s="1"/>
      <c r="E90" s="1"/>
      <c r="F90" s="1"/>
      <c r="G90" s="1"/>
      <c r="H90" s="21"/>
    </row>
    <row r="91" spans="1:10" x14ac:dyDescent="0.25">
      <c r="A91" s="46" t="s">
        <v>79</v>
      </c>
      <c r="B91" s="1"/>
      <c r="C91" s="1"/>
      <c r="D91" s="1"/>
      <c r="E91" s="1"/>
      <c r="F91" s="21"/>
      <c r="G91" s="1"/>
      <c r="H91" s="89">
        <v>0</v>
      </c>
      <c r="J91" s="37"/>
    </row>
    <row r="92" spans="1:10" x14ac:dyDescent="0.25">
      <c r="A92" s="46" t="s">
        <v>80</v>
      </c>
      <c r="B92" s="1"/>
      <c r="C92" s="1"/>
      <c r="D92" s="1"/>
      <c r="E92" s="1"/>
      <c r="F92" s="21"/>
      <c r="G92" s="1"/>
      <c r="H92" s="91">
        <v>0</v>
      </c>
      <c r="J92" s="37"/>
    </row>
    <row r="93" spans="1:10" x14ac:dyDescent="0.25">
      <c r="A93" s="15" t="s">
        <v>81</v>
      </c>
      <c r="B93" s="1"/>
      <c r="C93" s="1"/>
      <c r="D93" s="1"/>
      <c r="E93" s="1"/>
      <c r="F93" s="1"/>
      <c r="G93" s="1"/>
      <c r="H93" s="92">
        <v>0</v>
      </c>
      <c r="J93" s="37"/>
    </row>
    <row r="94" spans="1:10" x14ac:dyDescent="0.25">
      <c r="A94" s="46" t="s">
        <v>82</v>
      </c>
      <c r="B94" s="1"/>
      <c r="C94" s="1"/>
      <c r="D94" s="1"/>
      <c r="E94" s="1"/>
      <c r="F94" s="1"/>
      <c r="G94" s="1"/>
      <c r="H94" s="15"/>
    </row>
    <row r="95" spans="1:10" x14ac:dyDescent="0.25">
      <c r="A95" s="34" t="s">
        <v>83</v>
      </c>
      <c r="B95" s="1"/>
      <c r="C95" s="1"/>
      <c r="D95" s="1"/>
      <c r="E95" s="1"/>
      <c r="F95" s="1"/>
      <c r="G95" s="1"/>
      <c r="H95" s="89">
        <v>1255033.1499999999</v>
      </c>
      <c r="J95" s="37"/>
    </row>
    <row r="96" spans="1:10" x14ac:dyDescent="0.25">
      <c r="A96" s="34" t="s">
        <v>84</v>
      </c>
      <c r="B96" s="1"/>
      <c r="C96" s="1"/>
      <c r="D96" s="1"/>
      <c r="E96" s="1"/>
      <c r="F96" s="1"/>
      <c r="G96" s="1"/>
      <c r="H96" s="89">
        <v>1255033.1499999999</v>
      </c>
      <c r="J96" s="37"/>
    </row>
    <row r="97" spans="1:10" x14ac:dyDescent="0.25">
      <c r="A97" s="34" t="s">
        <v>85</v>
      </c>
      <c r="B97" s="1"/>
      <c r="C97" s="1"/>
      <c r="D97" s="1"/>
      <c r="E97" s="1"/>
      <c r="F97" s="1"/>
      <c r="G97" s="1"/>
      <c r="H97" s="93">
        <v>0</v>
      </c>
      <c r="J97" s="37"/>
    </row>
    <row r="98" spans="1:10" x14ac:dyDescent="0.25">
      <c r="A98" s="34" t="s">
        <v>86</v>
      </c>
      <c r="B98" s="1"/>
      <c r="C98" s="1"/>
      <c r="D98" s="1"/>
      <c r="E98" s="1"/>
      <c r="F98" s="1"/>
      <c r="G98" s="1"/>
      <c r="H98" s="94">
        <v>1255033.1499999999</v>
      </c>
      <c r="I98" s="37"/>
      <c r="J98" s="37"/>
    </row>
    <row r="99" spans="1:10" x14ac:dyDescent="0.25">
      <c r="A99" s="81"/>
      <c r="B99" s="1"/>
      <c r="C99" s="1"/>
      <c r="D99" s="1"/>
      <c r="E99" s="1"/>
      <c r="F99" s="1"/>
      <c r="G99" s="1"/>
      <c r="H99" s="1"/>
    </row>
    <row r="100" spans="1:10" x14ac:dyDescent="0.25">
      <c r="A100" s="46" t="s">
        <v>87</v>
      </c>
      <c r="B100" s="1"/>
      <c r="C100" s="1"/>
      <c r="D100" s="1"/>
      <c r="E100" s="1"/>
      <c r="F100" s="1"/>
      <c r="G100" s="1"/>
      <c r="H100" s="1"/>
    </row>
    <row r="101" spans="1:10" x14ac:dyDescent="0.25">
      <c r="A101" s="95" t="s">
        <v>88</v>
      </c>
      <c r="B101" s="1"/>
      <c r="C101" s="1"/>
      <c r="D101" s="1"/>
      <c r="E101" s="1"/>
      <c r="F101" s="1"/>
      <c r="G101" s="1"/>
      <c r="H101" s="1"/>
    </row>
    <row r="102" spans="1:10" x14ac:dyDescent="0.25">
      <c r="A102" s="96" t="s">
        <v>89</v>
      </c>
      <c r="B102" s="1"/>
      <c r="C102" s="1"/>
      <c r="D102" s="1"/>
      <c r="E102" s="1"/>
      <c r="F102" s="1"/>
      <c r="G102" s="1"/>
      <c r="H102" s="89">
        <v>0</v>
      </c>
      <c r="J102" s="37"/>
    </row>
    <row r="103" spans="1:10" x14ac:dyDescent="0.25">
      <c r="A103" s="96" t="s">
        <v>90</v>
      </c>
      <c r="B103" s="1"/>
      <c r="C103" s="1"/>
      <c r="D103" s="1"/>
      <c r="E103" s="1"/>
      <c r="F103" s="1"/>
      <c r="G103" s="1"/>
      <c r="H103" s="89">
        <v>0</v>
      </c>
      <c r="J103" s="37"/>
    </row>
    <row r="104" spans="1:10" x14ac:dyDescent="0.25">
      <c r="A104" s="96" t="s">
        <v>91</v>
      </c>
      <c r="B104" s="1"/>
      <c r="C104" s="1"/>
      <c r="D104" s="1"/>
      <c r="E104" s="1"/>
      <c r="F104" s="1"/>
      <c r="G104" s="1"/>
      <c r="H104" s="89">
        <v>172565.63</v>
      </c>
      <c r="J104" s="37"/>
    </row>
    <row r="105" spans="1:10" x14ac:dyDescent="0.25">
      <c r="A105" s="96"/>
      <c r="B105" s="1"/>
      <c r="C105" s="1"/>
      <c r="D105" s="1"/>
      <c r="E105" s="1"/>
      <c r="F105" s="1"/>
      <c r="G105" s="1"/>
      <c r="H105" s="89"/>
    </row>
    <row r="106" spans="1:10" x14ac:dyDescent="0.25">
      <c r="A106" s="96" t="s">
        <v>92</v>
      </c>
      <c r="B106" s="1"/>
      <c r="C106" s="1"/>
      <c r="D106" s="1"/>
      <c r="E106" s="1"/>
      <c r="F106" s="1"/>
      <c r="G106" s="1"/>
      <c r="H106" s="89">
        <v>172565.63</v>
      </c>
      <c r="J106" s="37"/>
    </row>
    <row r="107" spans="1:10" x14ac:dyDescent="0.25">
      <c r="A107" s="96" t="s">
        <v>93</v>
      </c>
      <c r="B107" s="1"/>
      <c r="C107" s="1"/>
      <c r="D107" s="1"/>
      <c r="E107" s="1"/>
      <c r="F107" s="1"/>
      <c r="G107" s="1"/>
      <c r="H107" s="97">
        <v>0</v>
      </c>
      <c r="J107" s="37"/>
    </row>
    <row r="108" spans="1:10" x14ac:dyDescent="0.25">
      <c r="A108" s="15"/>
      <c r="B108" s="1"/>
      <c r="C108" s="1"/>
      <c r="D108" s="1"/>
      <c r="E108" s="1"/>
      <c r="F108" s="1"/>
      <c r="G108" s="1"/>
      <c r="H108" s="1"/>
    </row>
    <row r="109" spans="1:10" x14ac:dyDescent="0.25">
      <c r="A109" s="95" t="s">
        <v>94</v>
      </c>
      <c r="B109" s="1"/>
      <c r="C109" s="1"/>
      <c r="D109" s="1"/>
      <c r="E109" s="1"/>
      <c r="F109" s="1"/>
      <c r="G109" s="1"/>
      <c r="H109" s="1"/>
    </row>
    <row r="110" spans="1:10" x14ac:dyDescent="0.25">
      <c r="A110" s="96" t="s">
        <v>95</v>
      </c>
      <c r="B110" s="1"/>
      <c r="C110" s="1"/>
      <c r="D110" s="1"/>
      <c r="E110" s="1"/>
      <c r="F110" s="1"/>
      <c r="G110" s="1"/>
      <c r="H110" s="89">
        <v>0</v>
      </c>
      <c r="J110" s="37"/>
    </row>
    <row r="111" spans="1:10" x14ac:dyDescent="0.25">
      <c r="A111" s="96" t="s">
        <v>96</v>
      </c>
      <c r="B111" s="1"/>
      <c r="C111" s="1"/>
      <c r="D111" s="1"/>
      <c r="E111" s="1"/>
      <c r="F111" s="1"/>
      <c r="G111" s="1"/>
      <c r="H111" s="89">
        <v>0</v>
      </c>
      <c r="J111" s="37"/>
    </row>
    <row r="112" spans="1:10" x14ac:dyDescent="0.25">
      <c r="A112" s="96" t="s">
        <v>97</v>
      </c>
      <c r="B112" s="1"/>
      <c r="C112" s="1"/>
      <c r="D112" s="1"/>
      <c r="E112" s="1"/>
      <c r="F112" s="1"/>
      <c r="G112" s="1"/>
      <c r="H112" s="89">
        <v>450000</v>
      </c>
      <c r="J112" s="37"/>
    </row>
    <row r="113" spans="1:10" x14ac:dyDescent="0.25">
      <c r="A113" s="96"/>
      <c r="B113" s="1"/>
      <c r="C113" s="1"/>
      <c r="D113" s="1"/>
      <c r="E113" s="1"/>
      <c r="F113" s="1"/>
      <c r="G113" s="1"/>
      <c r="H113" s="89"/>
    </row>
    <row r="114" spans="1:10" x14ac:dyDescent="0.25">
      <c r="A114" s="96" t="s">
        <v>98</v>
      </c>
      <c r="B114" s="1"/>
      <c r="C114" s="1"/>
      <c r="D114" s="1"/>
      <c r="E114" s="1"/>
      <c r="F114" s="1"/>
      <c r="G114" s="1"/>
      <c r="H114" s="89">
        <v>450000</v>
      </c>
      <c r="J114" s="37"/>
    </row>
    <row r="115" spans="1:10" x14ac:dyDescent="0.25">
      <c r="A115" s="96" t="s">
        <v>99</v>
      </c>
      <c r="B115" s="1"/>
      <c r="C115" s="1"/>
      <c r="D115" s="1"/>
      <c r="E115" s="1"/>
      <c r="F115" s="1"/>
      <c r="G115" s="1"/>
      <c r="H115" s="97">
        <v>0</v>
      </c>
      <c r="J115" s="37"/>
    </row>
    <row r="116" spans="1:10" x14ac:dyDescent="0.25">
      <c r="A116" s="96"/>
      <c r="B116" s="1"/>
      <c r="C116" s="1"/>
      <c r="D116" s="1"/>
      <c r="E116" s="1"/>
      <c r="F116" s="1"/>
      <c r="G116" s="1"/>
      <c r="H116" s="1"/>
    </row>
    <row r="117" spans="1:10" x14ac:dyDescent="0.25">
      <c r="A117" s="95" t="s">
        <v>100</v>
      </c>
      <c r="B117" s="1"/>
      <c r="C117" s="1"/>
      <c r="D117" s="1"/>
      <c r="E117" s="1"/>
      <c r="F117" s="1"/>
      <c r="G117" s="1"/>
      <c r="H117" s="1"/>
    </row>
    <row r="118" spans="1:10" x14ac:dyDescent="0.25">
      <c r="A118" s="96" t="s">
        <v>101</v>
      </c>
      <c r="B118" s="1"/>
      <c r="C118" s="1"/>
      <c r="D118" s="1"/>
      <c r="E118" s="1"/>
      <c r="F118" s="1"/>
      <c r="G118" s="1"/>
      <c r="H118" s="89">
        <v>0</v>
      </c>
      <c r="J118" s="37"/>
    </row>
    <row r="119" spans="1:10" x14ac:dyDescent="0.25">
      <c r="A119" s="96" t="s">
        <v>102</v>
      </c>
      <c r="B119" s="1"/>
      <c r="C119" s="1"/>
      <c r="D119" s="1"/>
      <c r="E119" s="1"/>
      <c r="F119" s="1"/>
      <c r="G119" s="1"/>
      <c r="H119" s="89">
        <v>0</v>
      </c>
      <c r="J119" s="37"/>
    </row>
    <row r="120" spans="1:10" x14ac:dyDescent="0.25">
      <c r="A120" s="96" t="s">
        <v>103</v>
      </c>
      <c r="B120" s="1"/>
      <c r="C120" s="1"/>
      <c r="D120" s="1"/>
      <c r="E120" s="1"/>
      <c r="F120" s="1"/>
      <c r="G120" s="1"/>
      <c r="H120" s="89">
        <v>54721.33</v>
      </c>
      <c r="J120" s="37"/>
    </row>
    <row r="121" spans="1:10" x14ac:dyDescent="0.25">
      <c r="A121" s="96"/>
      <c r="B121" s="1"/>
      <c r="C121" s="1"/>
      <c r="D121" s="1"/>
      <c r="E121" s="1"/>
      <c r="F121" s="1"/>
      <c r="G121" s="1"/>
      <c r="H121" s="89"/>
    </row>
    <row r="122" spans="1:10" x14ac:dyDescent="0.25">
      <c r="A122" s="96" t="s">
        <v>104</v>
      </c>
      <c r="B122" s="1"/>
      <c r="C122" s="1"/>
      <c r="D122" s="1"/>
      <c r="E122" s="1"/>
      <c r="F122" s="1"/>
      <c r="G122" s="1"/>
      <c r="H122" s="89">
        <v>54721.33</v>
      </c>
      <c r="J122" s="37"/>
    </row>
    <row r="123" spans="1:10" x14ac:dyDescent="0.25">
      <c r="A123" s="96" t="s">
        <v>105</v>
      </c>
      <c r="B123" s="1"/>
      <c r="C123" s="1"/>
      <c r="D123" s="1"/>
      <c r="E123" s="1"/>
      <c r="F123" s="1"/>
      <c r="G123" s="1"/>
      <c r="H123" s="97">
        <v>0</v>
      </c>
      <c r="J123" s="37"/>
    </row>
    <row r="124" spans="1:10" x14ac:dyDescent="0.25">
      <c r="A124" s="96"/>
      <c r="B124" s="1"/>
      <c r="C124" s="1"/>
      <c r="D124" s="1"/>
      <c r="E124" s="1"/>
      <c r="F124" s="1"/>
      <c r="G124" s="1"/>
      <c r="H124" s="1"/>
    </row>
    <row r="125" spans="1:10" x14ac:dyDescent="0.25">
      <c r="A125" s="95" t="s">
        <v>106</v>
      </c>
      <c r="B125" s="1"/>
      <c r="C125" s="1"/>
      <c r="D125" s="1"/>
      <c r="E125" s="1"/>
      <c r="F125" s="1"/>
      <c r="G125" s="1"/>
      <c r="H125" s="31"/>
    </row>
    <row r="126" spans="1:10" x14ac:dyDescent="0.25">
      <c r="A126" s="96" t="s">
        <v>107</v>
      </c>
      <c r="B126" s="1"/>
      <c r="C126" s="1"/>
      <c r="D126" s="1"/>
      <c r="E126" s="1"/>
      <c r="F126" s="1"/>
      <c r="G126" s="1"/>
      <c r="H126" s="89">
        <v>0</v>
      </c>
      <c r="J126" s="37"/>
    </row>
    <row r="127" spans="1:10" x14ac:dyDescent="0.25">
      <c r="A127" s="96" t="s">
        <v>108</v>
      </c>
      <c r="B127" s="1"/>
      <c r="C127" s="1"/>
      <c r="D127" s="1"/>
      <c r="E127" s="1"/>
      <c r="F127" s="1"/>
      <c r="G127" s="1"/>
      <c r="H127" s="89">
        <v>0</v>
      </c>
      <c r="J127" s="37"/>
    </row>
    <row r="128" spans="1:10" x14ac:dyDescent="0.25">
      <c r="A128" s="96" t="s">
        <v>109</v>
      </c>
      <c r="B128" s="1"/>
      <c r="C128" s="1"/>
      <c r="D128" s="1"/>
      <c r="E128" s="1"/>
      <c r="F128" s="1"/>
      <c r="G128" s="1"/>
      <c r="H128" s="89">
        <v>401120</v>
      </c>
      <c r="J128" s="37"/>
    </row>
    <row r="129" spans="1:10" x14ac:dyDescent="0.25">
      <c r="A129" s="96"/>
      <c r="B129" s="1"/>
      <c r="C129" s="1"/>
      <c r="D129" s="1"/>
      <c r="E129" s="1"/>
      <c r="F129" s="1"/>
      <c r="G129" s="1"/>
      <c r="H129" s="89"/>
    </row>
    <row r="130" spans="1:10" x14ac:dyDescent="0.25">
      <c r="A130" s="96" t="s">
        <v>110</v>
      </c>
      <c r="B130" s="1"/>
      <c r="C130" s="1"/>
      <c r="D130" s="1"/>
      <c r="E130" s="1"/>
      <c r="F130" s="1"/>
      <c r="G130" s="1"/>
      <c r="H130" s="89">
        <v>401120</v>
      </c>
      <c r="J130" s="37"/>
    </row>
    <row r="131" spans="1:10" x14ac:dyDescent="0.25">
      <c r="A131" s="96" t="s">
        <v>111</v>
      </c>
      <c r="B131" s="1"/>
      <c r="C131" s="1"/>
      <c r="D131" s="1"/>
      <c r="E131" s="1"/>
      <c r="F131" s="1"/>
      <c r="G131" s="1"/>
      <c r="H131" s="97">
        <v>0</v>
      </c>
      <c r="J131" s="37"/>
    </row>
    <row r="132" spans="1:10" x14ac:dyDescent="0.25">
      <c r="A132" s="15"/>
      <c r="B132" s="1"/>
      <c r="C132" s="1"/>
      <c r="D132" s="1"/>
      <c r="E132" s="1"/>
      <c r="F132" s="1"/>
      <c r="G132" s="1"/>
      <c r="H132" s="21" t="s">
        <v>51</v>
      </c>
    </row>
    <row r="133" spans="1:10" x14ac:dyDescent="0.25">
      <c r="A133" s="95" t="s">
        <v>112</v>
      </c>
      <c r="B133" s="1"/>
      <c r="C133" s="1"/>
      <c r="D133" s="1"/>
      <c r="E133" s="1"/>
      <c r="F133" s="1"/>
      <c r="G133" s="1"/>
      <c r="H133" s="1"/>
    </row>
    <row r="134" spans="1:10" x14ac:dyDescent="0.25">
      <c r="A134" s="96" t="s">
        <v>113</v>
      </c>
      <c r="B134" s="1"/>
      <c r="C134" s="1"/>
      <c r="D134" s="1"/>
      <c r="E134" s="1"/>
      <c r="F134" s="1"/>
      <c r="G134" s="1"/>
      <c r="H134" s="89">
        <v>0</v>
      </c>
      <c r="J134" s="37"/>
    </row>
    <row r="135" spans="1:10" x14ac:dyDescent="0.25">
      <c r="A135" s="96" t="s">
        <v>114</v>
      </c>
      <c r="B135" s="1"/>
      <c r="C135" s="1"/>
      <c r="D135" s="1"/>
      <c r="E135" s="1"/>
      <c r="F135" s="1"/>
      <c r="G135" s="1"/>
      <c r="H135" s="89">
        <v>0</v>
      </c>
      <c r="J135" s="37"/>
    </row>
    <row r="136" spans="1:10" x14ac:dyDescent="0.25">
      <c r="A136" s="96" t="s">
        <v>115</v>
      </c>
      <c r="B136" s="1"/>
      <c r="C136" s="1"/>
      <c r="D136" s="1"/>
      <c r="E136" s="1"/>
      <c r="F136" s="1"/>
      <c r="G136" s="1"/>
      <c r="H136" s="89">
        <v>101050</v>
      </c>
      <c r="J136" s="37"/>
    </row>
    <row r="137" spans="1:10" x14ac:dyDescent="0.25">
      <c r="A137" s="96"/>
      <c r="B137" s="1"/>
      <c r="C137" s="1"/>
      <c r="D137" s="1"/>
      <c r="E137" s="1"/>
      <c r="F137" s="1"/>
      <c r="G137" s="1"/>
      <c r="H137" s="89"/>
    </row>
    <row r="138" spans="1:10" x14ac:dyDescent="0.25">
      <c r="A138" s="96" t="s">
        <v>116</v>
      </c>
      <c r="B138" s="1"/>
      <c r="C138" s="1"/>
      <c r="D138" s="1"/>
      <c r="E138" s="1"/>
      <c r="F138" s="1"/>
      <c r="G138" s="1"/>
      <c r="H138" s="89">
        <v>101050</v>
      </c>
      <c r="J138" s="37"/>
    </row>
    <row r="139" spans="1:10" x14ac:dyDescent="0.25">
      <c r="A139" s="96" t="s">
        <v>117</v>
      </c>
      <c r="B139" s="1"/>
      <c r="C139" s="1"/>
      <c r="D139" s="1"/>
      <c r="E139" s="1"/>
      <c r="F139" s="1"/>
      <c r="G139" s="1"/>
      <c r="H139" s="97">
        <v>0</v>
      </c>
      <c r="J139" s="37"/>
    </row>
    <row r="140" spans="1:10" x14ac:dyDescent="0.25">
      <c r="A140" s="95"/>
      <c r="B140" s="1"/>
      <c r="C140" s="1"/>
      <c r="D140" s="1"/>
      <c r="E140" s="1"/>
      <c r="F140" s="1"/>
      <c r="G140" s="1"/>
      <c r="H140" s="1"/>
    </row>
    <row r="141" spans="1:10" x14ac:dyDescent="0.25">
      <c r="A141" s="95" t="s">
        <v>118</v>
      </c>
      <c r="B141" s="1"/>
      <c r="C141" s="1"/>
      <c r="D141" s="1"/>
      <c r="E141" s="1"/>
      <c r="F141" s="1"/>
      <c r="G141" s="1"/>
      <c r="H141" s="1"/>
    </row>
    <row r="142" spans="1:10" x14ac:dyDescent="0.25">
      <c r="A142" s="96" t="s">
        <v>119</v>
      </c>
      <c r="B142" s="1"/>
      <c r="C142" s="1"/>
      <c r="D142" s="1"/>
      <c r="E142" s="1"/>
      <c r="F142" s="1"/>
      <c r="G142" s="1"/>
      <c r="H142" s="31">
        <v>0</v>
      </c>
      <c r="J142" s="37"/>
    </row>
    <row r="143" spans="1:10" x14ac:dyDescent="0.25">
      <c r="A143" s="96" t="s">
        <v>120</v>
      </c>
      <c r="B143" s="1"/>
      <c r="C143" s="1"/>
      <c r="D143" s="1"/>
      <c r="E143" s="1"/>
      <c r="F143" s="1"/>
      <c r="G143" s="1"/>
      <c r="H143" s="31">
        <v>0</v>
      </c>
      <c r="J143" s="37"/>
    </row>
    <row r="144" spans="1:10" x14ac:dyDescent="0.25">
      <c r="A144" s="96" t="s">
        <v>121</v>
      </c>
      <c r="B144" s="1"/>
      <c r="C144" s="1"/>
      <c r="D144" s="1"/>
      <c r="E144" s="1"/>
      <c r="F144" s="1"/>
      <c r="G144" s="1"/>
      <c r="H144" s="31">
        <v>0</v>
      </c>
      <c r="J144" s="37"/>
    </row>
    <row r="145" spans="1:10" x14ac:dyDescent="0.25">
      <c r="A145" s="96"/>
      <c r="B145" s="1"/>
      <c r="C145" s="1"/>
      <c r="D145" s="1"/>
      <c r="E145" s="1"/>
      <c r="F145" s="1"/>
      <c r="G145" s="1"/>
      <c r="H145" s="31"/>
    </row>
    <row r="146" spans="1:10" x14ac:dyDescent="0.25">
      <c r="A146" s="96" t="s">
        <v>122</v>
      </c>
      <c r="B146" s="1"/>
      <c r="C146" s="1"/>
      <c r="D146" s="1"/>
      <c r="E146" s="1"/>
      <c r="F146" s="1"/>
      <c r="G146" s="1"/>
      <c r="H146" s="31">
        <v>0</v>
      </c>
      <c r="J146" s="37"/>
    </row>
    <row r="147" spans="1:10" x14ac:dyDescent="0.25">
      <c r="A147" s="96" t="s">
        <v>123</v>
      </c>
      <c r="B147" s="1"/>
      <c r="C147" s="1"/>
      <c r="D147" s="1"/>
      <c r="E147" s="1"/>
      <c r="F147" s="1"/>
      <c r="G147" s="1"/>
      <c r="H147" s="31">
        <v>0</v>
      </c>
      <c r="J147" s="37"/>
    </row>
    <row r="148" spans="1:10" x14ac:dyDescent="0.25">
      <c r="A148" s="15"/>
      <c r="B148" s="1"/>
      <c r="C148" s="1"/>
      <c r="D148" s="1"/>
      <c r="E148" s="1"/>
      <c r="F148" s="1"/>
      <c r="G148" s="1"/>
      <c r="H148" s="21" t="s">
        <v>51</v>
      </c>
    </row>
    <row r="149" spans="1:10" x14ac:dyDescent="0.25">
      <c r="A149" s="95" t="s">
        <v>124</v>
      </c>
      <c r="B149" s="1"/>
      <c r="C149" s="1"/>
      <c r="D149" s="1"/>
      <c r="E149" s="1"/>
      <c r="F149" s="1"/>
      <c r="G149" s="1"/>
      <c r="H149" s="1"/>
    </row>
    <row r="150" spans="1:10" x14ac:dyDescent="0.25">
      <c r="A150" s="96" t="s">
        <v>125</v>
      </c>
      <c r="B150" s="1"/>
      <c r="C150" s="1"/>
      <c r="D150" s="1"/>
      <c r="E150" s="1"/>
      <c r="F150" s="1"/>
      <c r="G150" s="1"/>
      <c r="H150" s="98">
        <v>1179456.96</v>
      </c>
      <c r="J150" s="37"/>
    </row>
    <row r="151" spans="1:10" x14ac:dyDescent="0.25">
      <c r="A151" s="96" t="s">
        <v>126</v>
      </c>
      <c r="B151" s="1"/>
      <c r="C151" s="1"/>
      <c r="D151" s="1"/>
      <c r="E151" s="1"/>
      <c r="F151" s="1"/>
      <c r="G151" s="1"/>
      <c r="H151" s="94">
        <v>1179456.96</v>
      </c>
      <c r="J151" s="37"/>
    </row>
    <row r="152" spans="1:10" x14ac:dyDescent="0.25">
      <c r="A152" s="96" t="s">
        <v>127</v>
      </c>
      <c r="B152" s="1"/>
      <c r="C152" s="1"/>
      <c r="D152" s="1"/>
      <c r="E152" s="1"/>
      <c r="F152" s="1"/>
      <c r="G152" s="1"/>
      <c r="H152" s="94">
        <v>0</v>
      </c>
      <c r="J152" s="37"/>
    </row>
    <row r="153" spans="1:10" x14ac:dyDescent="0.25">
      <c r="A153" s="96" t="s">
        <v>128</v>
      </c>
      <c r="B153" s="1"/>
      <c r="C153" s="1"/>
      <c r="D153" s="1"/>
      <c r="E153" s="1"/>
      <c r="F153" s="1"/>
      <c r="G153" s="1"/>
      <c r="H153" s="94">
        <v>0</v>
      </c>
      <c r="J153" s="37"/>
    </row>
    <row r="154" spans="1:10" x14ac:dyDescent="0.25">
      <c r="A154" s="15"/>
      <c r="B154" s="1"/>
      <c r="C154" s="1"/>
      <c r="D154" s="1"/>
      <c r="E154" s="1"/>
      <c r="F154" s="1"/>
      <c r="G154" s="1"/>
      <c r="H154" s="1"/>
    </row>
    <row r="155" spans="1:10" x14ac:dyDescent="0.25">
      <c r="A155" s="46" t="s">
        <v>129</v>
      </c>
      <c r="B155" s="1"/>
      <c r="C155" s="1"/>
      <c r="D155" s="1"/>
      <c r="E155" s="1"/>
      <c r="F155" s="21"/>
      <c r="G155" s="1"/>
      <c r="H155" s="21">
        <v>32398409.110000007</v>
      </c>
      <c r="J155" s="37"/>
    </row>
    <row r="156" spans="1:10" x14ac:dyDescent="0.25">
      <c r="A156" s="34"/>
      <c r="B156" s="1"/>
      <c r="C156" s="1"/>
      <c r="D156" s="1"/>
      <c r="E156" s="1"/>
      <c r="F156" s="1"/>
      <c r="G156" s="1"/>
      <c r="H156" s="1"/>
    </row>
    <row r="157" spans="1:10" x14ac:dyDescent="0.25">
      <c r="A157" s="34" t="s">
        <v>130</v>
      </c>
      <c r="B157" s="1"/>
      <c r="C157" s="1"/>
      <c r="D157" s="1"/>
      <c r="E157" s="1"/>
      <c r="F157" s="1"/>
      <c r="G157" s="1"/>
      <c r="H157" s="1"/>
    </row>
    <row r="158" spans="1:10" x14ac:dyDescent="0.25">
      <c r="A158" s="99" t="s">
        <v>131</v>
      </c>
      <c r="B158" s="1"/>
      <c r="C158" s="1"/>
      <c r="D158" s="1"/>
      <c r="E158" s="1"/>
      <c r="F158" s="1"/>
      <c r="G158" s="1"/>
      <c r="H158" s="94">
        <v>23126110.570000313</v>
      </c>
      <c r="J158" s="37"/>
    </row>
    <row r="159" spans="1:10" x14ac:dyDescent="0.25">
      <c r="A159" s="46"/>
      <c r="B159" s="1"/>
      <c r="C159" s="1"/>
      <c r="D159" s="1"/>
      <c r="E159" s="1"/>
      <c r="F159" s="1"/>
      <c r="G159" s="1"/>
      <c r="H159" s="15"/>
    </row>
    <row r="160" spans="1:10" x14ac:dyDescent="0.25">
      <c r="A160" s="34" t="s">
        <v>132</v>
      </c>
      <c r="B160" s="1"/>
      <c r="C160" s="1"/>
      <c r="D160" s="1"/>
      <c r="E160" s="1"/>
      <c r="F160" s="1"/>
      <c r="G160" s="1"/>
      <c r="H160" s="89">
        <v>0</v>
      </c>
      <c r="J160" s="37"/>
    </row>
    <row r="161" spans="1:10" x14ac:dyDescent="0.25">
      <c r="A161" s="34" t="s">
        <v>133</v>
      </c>
      <c r="B161" s="1"/>
      <c r="C161" s="1"/>
      <c r="D161" s="1"/>
      <c r="E161" s="1"/>
      <c r="F161" s="1"/>
      <c r="G161" s="1"/>
      <c r="H161" s="89">
        <v>23126110.570000313</v>
      </c>
      <c r="I161" s="37"/>
      <c r="J161" s="37"/>
    </row>
    <row r="162" spans="1:10" x14ac:dyDescent="0.25">
      <c r="A162" s="34" t="s">
        <v>134</v>
      </c>
      <c r="B162" s="1"/>
      <c r="C162" s="1"/>
      <c r="D162" s="1"/>
      <c r="E162" s="1"/>
      <c r="F162" s="1"/>
      <c r="G162" s="1"/>
      <c r="H162" s="94">
        <v>0</v>
      </c>
      <c r="J162" s="37"/>
    </row>
    <row r="163" spans="1:10" x14ac:dyDescent="0.25">
      <c r="A163" s="34"/>
      <c r="B163" s="1"/>
      <c r="C163" s="1"/>
      <c r="D163" s="1"/>
      <c r="E163" s="1"/>
      <c r="F163" s="1"/>
      <c r="G163" s="1"/>
      <c r="H163" s="21" t="s">
        <v>51</v>
      </c>
    </row>
    <row r="164" spans="1:10" x14ac:dyDescent="0.25">
      <c r="A164" s="34"/>
      <c r="B164" s="1"/>
      <c r="C164" s="1"/>
      <c r="D164" s="1"/>
      <c r="E164" s="1"/>
      <c r="F164" s="1"/>
      <c r="G164" s="1"/>
      <c r="H164" s="21" t="s">
        <v>51</v>
      </c>
    </row>
    <row r="165" spans="1:10" x14ac:dyDescent="0.25">
      <c r="A165" s="46" t="s">
        <v>135</v>
      </c>
      <c r="B165" s="1"/>
      <c r="C165" s="1"/>
      <c r="D165" s="1"/>
      <c r="E165" s="1"/>
      <c r="F165" s="1"/>
      <c r="G165" s="1"/>
      <c r="H165" s="94">
        <v>0</v>
      </c>
      <c r="J165" s="37"/>
    </row>
    <row r="166" spans="1:10" x14ac:dyDescent="0.25">
      <c r="A166" s="46"/>
      <c r="B166" s="1"/>
      <c r="C166" s="1"/>
      <c r="D166" s="1"/>
      <c r="E166" s="1"/>
      <c r="F166" s="1"/>
      <c r="G166" s="1"/>
      <c r="H166" s="15"/>
    </row>
    <row r="167" spans="1:10" x14ac:dyDescent="0.25">
      <c r="A167" s="34" t="s">
        <v>136</v>
      </c>
      <c r="B167" s="1"/>
      <c r="C167" s="1"/>
      <c r="D167" s="1"/>
      <c r="E167" s="1"/>
      <c r="F167" s="1"/>
      <c r="G167" s="1"/>
      <c r="H167" s="89">
        <v>0</v>
      </c>
      <c r="J167" s="37"/>
    </row>
    <row r="168" spans="1:10" x14ac:dyDescent="0.25">
      <c r="A168" s="34" t="s">
        <v>137</v>
      </c>
      <c r="B168" s="1"/>
      <c r="C168" s="1"/>
      <c r="D168" s="1"/>
      <c r="E168" s="1"/>
      <c r="F168" s="1"/>
      <c r="G168" s="1"/>
      <c r="H168" s="94">
        <v>0</v>
      </c>
      <c r="J168" s="37"/>
    </row>
    <row r="169" spans="1:10" x14ac:dyDescent="0.25">
      <c r="A169" s="34" t="s">
        <v>138</v>
      </c>
      <c r="B169" s="1"/>
      <c r="C169" s="1"/>
      <c r="D169" s="1"/>
      <c r="E169" s="1"/>
      <c r="F169" s="1"/>
      <c r="G169" s="1"/>
      <c r="H169" s="94">
        <v>0</v>
      </c>
      <c r="J169" s="37"/>
    </row>
    <row r="170" spans="1:10" x14ac:dyDescent="0.25">
      <c r="A170" s="34"/>
      <c r="B170" s="1"/>
      <c r="C170" s="1"/>
      <c r="D170" s="1"/>
      <c r="E170" s="1"/>
      <c r="F170" s="1"/>
      <c r="G170" s="1"/>
      <c r="H170" s="21" t="s">
        <v>51</v>
      </c>
    </row>
    <row r="171" spans="1:10" x14ac:dyDescent="0.25">
      <c r="A171" s="46" t="s">
        <v>139</v>
      </c>
      <c r="B171" s="1"/>
      <c r="C171" s="1"/>
      <c r="D171" s="1"/>
      <c r="E171" s="1"/>
      <c r="F171" s="21"/>
      <c r="G171" s="1"/>
      <c r="H171" s="94">
        <v>9272298.5399999991</v>
      </c>
      <c r="I171" s="100"/>
      <c r="J171" s="37"/>
    </row>
    <row r="172" spans="1:10" x14ac:dyDescent="0.25">
      <c r="A172" s="89"/>
      <c r="B172" s="31"/>
      <c r="C172" s="31"/>
      <c r="D172" s="31"/>
      <c r="E172" s="31"/>
      <c r="F172" s="31"/>
      <c r="G172" s="1"/>
      <c r="H172" s="31"/>
    </row>
    <row r="173" spans="1:10" x14ac:dyDescent="0.25">
      <c r="A173" s="81"/>
      <c r="B173" s="1"/>
      <c r="C173" s="2"/>
      <c r="D173" s="3"/>
      <c r="E173" s="1"/>
      <c r="F173" s="1"/>
      <c r="G173" s="1"/>
      <c r="H173" s="1"/>
    </row>
    <row r="174" spans="1:10" x14ac:dyDescent="0.25">
      <c r="A174" s="81"/>
      <c r="B174" s="1"/>
      <c r="C174" s="2"/>
      <c r="D174" s="3"/>
      <c r="E174" s="1"/>
      <c r="F174" s="1"/>
      <c r="G174" s="1"/>
      <c r="H174" s="1"/>
    </row>
    <row r="175" spans="1:10" x14ac:dyDescent="0.25">
      <c r="A175" s="81"/>
      <c r="B175" s="1"/>
      <c r="C175" s="2"/>
      <c r="D175" s="3"/>
      <c r="E175" s="1"/>
      <c r="F175" s="1"/>
      <c r="G175" s="1"/>
      <c r="H175" s="1"/>
    </row>
    <row r="176" spans="1:10" x14ac:dyDescent="0.25">
      <c r="A176" s="81"/>
      <c r="B176" s="1"/>
      <c r="C176" s="2"/>
      <c r="D176" s="3"/>
      <c r="E176" s="1"/>
      <c r="F176" s="1"/>
      <c r="G176" s="1"/>
      <c r="H176" s="1"/>
    </row>
    <row r="177" spans="1:10" x14ac:dyDescent="0.25">
      <c r="A177" s="15" t="s">
        <v>140</v>
      </c>
      <c r="B177" s="1"/>
      <c r="C177" s="2"/>
      <c r="D177" s="3"/>
      <c r="E177" s="1"/>
      <c r="F177" s="1"/>
      <c r="G177" s="1"/>
      <c r="H177" s="1"/>
    </row>
    <row r="178" spans="1:10" x14ac:dyDescent="0.25">
      <c r="A178" s="15"/>
      <c r="B178" s="1"/>
      <c r="C178" s="2"/>
      <c r="D178" s="3"/>
      <c r="E178" s="1"/>
      <c r="F178" s="1"/>
      <c r="G178" s="1"/>
      <c r="H178" s="1"/>
    </row>
    <row r="179" spans="1:10" x14ac:dyDescent="0.25">
      <c r="A179" s="46" t="s">
        <v>141</v>
      </c>
      <c r="B179" s="1"/>
      <c r="C179" s="2"/>
      <c r="D179" s="3"/>
      <c r="E179" s="1"/>
      <c r="F179" s="1"/>
      <c r="G179" s="1" t="s">
        <v>51</v>
      </c>
      <c r="H179" s="94">
        <v>3765099.45</v>
      </c>
      <c r="J179" s="37"/>
    </row>
    <row r="180" spans="1:10" x14ac:dyDescent="0.25">
      <c r="A180" s="46" t="s">
        <v>142</v>
      </c>
      <c r="B180" s="1"/>
      <c r="C180" s="2"/>
      <c r="D180" s="3"/>
      <c r="E180" s="1"/>
      <c r="F180" s="1"/>
      <c r="G180" s="1"/>
      <c r="H180" s="89">
        <v>7530198.9000000004</v>
      </c>
      <c r="J180" s="37"/>
    </row>
    <row r="181" spans="1:10" x14ac:dyDescent="0.25">
      <c r="A181" s="46" t="s">
        <v>143</v>
      </c>
      <c r="B181" s="1"/>
      <c r="C181" s="2"/>
      <c r="D181" s="3"/>
      <c r="E181" s="1"/>
      <c r="F181" s="1"/>
      <c r="G181" s="1"/>
      <c r="H181" s="76">
        <v>3765099.45</v>
      </c>
      <c r="J181" s="37"/>
    </row>
    <row r="182" spans="1:10" x14ac:dyDescent="0.25">
      <c r="A182" s="46" t="s">
        <v>144</v>
      </c>
      <c r="B182" s="1"/>
      <c r="C182" s="2"/>
      <c r="D182" s="3"/>
      <c r="E182" s="1"/>
      <c r="F182" s="1"/>
      <c r="G182" s="1"/>
      <c r="H182" s="94">
        <v>0</v>
      </c>
      <c r="J182" s="37"/>
    </row>
    <row r="183" spans="1:10" x14ac:dyDescent="0.25">
      <c r="A183" s="46" t="s">
        <v>145</v>
      </c>
      <c r="B183" s="1"/>
      <c r="C183" s="2"/>
      <c r="D183" s="3"/>
      <c r="E183" s="1"/>
      <c r="F183" s="1"/>
      <c r="G183" s="1"/>
      <c r="H183" s="91">
        <v>0</v>
      </c>
      <c r="J183" s="37"/>
    </row>
    <row r="184" spans="1:10" x14ac:dyDescent="0.25">
      <c r="A184" s="46" t="s">
        <v>146</v>
      </c>
      <c r="B184" s="1"/>
      <c r="C184" s="2"/>
      <c r="D184" s="3"/>
      <c r="E184" s="1"/>
      <c r="F184" s="1"/>
      <c r="G184" s="1"/>
      <c r="H184" s="89">
        <v>3765099.45</v>
      </c>
      <c r="J184" s="37"/>
    </row>
    <row r="185" spans="1:10" x14ac:dyDescent="0.25">
      <c r="A185" s="46" t="s">
        <v>147</v>
      </c>
      <c r="B185" s="1"/>
      <c r="C185" s="2"/>
      <c r="D185" s="3"/>
      <c r="E185" s="1"/>
      <c r="F185" s="1"/>
      <c r="G185" s="1"/>
      <c r="H185" s="91">
        <v>0</v>
      </c>
      <c r="J185" s="37"/>
    </row>
    <row r="186" spans="1:10" x14ac:dyDescent="0.25">
      <c r="A186" s="46" t="s">
        <v>148</v>
      </c>
      <c r="B186" s="1"/>
      <c r="C186" s="2"/>
      <c r="D186" s="3"/>
      <c r="E186" s="1"/>
      <c r="F186" s="21"/>
      <c r="G186" s="1"/>
      <c r="H186" s="89">
        <v>9272298.5400000066</v>
      </c>
      <c r="J186" s="37"/>
    </row>
    <row r="187" spans="1:10" x14ac:dyDescent="0.25">
      <c r="A187" s="46" t="s">
        <v>149</v>
      </c>
      <c r="B187" s="1"/>
      <c r="C187" s="2"/>
      <c r="D187" s="3"/>
      <c r="E187" s="1"/>
      <c r="F187" s="21"/>
      <c r="G187" s="1"/>
      <c r="H187" s="94">
        <v>13037397.990000006</v>
      </c>
      <c r="J187" s="37"/>
    </row>
    <row r="188" spans="1:10" x14ac:dyDescent="0.25">
      <c r="A188" s="46" t="s">
        <v>150</v>
      </c>
      <c r="B188" s="1"/>
      <c r="C188" s="2"/>
      <c r="D188" s="3"/>
      <c r="E188" s="1"/>
      <c r="F188" s="21"/>
      <c r="G188" s="1"/>
      <c r="H188" s="94">
        <v>5507199.0900000054</v>
      </c>
      <c r="J188" s="37"/>
    </row>
    <row r="189" spans="1:10" x14ac:dyDescent="0.25">
      <c r="A189" s="46" t="s">
        <v>151</v>
      </c>
      <c r="B189" s="1"/>
      <c r="C189" s="2"/>
      <c r="D189" s="3"/>
      <c r="E189" s="1"/>
      <c r="F189" s="21"/>
      <c r="G189" s="1"/>
      <c r="H189" s="94">
        <v>7530198.9000000004</v>
      </c>
      <c r="J189" s="37"/>
    </row>
    <row r="190" spans="1:10" x14ac:dyDescent="0.25">
      <c r="A190" s="15"/>
      <c r="B190" s="1"/>
      <c r="C190" s="2"/>
      <c r="D190" s="3"/>
      <c r="E190" s="1"/>
      <c r="F190" s="1"/>
      <c r="G190" s="1"/>
      <c r="H190" s="1"/>
    </row>
    <row r="191" spans="1:10" x14ac:dyDescent="0.25">
      <c r="A191" s="15" t="s">
        <v>152</v>
      </c>
      <c r="B191" s="1"/>
      <c r="C191" s="2"/>
      <c r="D191" s="3"/>
      <c r="E191" s="1"/>
      <c r="F191" s="1"/>
      <c r="G191" s="21"/>
      <c r="H191" s="1"/>
    </row>
    <row r="192" spans="1:10" x14ac:dyDescent="0.25">
      <c r="A192" s="15"/>
      <c r="B192" s="1"/>
      <c r="C192" s="2"/>
      <c r="D192" s="3"/>
      <c r="E192" s="1"/>
      <c r="F192" s="1"/>
      <c r="G192" s="1"/>
      <c r="H192" s="1"/>
    </row>
    <row r="193" spans="1:10" ht="14.4" x14ac:dyDescent="0.3">
      <c r="A193" s="46" t="s">
        <v>153</v>
      </c>
      <c r="B193" s="1"/>
      <c r="C193" s="2"/>
      <c r="D193" s="3"/>
      <c r="E193" s="1"/>
      <c r="F193" s="1"/>
      <c r="G193" s="1"/>
      <c r="H193" s="101">
        <v>24.51</v>
      </c>
      <c r="J193" s="48"/>
    </row>
    <row r="194" spans="1:10" ht="17.399999999999999" x14ac:dyDescent="0.3">
      <c r="A194" s="15" t="s">
        <v>154</v>
      </c>
      <c r="B194" s="1"/>
      <c r="C194" s="2"/>
      <c r="D194" s="3"/>
      <c r="E194" s="1"/>
      <c r="F194" s="1"/>
      <c r="H194" s="102">
        <v>0.42738187894460106</v>
      </c>
      <c r="I194" s="103"/>
      <c r="J194" s="48"/>
    </row>
    <row r="195" spans="1:10" ht="17.399999999999999" x14ac:dyDescent="0.3">
      <c r="A195" s="15" t="s">
        <v>155</v>
      </c>
      <c r="B195" s="1"/>
      <c r="C195" s="2"/>
      <c r="D195" s="3"/>
      <c r="E195" s="1"/>
      <c r="F195" s="1"/>
      <c r="H195" s="102">
        <v>0.42738187894460106</v>
      </c>
      <c r="I195" s="103"/>
      <c r="J195" s="48"/>
    </row>
    <row r="196" spans="1:10" x14ac:dyDescent="0.25">
      <c r="A196" s="15"/>
      <c r="B196" s="1"/>
      <c r="C196" s="2"/>
      <c r="D196" s="3"/>
      <c r="E196" s="1"/>
      <c r="F196" s="1"/>
      <c r="H196" s="104"/>
    </row>
    <row r="197" spans="1:10" x14ac:dyDescent="0.25">
      <c r="A197" s="15"/>
      <c r="B197" s="1"/>
      <c r="C197" s="2"/>
      <c r="D197" s="3"/>
      <c r="E197" s="1"/>
      <c r="F197" s="1"/>
      <c r="G197" s="105" t="s">
        <v>156</v>
      </c>
      <c r="H197" s="105" t="s">
        <v>157</v>
      </c>
    </row>
    <row r="198" spans="1:10" x14ac:dyDescent="0.25">
      <c r="A198" s="46" t="s">
        <v>158</v>
      </c>
      <c r="B198" s="1"/>
      <c r="C198" s="2"/>
      <c r="D198" s="3"/>
      <c r="E198" s="21"/>
      <c r="F198" s="1"/>
      <c r="G198" s="101">
        <v>2324794.3199999998</v>
      </c>
      <c r="H198" s="1"/>
    </row>
    <row r="199" spans="1:10" x14ac:dyDescent="0.25">
      <c r="A199" s="46" t="s">
        <v>159</v>
      </c>
      <c r="B199" s="1"/>
      <c r="C199" s="2"/>
      <c r="D199" s="3"/>
      <c r="E199" s="21"/>
      <c r="F199" s="1"/>
      <c r="G199" s="94">
        <v>2365218.5299999998</v>
      </c>
      <c r="H199" s="106">
        <v>122</v>
      </c>
    </row>
    <row r="200" spans="1:10" x14ac:dyDescent="0.25">
      <c r="A200" s="46" t="s">
        <v>160</v>
      </c>
      <c r="B200" s="1"/>
      <c r="C200" s="2"/>
      <c r="D200" s="3"/>
      <c r="E200" s="21"/>
      <c r="F200" s="1"/>
      <c r="G200" s="94">
        <v>-40424.209999999963</v>
      </c>
      <c r="H200" s="1"/>
    </row>
    <row r="201" spans="1:10" x14ac:dyDescent="0.25">
      <c r="A201" s="46" t="s">
        <v>161</v>
      </c>
      <c r="B201" s="1"/>
      <c r="C201" s="2"/>
      <c r="D201" s="3"/>
      <c r="E201" s="21"/>
      <c r="F201" s="1"/>
      <c r="G201" s="94">
        <v>1506039779.1400001</v>
      </c>
      <c r="H201" s="1"/>
    </row>
    <row r="202" spans="1:10" x14ac:dyDescent="0.25">
      <c r="A202" s="46" t="s">
        <v>162</v>
      </c>
      <c r="B202" s="1"/>
      <c r="C202" s="2"/>
      <c r="D202" s="3"/>
      <c r="E202" s="21"/>
      <c r="F202" s="1"/>
      <c r="G202" s="107"/>
      <c r="H202" s="1"/>
    </row>
    <row r="203" spans="1:10" x14ac:dyDescent="0.25">
      <c r="A203" s="46" t="s">
        <v>163</v>
      </c>
      <c r="B203" s="1"/>
      <c r="C203" s="2"/>
      <c r="D203" s="3"/>
      <c r="E203" s="21"/>
      <c r="F203" s="1"/>
      <c r="G203" s="107">
        <v>-2.6841395931177569E-5</v>
      </c>
      <c r="H203" s="1"/>
    </row>
    <row r="204" spans="1:10" x14ac:dyDescent="0.25">
      <c r="A204" s="46" t="s">
        <v>164</v>
      </c>
      <c r="B204" s="1"/>
      <c r="C204" s="2"/>
      <c r="D204" s="3"/>
      <c r="E204" s="21"/>
      <c r="F204" s="1"/>
      <c r="G204" s="108">
        <v>0</v>
      </c>
      <c r="H204" s="1"/>
    </row>
    <row r="205" spans="1:10" x14ac:dyDescent="0.25">
      <c r="A205" s="46" t="s">
        <v>165</v>
      </c>
      <c r="B205" s="1"/>
      <c r="C205" s="2"/>
      <c r="D205" s="3"/>
      <c r="E205" s="21"/>
      <c r="F205" s="1"/>
      <c r="G205" s="108">
        <v>0</v>
      </c>
      <c r="H205" s="1"/>
    </row>
    <row r="206" spans="1:10" x14ac:dyDescent="0.25">
      <c r="A206" s="46" t="s">
        <v>166</v>
      </c>
      <c r="B206" s="1"/>
      <c r="C206" s="2"/>
      <c r="D206" s="3"/>
      <c r="E206" s="21"/>
      <c r="F206" s="1"/>
      <c r="G206" s="108">
        <v>0</v>
      </c>
      <c r="H206" s="1"/>
    </row>
    <row r="207" spans="1:10" x14ac:dyDescent="0.25">
      <c r="A207" s="46"/>
      <c r="B207" s="1"/>
      <c r="C207" s="2"/>
      <c r="D207" s="3"/>
      <c r="E207" s="21"/>
      <c r="F207" s="1"/>
      <c r="G207" s="107"/>
      <c r="H207" s="1"/>
    </row>
    <row r="208" spans="1:10" x14ac:dyDescent="0.25">
      <c r="A208" s="15" t="s">
        <v>167</v>
      </c>
      <c r="B208" s="1"/>
      <c r="C208" s="2"/>
      <c r="D208" s="3"/>
      <c r="E208" s="21"/>
      <c r="F208" s="1"/>
      <c r="G208" s="107">
        <v>2.6841395931177573E-5</v>
      </c>
      <c r="H208" s="76">
        <v>40424.209999999963</v>
      </c>
      <c r="I208" s="37"/>
      <c r="J208" s="37"/>
    </row>
    <row r="209" spans="1:8" x14ac:dyDescent="0.25">
      <c r="A209" s="46"/>
      <c r="B209" s="1"/>
      <c r="C209" s="2"/>
      <c r="D209" s="3"/>
      <c r="E209" s="1"/>
      <c r="F209" s="1"/>
      <c r="G209" s="1"/>
      <c r="H209" s="1"/>
    </row>
    <row r="210" spans="1:8" x14ac:dyDescent="0.25">
      <c r="A210" s="46" t="s">
        <v>168</v>
      </c>
      <c r="B210" s="1"/>
      <c r="C210" s="2"/>
      <c r="D210" s="3"/>
      <c r="E210" s="1"/>
      <c r="F210" s="109" t="s">
        <v>169</v>
      </c>
      <c r="G210" s="110" t="s">
        <v>170</v>
      </c>
      <c r="H210" s="110" t="s">
        <v>62</v>
      </c>
    </row>
    <row r="211" spans="1:8" x14ac:dyDescent="0.25">
      <c r="A211" s="34" t="s">
        <v>171</v>
      </c>
      <c r="B211" s="1"/>
      <c r="C211" s="2"/>
      <c r="D211" s="3"/>
      <c r="E211" s="1"/>
      <c r="F211" s="111">
        <v>2.5241161107781226E-3</v>
      </c>
      <c r="G211" s="101">
        <v>3801419.27</v>
      </c>
      <c r="H211" s="112">
        <v>181</v>
      </c>
    </row>
    <row r="212" spans="1:8" x14ac:dyDescent="0.25">
      <c r="A212" s="34" t="s">
        <v>172</v>
      </c>
      <c r="B212" s="1"/>
      <c r="C212" s="2"/>
      <c r="D212" s="3"/>
      <c r="E212" s="1"/>
      <c r="F212" s="111">
        <v>4.6050928375612891E-5</v>
      </c>
      <c r="G212" s="101">
        <v>69354.53</v>
      </c>
      <c r="H212" s="112">
        <v>3</v>
      </c>
    </row>
    <row r="213" spans="1:8" x14ac:dyDescent="0.25">
      <c r="A213" s="34" t="s">
        <v>173</v>
      </c>
      <c r="B213" s="1"/>
      <c r="C213" s="2"/>
      <c r="D213" s="3"/>
      <c r="E213" s="1"/>
      <c r="F213" s="111">
        <v>0</v>
      </c>
      <c r="G213" s="113">
        <v>0</v>
      </c>
      <c r="H213" s="114">
        <v>0</v>
      </c>
    </row>
    <row r="214" spans="1:8" x14ac:dyDescent="0.25">
      <c r="A214" s="34" t="s">
        <v>174</v>
      </c>
      <c r="B214" s="1"/>
      <c r="C214" s="2"/>
      <c r="D214" s="3"/>
      <c r="E214" s="1"/>
      <c r="F214" s="111">
        <v>0</v>
      </c>
      <c r="G214" s="115">
        <v>0</v>
      </c>
      <c r="H214" s="116">
        <v>0</v>
      </c>
    </row>
    <row r="215" spans="1:8" x14ac:dyDescent="0.25">
      <c r="A215" s="46" t="s">
        <v>175</v>
      </c>
      <c r="B215" s="1"/>
      <c r="C215" s="2"/>
      <c r="D215" s="3"/>
      <c r="E215" s="1"/>
      <c r="F215" s="111">
        <v>2.5701670391537353E-3</v>
      </c>
      <c r="G215" s="98">
        <v>3870773.8</v>
      </c>
      <c r="H215" s="117">
        <v>184</v>
      </c>
    </row>
    <row r="216" spans="1:8" x14ac:dyDescent="0.25">
      <c r="A216" s="46"/>
      <c r="B216" s="1"/>
      <c r="C216" s="2"/>
      <c r="D216" s="3"/>
      <c r="E216" s="1"/>
      <c r="F216" s="1"/>
      <c r="G216" s="98"/>
      <c r="H216" s="118"/>
    </row>
    <row r="217" spans="1:8" x14ac:dyDescent="0.25">
      <c r="A217" s="46" t="s">
        <v>176</v>
      </c>
      <c r="B217" s="1"/>
      <c r="C217" s="2"/>
      <c r="D217" s="3"/>
      <c r="E217" s="1"/>
      <c r="F217" s="1"/>
      <c r="G217" s="119" t="s">
        <v>170</v>
      </c>
      <c r="H217" s="119" t="s">
        <v>62</v>
      </c>
    </row>
    <row r="218" spans="1:8" x14ac:dyDescent="0.25">
      <c r="A218" s="46" t="s">
        <v>163</v>
      </c>
      <c r="B218" s="1"/>
      <c r="C218" s="2"/>
      <c r="D218" s="3"/>
      <c r="E218" s="1"/>
      <c r="F218" s="1"/>
      <c r="G218" s="120">
        <v>4.6050928375612891E-5</v>
      </c>
      <c r="H218" s="121">
        <v>4.1786221689834807E-5</v>
      </c>
    </row>
    <row r="219" spans="1:8" x14ac:dyDescent="0.25">
      <c r="A219" s="46" t="s">
        <v>164</v>
      </c>
      <c r="B219" s="1"/>
      <c r="C219" s="2"/>
      <c r="D219" s="3"/>
      <c r="E219" s="1"/>
      <c r="F219" s="1"/>
      <c r="G219" s="120">
        <v>0</v>
      </c>
      <c r="H219" s="120">
        <v>0</v>
      </c>
    </row>
    <row r="220" spans="1:8" x14ac:dyDescent="0.25">
      <c r="A220" s="46" t="s">
        <v>165</v>
      </c>
      <c r="B220" s="1"/>
      <c r="C220" s="2"/>
      <c r="D220" s="3"/>
      <c r="E220" s="1"/>
      <c r="F220" s="1"/>
      <c r="G220" s="120">
        <v>0</v>
      </c>
      <c r="H220" s="120">
        <v>0</v>
      </c>
    </row>
    <row r="221" spans="1:8" x14ac:dyDescent="0.25">
      <c r="A221" s="46" t="s">
        <v>166</v>
      </c>
      <c r="B221" s="1"/>
      <c r="C221" s="2"/>
      <c r="D221" s="3"/>
      <c r="E221" s="1"/>
      <c r="F221" s="1"/>
      <c r="G221" s="120">
        <v>0</v>
      </c>
      <c r="H221" s="120">
        <v>0</v>
      </c>
    </row>
    <row r="222" spans="1:8" x14ac:dyDescent="0.25">
      <c r="A222" s="46"/>
      <c r="B222" s="1"/>
      <c r="C222" s="2"/>
      <c r="D222" s="3"/>
      <c r="E222" s="1"/>
      <c r="F222" s="1"/>
      <c r="G222" s="122"/>
      <c r="H222" s="120"/>
    </row>
    <row r="223" spans="1:8" x14ac:dyDescent="0.25">
      <c r="A223" s="123" t="s">
        <v>177</v>
      </c>
      <c r="B223" s="1"/>
      <c r="C223" s="2"/>
      <c r="D223" s="3"/>
      <c r="E223" s="1"/>
      <c r="F223" s="1"/>
      <c r="G223" s="124">
        <v>144942</v>
      </c>
      <c r="H223" s="120"/>
    </row>
    <row r="224" spans="1:8" x14ac:dyDescent="0.25">
      <c r="A224" s="123" t="s">
        <v>178</v>
      </c>
      <c r="B224" s="1"/>
      <c r="C224" s="2"/>
      <c r="D224" s="3"/>
      <c r="E224" s="1"/>
      <c r="F224" s="1"/>
      <c r="G224" s="122">
        <v>9.6240485814237133E-5</v>
      </c>
      <c r="H224" s="120"/>
    </row>
    <row r="225" spans="1:10" x14ac:dyDescent="0.25">
      <c r="A225" s="123" t="s">
        <v>179</v>
      </c>
      <c r="B225" s="1"/>
      <c r="C225" s="2"/>
      <c r="D225" s="3"/>
      <c r="E225" s="1"/>
      <c r="F225" s="1"/>
      <c r="G225" s="122">
        <v>4.3999999999999997E-2</v>
      </c>
      <c r="H225" s="120"/>
    </row>
    <row r="226" spans="1:10" x14ac:dyDescent="0.25">
      <c r="A226" s="123" t="s">
        <v>180</v>
      </c>
      <c r="B226" s="1"/>
      <c r="C226" s="2"/>
      <c r="D226" s="3"/>
      <c r="E226" s="1"/>
      <c r="F226" s="1"/>
      <c r="G226" s="125" t="s">
        <v>181</v>
      </c>
      <c r="H226" s="120"/>
    </row>
    <row r="227" spans="1:10" x14ac:dyDescent="0.25">
      <c r="A227" s="46"/>
      <c r="B227" s="1"/>
      <c r="C227" s="2"/>
      <c r="D227" s="3"/>
      <c r="E227" s="1"/>
      <c r="F227" s="1"/>
      <c r="G227" s="120"/>
      <c r="H227" s="1"/>
      <c r="I227" s="37"/>
    </row>
    <row r="228" spans="1:10" x14ac:dyDescent="0.25">
      <c r="A228" s="15" t="s">
        <v>182</v>
      </c>
      <c r="B228" s="1"/>
      <c r="C228" s="2"/>
      <c r="D228" s="3"/>
      <c r="E228" s="1"/>
      <c r="F228" s="1"/>
      <c r="G228" s="105" t="s">
        <v>156</v>
      </c>
      <c r="H228" s="105" t="s">
        <v>157</v>
      </c>
    </row>
    <row r="229" spans="1:10" x14ac:dyDescent="0.25">
      <c r="A229" s="15" t="s">
        <v>183</v>
      </c>
      <c r="B229" s="1"/>
      <c r="C229" s="2"/>
      <c r="D229" s="3"/>
      <c r="E229" s="21"/>
      <c r="F229" s="1"/>
      <c r="G229" s="101">
        <v>565692</v>
      </c>
      <c r="H229" s="126">
        <v>30</v>
      </c>
    </row>
    <row r="230" spans="1:10" x14ac:dyDescent="0.25">
      <c r="A230" s="15" t="s">
        <v>184</v>
      </c>
      <c r="B230" s="1"/>
      <c r="C230" s="2"/>
      <c r="D230" s="3"/>
      <c r="E230" s="21"/>
      <c r="F230" s="1"/>
      <c r="G230" s="115">
        <v>650999.05000000005</v>
      </c>
      <c r="H230" s="126">
        <v>30</v>
      </c>
    </row>
    <row r="231" spans="1:10" x14ac:dyDescent="0.25">
      <c r="A231" s="15" t="s">
        <v>185</v>
      </c>
      <c r="B231" s="1"/>
      <c r="C231" s="2"/>
      <c r="D231" s="3"/>
      <c r="E231" s="21"/>
      <c r="F231" s="1"/>
      <c r="G231" s="94">
        <v>-85307.050000000047</v>
      </c>
      <c r="H231" s="62"/>
    </row>
    <row r="232" spans="1:10" x14ac:dyDescent="0.25">
      <c r="A232" s="15"/>
      <c r="B232" s="1"/>
      <c r="C232" s="2"/>
      <c r="D232" s="3"/>
      <c r="E232" s="1"/>
      <c r="F232" s="1"/>
      <c r="G232" s="127"/>
    </row>
    <row r="233" spans="1:10" x14ac:dyDescent="0.25">
      <c r="A233" s="15" t="s">
        <v>186</v>
      </c>
      <c r="B233" s="1"/>
      <c r="C233" s="2"/>
      <c r="D233" s="3"/>
      <c r="E233" s="1"/>
      <c r="F233" s="21"/>
      <c r="G233" s="110" t="s">
        <v>156</v>
      </c>
      <c r="H233" s="105" t="s">
        <v>157</v>
      </c>
    </row>
    <row r="234" spans="1:10" x14ac:dyDescent="0.25">
      <c r="A234" s="15" t="s">
        <v>187</v>
      </c>
      <c r="B234" s="1"/>
      <c r="C234" s="2"/>
      <c r="D234" s="3"/>
      <c r="E234" s="21"/>
      <c r="F234" s="1"/>
      <c r="G234" s="76">
        <v>565692</v>
      </c>
      <c r="H234" s="128">
        <v>30</v>
      </c>
      <c r="I234" s="37" t="s">
        <v>51</v>
      </c>
    </row>
    <row r="235" spans="1:10" x14ac:dyDescent="0.25">
      <c r="A235" s="15" t="s">
        <v>188</v>
      </c>
      <c r="B235" s="1"/>
      <c r="C235" s="2"/>
      <c r="D235" s="3"/>
      <c r="E235" s="21"/>
      <c r="F235" s="21"/>
      <c r="G235" s="76">
        <v>650999.05000000005</v>
      </c>
      <c r="H235" s="69">
        <v>30</v>
      </c>
      <c r="I235" s="37" t="s">
        <v>51</v>
      </c>
    </row>
    <row r="236" spans="1:10" ht="14.4" thickBot="1" x14ac:dyDescent="0.3">
      <c r="A236" s="15" t="s">
        <v>189</v>
      </c>
      <c r="B236" s="1"/>
      <c r="C236" s="2"/>
      <c r="D236" s="3"/>
      <c r="E236" s="21"/>
      <c r="F236" s="1"/>
      <c r="G236" s="129">
        <v>-85307.050000000047</v>
      </c>
    </row>
    <row r="237" spans="1:10" ht="14.4" thickTop="1" x14ac:dyDescent="0.25">
      <c r="A237" s="15"/>
      <c r="B237" s="1"/>
      <c r="C237" s="2"/>
      <c r="D237" s="3"/>
      <c r="E237" s="1"/>
      <c r="F237" s="1"/>
      <c r="G237" s="1"/>
      <c r="H237" s="1"/>
    </row>
    <row r="238" spans="1:10" x14ac:dyDescent="0.25">
      <c r="A238" s="15" t="s">
        <v>190</v>
      </c>
      <c r="B238" s="1"/>
      <c r="C238" s="2"/>
      <c r="D238" s="3"/>
      <c r="E238" s="1"/>
      <c r="F238" s="1"/>
      <c r="G238" s="1" t="s">
        <v>51</v>
      </c>
      <c r="H238" s="1"/>
    </row>
    <row r="239" spans="1:10" x14ac:dyDescent="0.25">
      <c r="A239" s="15"/>
      <c r="B239" s="1"/>
      <c r="C239" s="2"/>
      <c r="D239" s="3"/>
      <c r="E239" s="1"/>
      <c r="F239" s="1"/>
      <c r="G239" s="1"/>
      <c r="H239" s="1"/>
    </row>
    <row r="240" spans="1:10" x14ac:dyDescent="0.25">
      <c r="A240" s="15" t="s">
        <v>191</v>
      </c>
      <c r="B240" s="1"/>
      <c r="C240" s="2"/>
      <c r="D240" s="3"/>
      <c r="E240" s="1"/>
      <c r="F240" s="1"/>
      <c r="G240" s="1"/>
      <c r="H240" s="76">
        <v>0</v>
      </c>
      <c r="I240" s="130"/>
      <c r="J240" s="59"/>
    </row>
    <row r="241" spans="1:10" x14ac:dyDescent="0.25">
      <c r="A241" s="15" t="s">
        <v>192</v>
      </c>
      <c r="B241" s="1"/>
      <c r="C241" s="2"/>
      <c r="D241" s="3"/>
      <c r="E241" s="1"/>
      <c r="F241" s="1"/>
      <c r="G241" s="1"/>
      <c r="H241" s="94">
        <v>0</v>
      </c>
      <c r="I241" s="37"/>
      <c r="J241" s="59"/>
    </row>
    <row r="242" spans="1:10" x14ac:dyDescent="0.25">
      <c r="A242" s="15" t="s">
        <v>193</v>
      </c>
      <c r="B242" s="1"/>
      <c r="C242" s="2"/>
      <c r="D242" s="3"/>
      <c r="E242" s="1"/>
      <c r="F242" s="1"/>
      <c r="G242" s="1"/>
      <c r="H242" s="93">
        <v>575232.03</v>
      </c>
      <c r="J242" s="59"/>
    </row>
    <row r="243" spans="1:10" ht="14.4" thickBot="1" x14ac:dyDescent="0.3">
      <c r="A243" s="15" t="s">
        <v>194</v>
      </c>
      <c r="B243" s="1"/>
      <c r="C243" s="2"/>
      <c r="D243" s="3"/>
      <c r="E243" s="1"/>
      <c r="F243" s="1"/>
      <c r="G243" s="1"/>
      <c r="H243" s="129">
        <v>575232.03</v>
      </c>
      <c r="I243" s="97"/>
      <c r="J243" s="59"/>
    </row>
    <row r="244" spans="1:10" ht="14.4" thickTop="1" x14ac:dyDescent="0.25">
      <c r="A244" s="15"/>
      <c r="B244" s="1"/>
      <c r="C244" s="2"/>
      <c r="D244" s="3"/>
      <c r="E244" s="1"/>
      <c r="F244" s="1"/>
      <c r="G244" s="1"/>
      <c r="H244" s="1"/>
      <c r="I244" s="131"/>
      <c r="J244" s="59"/>
    </row>
    <row r="245" spans="1:10" x14ac:dyDescent="0.25">
      <c r="A245" s="15" t="s">
        <v>195</v>
      </c>
      <c r="B245" s="1"/>
      <c r="C245" s="2"/>
      <c r="D245" s="3"/>
      <c r="E245" s="1"/>
      <c r="F245" s="1"/>
      <c r="G245" s="1"/>
      <c r="H245" s="76">
        <v>0</v>
      </c>
      <c r="I245" s="132"/>
      <c r="J245" s="59"/>
    </row>
    <row r="246" spans="1:10" x14ac:dyDescent="0.25">
      <c r="A246" s="15" t="s">
        <v>196</v>
      </c>
      <c r="B246" s="1"/>
      <c r="C246" s="2"/>
      <c r="D246" s="3"/>
      <c r="E246" s="1"/>
      <c r="F246" s="1"/>
      <c r="G246" s="1"/>
      <c r="H246" s="94">
        <v>0</v>
      </c>
      <c r="I246" s="133"/>
      <c r="J246" s="59"/>
    </row>
    <row r="247" spans="1:10" x14ac:dyDescent="0.25">
      <c r="A247" s="15" t="s">
        <v>197</v>
      </c>
      <c r="B247" s="1"/>
      <c r="C247" s="2"/>
      <c r="D247" s="3"/>
      <c r="E247" s="1"/>
      <c r="F247" s="1"/>
      <c r="G247" s="1"/>
      <c r="H247" s="94">
        <v>2000356.94</v>
      </c>
      <c r="I247" s="132"/>
      <c r="J247" s="59"/>
    </row>
    <row r="248" spans="1:10" ht="14.4" thickBot="1" x14ac:dyDescent="0.3">
      <c r="A248" s="15" t="s">
        <v>198</v>
      </c>
      <c r="B248" s="1"/>
      <c r="C248" s="2"/>
      <c r="D248" s="3"/>
      <c r="E248" s="1"/>
      <c r="F248" s="1"/>
      <c r="G248" s="1"/>
      <c r="H248" s="129">
        <v>2000356.94</v>
      </c>
      <c r="I248" s="134"/>
      <c r="J248" s="59"/>
    </row>
    <row r="249" spans="1:10" ht="14.4" thickTop="1" x14ac:dyDescent="0.25">
      <c r="A249" s="15"/>
    </row>
    <row r="250" spans="1:10" x14ac:dyDescent="0.25">
      <c r="A250" s="118" t="s">
        <v>199</v>
      </c>
      <c r="F250" s="135"/>
      <c r="I250" s="37"/>
    </row>
    <row r="251" spans="1:10" x14ac:dyDescent="0.25">
      <c r="A251" s="118"/>
      <c r="F251" s="135"/>
    </row>
    <row r="252" spans="1:10" x14ac:dyDescent="0.25">
      <c r="A252" s="46" t="s">
        <v>200</v>
      </c>
      <c r="F252" s="135"/>
    </row>
    <row r="253" spans="1:10" x14ac:dyDescent="0.25">
      <c r="A253" s="46" t="s">
        <v>201</v>
      </c>
      <c r="F253" s="135"/>
    </row>
    <row r="254" spans="1:10" x14ac:dyDescent="0.25">
      <c r="A254" s="46" t="s">
        <v>202</v>
      </c>
      <c r="E254" s="32"/>
      <c r="F254" s="135"/>
    </row>
    <row r="255" spans="1:10" x14ac:dyDescent="0.25">
      <c r="A255" s="46" t="s">
        <v>203</v>
      </c>
      <c r="E255" s="32" t="s">
        <v>51</v>
      </c>
      <c r="F255" s="135"/>
      <c r="H255" s="136" t="s">
        <v>204</v>
      </c>
    </row>
    <row r="256" spans="1:10" x14ac:dyDescent="0.25">
      <c r="A256" s="46"/>
      <c r="F256" s="135"/>
      <c r="H256" s="118"/>
    </row>
    <row r="257" spans="1:8" x14ac:dyDescent="0.25">
      <c r="A257" s="46" t="s">
        <v>205</v>
      </c>
      <c r="F257" s="135"/>
      <c r="H257" s="118"/>
    </row>
    <row r="258" spans="1:8" x14ac:dyDescent="0.25">
      <c r="A258" s="46" t="s">
        <v>206</v>
      </c>
      <c r="E258" s="32" t="s">
        <v>51</v>
      </c>
      <c r="F258" s="135"/>
      <c r="H258" s="136" t="s">
        <v>204</v>
      </c>
    </row>
    <row r="259" spans="1:8" x14ac:dyDescent="0.25">
      <c r="A259" s="46"/>
      <c r="F259" s="135"/>
      <c r="H259" s="118"/>
    </row>
    <row r="260" spans="1:8" x14ac:dyDescent="0.25">
      <c r="A260" s="46" t="s">
        <v>207</v>
      </c>
      <c r="F260" s="135"/>
      <c r="H260" s="118"/>
    </row>
    <row r="261" spans="1:8" x14ac:dyDescent="0.25">
      <c r="A261" s="46" t="s">
        <v>208</v>
      </c>
      <c r="E261" s="32" t="s">
        <v>51</v>
      </c>
      <c r="F261" s="135"/>
      <c r="H261" s="136" t="s">
        <v>204</v>
      </c>
    </row>
    <row r="262" spans="1:8" x14ac:dyDescent="0.25">
      <c r="A262" s="46"/>
      <c r="F262" s="135"/>
      <c r="H262" s="118"/>
    </row>
    <row r="263" spans="1:8" x14ac:dyDescent="0.25">
      <c r="A263" s="46" t="s">
        <v>209</v>
      </c>
      <c r="F263" s="135"/>
      <c r="H263" s="118"/>
    </row>
    <row r="264" spans="1:8" x14ac:dyDescent="0.25">
      <c r="A264" s="46" t="s">
        <v>210</v>
      </c>
      <c r="E264" s="32" t="s">
        <v>51</v>
      </c>
      <c r="F264" s="135"/>
      <c r="H264" s="136" t="s">
        <v>204</v>
      </c>
    </row>
    <row r="265" spans="1:8" x14ac:dyDescent="0.25">
      <c r="A265" s="46"/>
      <c r="E265" s="32"/>
      <c r="F265" s="135"/>
      <c r="H265" s="136"/>
    </row>
    <row r="266" spans="1:8" x14ac:dyDescent="0.25">
      <c r="A266" s="46" t="s">
        <v>211</v>
      </c>
      <c r="E266" s="32"/>
      <c r="F266" s="135"/>
      <c r="H266" s="136"/>
    </row>
    <row r="267" spans="1:8" x14ac:dyDescent="0.25">
      <c r="A267" s="46" t="s">
        <v>212</v>
      </c>
      <c r="E267" s="32" t="s">
        <v>51</v>
      </c>
      <c r="F267" s="135"/>
      <c r="H267" s="136" t="s">
        <v>204</v>
      </c>
    </row>
    <row r="268" spans="1:8" x14ac:dyDescent="0.25">
      <c r="A268" s="46"/>
      <c r="E268" s="32"/>
      <c r="F268" s="135"/>
      <c r="H268" s="136"/>
    </row>
    <row r="269" spans="1:8" x14ac:dyDescent="0.25">
      <c r="A269" s="46" t="s">
        <v>213</v>
      </c>
      <c r="F269" s="135"/>
      <c r="H269" s="118"/>
    </row>
    <row r="270" spans="1:8" x14ac:dyDescent="0.25">
      <c r="A270" s="46" t="s">
        <v>214</v>
      </c>
      <c r="E270" s="32" t="s">
        <v>51</v>
      </c>
      <c r="F270" s="135"/>
      <c r="H270" s="136" t="s">
        <v>204</v>
      </c>
    </row>
    <row r="272" spans="1:8" x14ac:dyDescent="0.25">
      <c r="A272" s="46" t="s">
        <v>215</v>
      </c>
    </row>
    <row r="273" spans="1:1" ht="15.6" x14ac:dyDescent="0.25">
      <c r="A273" s="137" t="s">
        <v>216</v>
      </c>
    </row>
    <row r="274" spans="1:1" x14ac:dyDescent="0.25">
      <c r="A274" s="46" t="s">
        <v>217</v>
      </c>
    </row>
    <row r="275" spans="1:1" x14ac:dyDescent="0.25">
      <c r="A275" s="46" t="s">
        <v>218</v>
      </c>
    </row>
    <row r="276" spans="1:1" x14ac:dyDescent="0.25">
      <c r="A276" s="46" t="s">
        <v>219</v>
      </c>
    </row>
    <row r="277" spans="1:1" x14ac:dyDescent="0.25">
      <c r="A277" s="46" t="s">
        <v>220</v>
      </c>
    </row>
    <row r="278" spans="1:1" x14ac:dyDescent="0.25">
      <c r="A278" s="46"/>
    </row>
    <row r="279" spans="1:1" x14ac:dyDescent="0.25">
      <c r="A279" s="46" t="s">
        <v>221</v>
      </c>
    </row>
    <row r="280" spans="1:1" x14ac:dyDescent="0.25">
      <c r="A280" s="46" t="s">
        <v>222</v>
      </c>
    </row>
    <row r="281" spans="1:1" x14ac:dyDescent="0.25">
      <c r="A281" s="46" t="s">
        <v>223</v>
      </c>
    </row>
    <row r="282" spans="1:1" x14ac:dyDescent="0.25">
      <c r="A282" s="46" t="s">
        <v>224</v>
      </c>
    </row>
    <row r="283" spans="1:1" x14ac:dyDescent="0.25">
      <c r="A283" s="46"/>
    </row>
    <row r="284" spans="1:1" x14ac:dyDescent="0.25">
      <c r="A284" s="46" t="s">
        <v>225</v>
      </c>
    </row>
    <row r="285" spans="1:1" x14ac:dyDescent="0.25">
      <c r="A285" s="46" t="s">
        <v>226</v>
      </c>
    </row>
    <row r="286" spans="1:1" x14ac:dyDescent="0.25">
      <c r="A286" s="46" t="s">
        <v>227</v>
      </c>
    </row>
    <row r="287" spans="1:1" x14ac:dyDescent="0.25">
      <c r="A287" s="46"/>
    </row>
    <row r="288" spans="1:1" x14ac:dyDescent="0.25">
      <c r="A288" s="46" t="s">
        <v>228</v>
      </c>
    </row>
    <row r="289" spans="1:1" x14ac:dyDescent="0.25">
      <c r="A289" s="46" t="s">
        <v>229</v>
      </c>
    </row>
    <row r="290" spans="1:1" x14ac:dyDescent="0.25">
      <c r="A290" s="46" t="s">
        <v>230</v>
      </c>
    </row>
    <row r="291" spans="1:1" x14ac:dyDescent="0.25">
      <c r="A291" s="46" t="s">
        <v>231</v>
      </c>
    </row>
    <row r="292" spans="1:1" x14ac:dyDescent="0.25">
      <c r="A292" s="46"/>
    </row>
    <row r="293" spans="1:1" x14ac:dyDescent="0.25">
      <c r="A293" s="46" t="s">
        <v>232</v>
      </c>
    </row>
    <row r="294" spans="1:1" x14ac:dyDescent="0.25">
      <c r="A294" s="46" t="s">
        <v>233</v>
      </c>
    </row>
    <row r="295" spans="1:1" x14ac:dyDescent="0.25">
      <c r="A295" s="46"/>
    </row>
    <row r="298" spans="1:1" x14ac:dyDescent="0.25">
      <c r="A298" s="138"/>
    </row>
    <row r="299" spans="1:1" x14ac:dyDescent="0.25">
      <c r="A299" s="138"/>
    </row>
  </sheetData>
  <pageMargins left="0.7" right="0.7" top="0.75" bottom="0.75" header="0.3" footer="0.3"/>
  <pageSetup scale="43" fitToHeight="0" orientation="portrait" r:id="rId1"/>
  <headerFooter>
    <oddHeader xml:space="preserve">&amp;C&amp;"Times New Roman,Regular"NISSAN AUTO LEASE TRUST 2020-A
Servicer Report
</oddHeader>
  </headerFooter>
  <rowBreaks count="2" manualBreakCount="2">
    <brk id="99" max="16383" man="1"/>
    <brk id="190"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E295"/>
  <sheetViews>
    <sheetView zoomScale="75" zoomScaleNormal="75" workbookViewId="0">
      <selection sqref="A1:XFD1048576"/>
    </sheetView>
  </sheetViews>
  <sheetFormatPr defaultColWidth="34.44140625" defaultRowHeight="13.8" x14ac:dyDescent="0.25"/>
  <cols>
    <col min="1" max="1" width="32.44140625" style="1" customWidth="1"/>
    <col min="2" max="2" width="20.33203125" style="4" customWidth="1"/>
    <col min="3" max="3" width="18.88671875" style="4" bestFit="1" customWidth="1"/>
    <col min="4" max="4" width="37.88671875" style="4" customWidth="1"/>
    <col min="5" max="5" width="21.33203125" style="4" customWidth="1"/>
    <col min="6" max="6" width="23.33203125" style="4" customWidth="1"/>
    <col min="7" max="7" width="20.88671875" style="4" customWidth="1"/>
    <col min="8" max="8" width="18.109375" style="4" customWidth="1"/>
    <col min="9" max="9" width="15.109375" style="4" customWidth="1"/>
    <col min="10" max="16384" width="34.44140625" style="4"/>
  </cols>
  <sheetData>
    <row r="1" spans="1:31" x14ac:dyDescent="0.25">
      <c r="B1" s="1"/>
      <c r="C1" s="1"/>
      <c r="D1" s="1"/>
      <c r="E1" s="1"/>
      <c r="F1" s="1"/>
      <c r="G1" s="1"/>
      <c r="H1" s="1"/>
      <c r="I1" s="1"/>
      <c r="J1" s="1"/>
      <c r="K1" s="1"/>
      <c r="L1" s="1"/>
      <c r="M1" s="1"/>
      <c r="N1" s="1"/>
      <c r="O1" s="1"/>
      <c r="P1" s="1"/>
      <c r="Q1" s="1"/>
      <c r="R1" s="1"/>
      <c r="S1" s="1"/>
      <c r="T1" s="1"/>
      <c r="U1" s="1"/>
      <c r="V1" s="1"/>
      <c r="W1" s="1"/>
      <c r="X1" s="1"/>
      <c r="Y1" s="1"/>
      <c r="Z1" s="2"/>
      <c r="AA1" s="3"/>
      <c r="AB1" s="1"/>
      <c r="AC1" s="1"/>
      <c r="AD1" s="1"/>
      <c r="AE1" s="1"/>
    </row>
    <row r="2" spans="1:31" x14ac:dyDescent="0.25">
      <c r="A2" s="5"/>
      <c r="B2" s="1"/>
      <c r="C2" s="1"/>
      <c r="D2" s="1"/>
      <c r="E2" s="1"/>
      <c r="F2" s="1"/>
      <c r="G2" s="1"/>
    </row>
    <row r="3" spans="1:31" x14ac:dyDescent="0.25">
      <c r="A3" s="6" t="s">
        <v>0</v>
      </c>
      <c r="B3" s="1"/>
      <c r="C3" s="7">
        <v>44136</v>
      </c>
      <c r="D3" s="8" t="s">
        <v>1</v>
      </c>
      <c r="E3" s="9">
        <v>44180</v>
      </c>
      <c r="F3" s="1"/>
      <c r="G3" s="1"/>
    </row>
    <row r="4" spans="1:31" x14ac:dyDescent="0.25">
      <c r="A4" s="6" t="s">
        <v>2</v>
      </c>
      <c r="B4" s="1"/>
      <c r="C4" s="7">
        <v>44165</v>
      </c>
      <c r="D4" s="8" t="s">
        <v>3</v>
      </c>
      <c r="E4" s="10">
        <v>30</v>
      </c>
      <c r="F4" s="1"/>
      <c r="G4" s="1"/>
    </row>
    <row r="5" spans="1:31" x14ac:dyDescent="0.25">
      <c r="A5" s="6" t="s">
        <v>4</v>
      </c>
      <c r="B5" s="1"/>
      <c r="C5" s="7">
        <v>44151</v>
      </c>
      <c r="D5" s="8" t="s">
        <v>5</v>
      </c>
      <c r="E5" s="10">
        <v>29</v>
      </c>
      <c r="F5" s="11"/>
      <c r="G5" s="1"/>
    </row>
    <row r="6" spans="1:31" x14ac:dyDescent="0.25">
      <c r="A6" s="6" t="s">
        <v>6</v>
      </c>
      <c r="B6" s="1"/>
      <c r="C6" s="7">
        <v>44180</v>
      </c>
      <c r="D6" s="11"/>
      <c r="E6" s="12"/>
      <c r="F6" s="11"/>
      <c r="G6" s="1"/>
    </row>
    <row r="7" spans="1:31" x14ac:dyDescent="0.25">
      <c r="A7" s="6"/>
      <c r="B7" s="13"/>
      <c r="C7" s="11"/>
      <c r="D7" s="11"/>
      <c r="E7" s="11"/>
      <c r="F7" s="14"/>
      <c r="G7" s="1"/>
    </row>
    <row r="8" spans="1:31" x14ac:dyDescent="0.25">
      <c r="A8" s="15" t="s">
        <v>7</v>
      </c>
      <c r="B8" s="11"/>
      <c r="C8" s="1"/>
      <c r="D8" s="1"/>
      <c r="E8" s="1"/>
      <c r="F8" s="1"/>
      <c r="G8" s="1"/>
    </row>
    <row r="9" spans="1:31" x14ac:dyDescent="0.25">
      <c r="A9" s="8"/>
      <c r="B9" s="16" t="s">
        <v>8</v>
      </c>
      <c r="C9" s="16" t="s">
        <v>9</v>
      </c>
      <c r="D9" s="16" t="s">
        <v>10</v>
      </c>
      <c r="E9" s="16" t="s">
        <v>11</v>
      </c>
      <c r="F9" s="16" t="s">
        <v>12</v>
      </c>
      <c r="G9" s="1"/>
    </row>
    <row r="10" spans="1:31" x14ac:dyDescent="0.25">
      <c r="A10" s="8" t="s">
        <v>13</v>
      </c>
      <c r="B10" s="17"/>
      <c r="C10" s="18">
        <v>1506039779.1399999</v>
      </c>
      <c r="D10" s="19">
        <v>1244883435</v>
      </c>
      <c r="E10" s="18">
        <v>1208610854.04</v>
      </c>
      <c r="F10" s="20">
        <v>0.80250925027369335</v>
      </c>
      <c r="G10" s="21"/>
      <c r="H10" s="22"/>
    </row>
    <row r="11" spans="1:31" x14ac:dyDescent="0.25">
      <c r="A11" s="8" t="s">
        <v>14</v>
      </c>
      <c r="B11" s="8"/>
      <c r="C11" s="18">
        <v>1506039779.1399999</v>
      </c>
      <c r="D11" s="19">
        <v>1244883435</v>
      </c>
      <c r="E11" s="18">
        <v>1208610854.04</v>
      </c>
      <c r="F11" s="20">
        <v>0.80250925027369335</v>
      </c>
      <c r="G11" s="1"/>
    </row>
    <row r="12" spans="1:31" x14ac:dyDescent="0.25">
      <c r="A12" s="23" t="s">
        <v>15</v>
      </c>
      <c r="B12" s="24">
        <v>1.7218299999999999E-2</v>
      </c>
      <c r="C12" s="18">
        <v>164000000</v>
      </c>
      <c r="D12" s="19">
        <v>0</v>
      </c>
      <c r="E12" s="18">
        <v>0</v>
      </c>
      <c r="F12" s="20">
        <v>0</v>
      </c>
      <c r="G12" s="21"/>
    </row>
    <row r="13" spans="1:31" x14ac:dyDescent="0.25">
      <c r="A13" s="23" t="s">
        <v>16</v>
      </c>
      <c r="B13" s="24">
        <v>1.7999999999999999E-2</v>
      </c>
      <c r="C13" s="18">
        <v>500000000</v>
      </c>
      <c r="D13" s="19">
        <v>411676050.77999997</v>
      </c>
      <c r="E13" s="18">
        <v>378700977.17999995</v>
      </c>
      <c r="F13" s="20">
        <v>0.75740195435999991</v>
      </c>
      <c r="G13" s="21"/>
    </row>
    <row r="14" spans="1:31" x14ac:dyDescent="0.25">
      <c r="A14" s="23" t="s">
        <v>17</v>
      </c>
      <c r="B14" s="25">
        <v>2.7087999999999999E-3</v>
      </c>
      <c r="C14" s="18">
        <v>50000000</v>
      </c>
      <c r="D14" s="19">
        <v>41167605.079999998</v>
      </c>
      <c r="E14" s="18">
        <v>37870097.719999999</v>
      </c>
      <c r="F14" s="20">
        <v>0.75740195440000002</v>
      </c>
      <c r="G14" s="21"/>
    </row>
    <row r="15" spans="1:31" x14ac:dyDescent="0.25">
      <c r="A15" s="23" t="s">
        <v>18</v>
      </c>
      <c r="B15" s="24">
        <v>1.84E-2</v>
      </c>
      <c r="C15" s="18">
        <v>436000000</v>
      </c>
      <c r="D15" s="19">
        <v>436000000</v>
      </c>
      <c r="E15" s="18">
        <v>436000000</v>
      </c>
      <c r="F15" s="20">
        <v>1</v>
      </c>
      <c r="G15" s="1"/>
    </row>
    <row r="16" spans="1:31" x14ac:dyDescent="0.25">
      <c r="A16" s="23" t="s">
        <v>19</v>
      </c>
      <c r="B16" s="24">
        <v>1.8800000000000001E-2</v>
      </c>
      <c r="C16" s="18">
        <v>107500000</v>
      </c>
      <c r="D16" s="19">
        <v>107500000</v>
      </c>
      <c r="E16" s="18">
        <v>107500000</v>
      </c>
      <c r="F16" s="20">
        <v>1</v>
      </c>
      <c r="G16" s="1"/>
    </row>
    <row r="17" spans="1:10" x14ac:dyDescent="0.25">
      <c r="A17" s="23" t="s">
        <v>20</v>
      </c>
      <c r="B17" s="24">
        <v>0</v>
      </c>
      <c r="C17" s="18">
        <v>248539779.13999999</v>
      </c>
      <c r="D17" s="19">
        <v>248539779.13999999</v>
      </c>
      <c r="E17" s="18">
        <v>248539779.13999999</v>
      </c>
      <c r="F17" s="20">
        <v>1</v>
      </c>
      <c r="G17" s="1"/>
    </row>
    <row r="18" spans="1:10" x14ac:dyDescent="0.25">
      <c r="A18" s="23"/>
      <c r="B18" s="26"/>
      <c r="C18" s="27"/>
      <c r="D18" s="27"/>
      <c r="E18" s="27"/>
      <c r="F18" s="27"/>
      <c r="G18" s="1"/>
    </row>
    <row r="19" spans="1:10" x14ac:dyDescent="0.25">
      <c r="A19" s="23"/>
      <c r="B19" s="26"/>
      <c r="C19" s="1"/>
      <c r="D19" s="1"/>
      <c r="E19" s="1"/>
      <c r="F19" s="27"/>
      <c r="G19" s="21"/>
    </row>
    <row r="20" spans="1:10" ht="27.6" x14ac:dyDescent="0.25">
      <c r="A20" s="23"/>
      <c r="B20" s="28" t="s">
        <v>21</v>
      </c>
      <c r="C20" s="28" t="s">
        <v>22</v>
      </c>
      <c r="D20" s="28" t="s">
        <v>23</v>
      </c>
      <c r="E20" s="28" t="s">
        <v>24</v>
      </c>
      <c r="F20" s="27"/>
      <c r="G20" s="1"/>
    </row>
    <row r="21" spans="1:10" x14ac:dyDescent="0.25">
      <c r="A21" s="23" t="s">
        <v>15</v>
      </c>
      <c r="B21" s="18">
        <v>0</v>
      </c>
      <c r="C21" s="18">
        <v>0</v>
      </c>
      <c r="D21" s="20">
        <v>0</v>
      </c>
      <c r="E21" s="20">
        <v>0</v>
      </c>
      <c r="F21" s="27"/>
      <c r="G21" s="1"/>
    </row>
    <row r="22" spans="1:10" x14ac:dyDescent="0.25">
      <c r="A22" s="23" t="s">
        <v>16</v>
      </c>
      <c r="B22" s="18">
        <v>32975073.599854454</v>
      </c>
      <c r="C22" s="18">
        <v>617514.07999999996</v>
      </c>
      <c r="D22" s="20">
        <v>65.950147199708908</v>
      </c>
      <c r="E22" s="20">
        <v>1.2350281599999999</v>
      </c>
      <c r="F22" s="27"/>
      <c r="G22" s="1"/>
    </row>
    <row r="23" spans="1:10" x14ac:dyDescent="0.25">
      <c r="A23" s="23" t="s">
        <v>17</v>
      </c>
      <c r="B23" s="18">
        <v>3297507.3601456448</v>
      </c>
      <c r="C23" s="18">
        <v>8983.14</v>
      </c>
      <c r="D23" s="20">
        <v>65.950147202912902</v>
      </c>
      <c r="E23" s="20">
        <v>0.17966279999999998</v>
      </c>
      <c r="F23" s="27"/>
      <c r="G23" s="1"/>
    </row>
    <row r="24" spans="1:10" x14ac:dyDescent="0.25">
      <c r="A24" s="23" t="s">
        <v>18</v>
      </c>
      <c r="B24" s="18">
        <v>0</v>
      </c>
      <c r="C24" s="18">
        <v>668533.32999999996</v>
      </c>
      <c r="D24" s="20">
        <v>0</v>
      </c>
      <c r="E24" s="20">
        <v>1.5333333256880732</v>
      </c>
      <c r="F24" s="27"/>
      <c r="G24" s="1"/>
    </row>
    <row r="25" spans="1:10" x14ac:dyDescent="0.25">
      <c r="A25" s="23" t="s">
        <v>19</v>
      </c>
      <c r="B25" s="18">
        <v>0</v>
      </c>
      <c r="C25" s="18">
        <v>168416.67</v>
      </c>
      <c r="D25" s="20">
        <v>0</v>
      </c>
      <c r="E25" s="20">
        <v>1.5666666976744188</v>
      </c>
      <c r="F25" s="27"/>
      <c r="G25" s="1"/>
    </row>
    <row r="26" spans="1:10" x14ac:dyDescent="0.25">
      <c r="A26" s="23" t="s">
        <v>20</v>
      </c>
      <c r="B26" s="18">
        <v>0</v>
      </c>
      <c r="C26" s="18">
        <v>0</v>
      </c>
      <c r="D26" s="20">
        <v>0</v>
      </c>
      <c r="E26" s="20">
        <v>0</v>
      </c>
      <c r="F26" s="27"/>
      <c r="G26" s="1"/>
    </row>
    <row r="27" spans="1:10" x14ac:dyDescent="0.25">
      <c r="A27" s="8" t="s">
        <v>14</v>
      </c>
      <c r="B27" s="18">
        <v>36272580.960000098</v>
      </c>
      <c r="C27" s="18">
        <v>1463447.2199999997</v>
      </c>
      <c r="D27" s="29"/>
      <c r="E27" s="30"/>
      <c r="F27" s="31"/>
      <c r="G27" s="1"/>
    </row>
    <row r="28" spans="1:10" x14ac:dyDescent="0.25">
      <c r="A28" s="15"/>
      <c r="B28" s="31"/>
      <c r="C28" s="1"/>
      <c r="D28" s="32"/>
      <c r="E28" s="32"/>
      <c r="F28" s="31"/>
      <c r="G28" s="1"/>
    </row>
    <row r="29" spans="1:10" x14ac:dyDescent="0.25">
      <c r="A29" s="15" t="s">
        <v>25</v>
      </c>
      <c r="B29" s="31"/>
      <c r="C29" s="1"/>
      <c r="D29" s="32"/>
      <c r="E29" s="32"/>
      <c r="F29" s="1"/>
      <c r="G29" s="1"/>
    </row>
    <row r="30" spans="1:10" x14ac:dyDescent="0.25">
      <c r="A30" s="15"/>
      <c r="B30" s="1"/>
      <c r="C30" s="1"/>
      <c r="D30" s="1"/>
      <c r="E30" s="1"/>
      <c r="F30" s="1"/>
      <c r="G30" s="1"/>
    </row>
    <row r="31" spans="1:10" x14ac:dyDescent="0.25">
      <c r="A31" s="33" t="s">
        <v>26</v>
      </c>
      <c r="B31" s="1"/>
      <c r="C31" s="1"/>
      <c r="D31" s="1"/>
      <c r="E31" s="1"/>
      <c r="F31" s="1"/>
      <c r="G31" s="1"/>
    </row>
    <row r="32" spans="1:10" x14ac:dyDescent="0.25">
      <c r="A32" s="34" t="s">
        <v>27</v>
      </c>
      <c r="B32" s="1"/>
      <c r="C32" s="1"/>
      <c r="D32" s="1"/>
      <c r="E32" s="1"/>
      <c r="F32" s="1"/>
      <c r="H32" s="35">
        <v>16109910.34</v>
      </c>
      <c r="I32" s="36"/>
      <c r="J32" s="37"/>
    </row>
    <row r="33" spans="1:10" x14ac:dyDescent="0.25">
      <c r="A33" s="34" t="s">
        <v>28</v>
      </c>
      <c r="B33" s="1"/>
      <c r="C33" s="1"/>
      <c r="D33" s="1"/>
      <c r="E33" s="1"/>
      <c r="F33" s="1"/>
      <c r="H33" s="38">
        <v>7797311.7000000002</v>
      </c>
      <c r="I33" s="39"/>
      <c r="J33" s="37"/>
    </row>
    <row r="34" spans="1:10" x14ac:dyDescent="0.25">
      <c r="A34" s="15" t="s">
        <v>29</v>
      </c>
      <c r="B34" s="1"/>
      <c r="C34" s="1"/>
      <c r="D34" s="1"/>
      <c r="E34" s="32"/>
      <c r="F34" s="21"/>
      <c r="H34" s="40">
        <v>23907222.039999999</v>
      </c>
      <c r="I34" s="41"/>
      <c r="J34" s="37"/>
    </row>
    <row r="35" spans="1:10" x14ac:dyDescent="0.25">
      <c r="A35" s="15"/>
      <c r="B35" s="1"/>
      <c r="C35" s="1"/>
      <c r="D35" s="1"/>
      <c r="E35" s="32"/>
      <c r="F35" s="21"/>
      <c r="H35" s="42"/>
      <c r="I35" s="41"/>
    </row>
    <row r="36" spans="1:10" x14ac:dyDescent="0.25">
      <c r="A36" s="15" t="s">
        <v>30</v>
      </c>
      <c r="B36" s="1"/>
      <c r="C36" s="1"/>
      <c r="D36" s="1"/>
      <c r="E36" s="1"/>
      <c r="F36" s="1"/>
      <c r="H36" s="40">
        <v>0</v>
      </c>
      <c r="I36" s="43"/>
      <c r="J36" s="37"/>
    </row>
    <row r="37" spans="1:10" x14ac:dyDescent="0.25">
      <c r="A37" s="15"/>
      <c r="B37" s="1"/>
      <c r="C37" s="1"/>
      <c r="D37" s="1"/>
      <c r="E37" s="1"/>
      <c r="F37" s="1"/>
      <c r="H37" s="1"/>
      <c r="I37" s="15"/>
    </row>
    <row r="38" spans="1:10" x14ac:dyDescent="0.25">
      <c r="A38" s="33" t="s">
        <v>31</v>
      </c>
      <c r="B38" s="1"/>
      <c r="C38" s="1"/>
      <c r="D38" s="1"/>
      <c r="E38" s="1"/>
      <c r="F38" s="1"/>
      <c r="H38" s="1"/>
      <c r="I38" s="15"/>
    </row>
    <row r="39" spans="1:10" x14ac:dyDescent="0.25">
      <c r="A39" s="34" t="s">
        <v>32</v>
      </c>
      <c r="B39" s="1"/>
      <c r="C39" s="1"/>
      <c r="D39" s="44"/>
      <c r="E39" s="1"/>
      <c r="F39" s="1"/>
      <c r="H39" s="45">
        <v>879790.41</v>
      </c>
      <c r="I39" s="43"/>
      <c r="J39" s="37"/>
    </row>
    <row r="40" spans="1:10" x14ac:dyDescent="0.25">
      <c r="A40" s="34" t="s">
        <v>33</v>
      </c>
      <c r="B40" s="1"/>
      <c r="C40" s="1"/>
      <c r="D40" s="1"/>
      <c r="E40" s="1"/>
      <c r="F40" s="21"/>
      <c r="H40" s="38">
        <v>6872751.6500000004</v>
      </c>
      <c r="I40" s="39"/>
      <c r="J40" s="37"/>
    </row>
    <row r="41" spans="1:10" x14ac:dyDescent="0.25">
      <c r="A41" s="46" t="s">
        <v>34</v>
      </c>
      <c r="B41" s="1"/>
      <c r="C41" s="1"/>
      <c r="D41" s="1"/>
      <c r="E41" s="1"/>
      <c r="F41" s="47"/>
      <c r="H41" s="40">
        <v>7752542.0600000005</v>
      </c>
      <c r="I41" s="41"/>
      <c r="J41" s="37"/>
    </row>
    <row r="42" spans="1:10" x14ac:dyDescent="0.25">
      <c r="A42" s="34"/>
      <c r="B42" s="1"/>
      <c r="C42" s="1"/>
      <c r="D42" s="1"/>
      <c r="E42" s="1"/>
      <c r="F42" s="1"/>
      <c r="G42" s="37"/>
      <c r="H42" s="42"/>
      <c r="I42" s="43"/>
    </row>
    <row r="43" spans="1:10" x14ac:dyDescent="0.25">
      <c r="A43" s="15"/>
      <c r="B43" s="1"/>
      <c r="C43" s="1"/>
      <c r="D43" s="1"/>
      <c r="E43" s="1"/>
      <c r="F43" s="1"/>
      <c r="H43" s="1"/>
      <c r="I43" s="15"/>
    </row>
    <row r="44" spans="1:10" x14ac:dyDescent="0.25">
      <c r="A44" s="33" t="s">
        <v>35</v>
      </c>
      <c r="B44" s="1"/>
      <c r="C44" s="1"/>
      <c r="D44" s="1"/>
      <c r="E44" s="1"/>
      <c r="F44" s="1"/>
      <c r="H44" s="1"/>
      <c r="I44" s="15"/>
    </row>
    <row r="45" spans="1:10" ht="14.4" x14ac:dyDescent="0.3">
      <c r="A45" s="46" t="s">
        <v>36</v>
      </c>
      <c r="B45" s="1"/>
      <c r="C45" s="1"/>
      <c r="D45" s="1"/>
      <c r="E45" s="1"/>
      <c r="F45" s="1"/>
      <c r="G45" s="48"/>
      <c r="H45" s="40">
        <v>0</v>
      </c>
      <c r="I45" s="41"/>
      <c r="J45" s="37"/>
    </row>
    <row r="46" spans="1:10" x14ac:dyDescent="0.25">
      <c r="A46" s="46" t="s">
        <v>37</v>
      </c>
      <c r="B46" s="1"/>
      <c r="C46" s="1"/>
      <c r="D46" s="1"/>
      <c r="E46" s="1"/>
      <c r="F46" s="1"/>
      <c r="H46" s="45">
        <v>0</v>
      </c>
      <c r="I46" s="43"/>
      <c r="J46" s="37"/>
    </row>
    <row r="47" spans="1:10" x14ac:dyDescent="0.25">
      <c r="A47" s="46" t="s">
        <v>38</v>
      </c>
      <c r="B47" s="1"/>
      <c r="C47" s="1"/>
      <c r="D47" s="1"/>
      <c r="E47" s="1"/>
      <c r="F47" s="21"/>
      <c r="G47" s="36"/>
      <c r="H47" s="35">
        <v>15902288.07</v>
      </c>
      <c r="I47" s="36"/>
      <c r="J47" s="37"/>
    </row>
    <row r="48" spans="1:10" x14ac:dyDescent="0.25">
      <c r="A48" s="46" t="s">
        <v>39</v>
      </c>
      <c r="B48" s="1"/>
      <c r="C48" s="1"/>
      <c r="D48" s="1"/>
      <c r="E48" s="1"/>
      <c r="F48" s="1"/>
      <c r="H48" s="35">
        <v>72965.98</v>
      </c>
      <c r="I48" s="36"/>
      <c r="J48" s="37"/>
    </row>
    <row r="49" spans="1:10" x14ac:dyDescent="0.25">
      <c r="A49" s="46" t="s">
        <v>40</v>
      </c>
      <c r="B49" s="1"/>
      <c r="C49" s="1"/>
      <c r="D49" s="1"/>
      <c r="E49" s="1"/>
      <c r="F49" s="1"/>
      <c r="H49" s="45">
        <v>0</v>
      </c>
      <c r="I49" s="43"/>
      <c r="J49" s="37"/>
    </row>
    <row r="50" spans="1:10" x14ac:dyDescent="0.25">
      <c r="A50" s="46" t="s">
        <v>41</v>
      </c>
      <c r="B50" s="1"/>
      <c r="C50" s="1"/>
      <c r="D50" s="1"/>
      <c r="E50" s="1"/>
      <c r="F50" s="1"/>
      <c r="H50" s="35">
        <v>1249908.5099999998</v>
      </c>
      <c r="I50" s="36"/>
      <c r="J50" s="37"/>
    </row>
    <row r="51" spans="1:10" x14ac:dyDescent="0.25">
      <c r="A51" s="46" t="s">
        <v>42</v>
      </c>
      <c r="B51" s="1"/>
      <c r="C51" s="1"/>
      <c r="D51" s="1"/>
      <c r="E51" s="1"/>
      <c r="F51" s="1"/>
      <c r="H51" s="49">
        <v>761396.44</v>
      </c>
      <c r="I51" s="50"/>
      <c r="J51" s="37"/>
    </row>
    <row r="52" spans="1:10" x14ac:dyDescent="0.25">
      <c r="A52" s="15" t="s">
        <v>43</v>
      </c>
      <c r="B52" s="1"/>
      <c r="C52" s="1"/>
      <c r="D52" s="1"/>
      <c r="E52" s="1"/>
      <c r="F52" s="21"/>
      <c r="H52" s="51">
        <v>49646323.100000009</v>
      </c>
      <c r="I52" s="51"/>
      <c r="J52" s="37"/>
    </row>
    <row r="53" spans="1:10" x14ac:dyDescent="0.25">
      <c r="A53" s="15"/>
      <c r="B53" s="1"/>
      <c r="C53" s="1"/>
      <c r="D53" s="1"/>
      <c r="E53" s="1"/>
      <c r="F53" s="21"/>
      <c r="H53" s="52"/>
    </row>
    <row r="54" spans="1:10" x14ac:dyDescent="0.25">
      <c r="A54" s="15"/>
      <c r="B54" s="1"/>
      <c r="C54" s="1"/>
      <c r="D54" s="1"/>
      <c r="E54" s="53" t="s">
        <v>44</v>
      </c>
      <c r="F54" s="21"/>
      <c r="H54" s="52"/>
    </row>
    <row r="55" spans="1:10" x14ac:dyDescent="0.25">
      <c r="A55" s="15" t="s">
        <v>45</v>
      </c>
      <c r="B55" s="1"/>
      <c r="C55" s="1"/>
      <c r="D55" s="1"/>
      <c r="E55" s="54" t="s">
        <v>46</v>
      </c>
      <c r="F55" s="55" t="s">
        <v>47</v>
      </c>
      <c r="G55" s="54" t="s">
        <v>48</v>
      </c>
      <c r="H55" s="51" t="s">
        <v>49</v>
      </c>
    </row>
    <row r="56" spans="1:10" x14ac:dyDescent="0.25">
      <c r="A56" s="46" t="s">
        <v>50</v>
      </c>
      <c r="B56" s="1" t="s">
        <v>51</v>
      </c>
      <c r="C56" s="1"/>
      <c r="D56" s="1"/>
      <c r="E56" s="56">
        <v>7627909</v>
      </c>
      <c r="F56" s="56"/>
      <c r="G56" s="57"/>
      <c r="H56" s="58">
        <v>478</v>
      </c>
      <c r="I56" s="59"/>
    </row>
    <row r="57" spans="1:10" x14ac:dyDescent="0.25">
      <c r="A57" s="46" t="s">
        <v>52</v>
      </c>
      <c r="E57" s="56">
        <v>193151</v>
      </c>
      <c r="F57" s="56"/>
      <c r="G57" s="57"/>
      <c r="H57" s="58">
        <v>12</v>
      </c>
      <c r="I57" s="59"/>
    </row>
    <row r="58" spans="1:10" x14ac:dyDescent="0.25">
      <c r="A58" s="46" t="s">
        <v>53</v>
      </c>
      <c r="B58" s="1"/>
      <c r="C58" s="1"/>
      <c r="D58" s="1"/>
      <c r="E58" s="56">
        <v>268400</v>
      </c>
      <c r="F58" s="57"/>
      <c r="G58" s="57"/>
      <c r="H58" s="58">
        <v>13</v>
      </c>
    </row>
    <row r="59" spans="1:10" x14ac:dyDescent="0.25">
      <c r="A59" s="46" t="s">
        <v>54</v>
      </c>
      <c r="B59" s="1"/>
      <c r="C59" s="1"/>
      <c r="D59" s="1"/>
      <c r="E59" s="56">
        <v>0</v>
      </c>
      <c r="F59" s="57"/>
      <c r="G59" s="57"/>
      <c r="H59" s="58">
        <v>0</v>
      </c>
    </row>
    <row r="60" spans="1:10" x14ac:dyDescent="0.25">
      <c r="A60" s="46" t="s">
        <v>55</v>
      </c>
      <c r="B60" s="1"/>
      <c r="C60" s="1"/>
      <c r="D60" s="1"/>
      <c r="E60" s="56">
        <v>111682</v>
      </c>
      <c r="F60" s="57"/>
      <c r="G60" s="57"/>
      <c r="H60" s="58">
        <v>6</v>
      </c>
    </row>
    <row r="61" spans="1:10" x14ac:dyDescent="0.25">
      <c r="A61" s="46" t="s">
        <v>56</v>
      </c>
      <c r="B61" s="1"/>
      <c r="C61" s="1"/>
      <c r="D61" s="1"/>
      <c r="E61" s="56"/>
      <c r="F61" s="56">
        <v>1229870.1299999999</v>
      </c>
      <c r="G61" s="57"/>
      <c r="H61" s="58">
        <v>62</v>
      </c>
    </row>
    <row r="62" spans="1:10" x14ac:dyDescent="0.25">
      <c r="A62" s="46" t="s">
        <v>57</v>
      </c>
      <c r="B62" s="1"/>
      <c r="C62" s="1"/>
      <c r="D62" s="1"/>
      <c r="E62" s="56"/>
      <c r="F62" s="56"/>
      <c r="G62" s="57">
        <v>110515.41</v>
      </c>
      <c r="H62" s="58">
        <v>5</v>
      </c>
    </row>
    <row r="63" spans="1:10" x14ac:dyDescent="0.25">
      <c r="A63" s="46" t="s">
        <v>58</v>
      </c>
      <c r="B63" s="1"/>
      <c r="C63" s="1"/>
      <c r="D63" s="1"/>
      <c r="E63" s="56"/>
      <c r="F63" s="60"/>
      <c r="G63" s="57">
        <v>4802116.37</v>
      </c>
      <c r="H63" s="58">
        <v>243</v>
      </c>
    </row>
    <row r="64" spans="1:10" x14ac:dyDescent="0.25">
      <c r="A64" s="46" t="s">
        <v>59</v>
      </c>
      <c r="B64" s="1"/>
      <c r="C64" s="1"/>
      <c r="D64" s="1"/>
      <c r="E64" s="61"/>
      <c r="F64" s="61"/>
      <c r="G64" s="57">
        <v>2539204.5099999998</v>
      </c>
      <c r="H64" s="58">
        <v>119</v>
      </c>
    </row>
    <row r="65" spans="1:10" x14ac:dyDescent="0.25">
      <c r="A65" s="34" t="s">
        <v>60</v>
      </c>
      <c r="B65" s="1"/>
      <c r="C65" s="1"/>
      <c r="D65" s="1"/>
      <c r="E65" s="62">
        <v>8201142</v>
      </c>
      <c r="F65" s="62">
        <v>1229870.1299999999</v>
      </c>
      <c r="G65" s="63">
        <v>7451836.29</v>
      </c>
      <c r="H65" s="64">
        <v>938</v>
      </c>
      <c r="I65" s="59"/>
    </row>
    <row r="66" spans="1:10" x14ac:dyDescent="0.25">
      <c r="A66" s="15"/>
      <c r="B66" s="1"/>
      <c r="C66" s="1"/>
      <c r="D66" s="1"/>
      <c r="E66" s="1"/>
      <c r="F66" s="1"/>
      <c r="G66" s="1"/>
      <c r="H66" s="42"/>
    </row>
    <row r="67" spans="1:10" x14ac:dyDescent="0.25">
      <c r="A67" s="15"/>
      <c r="B67" s="1"/>
      <c r="C67" s="1"/>
      <c r="D67" s="1"/>
      <c r="E67" s="47"/>
      <c r="F67" s="47"/>
      <c r="G67" s="47"/>
      <c r="H67" s="47"/>
    </row>
    <row r="68" spans="1:10" x14ac:dyDescent="0.25">
      <c r="A68" s="15"/>
      <c r="B68" s="1"/>
      <c r="C68" s="1"/>
      <c r="D68" s="1"/>
      <c r="E68" s="1"/>
      <c r="F68" s="1"/>
      <c r="G68" s="1"/>
      <c r="H68" s="42"/>
    </row>
    <row r="69" spans="1:10" x14ac:dyDescent="0.25">
      <c r="A69" s="15" t="s">
        <v>61</v>
      </c>
      <c r="B69" s="1"/>
      <c r="C69" s="1"/>
      <c r="D69" s="2"/>
      <c r="E69" s="1"/>
      <c r="F69" s="65"/>
      <c r="G69" s="1"/>
      <c r="H69" s="42"/>
    </row>
    <row r="70" spans="1:10" x14ac:dyDescent="0.25">
      <c r="A70" s="15"/>
      <c r="B70" s="1"/>
      <c r="C70" s="1"/>
      <c r="D70" s="66" t="s">
        <v>62</v>
      </c>
      <c r="E70" s="66" t="s">
        <v>63</v>
      </c>
      <c r="F70" s="67" t="s">
        <v>64</v>
      </c>
      <c r="G70" s="68" t="s">
        <v>65</v>
      </c>
      <c r="H70" s="42"/>
    </row>
    <row r="71" spans="1:10" x14ac:dyDescent="0.25">
      <c r="A71" s="46" t="s">
        <v>66</v>
      </c>
      <c r="B71" s="1"/>
      <c r="C71" s="1"/>
      <c r="D71" s="69">
        <v>67191</v>
      </c>
      <c r="E71" s="70">
        <v>1516422989.3299999</v>
      </c>
      <c r="F71" s="71">
        <v>7.0000000000000007E-2</v>
      </c>
      <c r="G71" s="70">
        <v>1244883435</v>
      </c>
      <c r="H71" s="42"/>
      <c r="I71" s="59"/>
    </row>
    <row r="72" spans="1:10" x14ac:dyDescent="0.25">
      <c r="A72" s="46" t="s">
        <v>67</v>
      </c>
      <c r="B72" s="1"/>
      <c r="C72" s="1"/>
      <c r="D72" s="72"/>
      <c r="E72" s="73">
        <v>-21450414.91</v>
      </c>
      <c r="F72" s="74"/>
      <c r="G72" s="35">
        <v>-17305547.900000095</v>
      </c>
      <c r="H72" s="42"/>
      <c r="I72" s="59"/>
    </row>
    <row r="73" spans="1:10" x14ac:dyDescent="0.25">
      <c r="A73" s="46" t="s">
        <v>68</v>
      </c>
      <c r="B73" s="1"/>
      <c r="C73" s="1"/>
      <c r="D73" s="75">
        <v>-129</v>
      </c>
      <c r="E73" s="73">
        <v>-2692800.01</v>
      </c>
      <c r="F73" s="74"/>
      <c r="G73" s="35">
        <v>-2260180.9700000002</v>
      </c>
      <c r="H73" s="42"/>
      <c r="I73" s="59"/>
    </row>
    <row r="74" spans="1:10" x14ac:dyDescent="0.25">
      <c r="A74" s="46" t="s">
        <v>69</v>
      </c>
      <c r="B74" s="1"/>
      <c r="C74" s="1"/>
      <c r="D74" s="75">
        <v>0</v>
      </c>
      <c r="E74" s="73">
        <v>0</v>
      </c>
      <c r="F74" s="74"/>
      <c r="G74" s="35">
        <v>0</v>
      </c>
      <c r="H74" s="42"/>
      <c r="I74" s="59"/>
    </row>
    <row r="75" spans="1:10" x14ac:dyDescent="0.25">
      <c r="A75" s="46" t="s">
        <v>70</v>
      </c>
      <c r="B75" s="1"/>
      <c r="C75" s="21"/>
      <c r="D75" s="75">
        <v>-520</v>
      </c>
      <c r="E75" s="73">
        <v>-9794632.0500000007</v>
      </c>
      <c r="F75" s="74"/>
      <c r="G75" s="35">
        <v>-8059589.8099999996</v>
      </c>
      <c r="H75" s="42"/>
      <c r="I75" s="59"/>
    </row>
    <row r="76" spans="1:10" x14ac:dyDescent="0.25">
      <c r="A76" s="46" t="s">
        <v>71</v>
      </c>
      <c r="B76" s="1"/>
      <c r="C76" s="1"/>
      <c r="D76" s="75">
        <v>-537</v>
      </c>
      <c r="E76" s="73">
        <v>-10433836.91</v>
      </c>
      <c r="F76" s="76"/>
      <c r="G76" s="35">
        <v>-8647262.2799999993</v>
      </c>
      <c r="H76" s="42"/>
      <c r="I76" s="59"/>
      <c r="J76" s="59"/>
    </row>
    <row r="77" spans="1:10" x14ac:dyDescent="0.25">
      <c r="A77" s="46" t="s">
        <v>72</v>
      </c>
      <c r="B77" s="1"/>
      <c r="C77" s="77"/>
      <c r="D77" s="78">
        <v>66005</v>
      </c>
      <c r="E77" s="79">
        <v>1472051305.4499998</v>
      </c>
      <c r="F77" s="80"/>
      <c r="G77" s="79">
        <v>1208610854.04</v>
      </c>
      <c r="H77" s="52"/>
      <c r="I77" s="59"/>
    </row>
    <row r="78" spans="1:10" x14ac:dyDescent="0.25">
      <c r="A78" s="81"/>
      <c r="B78" s="1"/>
      <c r="C78" s="47"/>
      <c r="D78" s="1"/>
      <c r="E78" s="82" t="s">
        <v>51</v>
      </c>
      <c r="F78" s="1"/>
      <c r="G78" s="82" t="s">
        <v>51</v>
      </c>
      <c r="H78" s="52"/>
    </row>
    <row r="79" spans="1:10" x14ac:dyDescent="0.25">
      <c r="A79" s="83" t="s">
        <v>73</v>
      </c>
      <c r="B79" s="1"/>
      <c r="C79" s="47"/>
      <c r="D79" s="1"/>
      <c r="E79" s="1"/>
      <c r="F79" s="1"/>
      <c r="G79" s="1"/>
      <c r="H79" s="52"/>
    </row>
    <row r="80" spans="1:10" x14ac:dyDescent="0.25">
      <c r="A80" s="84" t="s">
        <v>74</v>
      </c>
      <c r="B80" s="1"/>
      <c r="C80" s="47"/>
      <c r="D80" s="1"/>
      <c r="E80" s="1"/>
      <c r="F80" s="1"/>
      <c r="G80" s="56">
        <v>334381824.12</v>
      </c>
      <c r="H80" s="52"/>
      <c r="I80" s="59"/>
    </row>
    <row r="81" spans="1:10" x14ac:dyDescent="0.25">
      <c r="A81" s="84" t="s">
        <v>75</v>
      </c>
      <c r="B81" s="1"/>
      <c r="C81" s="47"/>
      <c r="D81" s="1"/>
      <c r="E81" s="1"/>
      <c r="F81" s="1"/>
      <c r="G81" s="61">
        <v>874229029.91999996</v>
      </c>
      <c r="H81" s="52"/>
      <c r="I81" s="59"/>
    </row>
    <row r="82" spans="1:10" x14ac:dyDescent="0.25">
      <c r="A82" s="85" t="s">
        <v>60</v>
      </c>
      <c r="B82" s="1"/>
      <c r="C82" s="47"/>
      <c r="D82" s="1"/>
      <c r="E82" s="1"/>
      <c r="F82" s="1"/>
      <c r="G82" s="86">
        <v>1208610854.04</v>
      </c>
      <c r="H82" s="52"/>
      <c r="I82" s="59"/>
    </row>
    <row r="83" spans="1:10" x14ac:dyDescent="0.25">
      <c r="A83" s="84"/>
      <c r="B83" s="1"/>
      <c r="C83" s="47"/>
      <c r="D83" s="1"/>
      <c r="E83" s="1"/>
      <c r="F83" s="1"/>
      <c r="G83" s="1"/>
      <c r="H83" s="52"/>
    </row>
    <row r="84" spans="1:10" x14ac:dyDescent="0.25">
      <c r="A84" s="87"/>
      <c r="B84" s="1"/>
      <c r="C84" s="47"/>
      <c r="D84" s="1"/>
      <c r="E84" s="1"/>
      <c r="F84" s="1"/>
      <c r="G84" s="1"/>
      <c r="H84" s="52"/>
    </row>
    <row r="85" spans="1:10" x14ac:dyDescent="0.25">
      <c r="A85" s="15" t="s">
        <v>76</v>
      </c>
      <c r="B85" s="1"/>
      <c r="C85" s="1"/>
      <c r="D85" s="1"/>
      <c r="E85" s="1"/>
      <c r="F85" s="1"/>
      <c r="G85" s="88"/>
      <c r="H85" s="1"/>
    </row>
    <row r="86" spans="1:10" x14ac:dyDescent="0.25">
      <c r="A86" s="15"/>
      <c r="B86" s="1"/>
      <c r="C86" s="1"/>
      <c r="D86" s="1"/>
      <c r="E86" s="1"/>
      <c r="F86" s="1"/>
      <c r="G86" s="47"/>
      <c r="H86" s="1"/>
    </row>
    <row r="87" spans="1:10" x14ac:dyDescent="0.25">
      <c r="A87" s="46" t="s">
        <v>43</v>
      </c>
      <c r="B87" s="1"/>
      <c r="C87" s="1"/>
      <c r="D87" s="1"/>
      <c r="E87" s="47"/>
      <c r="F87" s="37"/>
      <c r="G87" s="1"/>
      <c r="H87" s="89">
        <v>49646323.099999994</v>
      </c>
      <c r="I87" s="37"/>
      <c r="J87" s="37"/>
    </row>
    <row r="88" spans="1:10" x14ac:dyDescent="0.25">
      <c r="A88" s="46" t="s">
        <v>77</v>
      </c>
      <c r="B88" s="1"/>
      <c r="C88" s="1"/>
      <c r="D88" s="1"/>
      <c r="E88" s="1"/>
      <c r="F88" s="1"/>
      <c r="G88" s="1"/>
      <c r="H88" s="90">
        <v>0</v>
      </c>
      <c r="J88" s="37"/>
    </row>
    <row r="89" spans="1:10" x14ac:dyDescent="0.25">
      <c r="A89" s="46" t="s">
        <v>78</v>
      </c>
      <c r="B89" s="1"/>
      <c r="C89" s="1"/>
      <c r="D89" s="1"/>
      <c r="E89" s="1"/>
      <c r="F89" s="21"/>
      <c r="G89" s="1"/>
      <c r="H89" s="89">
        <v>49646323.099999994</v>
      </c>
      <c r="J89" s="37"/>
    </row>
    <row r="90" spans="1:10" x14ac:dyDescent="0.25">
      <c r="A90" s="46"/>
      <c r="B90" s="1"/>
      <c r="C90" s="1"/>
      <c r="D90" s="1"/>
      <c r="E90" s="1"/>
      <c r="F90" s="1"/>
      <c r="G90" s="1"/>
      <c r="H90" s="21"/>
    </row>
    <row r="91" spans="1:10" x14ac:dyDescent="0.25">
      <c r="A91" s="46" t="s">
        <v>79</v>
      </c>
      <c r="B91" s="1"/>
      <c r="C91" s="1"/>
      <c r="D91" s="1"/>
      <c r="E91" s="1"/>
      <c r="F91" s="21"/>
      <c r="G91" s="1"/>
      <c r="H91" s="89">
        <v>0</v>
      </c>
      <c r="J91" s="37"/>
    </row>
    <row r="92" spans="1:10" x14ac:dyDescent="0.25">
      <c r="A92" s="46" t="s">
        <v>80</v>
      </c>
      <c r="B92" s="1"/>
      <c r="C92" s="1"/>
      <c r="D92" s="1"/>
      <c r="E92" s="1"/>
      <c r="F92" s="21"/>
      <c r="G92" s="1"/>
      <c r="H92" s="91">
        <v>726952.52</v>
      </c>
      <c r="J92" s="37"/>
    </row>
    <row r="93" spans="1:10" x14ac:dyDescent="0.25">
      <c r="A93" s="15" t="s">
        <v>81</v>
      </c>
      <c r="B93" s="1"/>
      <c r="C93" s="1"/>
      <c r="D93" s="1"/>
      <c r="E93" s="1"/>
      <c r="F93" s="1"/>
      <c r="G93" s="1"/>
      <c r="H93" s="92">
        <v>3349602.62</v>
      </c>
      <c r="J93" s="37"/>
    </row>
    <row r="94" spans="1:10" x14ac:dyDescent="0.25">
      <c r="A94" s="46" t="s">
        <v>82</v>
      </c>
      <c r="B94" s="1"/>
      <c r="C94" s="1"/>
      <c r="D94" s="1"/>
      <c r="E94" s="1"/>
      <c r="F94" s="1"/>
      <c r="G94" s="1"/>
      <c r="H94" s="15"/>
    </row>
    <row r="95" spans="1:10" x14ac:dyDescent="0.25">
      <c r="A95" s="34" t="s">
        <v>83</v>
      </c>
      <c r="B95" s="1"/>
      <c r="C95" s="1"/>
      <c r="D95" s="1"/>
      <c r="E95" s="1"/>
      <c r="F95" s="1"/>
      <c r="G95" s="1"/>
      <c r="H95" s="89">
        <v>1037402.86</v>
      </c>
      <c r="J95" s="37"/>
    </row>
    <row r="96" spans="1:10" x14ac:dyDescent="0.25">
      <c r="A96" s="34" t="s">
        <v>84</v>
      </c>
      <c r="B96" s="1"/>
      <c r="C96" s="1"/>
      <c r="D96" s="1"/>
      <c r="E96" s="1"/>
      <c r="F96" s="1"/>
      <c r="G96" s="1"/>
      <c r="H96" s="89">
        <v>1037402.86</v>
      </c>
      <c r="J96" s="37"/>
    </row>
    <row r="97" spans="1:10" x14ac:dyDescent="0.25">
      <c r="A97" s="34" t="s">
        <v>85</v>
      </c>
      <c r="B97" s="1"/>
      <c r="C97" s="1"/>
      <c r="D97" s="1"/>
      <c r="E97" s="1"/>
      <c r="F97" s="1"/>
      <c r="G97" s="1"/>
      <c r="H97" s="93">
        <v>0</v>
      </c>
      <c r="J97" s="37"/>
    </row>
    <row r="98" spans="1:10" x14ac:dyDescent="0.25">
      <c r="A98" s="34" t="s">
        <v>86</v>
      </c>
      <c r="B98" s="1"/>
      <c r="C98" s="1"/>
      <c r="D98" s="1"/>
      <c r="E98" s="1"/>
      <c r="F98" s="1"/>
      <c r="G98" s="1"/>
      <c r="H98" s="94">
        <v>5113958</v>
      </c>
      <c r="I98" s="37"/>
      <c r="J98" s="37"/>
    </row>
    <row r="99" spans="1:10" x14ac:dyDescent="0.25">
      <c r="A99" s="81"/>
      <c r="B99" s="1"/>
      <c r="C99" s="1"/>
      <c r="D99" s="1"/>
      <c r="E99" s="1"/>
      <c r="F99" s="1"/>
      <c r="G99" s="1"/>
      <c r="H99" s="1"/>
    </row>
    <row r="100" spans="1:10" x14ac:dyDescent="0.25">
      <c r="A100" s="46" t="s">
        <v>87</v>
      </c>
      <c r="B100" s="1"/>
      <c r="C100" s="1"/>
      <c r="D100" s="1"/>
      <c r="E100" s="1"/>
      <c r="F100" s="1"/>
      <c r="G100" s="1"/>
      <c r="H100" s="1"/>
    </row>
    <row r="101" spans="1:10" x14ac:dyDescent="0.25">
      <c r="A101" s="95" t="s">
        <v>88</v>
      </c>
      <c r="B101" s="1"/>
      <c r="C101" s="1"/>
      <c r="D101" s="1"/>
      <c r="E101" s="1"/>
      <c r="F101" s="1"/>
      <c r="G101" s="1"/>
      <c r="H101" s="1"/>
    </row>
    <row r="102" spans="1:10" x14ac:dyDescent="0.25">
      <c r="A102" s="96" t="s">
        <v>89</v>
      </c>
      <c r="B102" s="1"/>
      <c r="C102" s="1"/>
      <c r="D102" s="1"/>
      <c r="E102" s="1"/>
      <c r="F102" s="1"/>
      <c r="G102" s="1"/>
      <c r="H102" s="89">
        <v>0</v>
      </c>
      <c r="J102" s="37"/>
    </row>
    <row r="103" spans="1:10" x14ac:dyDescent="0.25">
      <c r="A103" s="96" t="s">
        <v>90</v>
      </c>
      <c r="B103" s="1"/>
      <c r="C103" s="1"/>
      <c r="D103" s="1"/>
      <c r="E103" s="1"/>
      <c r="F103" s="1"/>
      <c r="G103" s="1"/>
      <c r="H103" s="89">
        <v>0</v>
      </c>
      <c r="J103" s="37"/>
    </row>
    <row r="104" spans="1:10" x14ac:dyDescent="0.25">
      <c r="A104" s="96" t="s">
        <v>91</v>
      </c>
      <c r="B104" s="1"/>
      <c r="C104" s="1"/>
      <c r="D104" s="1"/>
      <c r="E104" s="1"/>
      <c r="F104" s="1"/>
      <c r="G104" s="1"/>
      <c r="H104" s="89">
        <v>0</v>
      </c>
      <c r="J104" s="37"/>
    </row>
    <row r="105" spans="1:10" x14ac:dyDescent="0.25">
      <c r="A105" s="96"/>
      <c r="B105" s="1"/>
      <c r="C105" s="1"/>
      <c r="D105" s="1"/>
      <c r="E105" s="1"/>
      <c r="F105" s="1"/>
      <c r="G105" s="1"/>
      <c r="H105" s="89"/>
    </row>
    <row r="106" spans="1:10" x14ac:dyDescent="0.25">
      <c r="A106" s="96" t="s">
        <v>92</v>
      </c>
      <c r="B106" s="1"/>
      <c r="C106" s="1"/>
      <c r="D106" s="1"/>
      <c r="E106" s="1"/>
      <c r="F106" s="1"/>
      <c r="G106" s="1"/>
      <c r="H106" s="89">
        <v>0</v>
      </c>
      <c r="J106" s="37"/>
    </row>
    <row r="107" spans="1:10" x14ac:dyDescent="0.25">
      <c r="A107" s="96" t="s">
        <v>93</v>
      </c>
      <c r="B107" s="1"/>
      <c r="C107" s="1"/>
      <c r="D107" s="1"/>
      <c r="E107" s="1"/>
      <c r="F107" s="1"/>
      <c r="G107" s="1"/>
      <c r="H107" s="97">
        <v>0</v>
      </c>
      <c r="J107" s="37"/>
    </row>
    <row r="108" spans="1:10" x14ac:dyDescent="0.25">
      <c r="A108" s="15"/>
      <c r="B108" s="1"/>
      <c r="C108" s="1"/>
      <c r="D108" s="1"/>
      <c r="E108" s="1"/>
      <c r="F108" s="1"/>
      <c r="G108" s="1"/>
      <c r="H108" s="1"/>
    </row>
    <row r="109" spans="1:10" x14ac:dyDescent="0.25">
      <c r="A109" s="95" t="s">
        <v>94</v>
      </c>
      <c r="B109" s="1"/>
      <c r="C109" s="1"/>
      <c r="D109" s="1"/>
      <c r="E109" s="1"/>
      <c r="F109" s="1"/>
      <c r="G109" s="1"/>
      <c r="H109" s="1"/>
    </row>
    <row r="110" spans="1:10" x14ac:dyDescent="0.25">
      <c r="A110" s="96" t="s">
        <v>95</v>
      </c>
      <c r="B110" s="1"/>
      <c r="C110" s="1"/>
      <c r="D110" s="1"/>
      <c r="E110" s="1"/>
      <c r="F110" s="1"/>
      <c r="G110" s="1"/>
      <c r="H110" s="89">
        <v>0</v>
      </c>
      <c r="J110" s="37"/>
    </row>
    <row r="111" spans="1:10" x14ac:dyDescent="0.25">
      <c r="A111" s="96" t="s">
        <v>96</v>
      </c>
      <c r="B111" s="1"/>
      <c r="C111" s="1"/>
      <c r="D111" s="1"/>
      <c r="E111" s="1"/>
      <c r="F111" s="1"/>
      <c r="G111" s="1"/>
      <c r="H111" s="89">
        <v>0</v>
      </c>
      <c r="J111" s="37"/>
    </row>
    <row r="112" spans="1:10" x14ac:dyDescent="0.25">
      <c r="A112" s="96" t="s">
        <v>97</v>
      </c>
      <c r="B112" s="1"/>
      <c r="C112" s="1"/>
      <c r="D112" s="1"/>
      <c r="E112" s="1"/>
      <c r="F112" s="1"/>
      <c r="G112" s="1"/>
      <c r="H112" s="89">
        <v>617514.07999999996</v>
      </c>
      <c r="J112" s="37"/>
    </row>
    <row r="113" spans="1:10" x14ac:dyDescent="0.25">
      <c r="A113" s="96"/>
      <c r="B113" s="1"/>
      <c r="C113" s="1"/>
      <c r="D113" s="1"/>
      <c r="E113" s="1"/>
      <c r="F113" s="1"/>
      <c r="G113" s="1"/>
      <c r="H113" s="89"/>
    </row>
    <row r="114" spans="1:10" x14ac:dyDescent="0.25">
      <c r="A114" s="96" t="s">
        <v>98</v>
      </c>
      <c r="B114" s="1"/>
      <c r="C114" s="1"/>
      <c r="D114" s="1"/>
      <c r="E114" s="1"/>
      <c r="F114" s="1"/>
      <c r="G114" s="1"/>
      <c r="H114" s="89">
        <v>617514.07999999996</v>
      </c>
      <c r="J114" s="37"/>
    </row>
    <row r="115" spans="1:10" x14ac:dyDescent="0.25">
      <c r="A115" s="96" t="s">
        <v>99</v>
      </c>
      <c r="B115" s="1"/>
      <c r="C115" s="1"/>
      <c r="D115" s="1"/>
      <c r="E115" s="1"/>
      <c r="F115" s="1"/>
      <c r="G115" s="1"/>
      <c r="H115" s="97">
        <v>0</v>
      </c>
      <c r="J115" s="37"/>
    </row>
    <row r="116" spans="1:10" x14ac:dyDescent="0.25">
      <c r="A116" s="96"/>
      <c r="B116" s="1"/>
      <c r="C116" s="1"/>
      <c r="D116" s="1"/>
      <c r="E116" s="1"/>
      <c r="F116" s="1"/>
      <c r="G116" s="1"/>
      <c r="H116" s="1"/>
    </row>
    <row r="117" spans="1:10" x14ac:dyDescent="0.25">
      <c r="A117" s="95" t="s">
        <v>100</v>
      </c>
      <c r="B117" s="1"/>
      <c r="C117" s="1"/>
      <c r="D117" s="1"/>
      <c r="E117" s="1"/>
      <c r="F117" s="1"/>
      <c r="G117" s="1"/>
      <c r="H117" s="1"/>
    </row>
    <row r="118" spans="1:10" x14ac:dyDescent="0.25">
      <c r="A118" s="96" t="s">
        <v>101</v>
      </c>
      <c r="B118" s="1"/>
      <c r="C118" s="1"/>
      <c r="D118" s="1"/>
      <c r="E118" s="1"/>
      <c r="F118" s="1"/>
      <c r="G118" s="1"/>
      <c r="H118" s="89">
        <v>0</v>
      </c>
      <c r="J118" s="37"/>
    </row>
    <row r="119" spans="1:10" x14ac:dyDescent="0.25">
      <c r="A119" s="96" t="s">
        <v>102</v>
      </c>
      <c r="B119" s="1"/>
      <c r="C119" s="1"/>
      <c r="D119" s="1"/>
      <c r="E119" s="1"/>
      <c r="F119" s="1"/>
      <c r="G119" s="1"/>
      <c r="H119" s="89">
        <v>0</v>
      </c>
      <c r="J119" s="37"/>
    </row>
    <row r="120" spans="1:10" x14ac:dyDescent="0.25">
      <c r="A120" s="96" t="s">
        <v>103</v>
      </c>
      <c r="B120" s="1"/>
      <c r="C120" s="1"/>
      <c r="D120" s="1"/>
      <c r="E120" s="1"/>
      <c r="F120" s="1"/>
      <c r="G120" s="1"/>
      <c r="H120" s="89">
        <v>8983.14</v>
      </c>
      <c r="J120" s="37"/>
    </row>
    <row r="121" spans="1:10" x14ac:dyDescent="0.25">
      <c r="A121" s="96"/>
      <c r="B121" s="1"/>
      <c r="C121" s="1"/>
      <c r="D121" s="1"/>
      <c r="E121" s="1"/>
      <c r="F121" s="1"/>
      <c r="G121" s="1"/>
      <c r="H121" s="89"/>
    </row>
    <row r="122" spans="1:10" x14ac:dyDescent="0.25">
      <c r="A122" s="96" t="s">
        <v>104</v>
      </c>
      <c r="B122" s="1"/>
      <c r="C122" s="1"/>
      <c r="D122" s="1"/>
      <c r="E122" s="1"/>
      <c r="F122" s="1"/>
      <c r="G122" s="1"/>
      <c r="H122" s="89">
        <v>8983.14</v>
      </c>
      <c r="J122" s="37"/>
    </row>
    <row r="123" spans="1:10" x14ac:dyDescent="0.25">
      <c r="A123" s="96" t="s">
        <v>105</v>
      </c>
      <c r="B123" s="1"/>
      <c r="C123" s="1"/>
      <c r="D123" s="1"/>
      <c r="E123" s="1"/>
      <c r="F123" s="1"/>
      <c r="G123" s="1"/>
      <c r="H123" s="97">
        <v>0</v>
      </c>
      <c r="J123" s="37"/>
    </row>
    <row r="124" spans="1:10" x14ac:dyDescent="0.25">
      <c r="A124" s="96"/>
      <c r="B124" s="1"/>
      <c r="C124" s="1"/>
      <c r="D124" s="1"/>
      <c r="E124" s="1"/>
      <c r="F124" s="1"/>
      <c r="G124" s="1"/>
      <c r="H124" s="1"/>
    </row>
    <row r="125" spans="1:10" x14ac:dyDescent="0.25">
      <c r="A125" s="95" t="s">
        <v>106</v>
      </c>
      <c r="B125" s="1"/>
      <c r="C125" s="1"/>
      <c r="D125" s="1"/>
      <c r="E125" s="1"/>
      <c r="F125" s="1"/>
      <c r="G125" s="1"/>
      <c r="H125" s="31"/>
    </row>
    <row r="126" spans="1:10" x14ac:dyDescent="0.25">
      <c r="A126" s="96" t="s">
        <v>107</v>
      </c>
      <c r="B126" s="1"/>
      <c r="C126" s="1"/>
      <c r="D126" s="1"/>
      <c r="E126" s="1"/>
      <c r="F126" s="1"/>
      <c r="G126" s="1"/>
      <c r="H126" s="89">
        <v>0</v>
      </c>
      <c r="J126" s="37"/>
    </row>
    <row r="127" spans="1:10" x14ac:dyDescent="0.25">
      <c r="A127" s="96" t="s">
        <v>108</v>
      </c>
      <c r="B127" s="1"/>
      <c r="C127" s="1"/>
      <c r="D127" s="1"/>
      <c r="E127" s="1"/>
      <c r="F127" s="1"/>
      <c r="G127" s="1"/>
      <c r="H127" s="89">
        <v>0</v>
      </c>
      <c r="J127" s="37"/>
    </row>
    <row r="128" spans="1:10" x14ac:dyDescent="0.25">
      <c r="A128" s="96" t="s">
        <v>109</v>
      </c>
      <c r="B128" s="1"/>
      <c r="C128" s="1"/>
      <c r="D128" s="1"/>
      <c r="E128" s="1"/>
      <c r="F128" s="1"/>
      <c r="G128" s="1"/>
      <c r="H128" s="89">
        <v>668533.32999999996</v>
      </c>
      <c r="J128" s="37"/>
    </row>
    <row r="129" spans="1:10" x14ac:dyDescent="0.25">
      <c r="A129" s="96"/>
      <c r="B129" s="1"/>
      <c r="C129" s="1"/>
      <c r="D129" s="1"/>
      <c r="E129" s="1"/>
      <c r="F129" s="1"/>
      <c r="G129" s="1"/>
      <c r="H129" s="89"/>
    </row>
    <row r="130" spans="1:10" x14ac:dyDescent="0.25">
      <c r="A130" s="96" t="s">
        <v>110</v>
      </c>
      <c r="B130" s="1"/>
      <c r="C130" s="1"/>
      <c r="D130" s="1"/>
      <c r="E130" s="1"/>
      <c r="F130" s="1"/>
      <c r="G130" s="1"/>
      <c r="H130" s="89">
        <v>668533.32999999996</v>
      </c>
      <c r="J130" s="37"/>
    </row>
    <row r="131" spans="1:10" x14ac:dyDescent="0.25">
      <c r="A131" s="96" t="s">
        <v>111</v>
      </c>
      <c r="B131" s="1"/>
      <c r="C131" s="1"/>
      <c r="D131" s="1"/>
      <c r="E131" s="1"/>
      <c r="F131" s="1"/>
      <c r="G131" s="1"/>
      <c r="H131" s="97">
        <v>0</v>
      </c>
      <c r="J131" s="37"/>
    </row>
    <row r="132" spans="1:10" x14ac:dyDescent="0.25">
      <c r="A132" s="15"/>
      <c r="B132" s="1"/>
      <c r="C132" s="1"/>
      <c r="D132" s="1"/>
      <c r="E132" s="1"/>
      <c r="F132" s="1"/>
      <c r="G132" s="1"/>
      <c r="H132" s="21" t="s">
        <v>51</v>
      </c>
    </row>
    <row r="133" spans="1:10" x14ac:dyDescent="0.25">
      <c r="A133" s="95" t="s">
        <v>112</v>
      </c>
      <c r="B133" s="1"/>
      <c r="C133" s="1"/>
      <c r="D133" s="1"/>
      <c r="E133" s="1"/>
      <c r="F133" s="1"/>
      <c r="G133" s="1"/>
      <c r="H133" s="1"/>
    </row>
    <row r="134" spans="1:10" x14ac:dyDescent="0.25">
      <c r="A134" s="96" t="s">
        <v>113</v>
      </c>
      <c r="B134" s="1"/>
      <c r="C134" s="1"/>
      <c r="D134" s="1"/>
      <c r="E134" s="1"/>
      <c r="F134" s="1"/>
      <c r="G134" s="1"/>
      <c r="H134" s="89">
        <v>0</v>
      </c>
      <c r="J134" s="37"/>
    </row>
    <row r="135" spans="1:10" x14ac:dyDescent="0.25">
      <c r="A135" s="96" t="s">
        <v>114</v>
      </c>
      <c r="B135" s="1"/>
      <c r="C135" s="1"/>
      <c r="D135" s="1"/>
      <c r="E135" s="1"/>
      <c r="F135" s="1"/>
      <c r="G135" s="1"/>
      <c r="H135" s="89">
        <v>0</v>
      </c>
      <c r="J135" s="37"/>
    </row>
    <row r="136" spans="1:10" x14ac:dyDescent="0.25">
      <c r="A136" s="96" t="s">
        <v>115</v>
      </c>
      <c r="B136" s="1"/>
      <c r="C136" s="1"/>
      <c r="D136" s="1"/>
      <c r="E136" s="1"/>
      <c r="F136" s="1"/>
      <c r="G136" s="1"/>
      <c r="H136" s="89">
        <v>168416.67</v>
      </c>
      <c r="J136" s="37"/>
    </row>
    <row r="137" spans="1:10" x14ac:dyDescent="0.25">
      <c r="A137" s="96"/>
      <c r="B137" s="1"/>
      <c r="C137" s="1"/>
      <c r="D137" s="1"/>
      <c r="E137" s="1"/>
      <c r="F137" s="1"/>
      <c r="G137" s="1"/>
      <c r="H137" s="89"/>
    </row>
    <row r="138" spans="1:10" x14ac:dyDescent="0.25">
      <c r="A138" s="96" t="s">
        <v>116</v>
      </c>
      <c r="B138" s="1"/>
      <c r="C138" s="1"/>
      <c r="D138" s="1"/>
      <c r="E138" s="1"/>
      <c r="F138" s="1"/>
      <c r="G138" s="1"/>
      <c r="H138" s="89">
        <v>168416.67</v>
      </c>
      <c r="J138" s="37"/>
    </row>
    <row r="139" spans="1:10" x14ac:dyDescent="0.25">
      <c r="A139" s="96" t="s">
        <v>117</v>
      </c>
      <c r="B139" s="1"/>
      <c r="C139" s="1"/>
      <c r="D139" s="1"/>
      <c r="E139" s="1"/>
      <c r="F139" s="1"/>
      <c r="G139" s="1"/>
      <c r="H139" s="97">
        <v>0</v>
      </c>
      <c r="J139" s="37"/>
    </row>
    <row r="140" spans="1:10" x14ac:dyDescent="0.25">
      <c r="A140" s="95"/>
      <c r="B140" s="1"/>
      <c r="C140" s="1"/>
      <c r="D140" s="1"/>
      <c r="E140" s="1"/>
      <c r="F140" s="1"/>
      <c r="G140" s="1"/>
      <c r="H140" s="1"/>
    </row>
    <row r="141" spans="1:10" x14ac:dyDescent="0.25">
      <c r="A141" s="95" t="s">
        <v>118</v>
      </c>
      <c r="B141" s="1"/>
      <c r="C141" s="1"/>
      <c r="D141" s="1"/>
      <c r="E141" s="1"/>
      <c r="F141" s="1"/>
      <c r="G141" s="1"/>
      <c r="H141" s="1"/>
    </row>
    <row r="142" spans="1:10" x14ac:dyDescent="0.25">
      <c r="A142" s="96" t="s">
        <v>119</v>
      </c>
      <c r="B142" s="1"/>
      <c r="C142" s="1"/>
      <c r="D142" s="1"/>
      <c r="E142" s="1"/>
      <c r="F142" s="1"/>
      <c r="G142" s="1"/>
      <c r="H142" s="31">
        <v>0</v>
      </c>
      <c r="J142" s="37"/>
    </row>
    <row r="143" spans="1:10" x14ac:dyDescent="0.25">
      <c r="A143" s="96" t="s">
        <v>120</v>
      </c>
      <c r="B143" s="1"/>
      <c r="C143" s="1"/>
      <c r="D143" s="1"/>
      <c r="E143" s="1"/>
      <c r="F143" s="1"/>
      <c r="G143" s="1"/>
      <c r="H143" s="31">
        <v>0</v>
      </c>
      <c r="J143" s="37"/>
    </row>
    <row r="144" spans="1:10" x14ac:dyDescent="0.25">
      <c r="A144" s="96" t="s">
        <v>121</v>
      </c>
      <c r="B144" s="1"/>
      <c r="C144" s="1"/>
      <c r="D144" s="1"/>
      <c r="E144" s="1"/>
      <c r="F144" s="1"/>
      <c r="G144" s="1"/>
      <c r="H144" s="31">
        <v>0</v>
      </c>
      <c r="J144" s="37"/>
    </row>
    <row r="145" spans="1:10" x14ac:dyDescent="0.25">
      <c r="A145" s="96"/>
      <c r="B145" s="1"/>
      <c r="C145" s="1"/>
      <c r="D145" s="1"/>
      <c r="E145" s="1"/>
      <c r="F145" s="1"/>
      <c r="G145" s="1"/>
      <c r="H145" s="31"/>
    </row>
    <row r="146" spans="1:10" x14ac:dyDescent="0.25">
      <c r="A146" s="96" t="s">
        <v>122</v>
      </c>
      <c r="B146" s="1"/>
      <c r="C146" s="1"/>
      <c r="D146" s="1"/>
      <c r="E146" s="1"/>
      <c r="F146" s="1"/>
      <c r="G146" s="1"/>
      <c r="H146" s="31">
        <v>0</v>
      </c>
      <c r="J146" s="37"/>
    </row>
    <row r="147" spans="1:10" x14ac:dyDescent="0.25">
      <c r="A147" s="96" t="s">
        <v>123</v>
      </c>
      <c r="B147" s="1"/>
      <c r="C147" s="1"/>
      <c r="D147" s="1"/>
      <c r="E147" s="1"/>
      <c r="F147" s="1"/>
      <c r="G147" s="1"/>
      <c r="H147" s="31">
        <v>0</v>
      </c>
      <c r="J147" s="37"/>
    </row>
    <row r="148" spans="1:10" x14ac:dyDescent="0.25">
      <c r="A148" s="15"/>
      <c r="B148" s="1"/>
      <c r="C148" s="1"/>
      <c r="D148" s="1"/>
      <c r="E148" s="1"/>
      <c r="F148" s="1"/>
      <c r="G148" s="1"/>
      <c r="H148" s="21" t="s">
        <v>51</v>
      </c>
    </row>
    <row r="149" spans="1:10" x14ac:dyDescent="0.25">
      <c r="A149" s="95" t="s">
        <v>124</v>
      </c>
      <c r="B149" s="1"/>
      <c r="C149" s="1"/>
      <c r="D149" s="1"/>
      <c r="E149" s="1"/>
      <c r="F149" s="1"/>
      <c r="G149" s="1"/>
      <c r="H149" s="1"/>
    </row>
    <row r="150" spans="1:10" x14ac:dyDescent="0.25">
      <c r="A150" s="96" t="s">
        <v>125</v>
      </c>
      <c r="B150" s="1"/>
      <c r="C150" s="1"/>
      <c r="D150" s="1"/>
      <c r="E150" s="1"/>
      <c r="F150" s="1"/>
      <c r="G150" s="1"/>
      <c r="H150" s="98">
        <v>1463447.2199999997</v>
      </c>
      <c r="J150" s="37"/>
    </row>
    <row r="151" spans="1:10" x14ac:dyDescent="0.25">
      <c r="A151" s="96" t="s">
        <v>126</v>
      </c>
      <c r="B151" s="1"/>
      <c r="C151" s="1"/>
      <c r="D151" s="1"/>
      <c r="E151" s="1"/>
      <c r="F151" s="1"/>
      <c r="G151" s="1"/>
      <c r="H151" s="94">
        <v>1463447.2199999997</v>
      </c>
      <c r="J151" s="37"/>
    </row>
    <row r="152" spans="1:10" x14ac:dyDescent="0.25">
      <c r="A152" s="96" t="s">
        <v>127</v>
      </c>
      <c r="B152" s="1"/>
      <c r="C152" s="1"/>
      <c r="D152" s="1"/>
      <c r="E152" s="1"/>
      <c r="F152" s="1"/>
      <c r="G152" s="1"/>
      <c r="H152" s="94">
        <v>0</v>
      </c>
      <c r="J152" s="37"/>
    </row>
    <row r="153" spans="1:10" x14ac:dyDescent="0.25">
      <c r="A153" s="96" t="s">
        <v>128</v>
      </c>
      <c r="B153" s="1"/>
      <c r="C153" s="1"/>
      <c r="D153" s="1"/>
      <c r="E153" s="1"/>
      <c r="F153" s="1"/>
      <c r="G153" s="1"/>
      <c r="H153" s="94">
        <v>0</v>
      </c>
      <c r="J153" s="37"/>
    </row>
    <row r="154" spans="1:10" x14ac:dyDescent="0.25">
      <c r="A154" s="15"/>
      <c r="B154" s="1"/>
      <c r="C154" s="1"/>
      <c r="D154" s="1"/>
      <c r="E154" s="1"/>
      <c r="F154" s="1"/>
      <c r="G154" s="1"/>
      <c r="H154" s="1"/>
    </row>
    <row r="155" spans="1:10" x14ac:dyDescent="0.25">
      <c r="A155" s="46" t="s">
        <v>129</v>
      </c>
      <c r="B155" s="1"/>
      <c r="C155" s="1"/>
      <c r="D155" s="1"/>
      <c r="E155" s="1"/>
      <c r="F155" s="21"/>
      <c r="G155" s="1"/>
      <c r="H155" s="21">
        <v>43068917.879999995</v>
      </c>
      <c r="J155" s="37"/>
    </row>
    <row r="156" spans="1:10" x14ac:dyDescent="0.25">
      <c r="A156" s="34"/>
      <c r="B156" s="1"/>
      <c r="C156" s="1"/>
      <c r="D156" s="1"/>
      <c r="E156" s="1"/>
      <c r="F156" s="1"/>
      <c r="G156" s="1"/>
      <c r="H156" s="1"/>
    </row>
    <row r="157" spans="1:10" x14ac:dyDescent="0.25">
      <c r="A157" s="34" t="s">
        <v>130</v>
      </c>
      <c r="B157" s="1"/>
      <c r="C157" s="1"/>
      <c r="D157" s="1"/>
      <c r="E157" s="1"/>
      <c r="F157" s="1"/>
      <c r="G157" s="1"/>
      <c r="H157" s="1"/>
    </row>
    <row r="158" spans="1:10" x14ac:dyDescent="0.25">
      <c r="A158" s="99" t="s">
        <v>131</v>
      </c>
      <c r="B158" s="1"/>
      <c r="C158" s="1"/>
      <c r="D158" s="1"/>
      <c r="E158" s="1"/>
      <c r="F158" s="1"/>
      <c r="G158" s="1"/>
      <c r="H158" s="94">
        <v>36272580.960000098</v>
      </c>
      <c r="J158" s="37"/>
    </row>
    <row r="159" spans="1:10" x14ac:dyDescent="0.25">
      <c r="A159" s="46"/>
      <c r="B159" s="1"/>
      <c r="C159" s="1"/>
      <c r="D159" s="1"/>
      <c r="E159" s="1"/>
      <c r="F159" s="1"/>
      <c r="G159" s="1"/>
      <c r="H159" s="15"/>
    </row>
    <row r="160" spans="1:10" x14ac:dyDescent="0.25">
      <c r="A160" s="34" t="s">
        <v>132</v>
      </c>
      <c r="B160" s="1"/>
      <c r="C160" s="1"/>
      <c r="D160" s="1"/>
      <c r="E160" s="1"/>
      <c r="F160" s="1"/>
      <c r="G160" s="1"/>
      <c r="H160" s="89">
        <v>0</v>
      </c>
      <c r="J160" s="37"/>
    </row>
    <row r="161" spans="1:10" x14ac:dyDescent="0.25">
      <c r="A161" s="34" t="s">
        <v>133</v>
      </c>
      <c r="B161" s="1"/>
      <c r="C161" s="1"/>
      <c r="D161" s="1"/>
      <c r="E161" s="1"/>
      <c r="F161" s="1"/>
      <c r="G161" s="1"/>
      <c r="H161" s="89">
        <v>36272580.960000098</v>
      </c>
      <c r="I161" s="37"/>
      <c r="J161" s="37"/>
    </row>
    <row r="162" spans="1:10" x14ac:dyDescent="0.25">
      <c r="A162" s="34" t="s">
        <v>134</v>
      </c>
      <c r="B162" s="1"/>
      <c r="C162" s="1"/>
      <c r="D162" s="1"/>
      <c r="E162" s="1"/>
      <c r="F162" s="1"/>
      <c r="G162" s="1"/>
      <c r="H162" s="94">
        <v>0</v>
      </c>
      <c r="J162" s="37"/>
    </row>
    <row r="163" spans="1:10" x14ac:dyDescent="0.25">
      <c r="A163" s="34"/>
      <c r="B163" s="1"/>
      <c r="C163" s="1"/>
      <c r="D163" s="1"/>
      <c r="E163" s="1"/>
      <c r="F163" s="1"/>
      <c r="G163" s="1"/>
      <c r="H163" s="21" t="s">
        <v>51</v>
      </c>
    </row>
    <row r="164" spans="1:10" x14ac:dyDescent="0.25">
      <c r="A164" s="34"/>
      <c r="B164" s="1"/>
      <c r="C164" s="1"/>
      <c r="D164" s="1"/>
      <c r="E164" s="1"/>
      <c r="F164" s="1"/>
      <c r="G164" s="1"/>
      <c r="H164" s="21" t="s">
        <v>51</v>
      </c>
    </row>
    <row r="165" spans="1:10" x14ac:dyDescent="0.25">
      <c r="A165" s="46" t="s">
        <v>135</v>
      </c>
      <c r="B165" s="1"/>
      <c r="C165" s="1"/>
      <c r="D165" s="1"/>
      <c r="E165" s="1"/>
      <c r="F165" s="1"/>
      <c r="G165" s="1"/>
      <c r="H165" s="94">
        <v>0</v>
      </c>
      <c r="J165" s="37"/>
    </row>
    <row r="166" spans="1:10" x14ac:dyDescent="0.25">
      <c r="A166" s="46"/>
      <c r="B166" s="1"/>
      <c r="C166" s="1"/>
      <c r="D166" s="1"/>
      <c r="E166" s="1"/>
      <c r="F166" s="1"/>
      <c r="G166" s="1"/>
      <c r="H166" s="15"/>
    </row>
    <row r="167" spans="1:10" x14ac:dyDescent="0.25">
      <c r="A167" s="34" t="s">
        <v>136</v>
      </c>
      <c r="B167" s="1"/>
      <c r="C167" s="1"/>
      <c r="D167" s="1"/>
      <c r="E167" s="1"/>
      <c r="F167" s="1"/>
      <c r="G167" s="1"/>
      <c r="H167" s="89">
        <v>0</v>
      </c>
      <c r="J167" s="37"/>
    </row>
    <row r="168" spans="1:10" x14ac:dyDescent="0.25">
      <c r="A168" s="34" t="s">
        <v>137</v>
      </c>
      <c r="B168" s="1"/>
      <c r="C168" s="1"/>
      <c r="D168" s="1"/>
      <c r="E168" s="1"/>
      <c r="F168" s="1"/>
      <c r="G168" s="1"/>
      <c r="H168" s="94">
        <v>0</v>
      </c>
      <c r="J168" s="37"/>
    </row>
    <row r="169" spans="1:10" x14ac:dyDescent="0.25">
      <c r="A169" s="34" t="s">
        <v>138</v>
      </c>
      <c r="B169" s="1"/>
      <c r="C169" s="1"/>
      <c r="D169" s="1"/>
      <c r="E169" s="1"/>
      <c r="F169" s="1"/>
      <c r="G169" s="1"/>
      <c r="H169" s="94">
        <v>0</v>
      </c>
      <c r="J169" s="37"/>
    </row>
    <row r="170" spans="1:10" x14ac:dyDescent="0.25">
      <c r="A170" s="34"/>
      <c r="B170" s="1"/>
      <c r="C170" s="1"/>
      <c r="D170" s="1"/>
      <c r="E170" s="1"/>
      <c r="F170" s="1"/>
      <c r="G170" s="1"/>
      <c r="H170" s="21" t="s">
        <v>51</v>
      </c>
    </row>
    <row r="171" spans="1:10" x14ac:dyDescent="0.25">
      <c r="A171" s="46" t="s">
        <v>139</v>
      </c>
      <c r="B171" s="1"/>
      <c r="C171" s="1"/>
      <c r="D171" s="1"/>
      <c r="E171" s="1"/>
      <c r="F171" s="21"/>
      <c r="G171" s="1"/>
      <c r="H171" s="94">
        <v>6796336.9199999999</v>
      </c>
      <c r="I171" s="100"/>
      <c r="J171" s="37"/>
    </row>
    <row r="172" spans="1:10" x14ac:dyDescent="0.25">
      <c r="A172" s="89"/>
      <c r="B172" s="31"/>
      <c r="C172" s="31"/>
      <c r="D172" s="31"/>
      <c r="E172" s="31"/>
      <c r="F172" s="31"/>
      <c r="G172" s="1"/>
      <c r="H172" s="31"/>
    </row>
    <row r="173" spans="1:10" x14ac:dyDescent="0.25">
      <c r="A173" s="81"/>
      <c r="B173" s="1"/>
      <c r="C173" s="2"/>
      <c r="D173" s="3"/>
      <c r="E173" s="1"/>
      <c r="F173" s="1"/>
      <c r="G173" s="1"/>
      <c r="H173" s="1"/>
    </row>
    <row r="174" spans="1:10" x14ac:dyDescent="0.25">
      <c r="A174" s="81"/>
      <c r="B174" s="1"/>
      <c r="C174" s="2"/>
      <c r="D174" s="3"/>
      <c r="E174" s="1"/>
      <c r="F174" s="1"/>
      <c r="G174" s="1"/>
      <c r="H174" s="1"/>
    </row>
    <row r="175" spans="1:10" x14ac:dyDescent="0.25">
      <c r="A175" s="81"/>
      <c r="B175" s="1"/>
      <c r="C175" s="2"/>
      <c r="D175" s="3"/>
      <c r="E175" s="1"/>
      <c r="F175" s="1"/>
      <c r="G175" s="1"/>
      <c r="H175" s="1"/>
    </row>
    <row r="176" spans="1:10" x14ac:dyDescent="0.25">
      <c r="A176" s="81"/>
      <c r="B176" s="1"/>
      <c r="C176" s="2"/>
      <c r="D176" s="3"/>
      <c r="E176" s="1"/>
      <c r="F176" s="1"/>
      <c r="G176" s="1"/>
      <c r="H176" s="1"/>
    </row>
    <row r="177" spans="1:10" x14ac:dyDescent="0.25">
      <c r="A177" s="15" t="s">
        <v>140</v>
      </c>
      <c r="B177" s="1"/>
      <c r="C177" s="2"/>
      <c r="D177" s="3"/>
      <c r="E177" s="1"/>
      <c r="F177" s="1"/>
      <c r="G177" s="1"/>
      <c r="H177" s="1"/>
    </row>
    <row r="178" spans="1:10" x14ac:dyDescent="0.25">
      <c r="A178" s="15"/>
      <c r="B178" s="1"/>
      <c r="C178" s="2"/>
      <c r="D178" s="3"/>
      <c r="E178" s="1"/>
      <c r="F178" s="1"/>
      <c r="G178" s="1"/>
      <c r="H178" s="1"/>
    </row>
    <row r="179" spans="1:10" x14ac:dyDescent="0.25">
      <c r="A179" s="46" t="s">
        <v>141</v>
      </c>
      <c r="B179" s="1"/>
      <c r="C179" s="2"/>
      <c r="D179" s="3"/>
      <c r="E179" s="1"/>
      <c r="F179" s="1"/>
      <c r="G179" s="1" t="s">
        <v>51</v>
      </c>
      <c r="H179" s="94">
        <v>3765099.45</v>
      </c>
      <c r="J179" s="37"/>
    </row>
    <row r="180" spans="1:10" x14ac:dyDescent="0.25">
      <c r="A180" s="46" t="s">
        <v>142</v>
      </c>
      <c r="B180" s="1"/>
      <c r="C180" s="2"/>
      <c r="D180" s="3"/>
      <c r="E180" s="1"/>
      <c r="F180" s="1"/>
      <c r="G180" s="1"/>
      <c r="H180" s="89">
        <v>7530198.9000000004</v>
      </c>
      <c r="J180" s="37"/>
    </row>
    <row r="181" spans="1:10" x14ac:dyDescent="0.25">
      <c r="A181" s="46" t="s">
        <v>143</v>
      </c>
      <c r="B181" s="1"/>
      <c r="C181" s="2"/>
      <c r="D181" s="3"/>
      <c r="E181" s="1"/>
      <c r="F181" s="1"/>
      <c r="G181" s="1"/>
      <c r="H181" s="76">
        <v>7530198.9000000004</v>
      </c>
      <c r="J181" s="37"/>
    </row>
    <row r="182" spans="1:10" x14ac:dyDescent="0.25">
      <c r="A182" s="46" t="s">
        <v>144</v>
      </c>
      <c r="B182" s="1"/>
      <c r="C182" s="2"/>
      <c r="D182" s="3"/>
      <c r="E182" s="1"/>
      <c r="F182" s="1"/>
      <c r="G182" s="1"/>
      <c r="H182" s="94">
        <v>0</v>
      </c>
      <c r="J182" s="37"/>
    </row>
    <row r="183" spans="1:10" x14ac:dyDescent="0.25">
      <c r="A183" s="46" t="s">
        <v>145</v>
      </c>
      <c r="B183" s="1"/>
      <c r="C183" s="2"/>
      <c r="D183" s="3"/>
      <c r="E183" s="1"/>
      <c r="F183" s="1"/>
      <c r="G183" s="1"/>
      <c r="H183" s="91">
        <v>0</v>
      </c>
      <c r="J183" s="37"/>
    </row>
    <row r="184" spans="1:10" x14ac:dyDescent="0.25">
      <c r="A184" s="46" t="s">
        <v>146</v>
      </c>
      <c r="B184" s="1"/>
      <c r="C184" s="2"/>
      <c r="D184" s="3"/>
      <c r="E184" s="1"/>
      <c r="F184" s="1"/>
      <c r="G184" s="1"/>
      <c r="H184" s="89">
        <v>7530198.9000000004</v>
      </c>
      <c r="J184" s="37"/>
    </row>
    <row r="185" spans="1:10" x14ac:dyDescent="0.25">
      <c r="A185" s="46" t="s">
        <v>147</v>
      </c>
      <c r="B185" s="1"/>
      <c r="C185" s="2"/>
      <c r="D185" s="3"/>
      <c r="E185" s="1"/>
      <c r="F185" s="1"/>
      <c r="G185" s="1"/>
      <c r="H185" s="91">
        <v>0</v>
      </c>
      <c r="J185" s="37"/>
    </row>
    <row r="186" spans="1:10" x14ac:dyDescent="0.25">
      <c r="A186" s="46" t="s">
        <v>148</v>
      </c>
      <c r="B186" s="1"/>
      <c r="C186" s="2"/>
      <c r="D186" s="3"/>
      <c r="E186" s="1"/>
      <c r="F186" s="21"/>
      <c r="G186" s="1"/>
      <c r="H186" s="89">
        <v>6796336.9199999943</v>
      </c>
      <c r="J186" s="37"/>
    </row>
    <row r="187" spans="1:10" x14ac:dyDescent="0.25">
      <c r="A187" s="46" t="s">
        <v>149</v>
      </c>
      <c r="B187" s="1"/>
      <c r="C187" s="2"/>
      <c r="D187" s="3"/>
      <c r="E187" s="1"/>
      <c r="F187" s="21"/>
      <c r="G187" s="1"/>
      <c r="H187" s="94">
        <v>14326535.819999995</v>
      </c>
      <c r="J187" s="37"/>
    </row>
    <row r="188" spans="1:10" x14ac:dyDescent="0.25">
      <c r="A188" s="46" t="s">
        <v>150</v>
      </c>
      <c r="B188" s="1"/>
      <c r="C188" s="2"/>
      <c r="D188" s="3"/>
      <c r="E188" s="1"/>
      <c r="F188" s="21"/>
      <c r="G188" s="1"/>
      <c r="H188" s="94">
        <v>6796336.9199999925</v>
      </c>
      <c r="J188" s="37"/>
    </row>
    <row r="189" spans="1:10" x14ac:dyDescent="0.25">
      <c r="A189" s="46" t="s">
        <v>151</v>
      </c>
      <c r="B189" s="1"/>
      <c r="C189" s="2"/>
      <c r="D189" s="3"/>
      <c r="E189" s="1"/>
      <c r="F189" s="21"/>
      <c r="G189" s="1"/>
      <c r="H189" s="94">
        <v>7530198.9000000022</v>
      </c>
      <c r="J189" s="37"/>
    </row>
    <row r="190" spans="1:10" x14ac:dyDescent="0.25">
      <c r="A190" s="15"/>
      <c r="B190" s="1"/>
      <c r="C190" s="2"/>
      <c r="D190" s="3"/>
      <c r="E190" s="1"/>
      <c r="F190" s="1"/>
      <c r="G190" s="1"/>
      <c r="H190" s="1"/>
    </row>
    <row r="191" spans="1:10" x14ac:dyDescent="0.25">
      <c r="A191" s="15" t="s">
        <v>152</v>
      </c>
      <c r="B191" s="1"/>
      <c r="C191" s="2"/>
      <c r="D191" s="3"/>
      <c r="E191" s="1"/>
      <c r="F191" s="1"/>
      <c r="G191" s="21"/>
      <c r="H191" s="1"/>
    </row>
    <row r="192" spans="1:10" x14ac:dyDescent="0.25">
      <c r="A192" s="15"/>
      <c r="B192" s="1"/>
      <c r="C192" s="2"/>
      <c r="D192" s="3"/>
      <c r="E192" s="1"/>
      <c r="F192" s="1"/>
      <c r="G192" s="1"/>
      <c r="H192" s="1"/>
    </row>
    <row r="193" spans="1:10" ht="14.4" x14ac:dyDescent="0.3">
      <c r="A193" s="46" t="s">
        <v>153</v>
      </c>
      <c r="B193" s="1"/>
      <c r="C193" s="2"/>
      <c r="D193" s="3"/>
      <c r="E193" s="1"/>
      <c r="F193" s="1"/>
      <c r="G193" s="1"/>
      <c r="H193" s="101">
        <v>14.98</v>
      </c>
      <c r="J193" s="48"/>
    </row>
    <row r="194" spans="1:10" ht="17.399999999999999" x14ac:dyDescent="0.3">
      <c r="A194" s="15" t="s">
        <v>154</v>
      </c>
      <c r="B194" s="1"/>
      <c r="C194" s="2"/>
      <c r="D194" s="3"/>
      <c r="E194" s="1"/>
      <c r="F194" s="1"/>
      <c r="H194" s="102">
        <v>0.94841870323027266</v>
      </c>
      <c r="I194" s="103"/>
      <c r="J194" s="48"/>
    </row>
    <row r="195" spans="1:10" ht="17.399999999999999" x14ac:dyDescent="0.3">
      <c r="A195" s="15" t="s">
        <v>155</v>
      </c>
      <c r="B195" s="1"/>
      <c r="C195" s="2"/>
      <c r="D195" s="3"/>
      <c r="E195" s="1"/>
      <c r="F195" s="1"/>
      <c r="H195" s="102">
        <v>0.56046123770584555</v>
      </c>
      <c r="I195" s="103"/>
      <c r="J195" s="48"/>
    </row>
    <row r="196" spans="1:10" x14ac:dyDescent="0.25">
      <c r="A196" s="15"/>
      <c r="B196" s="1"/>
      <c r="C196" s="2"/>
      <c r="D196" s="3"/>
      <c r="E196" s="1"/>
      <c r="F196" s="1"/>
      <c r="H196" s="104"/>
    </row>
    <row r="197" spans="1:10" x14ac:dyDescent="0.25">
      <c r="A197" s="15"/>
      <c r="B197" s="1"/>
      <c r="C197" s="2"/>
      <c r="D197" s="3"/>
      <c r="E197" s="1"/>
      <c r="F197" s="1"/>
      <c r="G197" s="105" t="s">
        <v>156</v>
      </c>
      <c r="H197" s="105" t="s">
        <v>157</v>
      </c>
    </row>
    <row r="198" spans="1:10" x14ac:dyDescent="0.25">
      <c r="A198" s="46" t="s">
        <v>158</v>
      </c>
      <c r="B198" s="1"/>
      <c r="C198" s="2"/>
      <c r="D198" s="3"/>
      <c r="E198" s="21"/>
      <c r="F198" s="1"/>
      <c r="G198" s="101">
        <v>1935478.98</v>
      </c>
      <c r="H198" s="1"/>
    </row>
    <row r="199" spans="1:10" x14ac:dyDescent="0.25">
      <c r="A199" s="46" t="s">
        <v>159</v>
      </c>
      <c r="B199" s="1"/>
      <c r="C199" s="2"/>
      <c r="D199" s="3"/>
      <c r="E199" s="21"/>
      <c r="F199" s="1"/>
      <c r="G199" s="94">
        <v>2260180.9700000002</v>
      </c>
      <c r="H199" s="106">
        <v>129</v>
      </c>
    </row>
    <row r="200" spans="1:10" x14ac:dyDescent="0.25">
      <c r="A200" s="46" t="s">
        <v>160</v>
      </c>
      <c r="B200" s="1"/>
      <c r="C200" s="2"/>
      <c r="D200" s="3"/>
      <c r="E200" s="21"/>
      <c r="F200" s="1"/>
      <c r="G200" s="94">
        <v>-324701.99000000022</v>
      </c>
      <c r="H200" s="1"/>
    </row>
    <row r="201" spans="1:10" x14ac:dyDescent="0.25">
      <c r="A201" s="46" t="s">
        <v>161</v>
      </c>
      <c r="B201" s="1"/>
      <c r="C201" s="2"/>
      <c r="D201" s="3"/>
      <c r="E201" s="21"/>
      <c r="F201" s="1"/>
      <c r="G201" s="94">
        <v>1244883435</v>
      </c>
      <c r="H201" s="1"/>
    </row>
    <row r="202" spans="1:10" x14ac:dyDescent="0.25">
      <c r="A202" s="46" t="s">
        <v>162</v>
      </c>
      <c r="B202" s="1"/>
      <c r="C202" s="2"/>
      <c r="D202" s="3"/>
      <c r="E202" s="21"/>
      <c r="F202" s="1"/>
      <c r="G202" s="107"/>
      <c r="H202" s="1"/>
    </row>
    <row r="203" spans="1:10" x14ac:dyDescent="0.25">
      <c r="A203" s="46" t="s">
        <v>163</v>
      </c>
      <c r="B203" s="1"/>
      <c r="C203" s="2"/>
      <c r="D203" s="3"/>
      <c r="E203" s="21"/>
      <c r="F203" s="1"/>
      <c r="G203" s="107">
        <v>-2.6082923177462013E-4</v>
      </c>
      <c r="H203" s="1"/>
    </row>
    <row r="204" spans="1:10" x14ac:dyDescent="0.25">
      <c r="A204" s="46" t="s">
        <v>164</v>
      </c>
      <c r="B204" s="1"/>
      <c r="C204" s="2"/>
      <c r="D204" s="3"/>
      <c r="E204" s="21"/>
      <c r="F204" s="1"/>
      <c r="G204" s="108">
        <v>1.789052E-4</v>
      </c>
      <c r="H204" s="1"/>
    </row>
    <row r="205" spans="1:10" x14ac:dyDescent="0.25">
      <c r="A205" s="46" t="s">
        <v>165</v>
      </c>
      <c r="B205" s="1"/>
      <c r="C205" s="2"/>
      <c r="D205" s="3"/>
      <c r="E205" s="21"/>
      <c r="F205" s="1"/>
      <c r="G205" s="108">
        <v>2.60504E-5</v>
      </c>
      <c r="H205" s="1"/>
    </row>
    <row r="206" spans="1:10" x14ac:dyDescent="0.25">
      <c r="A206" s="46" t="s">
        <v>166</v>
      </c>
      <c r="B206" s="1"/>
      <c r="C206" s="2"/>
      <c r="D206" s="3"/>
      <c r="E206" s="21"/>
      <c r="F206" s="1"/>
      <c r="G206" s="108">
        <v>-5.7420499999999997E-5</v>
      </c>
      <c r="H206" s="1"/>
    </row>
    <row r="207" spans="1:10" x14ac:dyDescent="0.25">
      <c r="A207" s="46"/>
      <c r="B207" s="1"/>
      <c r="C207" s="2"/>
      <c r="D207" s="3"/>
      <c r="E207" s="21"/>
      <c r="F207" s="1"/>
      <c r="G207" s="107"/>
      <c r="H207" s="1"/>
    </row>
    <row r="208" spans="1:10" x14ac:dyDescent="0.25">
      <c r="A208" s="15" t="s">
        <v>167</v>
      </c>
      <c r="B208" s="1"/>
      <c r="C208" s="2"/>
      <c r="D208" s="3"/>
      <c r="E208" s="21"/>
      <c r="F208" s="1"/>
      <c r="G208" s="107">
        <v>9.846931339667778E-4</v>
      </c>
      <c r="H208" s="76">
        <v>1482987.0300000003</v>
      </c>
      <c r="I208" s="37"/>
      <c r="J208" s="37"/>
    </row>
    <row r="209" spans="1:8" x14ac:dyDescent="0.25">
      <c r="A209" s="46"/>
      <c r="B209" s="1"/>
      <c r="C209" s="2"/>
      <c r="D209" s="3"/>
      <c r="E209" s="1"/>
      <c r="F209" s="1"/>
      <c r="G209" s="1"/>
      <c r="H209" s="1"/>
    </row>
    <row r="210" spans="1:8" x14ac:dyDescent="0.25">
      <c r="A210" s="46" t="s">
        <v>168</v>
      </c>
      <c r="B210" s="1"/>
      <c r="C210" s="2"/>
      <c r="D210" s="3"/>
      <c r="E210" s="1"/>
      <c r="F210" s="109" t="s">
        <v>169</v>
      </c>
      <c r="G210" s="110" t="s">
        <v>170</v>
      </c>
      <c r="H210" s="110" t="s">
        <v>62</v>
      </c>
    </row>
    <row r="211" spans="1:8" x14ac:dyDescent="0.25">
      <c r="A211" s="34" t="s">
        <v>171</v>
      </c>
      <c r="B211" s="1"/>
      <c r="C211" s="2"/>
      <c r="D211" s="3"/>
      <c r="E211" s="1"/>
      <c r="F211" s="111">
        <v>4.7931726234271884E-3</v>
      </c>
      <c r="G211" s="101">
        <v>5966941.2000000002</v>
      </c>
      <c r="H211" s="112">
        <v>315</v>
      </c>
    </row>
    <row r="212" spans="1:8" x14ac:dyDescent="0.25">
      <c r="A212" s="34" t="s">
        <v>172</v>
      </c>
      <c r="B212" s="1"/>
      <c r="C212" s="2"/>
      <c r="D212" s="3"/>
      <c r="E212" s="1"/>
      <c r="F212" s="111">
        <v>1.264449952296136E-3</v>
      </c>
      <c r="G212" s="101">
        <v>1574092.8</v>
      </c>
      <c r="H212" s="112">
        <v>86</v>
      </c>
    </row>
    <row r="213" spans="1:8" x14ac:dyDescent="0.25">
      <c r="A213" s="34" t="s">
        <v>173</v>
      </c>
      <c r="B213" s="1"/>
      <c r="C213" s="2"/>
      <c r="D213" s="3"/>
      <c r="E213" s="1"/>
      <c r="F213" s="111">
        <v>4.3017146420620497E-4</v>
      </c>
      <c r="G213" s="113">
        <v>535513.32999999996</v>
      </c>
      <c r="H213" s="114">
        <v>30</v>
      </c>
    </row>
    <row r="214" spans="1:8" x14ac:dyDescent="0.25">
      <c r="A214" s="34" t="s">
        <v>174</v>
      </c>
      <c r="B214" s="1"/>
      <c r="C214" s="2"/>
      <c r="D214" s="3"/>
      <c r="E214" s="1"/>
      <c r="F214" s="111">
        <v>5.6418326427485961E-5</v>
      </c>
      <c r="G214" s="115">
        <v>70234.240000000005</v>
      </c>
      <c r="H214" s="116">
        <v>4</v>
      </c>
    </row>
    <row r="215" spans="1:8" x14ac:dyDescent="0.25">
      <c r="A215" s="46" t="s">
        <v>175</v>
      </c>
      <c r="B215" s="1"/>
      <c r="C215" s="2"/>
      <c r="D215" s="3"/>
      <c r="E215" s="1"/>
      <c r="F215" s="111">
        <v>6.48779403992953E-3</v>
      </c>
      <c r="G215" s="98">
        <v>8146781.5700000003</v>
      </c>
      <c r="H215" s="117">
        <v>435</v>
      </c>
    </row>
    <row r="216" spans="1:8" x14ac:dyDescent="0.25">
      <c r="A216" s="46"/>
      <c r="B216" s="1"/>
      <c r="C216" s="2"/>
      <c r="D216" s="3"/>
      <c r="E216" s="1"/>
      <c r="F216" s="1"/>
      <c r="G216" s="98"/>
      <c r="H216" s="118"/>
    </row>
    <row r="217" spans="1:8" x14ac:dyDescent="0.25">
      <c r="A217" s="46" t="s">
        <v>176</v>
      </c>
      <c r="B217" s="1"/>
      <c r="C217" s="2"/>
      <c r="D217" s="3"/>
      <c r="E217" s="1"/>
      <c r="F217" s="1"/>
      <c r="G217" s="119" t="s">
        <v>170</v>
      </c>
      <c r="H217" s="119" t="s">
        <v>62</v>
      </c>
    </row>
    <row r="218" spans="1:8" x14ac:dyDescent="0.25">
      <c r="A218" s="46" t="s">
        <v>163</v>
      </c>
      <c r="B218" s="1"/>
      <c r="C218" s="2"/>
      <c r="D218" s="3"/>
      <c r="E218" s="1"/>
      <c r="F218" s="1"/>
      <c r="G218" s="120">
        <v>1.7510397429298271E-3</v>
      </c>
      <c r="H218" s="121">
        <v>1.7859534759119525E-3</v>
      </c>
    </row>
    <row r="219" spans="1:8" x14ac:dyDescent="0.25">
      <c r="A219" s="46" t="s">
        <v>164</v>
      </c>
      <c r="B219" s="1"/>
      <c r="C219" s="2"/>
      <c r="D219" s="3"/>
      <c r="E219" s="1"/>
      <c r="F219" s="1"/>
      <c r="G219" s="120">
        <v>1.7472378000000001E-3</v>
      </c>
      <c r="H219" s="120">
        <v>1.8016962000000001E-3</v>
      </c>
    </row>
    <row r="220" spans="1:8" x14ac:dyDescent="0.25">
      <c r="A220" s="46" t="s">
        <v>165</v>
      </c>
      <c r="B220" s="1"/>
      <c r="C220" s="2"/>
      <c r="D220" s="3"/>
      <c r="E220" s="1"/>
      <c r="F220" s="1"/>
      <c r="G220" s="120">
        <v>1.5916853999999999E-3</v>
      </c>
      <c r="H220" s="120">
        <v>1.6638212999999999E-3</v>
      </c>
    </row>
    <row r="221" spans="1:8" x14ac:dyDescent="0.25">
      <c r="A221" s="46" t="s">
        <v>166</v>
      </c>
      <c r="B221" s="1"/>
      <c r="C221" s="2"/>
      <c r="D221" s="3"/>
      <c r="E221" s="1"/>
      <c r="F221" s="1"/>
      <c r="G221" s="120">
        <v>1.6025028000000001E-3</v>
      </c>
      <c r="H221" s="120">
        <v>1.6508046000000001E-3</v>
      </c>
    </row>
    <row r="222" spans="1:8" x14ac:dyDescent="0.25">
      <c r="A222" s="46"/>
      <c r="B222" s="1"/>
      <c r="C222" s="2"/>
      <c r="D222" s="3"/>
      <c r="E222" s="1"/>
      <c r="F222" s="1"/>
      <c r="G222" s="122"/>
      <c r="H222" s="120"/>
    </row>
    <row r="223" spans="1:8" x14ac:dyDescent="0.25">
      <c r="A223" s="123" t="s">
        <v>177</v>
      </c>
      <c r="B223" s="1"/>
      <c r="C223" s="2"/>
      <c r="D223" s="3"/>
      <c r="E223" s="1"/>
      <c r="F223" s="1"/>
      <c r="G223" s="124">
        <v>2510522.29</v>
      </c>
      <c r="H223" s="120"/>
    </row>
    <row r="224" spans="1:8" x14ac:dyDescent="0.25">
      <c r="A224" s="123" t="s">
        <v>178</v>
      </c>
      <c r="B224" s="1"/>
      <c r="C224" s="2"/>
      <c r="D224" s="3"/>
      <c r="E224" s="1"/>
      <c r="F224" s="1"/>
      <c r="G224" s="122">
        <v>2.0166725810758339E-3</v>
      </c>
      <c r="H224" s="120"/>
    </row>
    <row r="225" spans="1:9" x14ac:dyDescent="0.25">
      <c r="A225" s="123" t="s">
        <v>179</v>
      </c>
      <c r="B225" s="1"/>
      <c r="C225" s="2"/>
      <c r="D225" s="3"/>
      <c r="E225" s="1"/>
      <c r="F225" s="1"/>
      <c r="G225" s="122">
        <v>4.3999999999999997E-2</v>
      </c>
      <c r="H225" s="120"/>
    </row>
    <row r="226" spans="1:9" x14ac:dyDescent="0.25">
      <c r="A226" s="123" t="s">
        <v>180</v>
      </c>
      <c r="B226" s="1"/>
      <c r="C226" s="2"/>
      <c r="D226" s="3"/>
      <c r="E226" s="1"/>
      <c r="F226" s="1"/>
      <c r="G226" s="125" t="s">
        <v>181</v>
      </c>
      <c r="H226" s="120"/>
    </row>
    <row r="227" spans="1:9" x14ac:dyDescent="0.25">
      <c r="A227" s="46"/>
      <c r="B227" s="1"/>
      <c r="C227" s="2"/>
      <c r="D227" s="3"/>
      <c r="E227" s="1"/>
      <c r="F227" s="1"/>
      <c r="G227" s="120"/>
      <c r="H227" s="1"/>
      <c r="I227" s="37"/>
    </row>
    <row r="228" spans="1:9" x14ac:dyDescent="0.25">
      <c r="A228" s="15" t="s">
        <v>182</v>
      </c>
      <c r="B228" s="1"/>
      <c r="C228" s="2"/>
      <c r="D228" s="3"/>
      <c r="E228" s="1"/>
      <c r="F228" s="1"/>
      <c r="G228" s="105" t="s">
        <v>156</v>
      </c>
      <c r="H228" s="105" t="s">
        <v>157</v>
      </c>
    </row>
    <row r="229" spans="1:9" x14ac:dyDescent="0.25">
      <c r="A229" s="15" t="s">
        <v>183</v>
      </c>
      <c r="B229" s="1"/>
      <c r="C229" s="2"/>
      <c r="D229" s="3"/>
      <c r="E229" s="21"/>
      <c r="F229" s="1"/>
      <c r="G229" s="101">
        <v>7627909</v>
      </c>
      <c r="H229" s="126">
        <v>478</v>
      </c>
    </row>
    <row r="230" spans="1:9" x14ac:dyDescent="0.25">
      <c r="A230" s="15" t="s">
        <v>184</v>
      </c>
      <c r="B230" s="1"/>
      <c r="C230" s="2"/>
      <c r="D230" s="3"/>
      <c r="E230" s="21"/>
      <c r="F230" s="1"/>
      <c r="G230" s="115">
        <v>7063243.1799999997</v>
      </c>
      <c r="H230" s="126">
        <v>478</v>
      </c>
    </row>
    <row r="231" spans="1:9" x14ac:dyDescent="0.25">
      <c r="A231" s="15" t="s">
        <v>185</v>
      </c>
      <c r="B231" s="1"/>
      <c r="C231" s="2"/>
      <c r="D231" s="3"/>
      <c r="E231" s="21"/>
      <c r="F231" s="1"/>
      <c r="G231" s="94">
        <v>564665.8200000003</v>
      </c>
      <c r="H231" s="62"/>
    </row>
    <row r="232" spans="1:9" x14ac:dyDescent="0.25">
      <c r="A232" s="15"/>
      <c r="B232" s="1"/>
      <c r="C232" s="2"/>
      <c r="D232" s="3"/>
      <c r="E232" s="1"/>
      <c r="F232" s="1"/>
      <c r="G232" s="127"/>
    </row>
    <row r="233" spans="1:9" x14ac:dyDescent="0.25">
      <c r="A233" s="15" t="s">
        <v>186</v>
      </c>
      <c r="B233" s="1"/>
      <c r="C233" s="2"/>
      <c r="D233" s="3"/>
      <c r="E233" s="1"/>
      <c r="F233" s="21"/>
      <c r="G233" s="110" t="s">
        <v>156</v>
      </c>
      <c r="H233" s="105" t="s">
        <v>157</v>
      </c>
    </row>
    <row r="234" spans="1:9" x14ac:dyDescent="0.25">
      <c r="A234" s="15" t="s">
        <v>187</v>
      </c>
      <c r="B234" s="1"/>
      <c r="C234" s="2"/>
      <c r="D234" s="3"/>
      <c r="E234" s="21"/>
      <c r="F234" s="1"/>
      <c r="G234" s="76">
        <v>29870311.289999999</v>
      </c>
      <c r="H234" s="128">
        <v>1782</v>
      </c>
      <c r="I234" s="37" t="s">
        <v>51</v>
      </c>
    </row>
    <row r="235" spans="1:9" x14ac:dyDescent="0.25">
      <c r="A235" s="15" t="s">
        <v>188</v>
      </c>
      <c r="B235" s="1"/>
      <c r="C235" s="2"/>
      <c r="D235" s="3"/>
      <c r="E235" s="21"/>
      <c r="F235" s="21"/>
      <c r="G235" s="76">
        <v>28834866.620000001</v>
      </c>
      <c r="H235" s="69">
        <v>1782</v>
      </c>
      <c r="I235" s="37" t="s">
        <v>51</v>
      </c>
    </row>
    <row r="236" spans="1:9" ht="14.4" thickBot="1" x14ac:dyDescent="0.3">
      <c r="A236" s="15" t="s">
        <v>189</v>
      </c>
      <c r="B236" s="1"/>
      <c r="C236" s="2"/>
      <c r="D236" s="3"/>
      <c r="E236" s="21"/>
      <c r="F236" s="1"/>
      <c r="G236" s="129">
        <v>1035444.6699999981</v>
      </c>
    </row>
    <row r="237" spans="1:9" ht="14.4" thickTop="1" x14ac:dyDescent="0.25">
      <c r="A237" s="15"/>
      <c r="B237" s="1"/>
      <c r="C237" s="2"/>
      <c r="D237" s="3"/>
      <c r="E237" s="1"/>
      <c r="F237" s="1"/>
      <c r="G237" s="1"/>
      <c r="H237" s="1"/>
    </row>
    <row r="238" spans="1:9" x14ac:dyDescent="0.25">
      <c r="A238" s="15" t="s">
        <v>234</v>
      </c>
      <c r="B238" s="1"/>
      <c r="C238" s="2"/>
      <c r="D238" s="3"/>
      <c r="E238" s="21"/>
      <c r="F238" s="1"/>
      <c r="G238" s="143">
        <v>3433308.09</v>
      </c>
      <c r="H238" s="1"/>
    </row>
    <row r="239" spans="1:9" x14ac:dyDescent="0.25">
      <c r="A239" s="15" t="s">
        <v>235</v>
      </c>
      <c r="B239" s="1"/>
      <c r="C239" s="2"/>
      <c r="D239" s="3"/>
      <c r="E239" s="1"/>
      <c r="F239" s="1"/>
      <c r="G239" s="144">
        <v>142</v>
      </c>
      <c r="H239" s="1"/>
    </row>
    <row r="240" spans="1:9" x14ac:dyDescent="0.25">
      <c r="A240" s="15"/>
      <c r="B240" s="1"/>
      <c r="C240" s="2"/>
      <c r="D240" s="3"/>
      <c r="E240" s="1"/>
      <c r="F240" s="1"/>
      <c r="G240" s="144"/>
      <c r="H240" s="1"/>
    </row>
    <row r="241" spans="1:10" x14ac:dyDescent="0.25">
      <c r="A241" s="15" t="s">
        <v>190</v>
      </c>
      <c r="B241" s="1"/>
      <c r="C241" s="2"/>
      <c r="D241" s="3"/>
      <c r="E241" s="1"/>
      <c r="F241" s="1"/>
      <c r="G241" s="1" t="s">
        <v>51</v>
      </c>
      <c r="H241" s="1"/>
    </row>
    <row r="242" spans="1:10" x14ac:dyDescent="0.25">
      <c r="A242" s="15"/>
      <c r="B242" s="1"/>
      <c r="C242" s="2"/>
      <c r="D242" s="3"/>
      <c r="E242" s="1"/>
      <c r="F242" s="1"/>
      <c r="G242" s="1"/>
      <c r="H242" s="1"/>
    </row>
    <row r="243" spans="1:10" x14ac:dyDescent="0.25">
      <c r="A243" s="15" t="s">
        <v>191</v>
      </c>
      <c r="B243" s="1"/>
      <c r="C243" s="2"/>
      <c r="D243" s="3"/>
      <c r="E243" s="1"/>
      <c r="F243" s="1"/>
      <c r="G243" s="1"/>
      <c r="H243" s="76">
        <v>4067707.17</v>
      </c>
      <c r="I243" s="130"/>
      <c r="J243" s="59"/>
    </row>
    <row r="244" spans="1:10" x14ac:dyDescent="0.25">
      <c r="A244" s="15" t="s">
        <v>192</v>
      </c>
      <c r="B244" s="1"/>
      <c r="C244" s="2"/>
      <c r="D244" s="3"/>
      <c r="E244" s="1"/>
      <c r="F244" s="1"/>
      <c r="G244" s="1"/>
      <c r="H244" s="94">
        <v>3349602.62</v>
      </c>
      <c r="I244" s="37"/>
      <c r="J244" s="59"/>
    </row>
    <row r="245" spans="1:10" x14ac:dyDescent="0.25">
      <c r="A245" s="15" t="s">
        <v>193</v>
      </c>
      <c r="B245" s="1"/>
      <c r="C245" s="2"/>
      <c r="D245" s="3"/>
      <c r="E245" s="1"/>
      <c r="F245" s="1"/>
      <c r="G245" s="1"/>
      <c r="H245" s="93">
        <v>6872751.6500000004</v>
      </c>
      <c r="J245" s="59"/>
    </row>
    <row r="246" spans="1:10" ht="14.4" thickBot="1" x14ac:dyDescent="0.3">
      <c r="A246" s="15" t="s">
        <v>194</v>
      </c>
      <c r="B246" s="1"/>
      <c r="C246" s="2"/>
      <c r="D246" s="3"/>
      <c r="E246" s="1"/>
      <c r="F246" s="1"/>
      <c r="G246" s="1"/>
      <c r="H246" s="129">
        <v>7590856.2000000002</v>
      </c>
      <c r="I246" s="97"/>
      <c r="J246" s="59"/>
    </row>
    <row r="247" spans="1:10" ht="14.4" thickTop="1" x14ac:dyDescent="0.25">
      <c r="A247" s="15"/>
      <c r="B247" s="1"/>
      <c r="C247" s="2"/>
      <c r="D247" s="3"/>
      <c r="E247" s="1"/>
      <c r="F247" s="1"/>
      <c r="G247" s="1"/>
      <c r="H247" s="1"/>
      <c r="I247" s="131"/>
      <c r="J247" s="59"/>
    </row>
    <row r="248" spans="1:10" x14ac:dyDescent="0.25">
      <c r="A248" s="15" t="s">
        <v>195</v>
      </c>
      <c r="B248" s="1"/>
      <c r="C248" s="2"/>
      <c r="D248" s="3"/>
      <c r="E248" s="1"/>
      <c r="F248" s="1"/>
      <c r="G248" s="1"/>
      <c r="H248" s="76">
        <v>2235208.4700000002</v>
      </c>
      <c r="I248" s="132"/>
      <c r="J248" s="59"/>
    </row>
    <row r="249" spans="1:10" x14ac:dyDescent="0.25">
      <c r="A249" s="15" t="s">
        <v>196</v>
      </c>
      <c r="B249" s="1"/>
      <c r="C249" s="2"/>
      <c r="D249" s="3"/>
      <c r="E249" s="1"/>
      <c r="F249" s="1"/>
      <c r="G249" s="1"/>
      <c r="H249" s="94">
        <v>726952.52</v>
      </c>
      <c r="I249" s="133"/>
      <c r="J249" s="59"/>
    </row>
    <row r="250" spans="1:10" x14ac:dyDescent="0.25">
      <c r="A250" s="15" t="s">
        <v>197</v>
      </c>
      <c r="B250" s="1"/>
      <c r="C250" s="2"/>
      <c r="D250" s="3"/>
      <c r="E250" s="1"/>
      <c r="F250" s="1"/>
      <c r="G250" s="1"/>
      <c r="H250" s="94">
        <v>879790.41</v>
      </c>
      <c r="I250" s="132"/>
      <c r="J250" s="59"/>
    </row>
    <row r="251" spans="1:10" ht="14.4" thickBot="1" x14ac:dyDescent="0.3">
      <c r="A251" s="15" t="s">
        <v>198</v>
      </c>
      <c r="B251" s="1"/>
      <c r="C251" s="2"/>
      <c r="D251" s="3"/>
      <c r="E251" s="1"/>
      <c r="F251" s="1"/>
      <c r="G251" s="1"/>
      <c r="H251" s="129">
        <v>2388046.3600000003</v>
      </c>
      <c r="I251" s="134"/>
      <c r="J251" s="59"/>
    </row>
    <row r="252" spans="1:10" ht="14.4" thickTop="1" x14ac:dyDescent="0.25">
      <c r="A252" s="15"/>
    </row>
    <row r="253" spans="1:10" x14ac:dyDescent="0.25">
      <c r="A253" s="118" t="s">
        <v>199</v>
      </c>
      <c r="F253" s="135"/>
      <c r="I253" s="37"/>
    </row>
    <row r="254" spans="1:10" x14ac:dyDescent="0.25">
      <c r="A254" s="118"/>
      <c r="F254" s="135"/>
    </row>
    <row r="255" spans="1:10" x14ac:dyDescent="0.25">
      <c r="A255" s="46" t="s">
        <v>200</v>
      </c>
      <c r="F255" s="135"/>
    </row>
    <row r="256" spans="1:10" x14ac:dyDescent="0.25">
      <c r="A256" s="46" t="s">
        <v>201</v>
      </c>
      <c r="F256" s="135"/>
    </row>
    <row r="257" spans="1:8" x14ac:dyDescent="0.25">
      <c r="A257" s="46" t="s">
        <v>202</v>
      </c>
      <c r="E257" s="32"/>
      <c r="F257" s="135"/>
    </row>
    <row r="258" spans="1:8" x14ac:dyDescent="0.25">
      <c r="A258" s="46" t="s">
        <v>203</v>
      </c>
      <c r="E258" s="32" t="s">
        <v>51</v>
      </c>
      <c r="F258" s="135"/>
      <c r="H258" s="136" t="s">
        <v>204</v>
      </c>
    </row>
    <row r="259" spans="1:8" x14ac:dyDescent="0.25">
      <c r="A259" s="46"/>
      <c r="F259" s="135"/>
      <c r="H259" s="118"/>
    </row>
    <row r="260" spans="1:8" x14ac:dyDescent="0.25">
      <c r="A260" s="46" t="s">
        <v>236</v>
      </c>
      <c r="F260" s="135"/>
      <c r="H260" s="118"/>
    </row>
    <row r="261" spans="1:8" x14ac:dyDescent="0.25">
      <c r="A261" s="46" t="s">
        <v>208</v>
      </c>
      <c r="E261" s="32" t="s">
        <v>51</v>
      </c>
      <c r="F261" s="135"/>
      <c r="H261" s="136" t="s">
        <v>204</v>
      </c>
    </row>
    <row r="262" spans="1:8" x14ac:dyDescent="0.25">
      <c r="A262" s="46"/>
      <c r="F262" s="135"/>
      <c r="H262" s="118"/>
    </row>
    <row r="263" spans="1:8" x14ac:dyDescent="0.25">
      <c r="A263" s="46" t="s">
        <v>237</v>
      </c>
      <c r="F263" s="135"/>
      <c r="H263" s="118"/>
    </row>
    <row r="264" spans="1:8" x14ac:dyDescent="0.25">
      <c r="A264" s="46" t="s">
        <v>210</v>
      </c>
      <c r="E264" s="32" t="s">
        <v>51</v>
      </c>
      <c r="F264" s="135"/>
      <c r="H264" s="136" t="s">
        <v>204</v>
      </c>
    </row>
    <row r="265" spans="1:8" x14ac:dyDescent="0.25">
      <c r="A265" s="46"/>
      <c r="E265" s="32"/>
      <c r="F265" s="135"/>
      <c r="H265" s="136"/>
    </row>
    <row r="266" spans="1:8" x14ac:dyDescent="0.25">
      <c r="A266" s="46" t="s">
        <v>238</v>
      </c>
      <c r="E266" s="32"/>
      <c r="F266" s="135"/>
      <c r="H266" s="136"/>
    </row>
    <row r="267" spans="1:8" x14ac:dyDescent="0.25">
      <c r="A267" s="46" t="s">
        <v>212</v>
      </c>
      <c r="E267" s="32" t="s">
        <v>51</v>
      </c>
      <c r="F267" s="135"/>
      <c r="H267" s="136" t="s">
        <v>204</v>
      </c>
    </row>
    <row r="268" spans="1:8" x14ac:dyDescent="0.25">
      <c r="A268" s="46"/>
      <c r="E268" s="32"/>
      <c r="F268" s="135"/>
      <c r="H268" s="136"/>
    </row>
    <row r="269" spans="1:8" x14ac:dyDescent="0.25">
      <c r="A269" s="46" t="s">
        <v>239</v>
      </c>
      <c r="F269" s="135"/>
      <c r="H269" s="118"/>
    </row>
    <row r="270" spans="1:8" x14ac:dyDescent="0.25">
      <c r="A270" s="46" t="s">
        <v>214</v>
      </c>
      <c r="E270" s="32" t="s">
        <v>51</v>
      </c>
      <c r="F270" s="135"/>
      <c r="H270" s="136" t="s">
        <v>204</v>
      </c>
    </row>
    <row r="273" spans="1:1" x14ac:dyDescent="0.25">
      <c r="A273" s="46"/>
    </row>
    <row r="274" spans="1:1" ht="15.6" x14ac:dyDescent="0.25">
      <c r="A274" s="137" t="s">
        <v>216</v>
      </c>
    </row>
    <row r="275" spans="1:1" x14ac:dyDescent="0.25">
      <c r="A275" s="46"/>
    </row>
    <row r="276" spans="1:1" x14ac:dyDescent="0.25">
      <c r="A276" s="46"/>
    </row>
    <row r="277" spans="1:1" x14ac:dyDescent="0.25">
      <c r="A277" s="46"/>
    </row>
    <row r="278" spans="1:1" x14ac:dyDescent="0.25">
      <c r="A278" s="46"/>
    </row>
    <row r="279" spans="1:1" x14ac:dyDescent="0.25">
      <c r="A279" s="46"/>
    </row>
    <row r="280" spans="1:1" x14ac:dyDescent="0.25">
      <c r="A280" s="46"/>
    </row>
    <row r="281" spans="1:1" x14ac:dyDescent="0.25">
      <c r="A281" s="46"/>
    </row>
    <row r="282" spans="1:1" x14ac:dyDescent="0.25">
      <c r="A282" s="46"/>
    </row>
    <row r="283" spans="1:1" x14ac:dyDescent="0.25">
      <c r="A283" s="46"/>
    </row>
    <row r="284" spans="1:1" x14ac:dyDescent="0.25">
      <c r="A284" s="46"/>
    </row>
    <row r="285" spans="1:1" x14ac:dyDescent="0.25">
      <c r="A285" s="46"/>
    </row>
    <row r="286" spans="1:1" x14ac:dyDescent="0.25">
      <c r="A286" s="46"/>
    </row>
    <row r="287" spans="1:1" x14ac:dyDescent="0.25">
      <c r="A287" s="46"/>
    </row>
    <row r="288" spans="1:1" x14ac:dyDescent="0.25">
      <c r="A288" s="46"/>
    </row>
    <row r="289" spans="1:1" x14ac:dyDescent="0.25">
      <c r="A289" s="46"/>
    </row>
    <row r="290" spans="1:1" x14ac:dyDescent="0.25">
      <c r="A290" s="46"/>
    </row>
    <row r="291" spans="1:1" x14ac:dyDescent="0.25">
      <c r="A291" s="46"/>
    </row>
    <row r="292" spans="1:1" x14ac:dyDescent="0.25">
      <c r="A292" s="46"/>
    </row>
    <row r="293" spans="1:1" x14ac:dyDescent="0.25">
      <c r="A293" s="46"/>
    </row>
    <row r="294" spans="1:1" x14ac:dyDescent="0.25">
      <c r="A294" s="46"/>
    </row>
    <row r="295" spans="1:1" x14ac:dyDescent="0.25">
      <c r="A295" s="46"/>
    </row>
  </sheetData>
  <pageMargins left="0.7" right="0.7" top="0.75" bottom="0.75" header="0.3" footer="0.3"/>
  <pageSetup scale="43" fitToHeight="0" orientation="portrait" r:id="rId1"/>
  <headerFooter>
    <oddHeader xml:space="preserve">&amp;C&amp;"Times New Roman,Regular"NISSAN AUTO LEASE TRUST 2020-A
Servicer Report
</oddHeader>
  </headerFooter>
  <rowBreaks count="2" manualBreakCount="2">
    <brk id="99" max="16383" man="1"/>
    <brk id="190"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E295"/>
  <sheetViews>
    <sheetView zoomScale="75" zoomScaleNormal="75" workbookViewId="0">
      <selection sqref="A1:XFD1048576"/>
    </sheetView>
  </sheetViews>
  <sheetFormatPr defaultColWidth="34.44140625" defaultRowHeight="13.8" x14ac:dyDescent="0.25"/>
  <cols>
    <col min="1" max="1" width="32.44140625" style="1" customWidth="1"/>
    <col min="2" max="2" width="20.33203125" style="4" customWidth="1"/>
    <col min="3" max="3" width="18.88671875" style="4" bestFit="1" customWidth="1"/>
    <col min="4" max="4" width="37.88671875" style="4" customWidth="1"/>
    <col min="5" max="5" width="21.33203125" style="4" customWidth="1"/>
    <col min="6" max="6" width="23.33203125" style="4" customWidth="1"/>
    <col min="7" max="7" width="20.88671875" style="4" customWidth="1"/>
    <col min="8" max="8" width="18.109375" style="4" customWidth="1"/>
    <col min="9" max="9" width="15.109375" style="4" customWidth="1"/>
    <col min="10" max="16384" width="34.44140625" style="4"/>
  </cols>
  <sheetData>
    <row r="1" spans="1:31" x14ac:dyDescent="0.25">
      <c r="B1" s="1"/>
      <c r="C1" s="1"/>
      <c r="D1" s="1"/>
      <c r="E1" s="1"/>
      <c r="F1" s="1"/>
      <c r="G1" s="1"/>
      <c r="H1" s="1"/>
      <c r="I1" s="1"/>
      <c r="J1" s="1"/>
      <c r="K1" s="1"/>
      <c r="L1" s="1"/>
      <c r="M1" s="1"/>
      <c r="N1" s="1"/>
      <c r="O1" s="1"/>
      <c r="P1" s="1"/>
      <c r="Q1" s="1"/>
      <c r="R1" s="1"/>
      <c r="S1" s="1"/>
      <c r="T1" s="1"/>
      <c r="U1" s="1"/>
      <c r="V1" s="1"/>
      <c r="W1" s="1"/>
      <c r="X1" s="1"/>
      <c r="Y1" s="1"/>
      <c r="Z1" s="2"/>
      <c r="AA1" s="3"/>
      <c r="AB1" s="1"/>
      <c r="AC1" s="1"/>
      <c r="AD1" s="1"/>
      <c r="AE1" s="1"/>
    </row>
    <row r="2" spans="1:31" x14ac:dyDescent="0.25">
      <c r="A2" s="5"/>
      <c r="B2" s="1"/>
      <c r="C2" s="1"/>
      <c r="D2" s="1"/>
      <c r="E2" s="1"/>
      <c r="F2" s="1"/>
      <c r="G2" s="1"/>
    </row>
    <row r="3" spans="1:31" x14ac:dyDescent="0.25">
      <c r="A3" s="6" t="s">
        <v>0</v>
      </c>
      <c r="B3" s="1"/>
      <c r="C3" s="7">
        <v>44105</v>
      </c>
      <c r="D3" s="8" t="s">
        <v>1</v>
      </c>
      <c r="E3" s="9">
        <v>44151</v>
      </c>
      <c r="F3" s="1"/>
      <c r="G3" s="1"/>
    </row>
    <row r="4" spans="1:31" x14ac:dyDescent="0.25">
      <c r="A4" s="6" t="s">
        <v>2</v>
      </c>
      <c r="B4" s="1"/>
      <c r="C4" s="7">
        <v>44135</v>
      </c>
      <c r="D4" s="8" t="s">
        <v>3</v>
      </c>
      <c r="E4" s="10">
        <v>30</v>
      </c>
      <c r="F4" s="1"/>
      <c r="G4" s="1"/>
    </row>
    <row r="5" spans="1:31" x14ac:dyDescent="0.25">
      <c r="A5" s="6" t="s">
        <v>4</v>
      </c>
      <c r="B5" s="1"/>
      <c r="C5" s="7">
        <v>44119</v>
      </c>
      <c r="D5" s="8" t="s">
        <v>5</v>
      </c>
      <c r="E5" s="10">
        <v>32</v>
      </c>
      <c r="F5" s="11"/>
      <c r="G5" s="1"/>
    </row>
    <row r="6" spans="1:31" x14ac:dyDescent="0.25">
      <c r="A6" s="6" t="s">
        <v>6</v>
      </c>
      <c r="B6" s="1"/>
      <c r="C6" s="7">
        <v>44151</v>
      </c>
      <c r="D6" s="11"/>
      <c r="E6" s="12"/>
      <c r="F6" s="11"/>
      <c r="G6" s="1"/>
    </row>
    <row r="7" spans="1:31" x14ac:dyDescent="0.25">
      <c r="A7" s="6"/>
      <c r="B7" s="13"/>
      <c r="C7" s="11"/>
      <c r="D7" s="11"/>
      <c r="E7" s="11"/>
      <c r="F7" s="14"/>
      <c r="G7" s="1"/>
    </row>
    <row r="8" spans="1:31" x14ac:dyDescent="0.25">
      <c r="A8" s="15" t="s">
        <v>7</v>
      </c>
      <c r="B8" s="11"/>
      <c r="C8" s="1"/>
      <c r="D8" s="1"/>
      <c r="E8" s="1"/>
      <c r="F8" s="1"/>
      <c r="G8" s="1"/>
    </row>
    <row r="9" spans="1:31" x14ac:dyDescent="0.25">
      <c r="A9" s="8"/>
      <c r="B9" s="16" t="s">
        <v>8</v>
      </c>
      <c r="C9" s="16" t="s">
        <v>9</v>
      </c>
      <c r="D9" s="16" t="s">
        <v>10</v>
      </c>
      <c r="E9" s="16" t="s">
        <v>11</v>
      </c>
      <c r="F9" s="16" t="s">
        <v>12</v>
      </c>
      <c r="G9" s="1"/>
    </row>
    <row r="10" spans="1:31" x14ac:dyDescent="0.25">
      <c r="A10" s="8" t="s">
        <v>13</v>
      </c>
      <c r="B10" s="17"/>
      <c r="C10" s="18">
        <v>1506039779.1399999</v>
      </c>
      <c r="D10" s="19">
        <v>1280656245.49</v>
      </c>
      <c r="E10" s="18">
        <v>1244883435</v>
      </c>
      <c r="F10" s="20">
        <v>0.82659399322830029</v>
      </c>
      <c r="G10" s="21"/>
      <c r="H10" s="22"/>
    </row>
    <row r="11" spans="1:31" x14ac:dyDescent="0.25">
      <c r="A11" s="8" t="s">
        <v>14</v>
      </c>
      <c r="B11" s="8"/>
      <c r="C11" s="18">
        <v>1506039779.1399999</v>
      </c>
      <c r="D11" s="19">
        <v>1280656245.4899998</v>
      </c>
      <c r="E11" s="18">
        <v>1244883435</v>
      </c>
      <c r="F11" s="20">
        <v>0.82659399322830029</v>
      </c>
      <c r="G11" s="1"/>
    </row>
    <row r="12" spans="1:31" x14ac:dyDescent="0.25">
      <c r="A12" s="23" t="s">
        <v>15</v>
      </c>
      <c r="B12" s="24">
        <v>1.7218299999999999E-2</v>
      </c>
      <c r="C12" s="18">
        <v>164000000</v>
      </c>
      <c r="D12" s="19">
        <v>0</v>
      </c>
      <c r="E12" s="18">
        <v>0</v>
      </c>
      <c r="F12" s="20">
        <v>0</v>
      </c>
      <c r="G12" s="21"/>
    </row>
    <row r="13" spans="1:31" x14ac:dyDescent="0.25">
      <c r="A13" s="23" t="s">
        <v>16</v>
      </c>
      <c r="B13" s="24">
        <v>1.7999999999999999E-2</v>
      </c>
      <c r="C13" s="18">
        <v>500000000</v>
      </c>
      <c r="D13" s="19">
        <v>444196787.58999997</v>
      </c>
      <c r="E13" s="18">
        <v>411676050.77999997</v>
      </c>
      <c r="F13" s="20">
        <v>0.82335210155999994</v>
      </c>
      <c r="G13" s="21"/>
    </row>
    <row r="14" spans="1:31" x14ac:dyDescent="0.25">
      <c r="A14" s="23" t="s">
        <v>17</v>
      </c>
      <c r="B14" s="25">
        <v>2.7837999999999999E-3</v>
      </c>
      <c r="C14" s="18">
        <v>50000000</v>
      </c>
      <c r="D14" s="19">
        <v>44419678.759999998</v>
      </c>
      <c r="E14" s="18">
        <v>41167605.079999998</v>
      </c>
      <c r="F14" s="20">
        <v>0.82335210159999994</v>
      </c>
      <c r="G14" s="21"/>
    </row>
    <row r="15" spans="1:31" x14ac:dyDescent="0.25">
      <c r="A15" s="23" t="s">
        <v>18</v>
      </c>
      <c r="B15" s="24">
        <v>1.84E-2</v>
      </c>
      <c r="C15" s="18">
        <v>436000000</v>
      </c>
      <c r="D15" s="19">
        <v>436000000</v>
      </c>
      <c r="E15" s="18">
        <v>436000000</v>
      </c>
      <c r="F15" s="20">
        <v>1</v>
      </c>
      <c r="G15" s="1"/>
    </row>
    <row r="16" spans="1:31" x14ac:dyDescent="0.25">
      <c r="A16" s="23" t="s">
        <v>19</v>
      </c>
      <c r="B16" s="24">
        <v>1.8800000000000001E-2</v>
      </c>
      <c r="C16" s="18">
        <v>107500000</v>
      </c>
      <c r="D16" s="19">
        <v>107500000</v>
      </c>
      <c r="E16" s="18">
        <v>107500000</v>
      </c>
      <c r="F16" s="20">
        <v>1</v>
      </c>
      <c r="G16" s="1"/>
    </row>
    <row r="17" spans="1:10" x14ac:dyDescent="0.25">
      <c r="A17" s="23" t="s">
        <v>20</v>
      </c>
      <c r="B17" s="24">
        <v>0</v>
      </c>
      <c r="C17" s="18">
        <v>248539779.13999999</v>
      </c>
      <c r="D17" s="19">
        <v>248539779.13999999</v>
      </c>
      <c r="E17" s="18">
        <v>248539779.13999999</v>
      </c>
      <c r="F17" s="20">
        <v>1</v>
      </c>
      <c r="G17" s="1"/>
    </row>
    <row r="18" spans="1:10" x14ac:dyDescent="0.25">
      <c r="A18" s="23"/>
      <c r="B18" s="26"/>
      <c r="C18" s="27"/>
      <c r="D18" s="27"/>
      <c r="E18" s="27"/>
      <c r="F18" s="27"/>
      <c r="G18" s="1"/>
    </row>
    <row r="19" spans="1:10" x14ac:dyDescent="0.25">
      <c r="A19" s="23"/>
      <c r="B19" s="26"/>
      <c r="C19" s="1"/>
      <c r="D19" s="1"/>
      <c r="E19" s="1"/>
      <c r="F19" s="27"/>
      <c r="G19" s="21"/>
    </row>
    <row r="20" spans="1:10" ht="27.6" x14ac:dyDescent="0.25">
      <c r="A20" s="23"/>
      <c r="B20" s="28" t="s">
        <v>21</v>
      </c>
      <c r="C20" s="28" t="s">
        <v>22</v>
      </c>
      <c r="D20" s="28" t="s">
        <v>23</v>
      </c>
      <c r="E20" s="28" t="s">
        <v>24</v>
      </c>
      <c r="F20" s="27"/>
      <c r="G20" s="1"/>
    </row>
    <row r="21" spans="1:10" x14ac:dyDescent="0.25">
      <c r="A21" s="23" t="s">
        <v>15</v>
      </c>
      <c r="B21" s="18">
        <v>0</v>
      </c>
      <c r="C21" s="18">
        <v>0</v>
      </c>
      <c r="D21" s="20">
        <v>0</v>
      </c>
      <c r="E21" s="20">
        <v>0</v>
      </c>
      <c r="F21" s="27"/>
      <c r="G21" s="1"/>
    </row>
    <row r="22" spans="1:10" x14ac:dyDescent="0.25">
      <c r="A22" s="23" t="s">
        <v>16</v>
      </c>
      <c r="B22" s="18">
        <v>32520736.809024442</v>
      </c>
      <c r="C22" s="18">
        <v>666295.18000000005</v>
      </c>
      <c r="D22" s="20">
        <v>65.041473618048883</v>
      </c>
      <c r="E22" s="20">
        <v>1.3325903600000002</v>
      </c>
      <c r="F22" s="27"/>
      <c r="G22" s="1"/>
    </row>
    <row r="23" spans="1:10" x14ac:dyDescent="0.25">
      <c r="A23" s="23" t="s">
        <v>17</v>
      </c>
      <c r="B23" s="18">
        <v>3252073.6809756565</v>
      </c>
      <c r="C23" s="18">
        <v>10991.6</v>
      </c>
      <c r="D23" s="20">
        <v>65.041473619513127</v>
      </c>
      <c r="E23" s="20">
        <v>0.219832</v>
      </c>
      <c r="F23" s="27"/>
      <c r="G23" s="1"/>
    </row>
    <row r="24" spans="1:10" x14ac:dyDescent="0.25">
      <c r="A24" s="23" t="s">
        <v>18</v>
      </c>
      <c r="B24" s="18">
        <v>0</v>
      </c>
      <c r="C24" s="18">
        <v>668533.32999999996</v>
      </c>
      <c r="D24" s="20">
        <v>0</v>
      </c>
      <c r="E24" s="20">
        <v>1.5333333256880732</v>
      </c>
      <c r="F24" s="27"/>
      <c r="G24" s="1"/>
    </row>
    <row r="25" spans="1:10" x14ac:dyDescent="0.25">
      <c r="A25" s="23" t="s">
        <v>19</v>
      </c>
      <c r="B25" s="18">
        <v>0</v>
      </c>
      <c r="C25" s="18">
        <v>168416.67</v>
      </c>
      <c r="D25" s="20">
        <v>0</v>
      </c>
      <c r="E25" s="20">
        <v>1.5666666976744188</v>
      </c>
      <c r="F25" s="27"/>
      <c r="G25" s="1"/>
    </row>
    <row r="26" spans="1:10" x14ac:dyDescent="0.25">
      <c r="A26" s="23" t="s">
        <v>20</v>
      </c>
      <c r="B26" s="18">
        <v>0</v>
      </c>
      <c r="C26" s="18">
        <v>0</v>
      </c>
      <c r="D26" s="20">
        <v>0</v>
      </c>
      <c r="E26" s="20">
        <v>0</v>
      </c>
      <c r="F26" s="27"/>
      <c r="G26" s="1"/>
    </row>
    <row r="27" spans="1:10" x14ac:dyDescent="0.25">
      <c r="A27" s="8" t="s">
        <v>14</v>
      </c>
      <c r="B27" s="18">
        <v>35772810.490000099</v>
      </c>
      <c r="C27" s="18">
        <v>1514236.7799999998</v>
      </c>
      <c r="D27" s="29"/>
      <c r="E27" s="30"/>
      <c r="F27" s="31"/>
      <c r="G27" s="1"/>
    </row>
    <row r="28" spans="1:10" x14ac:dyDescent="0.25">
      <c r="A28" s="15"/>
      <c r="B28" s="31"/>
      <c r="C28" s="1"/>
      <c r="D28" s="32"/>
      <c r="E28" s="32"/>
      <c r="F28" s="31"/>
      <c r="G28" s="1"/>
    </row>
    <row r="29" spans="1:10" x14ac:dyDescent="0.25">
      <c r="A29" s="15" t="s">
        <v>25</v>
      </c>
      <c r="B29" s="31"/>
      <c r="C29" s="1"/>
      <c r="D29" s="32"/>
      <c r="E29" s="32"/>
      <c r="F29" s="1"/>
      <c r="G29" s="1"/>
    </row>
    <row r="30" spans="1:10" x14ac:dyDescent="0.25">
      <c r="A30" s="15"/>
      <c r="B30" s="1"/>
      <c r="C30" s="1"/>
      <c r="D30" s="1"/>
      <c r="E30" s="1"/>
      <c r="F30" s="1"/>
      <c r="G30" s="1"/>
    </row>
    <row r="31" spans="1:10" x14ac:dyDescent="0.25">
      <c r="A31" s="33" t="s">
        <v>26</v>
      </c>
      <c r="B31" s="1"/>
      <c r="C31" s="1"/>
      <c r="D31" s="1"/>
      <c r="E31" s="1"/>
      <c r="F31" s="1"/>
      <c r="G31" s="1"/>
    </row>
    <row r="32" spans="1:10" x14ac:dyDescent="0.25">
      <c r="A32" s="34" t="s">
        <v>27</v>
      </c>
      <c r="B32" s="1"/>
      <c r="C32" s="1"/>
      <c r="D32" s="1"/>
      <c r="E32" s="1"/>
      <c r="F32" s="1"/>
      <c r="H32" s="35">
        <v>16909518.260000002</v>
      </c>
      <c r="I32" s="36"/>
      <c r="J32" s="37"/>
    </row>
    <row r="33" spans="1:10" x14ac:dyDescent="0.25">
      <c r="A33" s="34" t="s">
        <v>28</v>
      </c>
      <c r="B33" s="1"/>
      <c r="C33" s="1"/>
      <c r="D33" s="1"/>
      <c r="E33" s="1"/>
      <c r="F33" s="1"/>
      <c r="H33" s="38">
        <v>8031845.2699999996</v>
      </c>
      <c r="I33" s="39"/>
      <c r="J33" s="37"/>
    </row>
    <row r="34" spans="1:10" x14ac:dyDescent="0.25">
      <c r="A34" s="15" t="s">
        <v>29</v>
      </c>
      <c r="B34" s="1"/>
      <c r="C34" s="1"/>
      <c r="D34" s="1"/>
      <c r="E34" s="32"/>
      <c r="F34" s="21"/>
      <c r="H34" s="40">
        <v>24941363.530000001</v>
      </c>
      <c r="I34" s="41"/>
      <c r="J34" s="37"/>
    </row>
    <row r="35" spans="1:10" x14ac:dyDescent="0.25">
      <c r="A35" s="15"/>
      <c r="B35" s="1"/>
      <c r="C35" s="1"/>
      <c r="D35" s="1"/>
      <c r="E35" s="32"/>
      <c r="F35" s="21"/>
      <c r="H35" s="42"/>
      <c r="I35" s="41"/>
    </row>
    <row r="36" spans="1:10" x14ac:dyDescent="0.25">
      <c r="A36" s="15" t="s">
        <v>30</v>
      </c>
      <c r="B36" s="1"/>
      <c r="C36" s="1"/>
      <c r="D36" s="1"/>
      <c r="E36" s="1"/>
      <c r="F36" s="1"/>
      <c r="H36" s="40">
        <v>0</v>
      </c>
      <c r="I36" s="43"/>
      <c r="J36" s="37"/>
    </row>
    <row r="37" spans="1:10" x14ac:dyDescent="0.25">
      <c r="A37" s="15"/>
      <c r="B37" s="1"/>
      <c r="C37" s="1"/>
      <c r="D37" s="1"/>
      <c r="E37" s="1"/>
      <c r="F37" s="1"/>
      <c r="H37" s="1"/>
      <c r="I37" s="15"/>
    </row>
    <row r="38" spans="1:10" x14ac:dyDescent="0.25">
      <c r="A38" s="33" t="s">
        <v>31</v>
      </c>
      <c r="B38" s="1"/>
      <c r="C38" s="1"/>
      <c r="D38" s="1"/>
      <c r="E38" s="1"/>
      <c r="F38" s="1"/>
      <c r="H38" s="1"/>
      <c r="I38" s="15"/>
    </row>
    <row r="39" spans="1:10" x14ac:dyDescent="0.25">
      <c r="A39" s="34" t="s">
        <v>32</v>
      </c>
      <c r="B39" s="1"/>
      <c r="C39" s="1"/>
      <c r="D39" s="44"/>
      <c r="E39" s="1"/>
      <c r="F39" s="1"/>
      <c r="H39" s="45">
        <v>771357.85</v>
      </c>
      <c r="I39" s="43"/>
      <c r="J39" s="37"/>
    </row>
    <row r="40" spans="1:10" x14ac:dyDescent="0.25">
      <c r="A40" s="34" t="s">
        <v>33</v>
      </c>
      <c r="B40" s="1"/>
      <c r="C40" s="1"/>
      <c r="D40" s="1"/>
      <c r="E40" s="1"/>
      <c r="F40" s="21"/>
      <c r="H40" s="38">
        <v>3502555.39</v>
      </c>
      <c r="I40" s="39"/>
      <c r="J40" s="37"/>
    </row>
    <row r="41" spans="1:10" x14ac:dyDescent="0.25">
      <c r="A41" s="46" t="s">
        <v>34</v>
      </c>
      <c r="B41" s="1"/>
      <c r="C41" s="1"/>
      <c r="D41" s="1"/>
      <c r="E41" s="1"/>
      <c r="F41" s="47"/>
      <c r="H41" s="40">
        <v>4273913.24</v>
      </c>
      <c r="I41" s="41"/>
      <c r="J41" s="37"/>
    </row>
    <row r="42" spans="1:10" x14ac:dyDescent="0.25">
      <c r="A42" s="34"/>
      <c r="B42" s="1"/>
      <c r="C42" s="1"/>
      <c r="D42" s="1"/>
      <c r="E42" s="1"/>
      <c r="F42" s="1"/>
      <c r="G42" s="37"/>
      <c r="H42" s="42"/>
      <c r="I42" s="43"/>
    </row>
    <row r="43" spans="1:10" x14ac:dyDescent="0.25">
      <c r="A43" s="15"/>
      <c r="B43" s="1"/>
      <c r="C43" s="1"/>
      <c r="D43" s="1"/>
      <c r="E43" s="1"/>
      <c r="F43" s="1"/>
      <c r="H43" s="1"/>
      <c r="I43" s="15"/>
    </row>
    <row r="44" spans="1:10" x14ac:dyDescent="0.25">
      <c r="A44" s="33" t="s">
        <v>35</v>
      </c>
      <c r="B44" s="1"/>
      <c r="C44" s="1"/>
      <c r="D44" s="1"/>
      <c r="E44" s="1"/>
      <c r="F44" s="1"/>
      <c r="H44" s="1"/>
      <c r="I44" s="15"/>
    </row>
    <row r="45" spans="1:10" ht="14.4" x14ac:dyDescent="0.3">
      <c r="A45" s="46" t="s">
        <v>36</v>
      </c>
      <c r="B45" s="1"/>
      <c r="C45" s="1"/>
      <c r="D45" s="1"/>
      <c r="E45" s="1"/>
      <c r="F45" s="1"/>
      <c r="G45" s="48"/>
      <c r="H45" s="40">
        <v>0</v>
      </c>
      <c r="I45" s="41"/>
      <c r="J45" s="37"/>
    </row>
    <row r="46" spans="1:10" x14ac:dyDescent="0.25">
      <c r="A46" s="46" t="s">
        <v>37</v>
      </c>
      <c r="B46" s="1"/>
      <c r="C46" s="1"/>
      <c r="D46" s="1"/>
      <c r="E46" s="1"/>
      <c r="F46" s="1"/>
      <c r="H46" s="45">
        <v>0</v>
      </c>
      <c r="I46" s="43"/>
      <c r="J46" s="37"/>
    </row>
    <row r="47" spans="1:10" x14ac:dyDescent="0.25">
      <c r="A47" s="46" t="s">
        <v>38</v>
      </c>
      <c r="B47" s="1"/>
      <c r="C47" s="1"/>
      <c r="D47" s="1"/>
      <c r="E47" s="1"/>
      <c r="F47" s="21"/>
      <c r="G47" s="36"/>
      <c r="H47" s="35">
        <v>18100255.969999999</v>
      </c>
      <c r="I47" s="36"/>
      <c r="J47" s="37"/>
    </row>
    <row r="48" spans="1:10" x14ac:dyDescent="0.25">
      <c r="A48" s="46" t="s">
        <v>39</v>
      </c>
      <c r="B48" s="1"/>
      <c r="C48" s="1"/>
      <c r="D48" s="1"/>
      <c r="E48" s="1"/>
      <c r="F48" s="1"/>
      <c r="H48" s="35">
        <v>35539.120000000003</v>
      </c>
      <c r="I48" s="36"/>
      <c r="J48" s="37"/>
    </row>
    <row r="49" spans="1:10" x14ac:dyDescent="0.25">
      <c r="A49" s="46" t="s">
        <v>40</v>
      </c>
      <c r="B49" s="1"/>
      <c r="C49" s="1"/>
      <c r="D49" s="1"/>
      <c r="E49" s="1"/>
      <c r="F49" s="1"/>
      <c r="H49" s="45">
        <v>0</v>
      </c>
      <c r="I49" s="43"/>
      <c r="J49" s="37"/>
    </row>
    <row r="50" spans="1:10" x14ac:dyDescent="0.25">
      <c r="A50" s="46" t="s">
        <v>41</v>
      </c>
      <c r="B50" s="1"/>
      <c r="C50" s="1"/>
      <c r="D50" s="1"/>
      <c r="E50" s="1"/>
      <c r="F50" s="1"/>
      <c r="H50" s="35">
        <v>1641262.12</v>
      </c>
      <c r="I50" s="36"/>
      <c r="J50" s="37"/>
    </row>
    <row r="51" spans="1:10" x14ac:dyDescent="0.25">
      <c r="A51" s="46" t="s">
        <v>42</v>
      </c>
      <c r="B51" s="1"/>
      <c r="C51" s="1"/>
      <c r="D51" s="1"/>
      <c r="E51" s="1"/>
      <c r="F51" s="1"/>
      <c r="H51" s="49">
        <v>634529.09</v>
      </c>
      <c r="I51" s="50"/>
      <c r="J51" s="37"/>
    </row>
    <row r="52" spans="1:10" x14ac:dyDescent="0.25">
      <c r="A52" s="15" t="s">
        <v>43</v>
      </c>
      <c r="B52" s="1"/>
      <c r="C52" s="1"/>
      <c r="D52" s="1"/>
      <c r="E52" s="1"/>
      <c r="F52" s="21"/>
      <c r="H52" s="51">
        <v>49626863.07</v>
      </c>
      <c r="I52" s="51"/>
      <c r="J52" s="37"/>
    </row>
    <row r="53" spans="1:10" x14ac:dyDescent="0.25">
      <c r="A53" s="15"/>
      <c r="B53" s="1"/>
      <c r="C53" s="1"/>
      <c r="D53" s="1"/>
      <c r="E53" s="1"/>
      <c r="F53" s="21"/>
      <c r="H53" s="52"/>
    </row>
    <row r="54" spans="1:10" x14ac:dyDescent="0.25">
      <c r="A54" s="15"/>
      <c r="B54" s="1"/>
      <c r="C54" s="1"/>
      <c r="D54" s="1"/>
      <c r="E54" s="53" t="s">
        <v>44</v>
      </c>
      <c r="F54" s="21"/>
      <c r="H54" s="52"/>
    </row>
    <row r="55" spans="1:10" x14ac:dyDescent="0.25">
      <c r="A55" s="15" t="s">
        <v>45</v>
      </c>
      <c r="B55" s="1"/>
      <c r="C55" s="1"/>
      <c r="D55" s="1"/>
      <c r="E55" s="54" t="s">
        <v>46</v>
      </c>
      <c r="F55" s="55" t="s">
        <v>47</v>
      </c>
      <c r="G55" s="54" t="s">
        <v>48</v>
      </c>
      <c r="H55" s="51" t="s">
        <v>49</v>
      </c>
    </row>
    <row r="56" spans="1:10" x14ac:dyDescent="0.25">
      <c r="A56" s="46" t="s">
        <v>50</v>
      </c>
      <c r="B56" s="1" t="s">
        <v>51</v>
      </c>
      <c r="C56" s="1"/>
      <c r="D56" s="1"/>
      <c r="E56" s="56">
        <v>6482154.5099999998</v>
      </c>
      <c r="F56" s="56"/>
      <c r="G56" s="57"/>
      <c r="H56" s="58">
        <v>391</v>
      </c>
      <c r="I56" s="59"/>
    </row>
    <row r="57" spans="1:10" x14ac:dyDescent="0.25">
      <c r="A57" s="46" t="s">
        <v>52</v>
      </c>
      <c r="E57" s="56">
        <v>91278</v>
      </c>
      <c r="F57" s="56"/>
      <c r="G57" s="57"/>
      <c r="H57" s="58">
        <v>5</v>
      </c>
      <c r="I57" s="59"/>
    </row>
    <row r="58" spans="1:10" x14ac:dyDescent="0.25">
      <c r="A58" s="46" t="s">
        <v>53</v>
      </c>
      <c r="B58" s="1"/>
      <c r="C58" s="1"/>
      <c r="D58" s="1"/>
      <c r="E58" s="56">
        <v>320740</v>
      </c>
      <c r="F58" s="57"/>
      <c r="G58" s="57"/>
      <c r="H58" s="58">
        <v>17</v>
      </c>
    </row>
    <row r="59" spans="1:10" x14ac:dyDescent="0.25">
      <c r="A59" s="46" t="s">
        <v>54</v>
      </c>
      <c r="B59" s="1"/>
      <c r="C59" s="1"/>
      <c r="D59" s="1"/>
      <c r="E59" s="56">
        <v>0</v>
      </c>
      <c r="F59" s="57"/>
      <c r="G59" s="57"/>
      <c r="H59" s="58">
        <v>0</v>
      </c>
    </row>
    <row r="60" spans="1:10" x14ac:dyDescent="0.25">
      <c r="A60" s="46" t="s">
        <v>55</v>
      </c>
      <c r="B60" s="1"/>
      <c r="C60" s="1"/>
      <c r="D60" s="1"/>
      <c r="E60" s="56">
        <v>16835</v>
      </c>
      <c r="F60" s="57"/>
      <c r="G60" s="57"/>
      <c r="H60" s="58">
        <v>1</v>
      </c>
    </row>
    <row r="61" spans="1:10" x14ac:dyDescent="0.25">
      <c r="A61" s="46" t="s">
        <v>56</v>
      </c>
      <c r="B61" s="1"/>
      <c r="C61" s="1"/>
      <c r="D61" s="1"/>
      <c r="E61" s="56"/>
      <c r="F61" s="56">
        <v>1619655.52</v>
      </c>
      <c r="G61" s="57"/>
      <c r="H61" s="58">
        <v>79</v>
      </c>
    </row>
    <row r="62" spans="1:10" x14ac:dyDescent="0.25">
      <c r="A62" s="46" t="s">
        <v>57</v>
      </c>
      <c r="B62" s="1"/>
      <c r="C62" s="1"/>
      <c r="D62" s="1"/>
      <c r="E62" s="56"/>
      <c r="F62" s="56"/>
      <c r="G62" s="57">
        <v>100129.4</v>
      </c>
      <c r="H62" s="58">
        <v>4</v>
      </c>
    </row>
    <row r="63" spans="1:10" x14ac:dyDescent="0.25">
      <c r="A63" s="46" t="s">
        <v>58</v>
      </c>
      <c r="B63" s="1"/>
      <c r="C63" s="1"/>
      <c r="D63" s="1"/>
      <c r="E63" s="56"/>
      <c r="F63" s="60"/>
      <c r="G63" s="57">
        <v>6625657.3600000003</v>
      </c>
      <c r="H63" s="58">
        <v>308</v>
      </c>
    </row>
    <row r="64" spans="1:10" x14ac:dyDescent="0.25">
      <c r="A64" s="46" t="s">
        <v>59</v>
      </c>
      <c r="B64" s="1"/>
      <c r="C64" s="1"/>
      <c r="D64" s="1"/>
      <c r="E64" s="61"/>
      <c r="F64" s="61"/>
      <c r="G64" s="57">
        <v>4317992.2699999996</v>
      </c>
      <c r="H64" s="58">
        <v>187</v>
      </c>
    </row>
    <row r="65" spans="1:10" x14ac:dyDescent="0.25">
      <c r="A65" s="34" t="s">
        <v>60</v>
      </c>
      <c r="B65" s="1"/>
      <c r="C65" s="1"/>
      <c r="D65" s="1"/>
      <c r="E65" s="62">
        <v>6911007.5099999998</v>
      </c>
      <c r="F65" s="62">
        <v>1619655.52</v>
      </c>
      <c r="G65" s="63">
        <v>11043779.030000001</v>
      </c>
      <c r="H65" s="64">
        <v>992</v>
      </c>
      <c r="I65" s="59"/>
    </row>
    <row r="66" spans="1:10" x14ac:dyDescent="0.25">
      <c r="A66" s="15"/>
      <c r="B66" s="1"/>
      <c r="C66" s="1"/>
      <c r="D66" s="1"/>
      <c r="E66" s="1"/>
      <c r="F66" s="1"/>
      <c r="G66" s="1"/>
      <c r="H66" s="42"/>
    </row>
    <row r="67" spans="1:10" x14ac:dyDescent="0.25">
      <c r="A67" s="15"/>
      <c r="B67" s="1"/>
      <c r="C67" s="1"/>
      <c r="D67" s="1"/>
      <c r="E67" s="47"/>
      <c r="F67" s="47"/>
      <c r="G67" s="47"/>
      <c r="H67" s="47"/>
    </row>
    <row r="68" spans="1:10" x14ac:dyDescent="0.25">
      <c r="A68" s="15"/>
      <c r="B68" s="1"/>
      <c r="C68" s="1"/>
      <c r="D68" s="1"/>
      <c r="E68" s="1"/>
      <c r="F68" s="1"/>
      <c r="G68" s="1"/>
      <c r="H68" s="42"/>
    </row>
    <row r="69" spans="1:10" x14ac:dyDescent="0.25">
      <c r="A69" s="15" t="s">
        <v>61</v>
      </c>
      <c r="B69" s="1"/>
      <c r="C69" s="1"/>
      <c r="D69" s="2"/>
      <c r="E69" s="1"/>
      <c r="F69" s="65"/>
      <c r="G69" s="1"/>
      <c r="H69" s="42"/>
    </row>
    <row r="70" spans="1:10" x14ac:dyDescent="0.25">
      <c r="A70" s="15"/>
      <c r="B70" s="1"/>
      <c r="C70" s="1"/>
      <c r="D70" s="66" t="s">
        <v>62</v>
      </c>
      <c r="E70" s="66" t="s">
        <v>63</v>
      </c>
      <c r="F70" s="67" t="s">
        <v>64</v>
      </c>
      <c r="G70" s="68" t="s">
        <v>65</v>
      </c>
      <c r="H70" s="42"/>
    </row>
    <row r="71" spans="1:10" x14ac:dyDescent="0.25">
      <c r="A71" s="46" t="s">
        <v>66</v>
      </c>
      <c r="B71" s="1"/>
      <c r="C71" s="1"/>
      <c r="D71" s="69">
        <v>68269</v>
      </c>
      <c r="E71" s="70">
        <v>1560202542.8099999</v>
      </c>
      <c r="F71" s="71">
        <v>7.0000000000000007E-2</v>
      </c>
      <c r="G71" s="70">
        <v>1280656245.49</v>
      </c>
      <c r="H71" s="42"/>
      <c r="I71" s="59"/>
    </row>
    <row r="72" spans="1:10" x14ac:dyDescent="0.25">
      <c r="A72" s="46" t="s">
        <v>67</v>
      </c>
      <c r="B72" s="1"/>
      <c r="C72" s="1"/>
      <c r="D72" s="72"/>
      <c r="E72" s="73">
        <v>-21796681.940000001</v>
      </c>
      <c r="F72" s="74"/>
      <c r="G72" s="35">
        <v>-17500127.400000095</v>
      </c>
      <c r="H72" s="42"/>
      <c r="I72" s="59"/>
    </row>
    <row r="73" spans="1:10" x14ac:dyDescent="0.25">
      <c r="A73" s="46" t="s">
        <v>68</v>
      </c>
      <c r="B73" s="1"/>
      <c r="C73" s="1"/>
      <c r="D73" s="75">
        <v>-108</v>
      </c>
      <c r="E73" s="73">
        <v>-2349463.19</v>
      </c>
      <c r="F73" s="74"/>
      <c r="G73" s="35">
        <v>-1941137.31</v>
      </c>
      <c r="H73" s="42"/>
      <c r="I73" s="59"/>
    </row>
    <row r="74" spans="1:10" x14ac:dyDescent="0.25">
      <c r="A74" s="46" t="s">
        <v>69</v>
      </c>
      <c r="B74" s="1"/>
      <c r="C74" s="1"/>
      <c r="D74" s="75">
        <v>0</v>
      </c>
      <c r="E74" s="73">
        <v>0</v>
      </c>
      <c r="F74" s="74"/>
      <c r="G74" s="35">
        <v>0</v>
      </c>
      <c r="H74" s="42"/>
      <c r="I74" s="59"/>
    </row>
    <row r="75" spans="1:10" x14ac:dyDescent="0.25">
      <c r="A75" s="46" t="s">
        <v>70</v>
      </c>
      <c r="B75" s="1"/>
      <c r="C75" s="21"/>
      <c r="D75" s="75">
        <v>-267</v>
      </c>
      <c r="E75" s="73">
        <v>-5210644.5599999996</v>
      </c>
      <c r="F75" s="74"/>
      <c r="G75" s="35">
        <v>-4301366.55</v>
      </c>
      <c r="H75" s="42"/>
      <c r="I75" s="59"/>
    </row>
    <row r="76" spans="1:10" x14ac:dyDescent="0.25">
      <c r="A76" s="46" t="s">
        <v>71</v>
      </c>
      <c r="B76" s="1"/>
      <c r="C76" s="1"/>
      <c r="D76" s="75">
        <v>-703</v>
      </c>
      <c r="E76" s="73">
        <v>-14422763.789999999</v>
      </c>
      <c r="F76" s="76"/>
      <c r="G76" s="35">
        <v>-12030179.23</v>
      </c>
      <c r="H76" s="42"/>
      <c r="I76" s="59"/>
      <c r="J76" s="59"/>
    </row>
    <row r="77" spans="1:10" x14ac:dyDescent="0.25">
      <c r="A77" s="46" t="s">
        <v>72</v>
      </c>
      <c r="B77" s="1"/>
      <c r="C77" s="77"/>
      <c r="D77" s="78">
        <v>67191</v>
      </c>
      <c r="E77" s="79">
        <v>1516422989.3299999</v>
      </c>
      <c r="F77" s="80"/>
      <c r="G77" s="79">
        <v>1244883435</v>
      </c>
      <c r="H77" s="52"/>
      <c r="I77" s="59"/>
    </row>
    <row r="78" spans="1:10" x14ac:dyDescent="0.25">
      <c r="A78" s="81"/>
      <c r="B78" s="1"/>
      <c r="C78" s="47"/>
      <c r="D78" s="1"/>
      <c r="E78" s="82" t="s">
        <v>51</v>
      </c>
      <c r="F78" s="1"/>
      <c r="G78" s="82" t="s">
        <v>51</v>
      </c>
      <c r="H78" s="52"/>
    </row>
    <row r="79" spans="1:10" x14ac:dyDescent="0.25">
      <c r="A79" s="83" t="s">
        <v>73</v>
      </c>
      <c r="B79" s="1"/>
      <c r="C79" s="47"/>
      <c r="D79" s="1"/>
      <c r="E79" s="1"/>
      <c r="F79" s="1"/>
      <c r="G79" s="1"/>
      <c r="H79" s="52"/>
    </row>
    <row r="80" spans="1:10" x14ac:dyDescent="0.25">
      <c r="A80" s="84" t="s">
        <v>74</v>
      </c>
      <c r="B80" s="1"/>
      <c r="C80" s="47"/>
      <c r="D80" s="1"/>
      <c r="E80" s="1"/>
      <c r="F80" s="1"/>
      <c r="G80" s="56">
        <v>360226306.48000002</v>
      </c>
      <c r="H80" s="52"/>
      <c r="I80" s="59"/>
    </row>
    <row r="81" spans="1:10" x14ac:dyDescent="0.25">
      <c r="A81" s="84" t="s">
        <v>75</v>
      </c>
      <c r="B81" s="1"/>
      <c r="C81" s="47"/>
      <c r="D81" s="1"/>
      <c r="E81" s="1"/>
      <c r="F81" s="1"/>
      <c r="G81" s="61">
        <v>884657128.51999998</v>
      </c>
      <c r="H81" s="52"/>
      <c r="I81" s="59"/>
    </row>
    <row r="82" spans="1:10" x14ac:dyDescent="0.25">
      <c r="A82" s="85" t="s">
        <v>60</v>
      </c>
      <c r="B82" s="1"/>
      <c r="C82" s="47"/>
      <c r="D82" s="1"/>
      <c r="E82" s="1"/>
      <c r="F82" s="1"/>
      <c r="G82" s="86">
        <v>1244883435</v>
      </c>
      <c r="H82" s="52"/>
      <c r="I82" s="59"/>
    </row>
    <row r="83" spans="1:10" x14ac:dyDescent="0.25">
      <c r="A83" s="84"/>
      <c r="B83" s="1"/>
      <c r="C83" s="47"/>
      <c r="D83" s="1"/>
      <c r="E83" s="1"/>
      <c r="F83" s="1"/>
      <c r="G83" s="1"/>
      <c r="H83" s="52"/>
    </row>
    <row r="84" spans="1:10" x14ac:dyDescent="0.25">
      <c r="A84" s="87"/>
      <c r="B84" s="1"/>
      <c r="C84" s="47"/>
      <c r="D84" s="1"/>
      <c r="E84" s="1"/>
      <c r="F84" s="1"/>
      <c r="G84" s="1"/>
      <c r="H84" s="52"/>
    </row>
    <row r="85" spans="1:10" x14ac:dyDescent="0.25">
      <c r="A85" s="15" t="s">
        <v>76</v>
      </c>
      <c r="B85" s="1"/>
      <c r="C85" s="1"/>
      <c r="D85" s="1"/>
      <c r="E85" s="1"/>
      <c r="F85" s="1"/>
      <c r="G85" s="88"/>
      <c r="H85" s="1"/>
    </row>
    <row r="86" spans="1:10" x14ac:dyDescent="0.25">
      <c r="A86" s="15"/>
      <c r="B86" s="1"/>
      <c r="C86" s="1"/>
      <c r="D86" s="1"/>
      <c r="E86" s="1"/>
      <c r="F86" s="1"/>
      <c r="G86" s="47"/>
      <c r="H86" s="1"/>
    </row>
    <row r="87" spans="1:10" x14ac:dyDescent="0.25">
      <c r="A87" s="46" t="s">
        <v>43</v>
      </c>
      <c r="B87" s="1"/>
      <c r="C87" s="1"/>
      <c r="D87" s="1"/>
      <c r="E87" s="47"/>
      <c r="F87" s="37"/>
      <c r="G87" s="1"/>
      <c r="H87" s="89">
        <v>49626863.07</v>
      </c>
      <c r="I87" s="37"/>
      <c r="J87" s="37"/>
    </row>
    <row r="88" spans="1:10" x14ac:dyDescent="0.25">
      <c r="A88" s="46" t="s">
        <v>77</v>
      </c>
      <c r="B88" s="1"/>
      <c r="C88" s="1"/>
      <c r="D88" s="1"/>
      <c r="E88" s="1"/>
      <c r="F88" s="1"/>
      <c r="G88" s="1"/>
      <c r="H88" s="90">
        <v>0</v>
      </c>
      <c r="J88" s="37"/>
    </row>
    <row r="89" spans="1:10" x14ac:dyDescent="0.25">
      <c r="A89" s="46" t="s">
        <v>78</v>
      </c>
      <c r="B89" s="1"/>
      <c r="C89" s="1"/>
      <c r="D89" s="1"/>
      <c r="E89" s="1"/>
      <c r="F89" s="21"/>
      <c r="G89" s="1"/>
      <c r="H89" s="89">
        <v>49626863.07</v>
      </c>
      <c r="J89" s="37"/>
    </row>
    <row r="90" spans="1:10" x14ac:dyDescent="0.25">
      <c r="A90" s="46"/>
      <c r="B90" s="1"/>
      <c r="C90" s="1"/>
      <c r="D90" s="1"/>
      <c r="E90" s="1"/>
      <c r="F90" s="1"/>
      <c r="G90" s="1"/>
      <c r="H90" s="21"/>
    </row>
    <row r="91" spans="1:10" x14ac:dyDescent="0.25">
      <c r="A91" s="46" t="s">
        <v>79</v>
      </c>
      <c r="B91" s="1"/>
      <c r="C91" s="1"/>
      <c r="D91" s="1"/>
      <c r="E91" s="1"/>
      <c r="F91" s="21"/>
      <c r="G91" s="1"/>
      <c r="H91" s="89">
        <v>0</v>
      </c>
      <c r="J91" s="37"/>
    </row>
    <row r="92" spans="1:10" x14ac:dyDescent="0.25">
      <c r="A92" s="46" t="s">
        <v>80</v>
      </c>
      <c r="B92" s="1"/>
      <c r="C92" s="1"/>
      <c r="D92" s="1"/>
      <c r="E92" s="1"/>
      <c r="F92" s="21"/>
      <c r="G92" s="1"/>
      <c r="H92" s="91">
        <v>818809.33</v>
      </c>
      <c r="J92" s="37"/>
    </row>
    <row r="93" spans="1:10" x14ac:dyDescent="0.25">
      <c r="A93" s="15" t="s">
        <v>81</v>
      </c>
      <c r="B93" s="1"/>
      <c r="C93" s="1"/>
      <c r="D93" s="1"/>
      <c r="E93" s="1"/>
      <c r="F93" s="1"/>
      <c r="G93" s="1"/>
      <c r="H93" s="92">
        <v>2398001.9</v>
      </c>
      <c r="J93" s="37"/>
    </row>
    <row r="94" spans="1:10" x14ac:dyDescent="0.25">
      <c r="A94" s="46" t="s">
        <v>82</v>
      </c>
      <c r="B94" s="1"/>
      <c r="C94" s="1"/>
      <c r="D94" s="1"/>
      <c r="E94" s="1"/>
      <c r="F94" s="1"/>
      <c r="G94" s="1"/>
      <c r="H94" s="15"/>
    </row>
    <row r="95" spans="1:10" x14ac:dyDescent="0.25">
      <c r="A95" s="34" t="s">
        <v>83</v>
      </c>
      <c r="B95" s="1"/>
      <c r="C95" s="1"/>
      <c r="D95" s="1"/>
      <c r="E95" s="1"/>
      <c r="F95" s="1"/>
      <c r="G95" s="1"/>
      <c r="H95" s="89">
        <v>1067213.54</v>
      </c>
      <c r="J95" s="37"/>
    </row>
    <row r="96" spans="1:10" x14ac:dyDescent="0.25">
      <c r="A96" s="34" t="s">
        <v>84</v>
      </c>
      <c r="B96" s="1"/>
      <c r="C96" s="1"/>
      <c r="D96" s="1"/>
      <c r="E96" s="1"/>
      <c r="F96" s="1"/>
      <c r="G96" s="1"/>
      <c r="H96" s="89">
        <v>1067213.54</v>
      </c>
      <c r="J96" s="37"/>
    </row>
    <row r="97" spans="1:10" x14ac:dyDescent="0.25">
      <c r="A97" s="34" t="s">
        <v>85</v>
      </c>
      <c r="B97" s="1"/>
      <c r="C97" s="1"/>
      <c r="D97" s="1"/>
      <c r="E97" s="1"/>
      <c r="F97" s="1"/>
      <c r="G97" s="1"/>
      <c r="H97" s="93">
        <v>0</v>
      </c>
      <c r="J97" s="37"/>
    </row>
    <row r="98" spans="1:10" x14ac:dyDescent="0.25">
      <c r="A98" s="34" t="s">
        <v>86</v>
      </c>
      <c r="B98" s="1"/>
      <c r="C98" s="1"/>
      <c r="D98" s="1"/>
      <c r="E98" s="1"/>
      <c r="F98" s="1"/>
      <c r="G98" s="1"/>
      <c r="H98" s="94">
        <v>4284024.7699999996</v>
      </c>
      <c r="I98" s="37"/>
      <c r="J98" s="37"/>
    </row>
    <row r="99" spans="1:10" x14ac:dyDescent="0.25">
      <c r="A99" s="81"/>
      <c r="B99" s="1"/>
      <c r="C99" s="1"/>
      <c r="D99" s="1"/>
      <c r="E99" s="1"/>
      <c r="F99" s="1"/>
      <c r="G99" s="1"/>
      <c r="H99" s="1"/>
    </row>
    <row r="100" spans="1:10" x14ac:dyDescent="0.25">
      <c r="A100" s="46" t="s">
        <v>87</v>
      </c>
      <c r="B100" s="1"/>
      <c r="C100" s="1"/>
      <c r="D100" s="1"/>
      <c r="E100" s="1"/>
      <c r="F100" s="1"/>
      <c r="G100" s="1"/>
      <c r="H100" s="1"/>
    </row>
    <row r="101" spans="1:10" x14ac:dyDescent="0.25">
      <c r="A101" s="95" t="s">
        <v>88</v>
      </c>
      <c r="B101" s="1"/>
      <c r="C101" s="1"/>
      <c r="D101" s="1"/>
      <c r="E101" s="1"/>
      <c r="F101" s="1"/>
      <c r="G101" s="1"/>
      <c r="H101" s="1"/>
    </row>
    <row r="102" spans="1:10" x14ac:dyDescent="0.25">
      <c r="A102" s="96" t="s">
        <v>89</v>
      </c>
      <c r="B102" s="1"/>
      <c r="C102" s="1"/>
      <c r="D102" s="1"/>
      <c r="E102" s="1"/>
      <c r="F102" s="1"/>
      <c r="G102" s="1"/>
      <c r="H102" s="89">
        <v>0</v>
      </c>
      <c r="J102" s="37"/>
    </row>
    <row r="103" spans="1:10" x14ac:dyDescent="0.25">
      <c r="A103" s="96" t="s">
        <v>90</v>
      </c>
      <c r="B103" s="1"/>
      <c r="C103" s="1"/>
      <c r="D103" s="1"/>
      <c r="E103" s="1"/>
      <c r="F103" s="1"/>
      <c r="G103" s="1"/>
      <c r="H103" s="89">
        <v>0</v>
      </c>
      <c r="J103" s="37"/>
    </row>
    <row r="104" spans="1:10" x14ac:dyDescent="0.25">
      <c r="A104" s="96" t="s">
        <v>91</v>
      </c>
      <c r="B104" s="1"/>
      <c r="C104" s="1"/>
      <c r="D104" s="1"/>
      <c r="E104" s="1"/>
      <c r="F104" s="1"/>
      <c r="G104" s="1"/>
      <c r="H104" s="89">
        <v>0</v>
      </c>
      <c r="J104" s="37"/>
    </row>
    <row r="105" spans="1:10" x14ac:dyDescent="0.25">
      <c r="A105" s="96"/>
      <c r="B105" s="1"/>
      <c r="C105" s="1"/>
      <c r="D105" s="1"/>
      <c r="E105" s="1"/>
      <c r="F105" s="1"/>
      <c r="G105" s="1"/>
      <c r="H105" s="89"/>
    </row>
    <row r="106" spans="1:10" x14ac:dyDescent="0.25">
      <c r="A106" s="96" t="s">
        <v>92</v>
      </c>
      <c r="B106" s="1"/>
      <c r="C106" s="1"/>
      <c r="D106" s="1"/>
      <c r="E106" s="1"/>
      <c r="F106" s="1"/>
      <c r="G106" s="1"/>
      <c r="H106" s="89">
        <v>0</v>
      </c>
      <c r="J106" s="37"/>
    </row>
    <row r="107" spans="1:10" x14ac:dyDescent="0.25">
      <c r="A107" s="96" t="s">
        <v>93</v>
      </c>
      <c r="B107" s="1"/>
      <c r="C107" s="1"/>
      <c r="D107" s="1"/>
      <c r="E107" s="1"/>
      <c r="F107" s="1"/>
      <c r="G107" s="1"/>
      <c r="H107" s="97">
        <v>0</v>
      </c>
      <c r="J107" s="37"/>
    </row>
    <row r="108" spans="1:10" x14ac:dyDescent="0.25">
      <c r="A108" s="15"/>
      <c r="B108" s="1"/>
      <c r="C108" s="1"/>
      <c r="D108" s="1"/>
      <c r="E108" s="1"/>
      <c r="F108" s="1"/>
      <c r="G108" s="1"/>
      <c r="H108" s="1"/>
    </row>
    <row r="109" spans="1:10" x14ac:dyDescent="0.25">
      <c r="A109" s="95" t="s">
        <v>94</v>
      </c>
      <c r="B109" s="1"/>
      <c r="C109" s="1"/>
      <c r="D109" s="1"/>
      <c r="E109" s="1"/>
      <c r="F109" s="1"/>
      <c r="G109" s="1"/>
      <c r="H109" s="1"/>
    </row>
    <row r="110" spans="1:10" x14ac:dyDescent="0.25">
      <c r="A110" s="96" t="s">
        <v>95</v>
      </c>
      <c r="B110" s="1"/>
      <c r="C110" s="1"/>
      <c r="D110" s="1"/>
      <c r="E110" s="1"/>
      <c r="F110" s="1"/>
      <c r="G110" s="1"/>
      <c r="H110" s="89">
        <v>0</v>
      </c>
      <c r="J110" s="37"/>
    </row>
    <row r="111" spans="1:10" x14ac:dyDescent="0.25">
      <c r="A111" s="96" t="s">
        <v>96</v>
      </c>
      <c r="B111" s="1"/>
      <c r="C111" s="1"/>
      <c r="D111" s="1"/>
      <c r="E111" s="1"/>
      <c r="F111" s="1"/>
      <c r="G111" s="1"/>
      <c r="H111" s="89">
        <v>0</v>
      </c>
      <c r="J111" s="37"/>
    </row>
    <row r="112" spans="1:10" x14ac:dyDescent="0.25">
      <c r="A112" s="96" t="s">
        <v>97</v>
      </c>
      <c r="B112" s="1"/>
      <c r="C112" s="1"/>
      <c r="D112" s="1"/>
      <c r="E112" s="1"/>
      <c r="F112" s="1"/>
      <c r="G112" s="1"/>
      <c r="H112" s="89">
        <v>666295.18000000005</v>
      </c>
      <c r="J112" s="37"/>
    </row>
    <row r="113" spans="1:10" x14ac:dyDescent="0.25">
      <c r="A113" s="96"/>
      <c r="B113" s="1"/>
      <c r="C113" s="1"/>
      <c r="D113" s="1"/>
      <c r="E113" s="1"/>
      <c r="F113" s="1"/>
      <c r="G113" s="1"/>
      <c r="H113" s="89"/>
    </row>
    <row r="114" spans="1:10" x14ac:dyDescent="0.25">
      <c r="A114" s="96" t="s">
        <v>98</v>
      </c>
      <c r="B114" s="1"/>
      <c r="C114" s="1"/>
      <c r="D114" s="1"/>
      <c r="E114" s="1"/>
      <c r="F114" s="1"/>
      <c r="G114" s="1"/>
      <c r="H114" s="89">
        <v>666295.18000000005</v>
      </c>
      <c r="J114" s="37"/>
    </row>
    <row r="115" spans="1:10" x14ac:dyDescent="0.25">
      <c r="A115" s="96" t="s">
        <v>99</v>
      </c>
      <c r="B115" s="1"/>
      <c r="C115" s="1"/>
      <c r="D115" s="1"/>
      <c r="E115" s="1"/>
      <c r="F115" s="1"/>
      <c r="G115" s="1"/>
      <c r="H115" s="97">
        <v>0</v>
      </c>
      <c r="J115" s="37"/>
    </row>
    <row r="116" spans="1:10" x14ac:dyDescent="0.25">
      <c r="A116" s="96"/>
      <c r="B116" s="1"/>
      <c r="C116" s="1"/>
      <c r="D116" s="1"/>
      <c r="E116" s="1"/>
      <c r="F116" s="1"/>
      <c r="G116" s="1"/>
      <c r="H116" s="1"/>
    </row>
    <row r="117" spans="1:10" x14ac:dyDescent="0.25">
      <c r="A117" s="95" t="s">
        <v>100</v>
      </c>
      <c r="B117" s="1"/>
      <c r="C117" s="1"/>
      <c r="D117" s="1"/>
      <c r="E117" s="1"/>
      <c r="F117" s="1"/>
      <c r="G117" s="1"/>
      <c r="H117" s="1"/>
    </row>
    <row r="118" spans="1:10" x14ac:dyDescent="0.25">
      <c r="A118" s="96" t="s">
        <v>101</v>
      </c>
      <c r="B118" s="1"/>
      <c r="C118" s="1"/>
      <c r="D118" s="1"/>
      <c r="E118" s="1"/>
      <c r="F118" s="1"/>
      <c r="G118" s="1"/>
      <c r="H118" s="89">
        <v>0</v>
      </c>
      <c r="J118" s="37"/>
    </row>
    <row r="119" spans="1:10" x14ac:dyDescent="0.25">
      <c r="A119" s="96" t="s">
        <v>102</v>
      </c>
      <c r="B119" s="1"/>
      <c r="C119" s="1"/>
      <c r="D119" s="1"/>
      <c r="E119" s="1"/>
      <c r="F119" s="1"/>
      <c r="G119" s="1"/>
      <c r="H119" s="89">
        <v>0</v>
      </c>
      <c r="J119" s="37"/>
    </row>
    <row r="120" spans="1:10" x14ac:dyDescent="0.25">
      <c r="A120" s="96" t="s">
        <v>103</v>
      </c>
      <c r="B120" s="1"/>
      <c r="C120" s="1"/>
      <c r="D120" s="1"/>
      <c r="E120" s="1"/>
      <c r="F120" s="1"/>
      <c r="G120" s="1"/>
      <c r="H120" s="89">
        <v>10991.6</v>
      </c>
      <c r="J120" s="37"/>
    </row>
    <row r="121" spans="1:10" x14ac:dyDescent="0.25">
      <c r="A121" s="96"/>
      <c r="B121" s="1"/>
      <c r="C121" s="1"/>
      <c r="D121" s="1"/>
      <c r="E121" s="1"/>
      <c r="F121" s="1"/>
      <c r="G121" s="1"/>
      <c r="H121" s="89"/>
    </row>
    <row r="122" spans="1:10" x14ac:dyDescent="0.25">
      <c r="A122" s="96" t="s">
        <v>104</v>
      </c>
      <c r="B122" s="1"/>
      <c r="C122" s="1"/>
      <c r="D122" s="1"/>
      <c r="E122" s="1"/>
      <c r="F122" s="1"/>
      <c r="G122" s="1"/>
      <c r="H122" s="89">
        <v>10991.6</v>
      </c>
      <c r="J122" s="37"/>
    </row>
    <row r="123" spans="1:10" x14ac:dyDescent="0.25">
      <c r="A123" s="96" t="s">
        <v>105</v>
      </c>
      <c r="B123" s="1"/>
      <c r="C123" s="1"/>
      <c r="D123" s="1"/>
      <c r="E123" s="1"/>
      <c r="F123" s="1"/>
      <c r="G123" s="1"/>
      <c r="H123" s="97">
        <v>0</v>
      </c>
      <c r="J123" s="37"/>
    </row>
    <row r="124" spans="1:10" x14ac:dyDescent="0.25">
      <c r="A124" s="96"/>
      <c r="B124" s="1"/>
      <c r="C124" s="1"/>
      <c r="D124" s="1"/>
      <c r="E124" s="1"/>
      <c r="F124" s="1"/>
      <c r="G124" s="1"/>
      <c r="H124" s="1"/>
    </row>
    <row r="125" spans="1:10" x14ac:dyDescent="0.25">
      <c r="A125" s="95" t="s">
        <v>106</v>
      </c>
      <c r="B125" s="1"/>
      <c r="C125" s="1"/>
      <c r="D125" s="1"/>
      <c r="E125" s="1"/>
      <c r="F125" s="1"/>
      <c r="G125" s="1"/>
      <c r="H125" s="31"/>
    </row>
    <row r="126" spans="1:10" x14ac:dyDescent="0.25">
      <c r="A126" s="96" t="s">
        <v>107</v>
      </c>
      <c r="B126" s="1"/>
      <c r="C126" s="1"/>
      <c r="D126" s="1"/>
      <c r="E126" s="1"/>
      <c r="F126" s="1"/>
      <c r="G126" s="1"/>
      <c r="H126" s="89">
        <v>0</v>
      </c>
      <c r="J126" s="37"/>
    </row>
    <row r="127" spans="1:10" x14ac:dyDescent="0.25">
      <c r="A127" s="96" t="s">
        <v>108</v>
      </c>
      <c r="B127" s="1"/>
      <c r="C127" s="1"/>
      <c r="D127" s="1"/>
      <c r="E127" s="1"/>
      <c r="F127" s="1"/>
      <c r="G127" s="1"/>
      <c r="H127" s="89">
        <v>0</v>
      </c>
      <c r="J127" s="37"/>
    </row>
    <row r="128" spans="1:10" x14ac:dyDescent="0.25">
      <c r="A128" s="96" t="s">
        <v>109</v>
      </c>
      <c r="B128" s="1"/>
      <c r="C128" s="1"/>
      <c r="D128" s="1"/>
      <c r="E128" s="1"/>
      <c r="F128" s="1"/>
      <c r="G128" s="1"/>
      <c r="H128" s="89">
        <v>668533.32999999996</v>
      </c>
      <c r="J128" s="37"/>
    </row>
    <row r="129" spans="1:10" x14ac:dyDescent="0.25">
      <c r="A129" s="96"/>
      <c r="B129" s="1"/>
      <c r="C129" s="1"/>
      <c r="D129" s="1"/>
      <c r="E129" s="1"/>
      <c r="F129" s="1"/>
      <c r="G129" s="1"/>
      <c r="H129" s="89"/>
    </row>
    <row r="130" spans="1:10" x14ac:dyDescent="0.25">
      <c r="A130" s="96" t="s">
        <v>110</v>
      </c>
      <c r="B130" s="1"/>
      <c r="C130" s="1"/>
      <c r="D130" s="1"/>
      <c r="E130" s="1"/>
      <c r="F130" s="1"/>
      <c r="G130" s="1"/>
      <c r="H130" s="89">
        <v>668533.32999999996</v>
      </c>
      <c r="J130" s="37"/>
    </row>
    <row r="131" spans="1:10" x14ac:dyDescent="0.25">
      <c r="A131" s="96" t="s">
        <v>111</v>
      </c>
      <c r="B131" s="1"/>
      <c r="C131" s="1"/>
      <c r="D131" s="1"/>
      <c r="E131" s="1"/>
      <c r="F131" s="1"/>
      <c r="G131" s="1"/>
      <c r="H131" s="97">
        <v>0</v>
      </c>
      <c r="J131" s="37"/>
    </row>
    <row r="132" spans="1:10" x14ac:dyDescent="0.25">
      <c r="A132" s="15"/>
      <c r="B132" s="1"/>
      <c r="C132" s="1"/>
      <c r="D132" s="1"/>
      <c r="E132" s="1"/>
      <c r="F132" s="1"/>
      <c r="G132" s="1"/>
      <c r="H132" s="21" t="s">
        <v>51</v>
      </c>
    </row>
    <row r="133" spans="1:10" x14ac:dyDescent="0.25">
      <c r="A133" s="95" t="s">
        <v>112</v>
      </c>
      <c r="B133" s="1"/>
      <c r="C133" s="1"/>
      <c r="D133" s="1"/>
      <c r="E133" s="1"/>
      <c r="F133" s="1"/>
      <c r="G133" s="1"/>
      <c r="H133" s="1"/>
    </row>
    <row r="134" spans="1:10" x14ac:dyDescent="0.25">
      <c r="A134" s="96" t="s">
        <v>113</v>
      </c>
      <c r="B134" s="1"/>
      <c r="C134" s="1"/>
      <c r="D134" s="1"/>
      <c r="E134" s="1"/>
      <c r="F134" s="1"/>
      <c r="G134" s="1"/>
      <c r="H134" s="89">
        <v>0</v>
      </c>
      <c r="J134" s="37"/>
    </row>
    <row r="135" spans="1:10" x14ac:dyDescent="0.25">
      <c r="A135" s="96" t="s">
        <v>114</v>
      </c>
      <c r="B135" s="1"/>
      <c r="C135" s="1"/>
      <c r="D135" s="1"/>
      <c r="E135" s="1"/>
      <c r="F135" s="1"/>
      <c r="G135" s="1"/>
      <c r="H135" s="89">
        <v>0</v>
      </c>
      <c r="J135" s="37"/>
    </row>
    <row r="136" spans="1:10" x14ac:dyDescent="0.25">
      <c r="A136" s="96" t="s">
        <v>115</v>
      </c>
      <c r="B136" s="1"/>
      <c r="C136" s="1"/>
      <c r="D136" s="1"/>
      <c r="E136" s="1"/>
      <c r="F136" s="1"/>
      <c r="G136" s="1"/>
      <c r="H136" s="89">
        <v>168416.67</v>
      </c>
      <c r="J136" s="37"/>
    </row>
    <row r="137" spans="1:10" x14ac:dyDescent="0.25">
      <c r="A137" s="96"/>
      <c r="B137" s="1"/>
      <c r="C137" s="1"/>
      <c r="D137" s="1"/>
      <c r="E137" s="1"/>
      <c r="F137" s="1"/>
      <c r="G137" s="1"/>
      <c r="H137" s="89"/>
    </row>
    <row r="138" spans="1:10" x14ac:dyDescent="0.25">
      <c r="A138" s="96" t="s">
        <v>116</v>
      </c>
      <c r="B138" s="1"/>
      <c r="C138" s="1"/>
      <c r="D138" s="1"/>
      <c r="E138" s="1"/>
      <c r="F138" s="1"/>
      <c r="G138" s="1"/>
      <c r="H138" s="89">
        <v>168416.67</v>
      </c>
      <c r="J138" s="37"/>
    </row>
    <row r="139" spans="1:10" x14ac:dyDescent="0.25">
      <c r="A139" s="96" t="s">
        <v>117</v>
      </c>
      <c r="B139" s="1"/>
      <c r="C139" s="1"/>
      <c r="D139" s="1"/>
      <c r="E139" s="1"/>
      <c r="F139" s="1"/>
      <c r="G139" s="1"/>
      <c r="H139" s="97">
        <v>0</v>
      </c>
      <c r="J139" s="37"/>
    </row>
    <row r="140" spans="1:10" x14ac:dyDescent="0.25">
      <c r="A140" s="95"/>
      <c r="B140" s="1"/>
      <c r="C140" s="1"/>
      <c r="D140" s="1"/>
      <c r="E140" s="1"/>
      <c r="F140" s="1"/>
      <c r="G140" s="1"/>
      <c r="H140" s="1"/>
    </row>
    <row r="141" spans="1:10" x14ac:dyDescent="0.25">
      <c r="A141" s="95" t="s">
        <v>118</v>
      </c>
      <c r="B141" s="1"/>
      <c r="C141" s="1"/>
      <c r="D141" s="1"/>
      <c r="E141" s="1"/>
      <c r="F141" s="1"/>
      <c r="G141" s="1"/>
      <c r="H141" s="1"/>
    </row>
    <row r="142" spans="1:10" x14ac:dyDescent="0.25">
      <c r="A142" s="96" t="s">
        <v>119</v>
      </c>
      <c r="B142" s="1"/>
      <c r="C142" s="1"/>
      <c r="D142" s="1"/>
      <c r="E142" s="1"/>
      <c r="F142" s="1"/>
      <c r="G142" s="1"/>
      <c r="H142" s="31">
        <v>0</v>
      </c>
      <c r="J142" s="37"/>
    </row>
    <row r="143" spans="1:10" x14ac:dyDescent="0.25">
      <c r="A143" s="96" t="s">
        <v>120</v>
      </c>
      <c r="B143" s="1"/>
      <c r="C143" s="1"/>
      <c r="D143" s="1"/>
      <c r="E143" s="1"/>
      <c r="F143" s="1"/>
      <c r="G143" s="1"/>
      <c r="H143" s="31">
        <v>0</v>
      </c>
      <c r="J143" s="37"/>
    </row>
    <row r="144" spans="1:10" x14ac:dyDescent="0.25">
      <c r="A144" s="96" t="s">
        <v>121</v>
      </c>
      <c r="B144" s="1"/>
      <c r="C144" s="1"/>
      <c r="D144" s="1"/>
      <c r="E144" s="1"/>
      <c r="F144" s="1"/>
      <c r="G144" s="1"/>
      <c r="H144" s="31">
        <v>0</v>
      </c>
      <c r="J144" s="37"/>
    </row>
    <row r="145" spans="1:10" x14ac:dyDescent="0.25">
      <c r="A145" s="96"/>
      <c r="B145" s="1"/>
      <c r="C145" s="1"/>
      <c r="D145" s="1"/>
      <c r="E145" s="1"/>
      <c r="F145" s="1"/>
      <c r="G145" s="1"/>
      <c r="H145" s="31"/>
    </row>
    <row r="146" spans="1:10" x14ac:dyDescent="0.25">
      <c r="A146" s="96" t="s">
        <v>122</v>
      </c>
      <c r="B146" s="1"/>
      <c r="C146" s="1"/>
      <c r="D146" s="1"/>
      <c r="E146" s="1"/>
      <c r="F146" s="1"/>
      <c r="G146" s="1"/>
      <c r="H146" s="31">
        <v>0</v>
      </c>
      <c r="J146" s="37"/>
    </row>
    <row r="147" spans="1:10" x14ac:dyDescent="0.25">
      <c r="A147" s="96" t="s">
        <v>123</v>
      </c>
      <c r="B147" s="1"/>
      <c r="C147" s="1"/>
      <c r="D147" s="1"/>
      <c r="E147" s="1"/>
      <c r="F147" s="1"/>
      <c r="G147" s="1"/>
      <c r="H147" s="31">
        <v>0</v>
      </c>
      <c r="J147" s="37"/>
    </row>
    <row r="148" spans="1:10" x14ac:dyDescent="0.25">
      <c r="A148" s="15"/>
      <c r="B148" s="1"/>
      <c r="C148" s="1"/>
      <c r="D148" s="1"/>
      <c r="E148" s="1"/>
      <c r="F148" s="1"/>
      <c r="G148" s="1"/>
      <c r="H148" s="21" t="s">
        <v>51</v>
      </c>
    </row>
    <row r="149" spans="1:10" x14ac:dyDescent="0.25">
      <c r="A149" s="95" t="s">
        <v>124</v>
      </c>
      <c r="B149" s="1"/>
      <c r="C149" s="1"/>
      <c r="D149" s="1"/>
      <c r="E149" s="1"/>
      <c r="F149" s="1"/>
      <c r="G149" s="1"/>
      <c r="H149" s="1"/>
    </row>
    <row r="150" spans="1:10" x14ac:dyDescent="0.25">
      <c r="A150" s="96" t="s">
        <v>125</v>
      </c>
      <c r="B150" s="1"/>
      <c r="C150" s="1"/>
      <c r="D150" s="1"/>
      <c r="E150" s="1"/>
      <c r="F150" s="1"/>
      <c r="G150" s="1"/>
      <c r="H150" s="98">
        <v>1514236.7799999998</v>
      </c>
      <c r="J150" s="37"/>
    </row>
    <row r="151" spans="1:10" x14ac:dyDescent="0.25">
      <c r="A151" s="96" t="s">
        <v>126</v>
      </c>
      <c r="B151" s="1"/>
      <c r="C151" s="1"/>
      <c r="D151" s="1"/>
      <c r="E151" s="1"/>
      <c r="F151" s="1"/>
      <c r="G151" s="1"/>
      <c r="H151" s="94">
        <v>1514236.7799999998</v>
      </c>
      <c r="J151" s="37"/>
    </row>
    <row r="152" spans="1:10" x14ac:dyDescent="0.25">
      <c r="A152" s="96" t="s">
        <v>127</v>
      </c>
      <c r="B152" s="1"/>
      <c r="C152" s="1"/>
      <c r="D152" s="1"/>
      <c r="E152" s="1"/>
      <c r="F152" s="1"/>
      <c r="G152" s="1"/>
      <c r="H152" s="94">
        <v>0</v>
      </c>
      <c r="J152" s="37"/>
    </row>
    <row r="153" spans="1:10" x14ac:dyDescent="0.25">
      <c r="A153" s="96" t="s">
        <v>128</v>
      </c>
      <c r="B153" s="1"/>
      <c r="C153" s="1"/>
      <c r="D153" s="1"/>
      <c r="E153" s="1"/>
      <c r="F153" s="1"/>
      <c r="G153" s="1"/>
      <c r="H153" s="94">
        <v>0</v>
      </c>
      <c r="J153" s="37"/>
    </row>
    <row r="154" spans="1:10" x14ac:dyDescent="0.25">
      <c r="A154" s="15"/>
      <c r="B154" s="1"/>
      <c r="C154" s="1"/>
      <c r="D154" s="1"/>
      <c r="E154" s="1"/>
      <c r="F154" s="1"/>
      <c r="G154" s="1"/>
      <c r="H154" s="1"/>
    </row>
    <row r="155" spans="1:10" x14ac:dyDescent="0.25">
      <c r="A155" s="46" t="s">
        <v>129</v>
      </c>
      <c r="B155" s="1"/>
      <c r="C155" s="1"/>
      <c r="D155" s="1"/>
      <c r="E155" s="1"/>
      <c r="F155" s="21"/>
      <c r="G155" s="1"/>
      <c r="H155" s="21">
        <v>43828601.520000003</v>
      </c>
      <c r="J155" s="37"/>
    </row>
    <row r="156" spans="1:10" x14ac:dyDescent="0.25">
      <c r="A156" s="34"/>
      <c r="B156" s="1"/>
      <c r="C156" s="1"/>
      <c r="D156" s="1"/>
      <c r="E156" s="1"/>
      <c r="F156" s="1"/>
      <c r="G156" s="1"/>
      <c r="H156" s="1"/>
    </row>
    <row r="157" spans="1:10" x14ac:dyDescent="0.25">
      <c r="A157" s="34" t="s">
        <v>130</v>
      </c>
      <c r="B157" s="1"/>
      <c r="C157" s="1"/>
      <c r="D157" s="1"/>
      <c r="E157" s="1"/>
      <c r="F157" s="1"/>
      <c r="G157" s="1"/>
      <c r="H157" s="1"/>
    </row>
    <row r="158" spans="1:10" x14ac:dyDescent="0.25">
      <c r="A158" s="99" t="s">
        <v>131</v>
      </c>
      <c r="B158" s="1"/>
      <c r="C158" s="1"/>
      <c r="D158" s="1"/>
      <c r="E158" s="1"/>
      <c r="F158" s="1"/>
      <c r="G158" s="1"/>
      <c r="H158" s="94">
        <v>35772810.490000099</v>
      </c>
      <c r="J158" s="37"/>
    </row>
    <row r="159" spans="1:10" x14ac:dyDescent="0.25">
      <c r="A159" s="46"/>
      <c r="B159" s="1"/>
      <c r="C159" s="1"/>
      <c r="D159" s="1"/>
      <c r="E159" s="1"/>
      <c r="F159" s="1"/>
      <c r="G159" s="1"/>
      <c r="H159" s="15"/>
    </row>
    <row r="160" spans="1:10" x14ac:dyDescent="0.25">
      <c r="A160" s="34" t="s">
        <v>132</v>
      </c>
      <c r="B160" s="1"/>
      <c r="C160" s="1"/>
      <c r="D160" s="1"/>
      <c r="E160" s="1"/>
      <c r="F160" s="1"/>
      <c r="G160" s="1"/>
      <c r="H160" s="89">
        <v>0</v>
      </c>
      <c r="J160" s="37"/>
    </row>
    <row r="161" spans="1:10" x14ac:dyDescent="0.25">
      <c r="A161" s="34" t="s">
        <v>133</v>
      </c>
      <c r="B161" s="1"/>
      <c r="C161" s="1"/>
      <c r="D161" s="1"/>
      <c r="E161" s="1"/>
      <c r="F161" s="1"/>
      <c r="G161" s="1"/>
      <c r="H161" s="89">
        <v>35772810.490000099</v>
      </c>
      <c r="I161" s="37"/>
      <c r="J161" s="37"/>
    </row>
    <row r="162" spans="1:10" x14ac:dyDescent="0.25">
      <c r="A162" s="34" t="s">
        <v>134</v>
      </c>
      <c r="B162" s="1"/>
      <c r="C162" s="1"/>
      <c r="D162" s="1"/>
      <c r="E162" s="1"/>
      <c r="F162" s="1"/>
      <c r="G162" s="1"/>
      <c r="H162" s="94">
        <v>0</v>
      </c>
      <c r="J162" s="37"/>
    </row>
    <row r="163" spans="1:10" x14ac:dyDescent="0.25">
      <c r="A163" s="34"/>
      <c r="B163" s="1"/>
      <c r="C163" s="1"/>
      <c r="D163" s="1"/>
      <c r="E163" s="1"/>
      <c r="F163" s="1"/>
      <c r="G163" s="1"/>
      <c r="H163" s="21" t="s">
        <v>51</v>
      </c>
    </row>
    <row r="164" spans="1:10" x14ac:dyDescent="0.25">
      <c r="A164" s="34"/>
      <c r="B164" s="1"/>
      <c r="C164" s="1"/>
      <c r="D164" s="1"/>
      <c r="E164" s="1"/>
      <c r="F164" s="1"/>
      <c r="G164" s="1"/>
      <c r="H164" s="21" t="s">
        <v>51</v>
      </c>
    </row>
    <row r="165" spans="1:10" x14ac:dyDescent="0.25">
      <c r="A165" s="46" t="s">
        <v>135</v>
      </c>
      <c r="B165" s="1"/>
      <c r="C165" s="1"/>
      <c r="D165" s="1"/>
      <c r="E165" s="1"/>
      <c r="F165" s="1"/>
      <c r="G165" s="1"/>
      <c r="H165" s="94">
        <v>0</v>
      </c>
      <c r="J165" s="37"/>
    </row>
    <row r="166" spans="1:10" x14ac:dyDescent="0.25">
      <c r="A166" s="46"/>
      <c r="B166" s="1"/>
      <c r="C166" s="1"/>
      <c r="D166" s="1"/>
      <c r="E166" s="1"/>
      <c r="F166" s="1"/>
      <c r="G166" s="1"/>
      <c r="H166" s="15"/>
    </row>
    <row r="167" spans="1:10" x14ac:dyDescent="0.25">
      <c r="A167" s="34" t="s">
        <v>136</v>
      </c>
      <c r="B167" s="1"/>
      <c r="C167" s="1"/>
      <c r="D167" s="1"/>
      <c r="E167" s="1"/>
      <c r="F167" s="1"/>
      <c r="G167" s="1"/>
      <c r="H167" s="89">
        <v>0</v>
      </c>
      <c r="J167" s="37"/>
    </row>
    <row r="168" spans="1:10" x14ac:dyDescent="0.25">
      <c r="A168" s="34" t="s">
        <v>137</v>
      </c>
      <c r="B168" s="1"/>
      <c r="C168" s="1"/>
      <c r="D168" s="1"/>
      <c r="E168" s="1"/>
      <c r="F168" s="1"/>
      <c r="G168" s="1"/>
      <c r="H168" s="94">
        <v>0</v>
      </c>
      <c r="J168" s="37"/>
    </row>
    <row r="169" spans="1:10" x14ac:dyDescent="0.25">
      <c r="A169" s="34" t="s">
        <v>138</v>
      </c>
      <c r="B169" s="1"/>
      <c r="C169" s="1"/>
      <c r="D169" s="1"/>
      <c r="E169" s="1"/>
      <c r="F169" s="1"/>
      <c r="G169" s="1"/>
      <c r="H169" s="94">
        <v>0</v>
      </c>
      <c r="J169" s="37"/>
    </row>
    <row r="170" spans="1:10" x14ac:dyDescent="0.25">
      <c r="A170" s="34"/>
      <c r="B170" s="1"/>
      <c r="C170" s="1"/>
      <c r="D170" s="1"/>
      <c r="E170" s="1"/>
      <c r="F170" s="1"/>
      <c r="G170" s="1"/>
      <c r="H170" s="21" t="s">
        <v>51</v>
      </c>
    </row>
    <row r="171" spans="1:10" x14ac:dyDescent="0.25">
      <c r="A171" s="46" t="s">
        <v>139</v>
      </c>
      <c r="B171" s="1"/>
      <c r="C171" s="1"/>
      <c r="D171" s="1"/>
      <c r="E171" s="1"/>
      <c r="F171" s="21"/>
      <c r="G171" s="1"/>
      <c r="H171" s="94">
        <v>8055791.0300000003</v>
      </c>
      <c r="I171" s="100"/>
      <c r="J171" s="37"/>
    </row>
    <row r="172" spans="1:10" x14ac:dyDescent="0.25">
      <c r="A172" s="89"/>
      <c r="B172" s="31"/>
      <c r="C172" s="31"/>
      <c r="D172" s="31"/>
      <c r="E172" s="31"/>
      <c r="F172" s="31"/>
      <c r="G172" s="1"/>
      <c r="H172" s="31"/>
    </row>
    <row r="173" spans="1:10" x14ac:dyDescent="0.25">
      <c r="A173" s="81"/>
      <c r="B173" s="1"/>
      <c r="C173" s="2"/>
      <c r="D173" s="3"/>
      <c r="E173" s="1"/>
      <c r="F173" s="1"/>
      <c r="G173" s="1"/>
      <c r="H173" s="1"/>
    </row>
    <row r="174" spans="1:10" x14ac:dyDescent="0.25">
      <c r="A174" s="81"/>
      <c r="B174" s="1"/>
      <c r="C174" s="2"/>
      <c r="D174" s="3"/>
      <c r="E174" s="1"/>
      <c r="F174" s="1"/>
      <c r="G174" s="1"/>
      <c r="H174" s="1"/>
    </row>
    <row r="175" spans="1:10" x14ac:dyDescent="0.25">
      <c r="A175" s="81"/>
      <c r="B175" s="1"/>
      <c r="C175" s="2"/>
      <c r="D175" s="3"/>
      <c r="E175" s="1"/>
      <c r="F175" s="1"/>
      <c r="G175" s="1"/>
      <c r="H175" s="1"/>
    </row>
    <row r="176" spans="1:10" x14ac:dyDescent="0.25">
      <c r="A176" s="81"/>
      <c r="B176" s="1"/>
      <c r="C176" s="2"/>
      <c r="D176" s="3"/>
      <c r="E176" s="1"/>
      <c r="F176" s="1"/>
      <c r="G176" s="1"/>
      <c r="H176" s="1"/>
    </row>
    <row r="177" spans="1:10" x14ac:dyDescent="0.25">
      <c r="A177" s="15" t="s">
        <v>140</v>
      </c>
      <c r="B177" s="1"/>
      <c r="C177" s="2"/>
      <c r="D177" s="3"/>
      <c r="E177" s="1"/>
      <c r="F177" s="1"/>
      <c r="G177" s="1"/>
      <c r="H177" s="1"/>
    </row>
    <row r="178" spans="1:10" x14ac:dyDescent="0.25">
      <c r="A178" s="15"/>
      <c r="B178" s="1"/>
      <c r="C178" s="2"/>
      <c r="D178" s="3"/>
      <c r="E178" s="1"/>
      <c r="F178" s="1"/>
      <c r="G178" s="1"/>
      <c r="H178" s="1"/>
    </row>
    <row r="179" spans="1:10" x14ac:dyDescent="0.25">
      <c r="A179" s="46" t="s">
        <v>141</v>
      </c>
      <c r="B179" s="1"/>
      <c r="C179" s="2"/>
      <c r="D179" s="3"/>
      <c r="E179" s="1"/>
      <c r="F179" s="1"/>
      <c r="G179" s="1" t="s">
        <v>51</v>
      </c>
      <c r="H179" s="94">
        <v>3765099.45</v>
      </c>
      <c r="J179" s="37"/>
    </row>
    <row r="180" spans="1:10" x14ac:dyDescent="0.25">
      <c r="A180" s="46" t="s">
        <v>142</v>
      </c>
      <c r="B180" s="1"/>
      <c r="C180" s="2"/>
      <c r="D180" s="3"/>
      <c r="E180" s="1"/>
      <c r="F180" s="1"/>
      <c r="G180" s="1"/>
      <c r="H180" s="89">
        <v>7530198.9000000004</v>
      </c>
      <c r="J180" s="37"/>
    </row>
    <row r="181" spans="1:10" x14ac:dyDescent="0.25">
      <c r="A181" s="46" t="s">
        <v>143</v>
      </c>
      <c r="B181" s="1"/>
      <c r="C181" s="2"/>
      <c r="D181" s="3"/>
      <c r="E181" s="1"/>
      <c r="F181" s="1"/>
      <c r="G181" s="1"/>
      <c r="H181" s="76">
        <v>7530198.9000000004</v>
      </c>
      <c r="J181" s="37"/>
    </row>
    <row r="182" spans="1:10" x14ac:dyDescent="0.25">
      <c r="A182" s="46" t="s">
        <v>144</v>
      </c>
      <c r="B182" s="1"/>
      <c r="C182" s="2"/>
      <c r="D182" s="3"/>
      <c r="E182" s="1"/>
      <c r="F182" s="1"/>
      <c r="G182" s="1"/>
      <c r="H182" s="94">
        <v>0</v>
      </c>
      <c r="J182" s="37"/>
    </row>
    <row r="183" spans="1:10" x14ac:dyDescent="0.25">
      <c r="A183" s="46" t="s">
        <v>145</v>
      </c>
      <c r="B183" s="1"/>
      <c r="C183" s="2"/>
      <c r="D183" s="3"/>
      <c r="E183" s="1"/>
      <c r="F183" s="1"/>
      <c r="G183" s="1"/>
      <c r="H183" s="91">
        <v>0</v>
      </c>
      <c r="J183" s="37"/>
    </row>
    <row r="184" spans="1:10" x14ac:dyDescent="0.25">
      <c r="A184" s="46" t="s">
        <v>146</v>
      </c>
      <c r="B184" s="1"/>
      <c r="C184" s="2"/>
      <c r="D184" s="3"/>
      <c r="E184" s="1"/>
      <c r="F184" s="1"/>
      <c r="G184" s="1"/>
      <c r="H184" s="89">
        <v>7530198.9000000004</v>
      </c>
      <c r="J184" s="37"/>
    </row>
    <row r="185" spans="1:10" x14ac:dyDescent="0.25">
      <c r="A185" s="46" t="s">
        <v>147</v>
      </c>
      <c r="B185" s="1"/>
      <c r="C185" s="2"/>
      <c r="D185" s="3"/>
      <c r="E185" s="1"/>
      <c r="F185" s="1"/>
      <c r="G185" s="1"/>
      <c r="H185" s="91">
        <v>0</v>
      </c>
      <c r="J185" s="37"/>
    </row>
    <row r="186" spans="1:10" x14ac:dyDescent="0.25">
      <c r="A186" s="46" t="s">
        <v>148</v>
      </c>
      <c r="B186" s="1"/>
      <c r="C186" s="2"/>
      <c r="D186" s="3"/>
      <c r="E186" s="1"/>
      <c r="F186" s="21"/>
      <c r="G186" s="1"/>
      <c r="H186" s="89">
        <v>8055791.0300000049</v>
      </c>
      <c r="J186" s="37"/>
    </row>
    <row r="187" spans="1:10" x14ac:dyDescent="0.25">
      <c r="A187" s="46" t="s">
        <v>149</v>
      </c>
      <c r="B187" s="1"/>
      <c r="C187" s="2"/>
      <c r="D187" s="3"/>
      <c r="E187" s="1"/>
      <c r="F187" s="21"/>
      <c r="G187" s="1"/>
      <c r="H187" s="94">
        <v>15585989.930000005</v>
      </c>
      <c r="J187" s="37"/>
    </row>
    <row r="188" spans="1:10" x14ac:dyDescent="0.25">
      <c r="A188" s="46" t="s">
        <v>150</v>
      </c>
      <c r="B188" s="1"/>
      <c r="C188" s="2"/>
      <c r="D188" s="3"/>
      <c r="E188" s="1"/>
      <c r="F188" s="21"/>
      <c r="G188" s="1"/>
      <c r="H188" s="94">
        <v>8055791.0300000012</v>
      </c>
      <c r="J188" s="37"/>
    </row>
    <row r="189" spans="1:10" x14ac:dyDescent="0.25">
      <c r="A189" s="46" t="s">
        <v>151</v>
      </c>
      <c r="B189" s="1"/>
      <c r="C189" s="2"/>
      <c r="D189" s="3"/>
      <c r="E189" s="1"/>
      <c r="F189" s="21"/>
      <c r="G189" s="1"/>
      <c r="H189" s="94">
        <v>7530198.9000000041</v>
      </c>
      <c r="J189" s="37"/>
    </row>
    <row r="190" spans="1:10" x14ac:dyDescent="0.25">
      <c r="A190" s="15"/>
      <c r="B190" s="1"/>
      <c r="C190" s="2"/>
      <c r="D190" s="3"/>
      <c r="E190" s="1"/>
      <c r="F190" s="1"/>
      <c r="G190" s="1"/>
      <c r="H190" s="1"/>
    </row>
    <row r="191" spans="1:10" x14ac:dyDescent="0.25">
      <c r="A191" s="15" t="s">
        <v>152</v>
      </c>
      <c r="B191" s="1"/>
      <c r="C191" s="2"/>
      <c r="D191" s="3"/>
      <c r="E191" s="1"/>
      <c r="F191" s="1"/>
      <c r="G191" s="21"/>
      <c r="H191" s="1"/>
    </row>
    <row r="192" spans="1:10" x14ac:dyDescent="0.25">
      <c r="A192" s="15"/>
      <c r="B192" s="1"/>
      <c r="C192" s="2"/>
      <c r="D192" s="3"/>
      <c r="E192" s="1"/>
      <c r="F192" s="1"/>
      <c r="G192" s="1"/>
      <c r="H192" s="1"/>
    </row>
    <row r="193" spans="1:10" ht="14.4" x14ac:dyDescent="0.3">
      <c r="A193" s="46" t="s">
        <v>153</v>
      </c>
      <c r="B193" s="1"/>
      <c r="C193" s="2"/>
      <c r="D193" s="3"/>
      <c r="E193" s="1"/>
      <c r="F193" s="1"/>
      <c r="G193" s="1"/>
      <c r="H193" s="101">
        <v>15.86</v>
      </c>
      <c r="J193" s="48"/>
    </row>
    <row r="194" spans="1:10" ht="17.399999999999999" x14ac:dyDescent="0.3">
      <c r="A194" s="15" t="s">
        <v>154</v>
      </c>
      <c r="B194" s="1"/>
      <c r="C194" s="2"/>
      <c r="D194" s="3"/>
      <c r="E194" s="1"/>
      <c r="F194" s="1"/>
      <c r="H194" s="102">
        <v>0.94474200199155256</v>
      </c>
      <c r="I194" s="103"/>
      <c r="J194" s="48"/>
    </row>
    <row r="195" spans="1:10" ht="17.399999999999999" x14ac:dyDescent="0.3">
      <c r="A195" s="15" t="s">
        <v>155</v>
      </c>
      <c r="B195" s="1"/>
      <c r="C195" s="2"/>
      <c r="D195" s="3"/>
      <c r="E195" s="1"/>
      <c r="F195" s="1"/>
      <c r="H195" s="102">
        <v>0.52166549115340288</v>
      </c>
      <c r="I195" s="103"/>
      <c r="J195" s="48"/>
    </row>
    <row r="196" spans="1:10" x14ac:dyDescent="0.25">
      <c r="A196" s="15"/>
      <c r="B196" s="1"/>
      <c r="C196" s="2"/>
      <c r="D196" s="3"/>
      <c r="E196" s="1"/>
      <c r="F196" s="1"/>
      <c r="H196" s="104"/>
    </row>
    <row r="197" spans="1:10" x14ac:dyDescent="0.25">
      <c r="A197" s="15"/>
      <c r="B197" s="1"/>
      <c r="C197" s="2"/>
      <c r="D197" s="3"/>
      <c r="E197" s="1"/>
      <c r="F197" s="1"/>
      <c r="G197" s="105" t="s">
        <v>156</v>
      </c>
      <c r="H197" s="105" t="s">
        <v>157</v>
      </c>
    </row>
    <row r="198" spans="1:10" x14ac:dyDescent="0.25">
      <c r="A198" s="46" t="s">
        <v>158</v>
      </c>
      <c r="B198" s="1"/>
      <c r="C198" s="2"/>
      <c r="D198" s="3"/>
      <c r="E198" s="21"/>
      <c r="F198" s="1"/>
      <c r="G198" s="101">
        <v>2170253.41</v>
      </c>
      <c r="H198" s="1"/>
    </row>
    <row r="199" spans="1:10" x14ac:dyDescent="0.25">
      <c r="A199" s="46" t="s">
        <v>159</v>
      </c>
      <c r="B199" s="1"/>
      <c r="C199" s="2"/>
      <c r="D199" s="3"/>
      <c r="E199" s="21"/>
      <c r="F199" s="1"/>
      <c r="G199" s="94">
        <v>1941137.31</v>
      </c>
      <c r="H199" s="106">
        <v>108</v>
      </c>
    </row>
    <row r="200" spans="1:10" x14ac:dyDescent="0.25">
      <c r="A200" s="46" t="s">
        <v>160</v>
      </c>
      <c r="B200" s="1"/>
      <c r="C200" s="2"/>
      <c r="D200" s="3"/>
      <c r="E200" s="21"/>
      <c r="F200" s="1"/>
      <c r="G200" s="94">
        <v>229116.10000000009</v>
      </c>
      <c r="H200" s="1"/>
    </row>
    <row r="201" spans="1:10" x14ac:dyDescent="0.25">
      <c r="A201" s="46" t="s">
        <v>161</v>
      </c>
      <c r="B201" s="1"/>
      <c r="C201" s="2"/>
      <c r="D201" s="3"/>
      <c r="E201" s="21"/>
      <c r="F201" s="1"/>
      <c r="G201" s="94">
        <v>1280656245.49</v>
      </c>
      <c r="H201" s="1"/>
    </row>
    <row r="202" spans="1:10" x14ac:dyDescent="0.25">
      <c r="A202" s="46" t="s">
        <v>162</v>
      </c>
      <c r="B202" s="1"/>
      <c r="C202" s="2"/>
      <c r="D202" s="3"/>
      <c r="E202" s="21"/>
      <c r="F202" s="1"/>
      <c r="G202" s="107"/>
      <c r="H202" s="1"/>
    </row>
    <row r="203" spans="1:10" x14ac:dyDescent="0.25">
      <c r="A203" s="46" t="s">
        <v>163</v>
      </c>
      <c r="B203" s="1"/>
      <c r="C203" s="2"/>
      <c r="D203" s="3"/>
      <c r="E203" s="21"/>
      <c r="F203" s="1"/>
      <c r="G203" s="107">
        <v>1.7890522988261892E-4</v>
      </c>
      <c r="H203" s="1"/>
    </row>
    <row r="204" spans="1:10" x14ac:dyDescent="0.25">
      <c r="A204" s="46" t="s">
        <v>164</v>
      </c>
      <c r="B204" s="1"/>
      <c r="C204" s="2"/>
      <c r="D204" s="3"/>
      <c r="E204" s="21"/>
      <c r="F204" s="1"/>
      <c r="G204" s="108">
        <v>2.60504E-5</v>
      </c>
      <c r="H204" s="1"/>
    </row>
    <row r="205" spans="1:10" x14ac:dyDescent="0.25">
      <c r="A205" s="46" t="s">
        <v>165</v>
      </c>
      <c r="B205" s="1"/>
      <c r="C205" s="2"/>
      <c r="D205" s="3"/>
      <c r="E205" s="21"/>
      <c r="F205" s="1"/>
      <c r="G205" s="108">
        <v>-5.7420499999999997E-5</v>
      </c>
      <c r="H205" s="1"/>
    </row>
    <row r="206" spans="1:10" x14ac:dyDescent="0.25">
      <c r="A206" s="46" t="s">
        <v>166</v>
      </c>
      <c r="B206" s="1"/>
      <c r="C206" s="2"/>
      <c r="D206" s="3"/>
      <c r="E206" s="21"/>
      <c r="F206" s="1"/>
      <c r="G206" s="108">
        <v>-1.0040900000000001E-5</v>
      </c>
      <c r="H206" s="1"/>
    </row>
    <row r="207" spans="1:10" x14ac:dyDescent="0.25">
      <c r="A207" s="46"/>
      <c r="B207" s="1"/>
      <c r="C207" s="2"/>
      <c r="D207" s="3"/>
      <c r="E207" s="21"/>
      <c r="F207" s="1"/>
      <c r="G207" s="107"/>
      <c r="H207" s="1"/>
    </row>
    <row r="208" spans="1:10" x14ac:dyDescent="0.25">
      <c r="A208" s="15" t="s">
        <v>167</v>
      </c>
      <c r="B208" s="1"/>
      <c r="C208" s="2"/>
      <c r="D208" s="3"/>
      <c r="E208" s="21"/>
      <c r="F208" s="1"/>
      <c r="G208" s="107">
        <v>7.6909325772352448E-4</v>
      </c>
      <c r="H208" s="76">
        <v>1158285.0399999998</v>
      </c>
      <c r="I208" s="37"/>
      <c r="J208" s="37"/>
    </row>
    <row r="209" spans="1:8" x14ac:dyDescent="0.25">
      <c r="A209" s="46"/>
      <c r="B209" s="1"/>
      <c r="C209" s="2"/>
      <c r="D209" s="3"/>
      <c r="E209" s="1"/>
      <c r="F209" s="1"/>
      <c r="G209" s="1"/>
      <c r="H209" s="1"/>
    </row>
    <row r="210" spans="1:8" x14ac:dyDescent="0.25">
      <c r="A210" s="46" t="s">
        <v>168</v>
      </c>
      <c r="B210" s="1"/>
      <c r="C210" s="2"/>
      <c r="D210" s="3"/>
      <c r="E210" s="1"/>
      <c r="F210" s="109" t="s">
        <v>169</v>
      </c>
      <c r="G210" s="110" t="s">
        <v>170</v>
      </c>
      <c r="H210" s="110" t="s">
        <v>62</v>
      </c>
    </row>
    <row r="211" spans="1:8" x14ac:dyDescent="0.25">
      <c r="A211" s="34" t="s">
        <v>171</v>
      </c>
      <c r="B211" s="1"/>
      <c r="C211" s="2"/>
      <c r="D211" s="3"/>
      <c r="E211" s="1"/>
      <c r="F211" s="111">
        <v>4.2846956935742725E-3</v>
      </c>
      <c r="G211" s="101">
        <v>5487222.2999999998</v>
      </c>
      <c r="H211" s="112">
        <v>290</v>
      </c>
    </row>
    <row r="212" spans="1:8" x14ac:dyDescent="0.25">
      <c r="A212" s="34" t="s">
        <v>172</v>
      </c>
      <c r="B212" s="1"/>
      <c r="C212" s="2"/>
      <c r="D212" s="3"/>
      <c r="E212" s="1"/>
      <c r="F212" s="111">
        <v>1.1728943698121597E-3</v>
      </c>
      <c r="G212" s="101">
        <v>1502074.5</v>
      </c>
      <c r="H212" s="112">
        <v>83</v>
      </c>
    </row>
    <row r="213" spans="1:8" x14ac:dyDescent="0.25">
      <c r="A213" s="34" t="s">
        <v>173</v>
      </c>
      <c r="B213" s="1"/>
      <c r="C213" s="2"/>
      <c r="D213" s="3"/>
      <c r="E213" s="1"/>
      <c r="F213" s="111">
        <v>4.4450644113494466E-4</v>
      </c>
      <c r="G213" s="113">
        <v>569259.94999999995</v>
      </c>
      <c r="H213" s="114">
        <v>32</v>
      </c>
    </row>
    <row r="214" spans="1:8" x14ac:dyDescent="0.25">
      <c r="A214" s="34" t="s">
        <v>174</v>
      </c>
      <c r="B214" s="1"/>
      <c r="C214" s="2"/>
      <c r="D214" s="3"/>
      <c r="E214" s="1"/>
      <c r="F214" s="111">
        <v>1.2983698052117013E-4</v>
      </c>
      <c r="G214" s="115">
        <v>166276.54</v>
      </c>
      <c r="H214" s="116">
        <v>8</v>
      </c>
    </row>
    <row r="215" spans="1:8" x14ac:dyDescent="0.25">
      <c r="A215" s="46" t="s">
        <v>175</v>
      </c>
      <c r="B215" s="1"/>
      <c r="C215" s="2"/>
      <c r="D215" s="3"/>
      <c r="E215" s="1"/>
      <c r="F215" s="111">
        <v>5.9020965045213777E-3</v>
      </c>
      <c r="G215" s="98">
        <v>7724833.29</v>
      </c>
      <c r="H215" s="117">
        <v>413</v>
      </c>
    </row>
    <row r="216" spans="1:8" x14ac:dyDescent="0.25">
      <c r="A216" s="46"/>
      <c r="B216" s="1"/>
      <c r="C216" s="2"/>
      <c r="D216" s="3"/>
      <c r="E216" s="1"/>
      <c r="F216" s="1"/>
      <c r="G216" s="98"/>
      <c r="H216" s="118"/>
    </row>
    <row r="217" spans="1:8" x14ac:dyDescent="0.25">
      <c r="A217" s="46" t="s">
        <v>176</v>
      </c>
      <c r="B217" s="1"/>
      <c r="C217" s="2"/>
      <c r="D217" s="3"/>
      <c r="E217" s="1"/>
      <c r="F217" s="1"/>
      <c r="G217" s="119" t="s">
        <v>170</v>
      </c>
      <c r="H217" s="119" t="s">
        <v>62</v>
      </c>
    </row>
    <row r="218" spans="1:8" x14ac:dyDescent="0.25">
      <c r="A218" s="46" t="s">
        <v>163</v>
      </c>
      <c r="B218" s="1"/>
      <c r="C218" s="2"/>
      <c r="D218" s="3"/>
      <c r="E218" s="1"/>
      <c r="F218" s="1"/>
      <c r="G218" s="120">
        <v>1.7472377914682744E-3</v>
      </c>
      <c r="H218" s="121">
        <v>1.8016962310858516E-3</v>
      </c>
    </row>
    <row r="219" spans="1:8" x14ac:dyDescent="0.25">
      <c r="A219" s="46" t="s">
        <v>164</v>
      </c>
      <c r="B219" s="1"/>
      <c r="C219" s="2"/>
      <c r="D219" s="3"/>
      <c r="E219" s="1"/>
      <c r="F219" s="1"/>
      <c r="G219" s="120">
        <v>1.5916853999999999E-3</v>
      </c>
      <c r="H219" s="120">
        <v>1.6638212999999999E-3</v>
      </c>
    </row>
    <row r="220" spans="1:8" x14ac:dyDescent="0.25">
      <c r="A220" s="46" t="s">
        <v>165</v>
      </c>
      <c r="B220" s="1"/>
      <c r="C220" s="2"/>
      <c r="D220" s="3"/>
      <c r="E220" s="1"/>
      <c r="F220" s="1"/>
      <c r="G220" s="120">
        <v>1.6025028000000001E-3</v>
      </c>
      <c r="H220" s="120">
        <v>1.6508046000000001E-3</v>
      </c>
    </row>
    <row r="221" spans="1:8" x14ac:dyDescent="0.25">
      <c r="A221" s="46" t="s">
        <v>166</v>
      </c>
      <c r="B221" s="1"/>
      <c r="C221" s="2"/>
      <c r="D221" s="3"/>
      <c r="E221" s="1"/>
      <c r="F221" s="1"/>
      <c r="G221" s="120">
        <v>1.4386098E-3</v>
      </c>
      <c r="H221" s="120">
        <v>1.4832140000000001E-3</v>
      </c>
    </row>
    <row r="222" spans="1:8" x14ac:dyDescent="0.25">
      <c r="A222" s="46"/>
      <c r="B222" s="1"/>
      <c r="C222" s="2"/>
      <c r="D222" s="3"/>
      <c r="E222" s="1"/>
      <c r="F222" s="1"/>
      <c r="G222" s="122"/>
      <c r="H222" s="120"/>
    </row>
    <row r="223" spans="1:8" x14ac:dyDescent="0.25">
      <c r="A223" s="123" t="s">
        <v>177</v>
      </c>
      <c r="B223" s="1"/>
      <c r="C223" s="2"/>
      <c r="D223" s="3"/>
      <c r="E223" s="1"/>
      <c r="F223" s="1"/>
      <c r="G223" s="124">
        <v>2420150.94</v>
      </c>
      <c r="H223" s="120"/>
    </row>
    <row r="224" spans="1:8" x14ac:dyDescent="0.25">
      <c r="A224" s="123" t="s">
        <v>178</v>
      </c>
      <c r="B224" s="1"/>
      <c r="C224" s="2"/>
      <c r="D224" s="3"/>
      <c r="E224" s="1"/>
      <c r="F224" s="1"/>
      <c r="G224" s="122">
        <v>1.8897740502362603E-3</v>
      </c>
      <c r="H224" s="120"/>
    </row>
    <row r="225" spans="1:9" x14ac:dyDescent="0.25">
      <c r="A225" s="123" t="s">
        <v>179</v>
      </c>
      <c r="B225" s="1"/>
      <c r="C225" s="2"/>
      <c r="D225" s="3"/>
      <c r="E225" s="1"/>
      <c r="F225" s="1"/>
      <c r="G225" s="122">
        <v>4.3999999999999997E-2</v>
      </c>
      <c r="H225" s="120"/>
    </row>
    <row r="226" spans="1:9" x14ac:dyDescent="0.25">
      <c r="A226" s="123" t="s">
        <v>180</v>
      </c>
      <c r="B226" s="1"/>
      <c r="C226" s="2"/>
      <c r="D226" s="3"/>
      <c r="E226" s="1"/>
      <c r="F226" s="1"/>
      <c r="G226" s="125" t="s">
        <v>181</v>
      </c>
      <c r="H226" s="120"/>
    </row>
    <row r="227" spans="1:9" x14ac:dyDescent="0.25">
      <c r="A227" s="46"/>
      <c r="B227" s="1"/>
      <c r="C227" s="2"/>
      <c r="D227" s="3"/>
      <c r="E227" s="1"/>
      <c r="F227" s="1"/>
      <c r="G227" s="120"/>
      <c r="H227" s="1"/>
      <c r="I227" s="37"/>
    </row>
    <row r="228" spans="1:9" x14ac:dyDescent="0.25">
      <c r="A228" s="15" t="s">
        <v>182</v>
      </c>
      <c r="B228" s="1"/>
      <c r="C228" s="2"/>
      <c r="D228" s="3"/>
      <c r="E228" s="1"/>
      <c r="F228" s="1"/>
      <c r="G228" s="105" t="s">
        <v>156</v>
      </c>
      <c r="H228" s="105" t="s">
        <v>157</v>
      </c>
    </row>
    <row r="229" spans="1:9" x14ac:dyDescent="0.25">
      <c r="A229" s="15" t="s">
        <v>183</v>
      </c>
      <c r="B229" s="1"/>
      <c r="C229" s="2"/>
      <c r="D229" s="3"/>
      <c r="E229" s="21"/>
      <c r="F229" s="1"/>
      <c r="G229" s="101">
        <v>6482154.5099999998</v>
      </c>
      <c r="H229" s="126">
        <v>391</v>
      </c>
    </row>
    <row r="230" spans="1:9" x14ac:dyDescent="0.25">
      <c r="A230" s="15" t="s">
        <v>184</v>
      </c>
      <c r="B230" s="1"/>
      <c r="C230" s="2"/>
      <c r="D230" s="3"/>
      <c r="E230" s="21"/>
      <c r="F230" s="1"/>
      <c r="G230" s="115">
        <v>6094821.8399999999</v>
      </c>
      <c r="H230" s="126">
        <v>391</v>
      </c>
    </row>
    <row r="231" spans="1:9" x14ac:dyDescent="0.25">
      <c r="A231" s="15" t="s">
        <v>185</v>
      </c>
      <c r="B231" s="1"/>
      <c r="C231" s="2"/>
      <c r="D231" s="3"/>
      <c r="E231" s="21"/>
      <c r="F231" s="1"/>
      <c r="G231" s="94">
        <v>387332.66999999993</v>
      </c>
      <c r="H231" s="62"/>
    </row>
    <row r="232" spans="1:9" x14ac:dyDescent="0.25">
      <c r="A232" s="15"/>
      <c r="B232" s="1"/>
      <c r="C232" s="2"/>
      <c r="D232" s="3"/>
      <c r="E232" s="1"/>
      <c r="F232" s="1"/>
      <c r="G232" s="127"/>
    </row>
    <row r="233" spans="1:9" x14ac:dyDescent="0.25">
      <c r="A233" s="15" t="s">
        <v>186</v>
      </c>
      <c r="B233" s="1"/>
      <c r="C233" s="2"/>
      <c r="D233" s="3"/>
      <c r="E233" s="1"/>
      <c r="F233" s="21"/>
      <c r="G233" s="110" t="s">
        <v>156</v>
      </c>
      <c r="H233" s="105" t="s">
        <v>157</v>
      </c>
    </row>
    <row r="234" spans="1:9" x14ac:dyDescent="0.25">
      <c r="A234" s="15" t="s">
        <v>187</v>
      </c>
      <c r="B234" s="1"/>
      <c r="C234" s="2"/>
      <c r="D234" s="3"/>
      <c r="E234" s="21"/>
      <c r="F234" s="1"/>
      <c r="G234" s="76">
        <v>22242402.289999999</v>
      </c>
      <c r="H234" s="128">
        <v>1304</v>
      </c>
      <c r="I234" s="37" t="s">
        <v>51</v>
      </c>
    </row>
    <row r="235" spans="1:9" x14ac:dyDescent="0.25">
      <c r="A235" s="15" t="s">
        <v>188</v>
      </c>
      <c r="B235" s="1"/>
      <c r="C235" s="2"/>
      <c r="D235" s="3"/>
      <c r="E235" s="21"/>
      <c r="F235" s="21"/>
      <c r="G235" s="76">
        <v>21771623.439999998</v>
      </c>
      <c r="H235" s="69">
        <v>1304</v>
      </c>
      <c r="I235" s="37" t="s">
        <v>51</v>
      </c>
    </row>
    <row r="236" spans="1:9" ht="14.4" thickBot="1" x14ac:dyDescent="0.3">
      <c r="A236" s="15" t="s">
        <v>189</v>
      </c>
      <c r="B236" s="1"/>
      <c r="C236" s="2"/>
      <c r="D236" s="3"/>
      <c r="E236" s="21"/>
      <c r="F236" s="1"/>
      <c r="G236" s="129">
        <v>470778.85000000149</v>
      </c>
    </row>
    <row r="237" spans="1:9" ht="14.4" thickTop="1" x14ac:dyDescent="0.25">
      <c r="A237" s="15"/>
      <c r="B237" s="1"/>
      <c r="C237" s="2"/>
      <c r="D237" s="3"/>
      <c r="E237" s="1"/>
      <c r="F237" s="1"/>
      <c r="G237" s="1"/>
      <c r="H237" s="1"/>
    </row>
    <row r="238" spans="1:9" x14ac:dyDescent="0.25">
      <c r="A238" s="15" t="s">
        <v>234</v>
      </c>
      <c r="B238" s="1"/>
      <c r="C238" s="2"/>
      <c r="D238" s="3"/>
      <c r="E238" s="21"/>
      <c r="F238" s="1"/>
      <c r="G238" s="143">
        <v>3267905.5100000002</v>
      </c>
      <c r="H238" s="1"/>
    </row>
    <row r="239" spans="1:9" x14ac:dyDescent="0.25">
      <c r="A239" s="15" t="s">
        <v>235</v>
      </c>
      <c r="B239" s="1"/>
      <c r="C239" s="2"/>
      <c r="D239" s="3"/>
      <c r="E239" s="1"/>
      <c r="F239" s="1"/>
      <c r="G239" s="144">
        <v>129</v>
      </c>
      <c r="H239" s="1"/>
    </row>
    <row r="240" spans="1:9" x14ac:dyDescent="0.25">
      <c r="A240" s="15"/>
      <c r="B240" s="1"/>
      <c r="C240" s="2"/>
      <c r="D240" s="3"/>
      <c r="E240" s="1"/>
      <c r="F240" s="1"/>
      <c r="G240" s="144"/>
      <c r="H240" s="1"/>
    </row>
    <row r="241" spans="1:10" x14ac:dyDescent="0.25">
      <c r="A241" s="15" t="s">
        <v>190</v>
      </c>
      <c r="B241" s="1"/>
      <c r="C241" s="2"/>
      <c r="D241" s="3"/>
      <c r="E241" s="1"/>
      <c r="F241" s="1"/>
      <c r="G241" s="1" t="s">
        <v>51</v>
      </c>
      <c r="H241" s="1"/>
    </row>
    <row r="242" spans="1:10" x14ac:dyDescent="0.25">
      <c r="A242" s="15"/>
      <c r="B242" s="1"/>
      <c r="C242" s="2"/>
      <c r="D242" s="3"/>
      <c r="E242" s="1"/>
      <c r="F242" s="1"/>
      <c r="G242" s="1"/>
      <c r="H242" s="1"/>
    </row>
    <row r="243" spans="1:10" x14ac:dyDescent="0.25">
      <c r="A243" s="15" t="s">
        <v>191</v>
      </c>
      <c r="B243" s="1"/>
      <c r="C243" s="2"/>
      <c r="D243" s="3"/>
      <c r="E243" s="1"/>
      <c r="F243" s="1"/>
      <c r="G243" s="1"/>
      <c r="H243" s="76">
        <v>2963153.68</v>
      </c>
      <c r="I243" s="130"/>
      <c r="J243" s="59"/>
    </row>
    <row r="244" spans="1:10" x14ac:dyDescent="0.25">
      <c r="A244" s="15" t="s">
        <v>192</v>
      </c>
      <c r="B244" s="1"/>
      <c r="C244" s="2"/>
      <c r="D244" s="3"/>
      <c r="E244" s="1"/>
      <c r="F244" s="1"/>
      <c r="G244" s="1"/>
      <c r="H244" s="94">
        <v>2398001.9</v>
      </c>
      <c r="I244" s="37"/>
      <c r="J244" s="59"/>
    </row>
    <row r="245" spans="1:10" x14ac:dyDescent="0.25">
      <c r="A245" s="15" t="s">
        <v>193</v>
      </c>
      <c r="B245" s="1"/>
      <c r="C245" s="2"/>
      <c r="D245" s="3"/>
      <c r="E245" s="1"/>
      <c r="F245" s="1"/>
      <c r="G245" s="1"/>
      <c r="H245" s="93">
        <v>3502555.39</v>
      </c>
      <c r="J245" s="59"/>
    </row>
    <row r="246" spans="1:10" ht="14.4" thickBot="1" x14ac:dyDescent="0.3">
      <c r="A246" s="15" t="s">
        <v>194</v>
      </c>
      <c r="B246" s="1"/>
      <c r="C246" s="2"/>
      <c r="D246" s="3"/>
      <c r="E246" s="1"/>
      <c r="F246" s="1"/>
      <c r="G246" s="1"/>
      <c r="H246" s="129">
        <v>4067707.1700000004</v>
      </c>
      <c r="I246" s="97"/>
      <c r="J246" s="59"/>
    </row>
    <row r="247" spans="1:10" ht="14.4" thickTop="1" x14ac:dyDescent="0.25">
      <c r="A247" s="15"/>
      <c r="B247" s="1"/>
      <c r="C247" s="2"/>
      <c r="D247" s="3"/>
      <c r="E247" s="1"/>
      <c r="F247" s="1"/>
      <c r="G247" s="1"/>
      <c r="H247" s="1"/>
      <c r="I247" s="131"/>
      <c r="J247" s="59"/>
    </row>
    <row r="248" spans="1:10" x14ac:dyDescent="0.25">
      <c r="A248" s="15" t="s">
        <v>195</v>
      </c>
      <c r="B248" s="1"/>
      <c r="C248" s="2"/>
      <c r="D248" s="3"/>
      <c r="E248" s="1"/>
      <c r="F248" s="1"/>
      <c r="G248" s="1"/>
      <c r="H248" s="76">
        <v>2282659.9500000002</v>
      </c>
      <c r="I248" s="132"/>
      <c r="J248" s="59"/>
    </row>
    <row r="249" spans="1:10" x14ac:dyDescent="0.25">
      <c r="A249" s="15" t="s">
        <v>196</v>
      </c>
      <c r="B249" s="1"/>
      <c r="C249" s="2"/>
      <c r="D249" s="3"/>
      <c r="E249" s="1"/>
      <c r="F249" s="1"/>
      <c r="G249" s="1"/>
      <c r="H249" s="94">
        <v>818809.33</v>
      </c>
      <c r="I249" s="133"/>
      <c r="J249" s="59"/>
    </row>
    <row r="250" spans="1:10" x14ac:dyDescent="0.25">
      <c r="A250" s="15" t="s">
        <v>197</v>
      </c>
      <c r="B250" s="1"/>
      <c r="C250" s="2"/>
      <c r="D250" s="3"/>
      <c r="E250" s="1"/>
      <c r="F250" s="1"/>
      <c r="G250" s="1"/>
      <c r="H250" s="94">
        <v>771357.85</v>
      </c>
      <c r="I250" s="132"/>
      <c r="J250" s="59"/>
    </row>
    <row r="251" spans="1:10" ht="14.4" thickBot="1" x14ac:dyDescent="0.3">
      <c r="A251" s="15" t="s">
        <v>198</v>
      </c>
      <c r="B251" s="1"/>
      <c r="C251" s="2"/>
      <c r="D251" s="3"/>
      <c r="E251" s="1"/>
      <c r="F251" s="1"/>
      <c r="G251" s="1"/>
      <c r="H251" s="129">
        <v>2235208.4700000002</v>
      </c>
      <c r="I251" s="134"/>
      <c r="J251" s="59"/>
    </row>
    <row r="252" spans="1:10" ht="14.4" thickTop="1" x14ac:dyDescent="0.25">
      <c r="A252" s="15"/>
    </row>
    <row r="253" spans="1:10" x14ac:dyDescent="0.25">
      <c r="A253" s="118" t="s">
        <v>199</v>
      </c>
      <c r="F253" s="135"/>
      <c r="I253" s="37"/>
    </row>
    <row r="254" spans="1:10" x14ac:dyDescent="0.25">
      <c r="A254" s="118"/>
      <c r="F254" s="135"/>
    </row>
    <row r="255" spans="1:10" x14ac:dyDescent="0.25">
      <c r="A255" s="46" t="s">
        <v>200</v>
      </c>
      <c r="F255" s="135"/>
    </row>
    <row r="256" spans="1:10" x14ac:dyDescent="0.25">
      <c r="A256" s="46" t="s">
        <v>201</v>
      </c>
      <c r="F256" s="135"/>
    </row>
    <row r="257" spans="1:8" x14ac:dyDescent="0.25">
      <c r="A257" s="46" t="s">
        <v>202</v>
      </c>
      <c r="E257" s="32"/>
      <c r="F257" s="135"/>
    </row>
    <row r="258" spans="1:8" x14ac:dyDescent="0.25">
      <c r="A258" s="46" t="s">
        <v>203</v>
      </c>
      <c r="E258" s="32" t="s">
        <v>51</v>
      </c>
      <c r="F258" s="135"/>
      <c r="H258" s="136" t="s">
        <v>204</v>
      </c>
    </row>
    <row r="259" spans="1:8" x14ac:dyDescent="0.25">
      <c r="A259" s="46"/>
      <c r="F259" s="135"/>
      <c r="H259" s="118"/>
    </row>
    <row r="260" spans="1:8" x14ac:dyDescent="0.25">
      <c r="A260" s="46" t="s">
        <v>236</v>
      </c>
      <c r="F260" s="135"/>
      <c r="H260" s="118"/>
    </row>
    <row r="261" spans="1:8" x14ac:dyDescent="0.25">
      <c r="A261" s="46" t="s">
        <v>208</v>
      </c>
      <c r="E261" s="32" t="s">
        <v>51</v>
      </c>
      <c r="F261" s="135"/>
      <c r="H261" s="136" t="s">
        <v>204</v>
      </c>
    </row>
    <row r="262" spans="1:8" x14ac:dyDescent="0.25">
      <c r="A262" s="46"/>
      <c r="F262" s="135"/>
      <c r="H262" s="118"/>
    </row>
    <row r="263" spans="1:8" x14ac:dyDescent="0.25">
      <c r="A263" s="46" t="s">
        <v>237</v>
      </c>
      <c r="F263" s="135"/>
      <c r="H263" s="118"/>
    </row>
    <row r="264" spans="1:8" x14ac:dyDescent="0.25">
      <c r="A264" s="46" t="s">
        <v>210</v>
      </c>
      <c r="E264" s="32" t="s">
        <v>51</v>
      </c>
      <c r="F264" s="135"/>
      <c r="H264" s="136" t="s">
        <v>204</v>
      </c>
    </row>
    <row r="265" spans="1:8" x14ac:dyDescent="0.25">
      <c r="A265" s="46"/>
      <c r="E265" s="32"/>
      <c r="F265" s="135"/>
      <c r="H265" s="136"/>
    </row>
    <row r="266" spans="1:8" x14ac:dyDescent="0.25">
      <c r="A266" s="46" t="s">
        <v>238</v>
      </c>
      <c r="E266" s="32"/>
      <c r="F266" s="135"/>
      <c r="H266" s="136"/>
    </row>
    <row r="267" spans="1:8" x14ac:dyDescent="0.25">
      <c r="A267" s="46" t="s">
        <v>212</v>
      </c>
      <c r="E267" s="32" t="s">
        <v>51</v>
      </c>
      <c r="F267" s="135"/>
      <c r="H267" s="136" t="s">
        <v>204</v>
      </c>
    </row>
    <row r="268" spans="1:8" x14ac:dyDescent="0.25">
      <c r="A268" s="46"/>
      <c r="E268" s="32"/>
      <c r="F268" s="135"/>
      <c r="H268" s="136"/>
    </row>
    <row r="269" spans="1:8" x14ac:dyDescent="0.25">
      <c r="A269" s="46" t="s">
        <v>239</v>
      </c>
      <c r="F269" s="135"/>
      <c r="H269" s="118"/>
    </row>
    <row r="270" spans="1:8" x14ac:dyDescent="0.25">
      <c r="A270" s="46" t="s">
        <v>214</v>
      </c>
      <c r="E270" s="32" t="s">
        <v>51</v>
      </c>
      <c r="F270" s="135"/>
      <c r="H270" s="136" t="s">
        <v>204</v>
      </c>
    </row>
    <row r="273" spans="1:1" x14ac:dyDescent="0.25">
      <c r="A273" s="46"/>
    </row>
    <row r="274" spans="1:1" ht="15.6" x14ac:dyDescent="0.25">
      <c r="A274" s="137" t="s">
        <v>216</v>
      </c>
    </row>
    <row r="275" spans="1:1" x14ac:dyDescent="0.25">
      <c r="A275" s="46"/>
    </row>
    <row r="276" spans="1:1" x14ac:dyDescent="0.25">
      <c r="A276" s="46"/>
    </row>
    <row r="277" spans="1:1" x14ac:dyDescent="0.25">
      <c r="A277" s="46"/>
    </row>
    <row r="278" spans="1:1" x14ac:dyDescent="0.25">
      <c r="A278" s="46"/>
    </row>
    <row r="279" spans="1:1" x14ac:dyDescent="0.25">
      <c r="A279" s="46"/>
    </row>
    <row r="280" spans="1:1" x14ac:dyDescent="0.25">
      <c r="A280" s="46"/>
    </row>
    <row r="281" spans="1:1" x14ac:dyDescent="0.25">
      <c r="A281" s="46"/>
    </row>
    <row r="282" spans="1:1" x14ac:dyDescent="0.25">
      <c r="A282" s="46"/>
    </row>
    <row r="283" spans="1:1" x14ac:dyDescent="0.25">
      <c r="A283" s="46"/>
    </row>
    <row r="284" spans="1:1" x14ac:dyDescent="0.25">
      <c r="A284" s="46"/>
    </row>
    <row r="285" spans="1:1" x14ac:dyDescent="0.25">
      <c r="A285" s="46"/>
    </row>
    <row r="286" spans="1:1" x14ac:dyDescent="0.25">
      <c r="A286" s="46"/>
    </row>
    <row r="287" spans="1:1" x14ac:dyDescent="0.25">
      <c r="A287" s="46"/>
    </row>
    <row r="288" spans="1:1" x14ac:dyDescent="0.25">
      <c r="A288" s="46"/>
    </row>
    <row r="289" spans="1:1" x14ac:dyDescent="0.25">
      <c r="A289" s="46"/>
    </row>
    <row r="290" spans="1:1" x14ac:dyDescent="0.25">
      <c r="A290" s="46"/>
    </row>
    <row r="291" spans="1:1" x14ac:dyDescent="0.25">
      <c r="A291" s="46"/>
    </row>
    <row r="292" spans="1:1" x14ac:dyDescent="0.25">
      <c r="A292" s="46"/>
    </row>
    <row r="293" spans="1:1" x14ac:dyDescent="0.25">
      <c r="A293" s="46"/>
    </row>
    <row r="294" spans="1:1" x14ac:dyDescent="0.25">
      <c r="A294" s="46"/>
    </row>
    <row r="295" spans="1:1" x14ac:dyDescent="0.25">
      <c r="A295" s="46"/>
    </row>
  </sheetData>
  <pageMargins left="0.7" right="0.7" top="0.75" bottom="0.75" header="0.3" footer="0.3"/>
  <pageSetup scale="43" fitToHeight="0" orientation="portrait" r:id="rId1"/>
  <headerFooter>
    <oddHeader xml:space="preserve">&amp;C&amp;"Times New Roman,Regular"NISSAN AUTO LEASE TRUST 2020-A
Servicer Report
</oddHeader>
  </headerFooter>
  <rowBreaks count="2" manualBreakCount="2">
    <brk id="99" max="16383" man="1"/>
    <brk id="190" max="8"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E298"/>
  <sheetViews>
    <sheetView topLeftCell="A226" zoomScale="75" zoomScaleNormal="75" workbookViewId="0">
      <selection activeCell="J245" sqref="J245"/>
    </sheetView>
  </sheetViews>
  <sheetFormatPr defaultColWidth="34.44140625" defaultRowHeight="13.8" x14ac:dyDescent="0.25"/>
  <cols>
    <col min="1" max="1" width="32.44140625" style="1" customWidth="1"/>
    <col min="2" max="2" width="20.21875" style="4" customWidth="1"/>
    <col min="3" max="3" width="18.77734375" style="4" bestFit="1" customWidth="1"/>
    <col min="4" max="4" width="37.77734375" style="4" customWidth="1"/>
    <col min="5" max="5" width="21.21875" style="4" customWidth="1"/>
    <col min="6" max="6" width="23.21875" style="4" customWidth="1"/>
    <col min="7" max="7" width="20.77734375" style="4" customWidth="1"/>
    <col min="8" max="8" width="18.21875" style="4" customWidth="1"/>
    <col min="9" max="9" width="15.21875" style="4" customWidth="1"/>
    <col min="10" max="16384" width="34.44140625" style="4"/>
  </cols>
  <sheetData>
    <row r="1" spans="1:31" x14ac:dyDescent="0.25">
      <c r="B1" s="1"/>
      <c r="C1" s="1"/>
      <c r="D1" s="1"/>
      <c r="E1" s="1"/>
      <c r="F1" s="1"/>
      <c r="G1" s="1"/>
      <c r="H1" s="1"/>
      <c r="I1" s="1"/>
      <c r="J1" s="1"/>
      <c r="K1" s="1"/>
      <c r="L1" s="1"/>
      <c r="M1" s="1"/>
      <c r="N1" s="1"/>
      <c r="O1" s="1"/>
      <c r="P1" s="1"/>
      <c r="Q1" s="1"/>
      <c r="R1" s="1"/>
      <c r="S1" s="1"/>
      <c r="T1" s="1"/>
      <c r="U1" s="1"/>
      <c r="V1" s="1"/>
      <c r="W1" s="1"/>
      <c r="X1" s="1"/>
      <c r="Y1" s="1"/>
      <c r="Z1" s="2"/>
      <c r="AA1" s="3"/>
      <c r="AB1" s="1"/>
      <c r="AC1" s="1"/>
      <c r="AD1" s="1"/>
      <c r="AE1" s="1"/>
    </row>
    <row r="2" spans="1:31" x14ac:dyDescent="0.25">
      <c r="A2" s="5"/>
      <c r="B2" s="1"/>
      <c r="C2" s="1"/>
      <c r="D2" s="1"/>
      <c r="E2" s="1"/>
      <c r="F2" s="1"/>
      <c r="G2" s="1"/>
    </row>
    <row r="3" spans="1:31" x14ac:dyDescent="0.25">
      <c r="A3" s="6" t="s">
        <v>0</v>
      </c>
      <c r="B3" s="1"/>
      <c r="C3" s="7">
        <f>[3]Notes!C26+1</f>
        <v>44075</v>
      </c>
      <c r="D3" s="8" t="s">
        <v>1</v>
      </c>
      <c r="E3" s="9">
        <f>[3]Notes!C25</f>
        <v>44119</v>
      </c>
      <c r="F3" s="1"/>
      <c r="G3" s="1"/>
    </row>
    <row r="4" spans="1:31" x14ac:dyDescent="0.25">
      <c r="A4" s="6" t="s">
        <v>2</v>
      </c>
      <c r="B4" s="1"/>
      <c r="C4" s="7">
        <f>[3]Notes!C27</f>
        <v>44104</v>
      </c>
      <c r="D4" s="8" t="s">
        <v>3</v>
      </c>
      <c r="E4" s="10">
        <f>[3]Notes!C33</f>
        <v>30</v>
      </c>
      <c r="F4" s="1"/>
      <c r="G4" s="1"/>
    </row>
    <row r="5" spans="1:31" x14ac:dyDescent="0.25">
      <c r="A5" s="6" t="s">
        <v>4</v>
      </c>
      <c r="B5" s="1"/>
      <c r="C5" s="7">
        <f>[3]Notes!C24</f>
        <v>44089</v>
      </c>
      <c r="D5" s="8" t="s">
        <v>5</v>
      </c>
      <c r="E5" s="10">
        <f>[3]Notes!C34</f>
        <v>30</v>
      </c>
      <c r="F5" s="11"/>
      <c r="G5" s="1"/>
    </row>
    <row r="6" spans="1:31" x14ac:dyDescent="0.25">
      <c r="A6" s="6" t="s">
        <v>6</v>
      </c>
      <c r="B6" s="1"/>
      <c r="C6" s="7">
        <f>[3]Notes!C25</f>
        <v>44119</v>
      </c>
      <c r="D6" s="11"/>
      <c r="E6" s="12"/>
      <c r="F6" s="11"/>
      <c r="G6" s="1"/>
    </row>
    <row r="7" spans="1:31" x14ac:dyDescent="0.25">
      <c r="A7" s="6"/>
      <c r="B7" s="13"/>
      <c r="C7" s="11"/>
      <c r="D7" s="11"/>
      <c r="E7" s="11"/>
      <c r="F7" s="14"/>
      <c r="G7" s="1"/>
    </row>
    <row r="8" spans="1:31" x14ac:dyDescent="0.25">
      <c r="A8" s="15" t="s">
        <v>7</v>
      </c>
      <c r="B8" s="11"/>
      <c r="C8" s="1"/>
      <c r="D8" s="1"/>
      <c r="E8" s="1"/>
      <c r="F8" s="1"/>
      <c r="G8" s="1"/>
    </row>
    <row r="9" spans="1:31" x14ac:dyDescent="0.25">
      <c r="A9" s="8"/>
      <c r="B9" s="16" t="s">
        <v>8</v>
      </c>
      <c r="C9" s="16" t="s">
        <v>9</v>
      </c>
      <c r="D9" s="16" t="s">
        <v>10</v>
      </c>
      <c r="E9" s="16" t="s">
        <v>11</v>
      </c>
      <c r="F9" s="16" t="s">
        <v>12</v>
      </c>
      <c r="G9" s="1"/>
    </row>
    <row r="10" spans="1:31" x14ac:dyDescent="0.25">
      <c r="A10" s="8" t="s">
        <v>13</v>
      </c>
      <c r="B10" s="17"/>
      <c r="C10" s="18">
        <f>C11</f>
        <v>1506039779.1399999</v>
      </c>
      <c r="D10" s="19">
        <f>G71</f>
        <v>1312909815.25</v>
      </c>
      <c r="E10" s="18">
        <f>G77</f>
        <v>1280656245.49</v>
      </c>
      <c r="F10" s="20">
        <f t="shared" ref="F10:F17" si="0">E10/C10</f>
        <v>0.8503468920464361</v>
      </c>
      <c r="G10" s="21"/>
      <c r="H10" s="22"/>
    </row>
    <row r="11" spans="1:31" x14ac:dyDescent="0.25">
      <c r="A11" s="8" t="s">
        <v>14</v>
      </c>
      <c r="B11" s="8"/>
      <c r="C11" s="18">
        <f>SUM(C12:C17)</f>
        <v>1506039779.1399999</v>
      </c>
      <c r="D11" s="19">
        <f>SUM(D12:D17)</f>
        <v>1312909815.25</v>
      </c>
      <c r="E11" s="18">
        <f>SUM(E12:E17)</f>
        <v>1280656245.4899998</v>
      </c>
      <c r="F11" s="20">
        <f t="shared" si="0"/>
        <v>0.85034689204643599</v>
      </c>
      <c r="G11" s="1"/>
    </row>
    <row r="12" spans="1:31" x14ac:dyDescent="0.25">
      <c r="A12" s="23" t="s">
        <v>15</v>
      </c>
      <c r="B12" s="24">
        <f>[3]Notes!B12</f>
        <v>1.7218299999999999E-2</v>
      </c>
      <c r="C12" s="18">
        <f>[3]Notes!B3</f>
        <v>164000000</v>
      </c>
      <c r="D12" s="19">
        <f>[3]Notes!C3</f>
        <v>0</v>
      </c>
      <c r="E12" s="18">
        <f>[3]Notes!I3</f>
        <v>0</v>
      </c>
      <c r="F12" s="20">
        <f t="shared" si="0"/>
        <v>0</v>
      </c>
      <c r="G12" s="21"/>
    </row>
    <row r="13" spans="1:31" x14ac:dyDescent="0.25">
      <c r="A13" s="23" t="s">
        <v>16</v>
      </c>
      <c r="B13" s="24">
        <f>[3]Notes!B13</f>
        <v>1.7999999999999999E-2</v>
      </c>
      <c r="C13" s="18">
        <f>[3]Notes!B4</f>
        <v>500000000</v>
      </c>
      <c r="D13" s="19">
        <f>[3]Notes!C4</f>
        <v>473518214.63999999</v>
      </c>
      <c r="E13" s="18">
        <f>[3]Notes!I4</f>
        <v>444196787.58999997</v>
      </c>
      <c r="F13" s="20">
        <f>E13/C13</f>
        <v>0.88839357517999995</v>
      </c>
      <c r="G13" s="21"/>
    </row>
    <row r="14" spans="1:31" x14ac:dyDescent="0.25">
      <c r="A14" s="23" t="s">
        <v>17</v>
      </c>
      <c r="B14" s="25">
        <f>[3]Notes!B14</f>
        <v>2.8238E-3</v>
      </c>
      <c r="C14" s="18">
        <f>[3]Notes!B5</f>
        <v>50000000</v>
      </c>
      <c r="D14" s="19">
        <f>[3]Notes!C5</f>
        <v>47351821.469999999</v>
      </c>
      <c r="E14" s="18">
        <f>[3]Notes!I5</f>
        <v>44419678.759999998</v>
      </c>
      <c r="F14" s="20">
        <f>IF(C14=0,0,E14/C14)</f>
        <v>0.88839357519999995</v>
      </c>
      <c r="G14" s="21"/>
    </row>
    <row r="15" spans="1:31" x14ac:dyDescent="0.25">
      <c r="A15" s="23" t="s">
        <v>18</v>
      </c>
      <c r="B15" s="24">
        <f>[3]Notes!B15</f>
        <v>1.84E-2</v>
      </c>
      <c r="C15" s="18">
        <f>[3]Notes!B6</f>
        <v>436000000</v>
      </c>
      <c r="D15" s="19">
        <f>[3]Notes!C6</f>
        <v>436000000</v>
      </c>
      <c r="E15" s="18">
        <f>[3]Notes!I6</f>
        <v>436000000</v>
      </c>
      <c r="F15" s="20">
        <f>E15/C15</f>
        <v>1</v>
      </c>
      <c r="G15" s="1"/>
    </row>
    <row r="16" spans="1:31" x14ac:dyDescent="0.25">
      <c r="A16" s="23" t="s">
        <v>19</v>
      </c>
      <c r="B16" s="24">
        <f>[3]Notes!B16</f>
        <v>1.8800000000000001E-2</v>
      </c>
      <c r="C16" s="18">
        <f>[3]Notes!B7</f>
        <v>107500000</v>
      </c>
      <c r="D16" s="19">
        <f>[3]Notes!C7</f>
        <v>107500000</v>
      </c>
      <c r="E16" s="18">
        <f>[3]Notes!I7</f>
        <v>107500000</v>
      </c>
      <c r="F16" s="20">
        <f t="shared" si="0"/>
        <v>1</v>
      </c>
      <c r="G16" s="1"/>
    </row>
    <row r="17" spans="1:10" x14ac:dyDescent="0.25">
      <c r="A17" s="23" t="s">
        <v>20</v>
      </c>
      <c r="B17" s="24">
        <f>[3]Notes!B17</f>
        <v>0</v>
      </c>
      <c r="C17" s="18">
        <f>[3]Notes!B8</f>
        <v>248539779.13999999</v>
      </c>
      <c r="D17" s="19">
        <f>[3]Notes!C8</f>
        <v>248539779.13999999</v>
      </c>
      <c r="E17" s="18">
        <f>[3]Notes!I8</f>
        <v>248539779.13999999</v>
      </c>
      <c r="F17" s="20">
        <f t="shared" si="0"/>
        <v>1</v>
      </c>
      <c r="G17" s="1"/>
    </row>
    <row r="18" spans="1:10" x14ac:dyDescent="0.25">
      <c r="A18" s="23"/>
      <c r="B18" s="26"/>
      <c r="C18" s="27"/>
      <c r="D18" s="27"/>
      <c r="E18" s="27"/>
      <c r="F18" s="27"/>
      <c r="G18" s="1"/>
    </row>
    <row r="19" spans="1:10" x14ac:dyDescent="0.25">
      <c r="A19" s="23"/>
      <c r="B19" s="26"/>
      <c r="C19" s="1"/>
      <c r="D19" s="1"/>
      <c r="E19" s="1"/>
      <c r="F19" s="27"/>
      <c r="G19" s="21"/>
    </row>
    <row r="20" spans="1:10" ht="27.6" x14ac:dyDescent="0.25">
      <c r="A20" s="23"/>
      <c r="B20" s="28" t="s">
        <v>21</v>
      </c>
      <c r="C20" s="28" t="s">
        <v>22</v>
      </c>
      <c r="D20" s="28" t="s">
        <v>23</v>
      </c>
      <c r="E20" s="28" t="s">
        <v>24</v>
      </c>
      <c r="F20" s="27"/>
      <c r="G20" s="1"/>
    </row>
    <row r="21" spans="1:10" x14ac:dyDescent="0.25">
      <c r="A21" s="23" t="s">
        <v>15</v>
      </c>
      <c r="B21" s="18">
        <f>[3]Notes!G3</f>
        <v>0</v>
      </c>
      <c r="C21" s="18">
        <f>[3]Notes!H12</f>
        <v>0</v>
      </c>
      <c r="D21" s="20">
        <f t="shared" ref="D21:D26" si="1">B21/(C12/1000)</f>
        <v>0</v>
      </c>
      <c r="E21" s="20">
        <f t="shared" ref="E21:E26" si="2">C21/(C12/1000)</f>
        <v>0</v>
      </c>
      <c r="F21" s="27"/>
      <c r="G21" s="1"/>
    </row>
    <row r="22" spans="1:10" x14ac:dyDescent="0.25">
      <c r="A22" s="23" t="s">
        <v>16</v>
      </c>
      <c r="B22" s="18">
        <f>[3]Notes!G4</f>
        <v>29321427.054207563</v>
      </c>
      <c r="C22" s="18">
        <f>[3]Notes!H13</f>
        <v>710277.32</v>
      </c>
      <c r="D22" s="20">
        <f t="shared" si="1"/>
        <v>58.642854108415129</v>
      </c>
      <c r="E22" s="20">
        <f t="shared" si="2"/>
        <v>1.42055464</v>
      </c>
      <c r="F22" s="27"/>
      <c r="G22" s="1"/>
    </row>
    <row r="23" spans="1:10" x14ac:dyDescent="0.25">
      <c r="A23" s="23" t="s">
        <v>17</v>
      </c>
      <c r="B23" s="18">
        <f>[3]Notes!G5</f>
        <v>2932142.7057922916</v>
      </c>
      <c r="C23" s="18">
        <f>[3]Notes!H14</f>
        <v>11142.67</v>
      </c>
      <c r="D23" s="20">
        <f>IF(B23=0,0,B23/(C14/1000))</f>
        <v>58.642854115845829</v>
      </c>
      <c r="E23" s="20">
        <f>IF(B23=0,0,C23/(C14/1000))</f>
        <v>0.22285340000000001</v>
      </c>
      <c r="F23" s="27"/>
      <c r="G23" s="1"/>
    </row>
    <row r="24" spans="1:10" x14ac:dyDescent="0.25">
      <c r="A24" s="23" t="s">
        <v>18</v>
      </c>
      <c r="B24" s="18">
        <f>[3]Notes!G6</f>
        <v>0</v>
      </c>
      <c r="C24" s="18">
        <f>[3]Notes!H15</f>
        <v>668533.32999999996</v>
      </c>
      <c r="D24" s="20">
        <f t="shared" si="1"/>
        <v>0</v>
      </c>
      <c r="E24" s="20">
        <f t="shared" si="2"/>
        <v>1.5333333256880732</v>
      </c>
      <c r="F24" s="27"/>
      <c r="G24" s="1"/>
    </row>
    <row r="25" spans="1:10" x14ac:dyDescent="0.25">
      <c r="A25" s="23" t="s">
        <v>19</v>
      </c>
      <c r="B25" s="18">
        <f>[3]Notes!G7</f>
        <v>0</v>
      </c>
      <c r="C25" s="18">
        <f>[3]Notes!H16</f>
        <v>168416.67</v>
      </c>
      <c r="D25" s="20">
        <f t="shared" si="1"/>
        <v>0</v>
      </c>
      <c r="E25" s="20">
        <f t="shared" si="2"/>
        <v>1.5666666976744188</v>
      </c>
      <c r="F25" s="27"/>
      <c r="G25" s="1"/>
    </row>
    <row r="26" spans="1:10" x14ac:dyDescent="0.25">
      <c r="A26" s="23" t="s">
        <v>20</v>
      </c>
      <c r="B26" s="18">
        <f>[3]Notes!G8</f>
        <v>0</v>
      </c>
      <c r="C26" s="18">
        <f>[3]Notes!H17</f>
        <v>0</v>
      </c>
      <c r="D26" s="20">
        <f t="shared" si="1"/>
        <v>0</v>
      </c>
      <c r="E26" s="20">
        <f t="shared" si="2"/>
        <v>0</v>
      </c>
      <c r="F26" s="27"/>
      <c r="G26" s="1"/>
    </row>
    <row r="27" spans="1:10" x14ac:dyDescent="0.25">
      <c r="A27" s="8" t="s">
        <v>14</v>
      </c>
      <c r="B27" s="18">
        <f>SUM(B21:B26)</f>
        <v>32253569.759999856</v>
      </c>
      <c r="C27" s="18">
        <f>SUM(C21:C26)</f>
        <v>1558369.9899999998</v>
      </c>
      <c r="D27" s="29"/>
      <c r="E27" s="30"/>
      <c r="F27" s="31"/>
      <c r="G27" s="1"/>
    </row>
    <row r="28" spans="1:10" x14ac:dyDescent="0.25">
      <c r="A28" s="15"/>
      <c r="B28" s="31"/>
      <c r="C28" s="1"/>
      <c r="D28" s="32"/>
      <c r="E28" s="32"/>
      <c r="F28" s="31"/>
      <c r="G28" s="1"/>
    </row>
    <row r="29" spans="1:10" x14ac:dyDescent="0.25">
      <c r="A29" s="15" t="s">
        <v>25</v>
      </c>
      <c r="B29" s="31"/>
      <c r="C29" s="1"/>
      <c r="D29" s="32"/>
      <c r="E29" s="32"/>
      <c r="F29" s="1"/>
      <c r="G29" s="1"/>
    </row>
    <row r="30" spans="1:10" x14ac:dyDescent="0.25">
      <c r="A30" s="15"/>
      <c r="B30" s="1"/>
      <c r="C30" s="1"/>
      <c r="D30" s="1"/>
      <c r="E30" s="1"/>
      <c r="F30" s="1"/>
      <c r="G30" s="1"/>
    </row>
    <row r="31" spans="1:10" x14ac:dyDescent="0.25">
      <c r="A31" s="33" t="s">
        <v>26</v>
      </c>
      <c r="B31" s="1"/>
      <c r="C31" s="1"/>
      <c r="D31" s="1"/>
      <c r="E31" s="1"/>
      <c r="F31" s="1"/>
      <c r="G31" s="1"/>
    </row>
    <row r="32" spans="1:10" x14ac:dyDescent="0.25">
      <c r="A32" s="34" t="s">
        <v>27</v>
      </c>
      <c r="B32" s="1"/>
      <c r="C32" s="1"/>
      <c r="D32" s="1"/>
      <c r="E32" s="1"/>
      <c r="F32" s="1"/>
      <c r="H32" s="35">
        <f>[3]Sources!B5</f>
        <v>16778163.719999999</v>
      </c>
      <c r="I32" s="36"/>
      <c r="J32" s="37"/>
    </row>
    <row r="33" spans="1:10" x14ac:dyDescent="0.25">
      <c r="A33" s="34" t="s">
        <v>28</v>
      </c>
      <c r="B33" s="1"/>
      <c r="C33" s="1"/>
      <c r="D33" s="1"/>
      <c r="E33" s="1"/>
      <c r="F33" s="1"/>
      <c r="H33" s="38">
        <f>[3]Sources!B4</f>
        <v>8077711.6399999997</v>
      </c>
      <c r="I33" s="39"/>
      <c r="J33" s="37"/>
    </row>
    <row r="34" spans="1:10" x14ac:dyDescent="0.25">
      <c r="A34" s="15" t="s">
        <v>29</v>
      </c>
      <c r="B34" s="1"/>
      <c r="C34" s="1"/>
      <c r="D34" s="1"/>
      <c r="E34" s="32"/>
      <c r="F34" s="21"/>
      <c r="H34" s="40">
        <f>SUM(H32:H33)</f>
        <v>24855875.359999999</v>
      </c>
      <c r="I34" s="41"/>
      <c r="J34" s="37"/>
    </row>
    <row r="35" spans="1:10" x14ac:dyDescent="0.25">
      <c r="A35" s="15"/>
      <c r="B35" s="1"/>
      <c r="C35" s="1"/>
      <c r="D35" s="1"/>
      <c r="E35" s="32"/>
      <c r="F35" s="21"/>
      <c r="H35" s="42"/>
      <c r="I35" s="41"/>
    </row>
    <row r="36" spans="1:10" x14ac:dyDescent="0.25">
      <c r="A36" s="15" t="s">
        <v>30</v>
      </c>
      <c r="B36" s="1"/>
      <c r="C36" s="1"/>
      <c r="D36" s="1"/>
      <c r="E36" s="1"/>
      <c r="F36" s="1"/>
      <c r="H36" s="40">
        <f>VLOOKUP("INT_RATE_CAP_RECEIPTS",'[3]Current Data'!B:G,3,FALSE)</f>
        <v>0</v>
      </c>
      <c r="I36" s="43"/>
      <c r="J36" s="37"/>
    </row>
    <row r="37" spans="1:10" x14ac:dyDescent="0.25">
      <c r="A37" s="15"/>
      <c r="B37" s="1"/>
      <c r="C37" s="1"/>
      <c r="D37" s="1"/>
      <c r="E37" s="1"/>
      <c r="F37" s="1"/>
      <c r="H37" s="1"/>
      <c r="I37" s="15"/>
    </row>
    <row r="38" spans="1:10" x14ac:dyDescent="0.25">
      <c r="A38" s="33" t="s">
        <v>31</v>
      </c>
      <c r="B38" s="1"/>
      <c r="C38" s="1"/>
      <c r="D38" s="1"/>
      <c r="E38" s="1"/>
      <c r="F38" s="1"/>
      <c r="H38" s="1"/>
      <c r="I38" s="15"/>
    </row>
    <row r="39" spans="1:10" x14ac:dyDescent="0.25">
      <c r="A39" s="34" t="s">
        <v>32</v>
      </c>
      <c r="B39" s="1"/>
      <c r="C39" s="1"/>
      <c r="D39" s="44"/>
      <c r="E39" s="1"/>
      <c r="F39" s="1"/>
      <c r="H39" s="45">
        <f>[3]Sources!B6</f>
        <v>851655.14</v>
      </c>
      <c r="I39" s="43"/>
      <c r="J39" s="37"/>
    </row>
    <row r="40" spans="1:10" x14ac:dyDescent="0.25">
      <c r="A40" s="34" t="s">
        <v>33</v>
      </c>
      <c r="B40" s="1"/>
      <c r="C40" s="1"/>
      <c r="D40" s="1"/>
      <c r="E40" s="1"/>
      <c r="F40" s="21"/>
      <c r="H40" s="38">
        <f>[3]Sources!B7</f>
        <v>2368937.2599999998</v>
      </c>
      <c r="I40" s="39"/>
      <c r="J40" s="37"/>
    </row>
    <row r="41" spans="1:10" x14ac:dyDescent="0.25">
      <c r="A41" s="46" t="s">
        <v>34</v>
      </c>
      <c r="B41" s="1"/>
      <c r="C41" s="1"/>
      <c r="D41" s="1"/>
      <c r="E41" s="1"/>
      <c r="F41" s="47"/>
      <c r="H41" s="40">
        <f>SUM(H39:H40)</f>
        <v>3220592.4</v>
      </c>
      <c r="I41" s="41"/>
      <c r="J41" s="37"/>
    </row>
    <row r="42" spans="1:10" x14ac:dyDescent="0.25">
      <c r="A42" s="34"/>
      <c r="B42" s="1"/>
      <c r="C42" s="1"/>
      <c r="D42" s="1"/>
      <c r="E42" s="1"/>
      <c r="F42" s="1"/>
      <c r="G42" s="37"/>
      <c r="H42" s="42"/>
      <c r="I42" s="43"/>
    </row>
    <row r="43" spans="1:10" x14ac:dyDescent="0.25">
      <c r="A43" s="15"/>
      <c r="B43" s="1"/>
      <c r="C43" s="1"/>
      <c r="D43" s="1"/>
      <c r="E43" s="1"/>
      <c r="F43" s="1"/>
      <c r="H43" s="1"/>
      <c r="I43" s="15"/>
    </row>
    <row r="44" spans="1:10" x14ac:dyDescent="0.25">
      <c r="A44" s="33" t="s">
        <v>35</v>
      </c>
      <c r="B44" s="1"/>
      <c r="C44" s="1"/>
      <c r="D44" s="1"/>
      <c r="E44" s="1"/>
      <c r="F44" s="1"/>
      <c r="H44" s="1"/>
      <c r="I44" s="15"/>
    </row>
    <row r="45" spans="1:10" ht="14.4" x14ac:dyDescent="0.3">
      <c r="A45" s="46" t="s">
        <v>36</v>
      </c>
      <c r="B45" s="1"/>
      <c r="C45" s="1"/>
      <c r="D45" s="1"/>
      <c r="E45" s="1"/>
      <c r="F45" s="1"/>
      <c r="G45" s="48"/>
      <c r="H45" s="40">
        <f>[3]Sources!B9</f>
        <v>0</v>
      </c>
      <c r="I45" s="41"/>
      <c r="J45" s="37"/>
    </row>
    <row r="46" spans="1:10" x14ac:dyDescent="0.25">
      <c r="A46" s="46" t="s">
        <v>37</v>
      </c>
      <c r="B46" s="1"/>
      <c r="C46" s="1"/>
      <c r="D46" s="1"/>
      <c r="E46" s="1"/>
      <c r="F46" s="1"/>
      <c r="H46" s="45">
        <f>[3]Sources!B11</f>
        <v>0</v>
      </c>
      <c r="I46" s="43"/>
      <c r="J46" s="37"/>
    </row>
    <row r="47" spans="1:10" x14ac:dyDescent="0.25">
      <c r="A47" s="46" t="s">
        <v>38</v>
      </c>
      <c r="B47" s="1"/>
      <c r="C47" s="1"/>
      <c r="D47" s="1"/>
      <c r="E47" s="1"/>
      <c r="F47" s="21"/>
      <c r="G47" s="36"/>
      <c r="H47" s="35">
        <f>[3]Sources!B12+[3]Sources!B8</f>
        <v>13324949.699999999</v>
      </c>
      <c r="I47" s="36"/>
      <c r="J47" s="37"/>
    </row>
    <row r="48" spans="1:10" x14ac:dyDescent="0.25">
      <c r="A48" s="46" t="s">
        <v>39</v>
      </c>
      <c r="B48" s="1"/>
      <c r="C48" s="1"/>
      <c r="D48" s="1"/>
      <c r="E48" s="1"/>
      <c r="F48" s="1"/>
      <c r="H48" s="35">
        <f>[3]Sources!B13</f>
        <v>30467.09</v>
      </c>
      <c r="I48" s="36"/>
      <c r="J48" s="37"/>
    </row>
    <row r="49" spans="1:10" x14ac:dyDescent="0.25">
      <c r="A49" s="46" t="s">
        <v>40</v>
      </c>
      <c r="B49" s="1"/>
      <c r="C49" s="1"/>
      <c r="D49" s="1"/>
      <c r="E49" s="1"/>
      <c r="F49" s="1"/>
      <c r="H49" s="45">
        <f>[3]Sources!B14</f>
        <v>0</v>
      </c>
      <c r="I49" s="43"/>
      <c r="J49" s="37"/>
    </row>
    <row r="50" spans="1:10" x14ac:dyDescent="0.25">
      <c r="A50" s="46" t="s">
        <v>41</v>
      </c>
      <c r="B50" s="1"/>
      <c r="C50" s="1"/>
      <c r="D50" s="1"/>
      <c r="E50" s="1"/>
      <c r="F50" s="1"/>
      <c r="H50" s="35">
        <f>F61-VLOOKUP("5040_net_ins_proceeds",'[3]Current Data'!B:D,3,FALSE)</f>
        <v>1792624.9</v>
      </c>
      <c r="I50" s="36"/>
      <c r="J50" s="37"/>
    </row>
    <row r="51" spans="1:10" x14ac:dyDescent="0.25">
      <c r="A51" s="46" t="s">
        <v>42</v>
      </c>
      <c r="B51" s="1"/>
      <c r="C51" s="1"/>
      <c r="D51" s="1"/>
      <c r="E51" s="1"/>
      <c r="F51" s="1"/>
      <c r="H51" s="49">
        <f>[3]Sources!B16</f>
        <v>394788.62</v>
      </c>
      <c r="I51" s="50"/>
      <c r="J51" s="37"/>
    </row>
    <row r="52" spans="1:10" x14ac:dyDescent="0.25">
      <c r="A52" s="15" t="s">
        <v>43</v>
      </c>
      <c r="B52" s="1"/>
      <c r="C52" s="1"/>
      <c r="D52" s="1"/>
      <c r="E52" s="1"/>
      <c r="F52" s="21"/>
      <c r="H52" s="51">
        <f>SUM(H45:H51)+H34+H36+H41</f>
        <v>43619298.07</v>
      </c>
      <c r="I52" s="51"/>
      <c r="J52" s="37"/>
    </row>
    <row r="53" spans="1:10" x14ac:dyDescent="0.25">
      <c r="A53" s="15"/>
      <c r="B53" s="1"/>
      <c r="C53" s="1"/>
      <c r="D53" s="1"/>
      <c r="E53" s="1"/>
      <c r="F53" s="21"/>
      <c r="H53" s="52"/>
    </row>
    <row r="54" spans="1:10" x14ac:dyDescent="0.25">
      <c r="A54" s="15"/>
      <c r="B54" s="1"/>
      <c r="C54" s="1"/>
      <c r="D54" s="1"/>
      <c r="E54" s="53" t="s">
        <v>44</v>
      </c>
      <c r="F54" s="21"/>
      <c r="H54" s="52"/>
    </row>
    <row r="55" spans="1:10" x14ac:dyDescent="0.25">
      <c r="A55" s="15" t="s">
        <v>45</v>
      </c>
      <c r="B55" s="1"/>
      <c r="C55" s="1"/>
      <c r="D55" s="1"/>
      <c r="E55" s="54" t="s">
        <v>46</v>
      </c>
      <c r="F55" s="55" t="s">
        <v>47</v>
      </c>
      <c r="G55" s="54" t="s">
        <v>48</v>
      </c>
      <c r="H55" s="51" t="s">
        <v>49</v>
      </c>
    </row>
    <row r="56" spans="1:10" x14ac:dyDescent="0.25">
      <c r="A56" s="46" t="s">
        <v>50</v>
      </c>
      <c r="B56" s="1" t="s">
        <v>51</v>
      </c>
      <c r="C56" s="1"/>
      <c r="D56" s="1"/>
      <c r="E56" s="56">
        <f>[3]Disposition!C4</f>
        <v>4316793</v>
      </c>
      <c r="F56" s="56"/>
      <c r="G56" s="57"/>
      <c r="H56" s="58">
        <f>[3]Disposition!B4</f>
        <v>251</v>
      </c>
      <c r="I56" s="59"/>
    </row>
    <row r="57" spans="1:10" x14ac:dyDescent="0.25">
      <c r="A57" s="46" t="s">
        <v>52</v>
      </c>
      <c r="E57" s="56">
        <f>[3]Disposition!C5</f>
        <v>91325</v>
      </c>
      <c r="F57" s="56"/>
      <c r="G57" s="57"/>
      <c r="H57" s="58">
        <f>[3]Disposition!B5</f>
        <v>5</v>
      </c>
      <c r="I57" s="59"/>
    </row>
    <row r="58" spans="1:10" x14ac:dyDescent="0.25">
      <c r="A58" s="46" t="s">
        <v>53</v>
      </c>
      <c r="B58" s="1"/>
      <c r="C58" s="1"/>
      <c r="D58" s="1"/>
      <c r="E58" s="56">
        <f>[3]Disposition!C6</f>
        <v>539605</v>
      </c>
      <c r="F58" s="57"/>
      <c r="G58" s="57"/>
      <c r="H58" s="58">
        <f>[3]Disposition!B6</f>
        <v>30</v>
      </c>
    </row>
    <row r="59" spans="1:10" x14ac:dyDescent="0.25">
      <c r="A59" s="46" t="s">
        <v>54</v>
      </c>
      <c r="B59" s="1"/>
      <c r="C59" s="1"/>
      <c r="D59" s="1"/>
      <c r="E59" s="56">
        <f>[3]Disposition!C7</f>
        <v>0</v>
      </c>
      <c r="F59" s="57"/>
      <c r="G59" s="57"/>
      <c r="H59" s="58">
        <f>[3]Disposition!B7</f>
        <v>0</v>
      </c>
    </row>
    <row r="60" spans="1:10" x14ac:dyDescent="0.25">
      <c r="A60" s="46" t="s">
        <v>55</v>
      </c>
      <c r="B60" s="1"/>
      <c r="C60" s="1"/>
      <c r="D60" s="1"/>
      <c r="E60" s="56">
        <f>[3]Disposition!C8</f>
        <v>0</v>
      </c>
      <c r="F60" s="57"/>
      <c r="G60" s="57"/>
      <c r="H60" s="58">
        <f>[3]Disposition!B8</f>
        <v>0</v>
      </c>
    </row>
    <row r="61" spans="1:10" x14ac:dyDescent="0.25">
      <c r="A61" s="46" t="s">
        <v>56</v>
      </c>
      <c r="B61" s="1"/>
      <c r="C61" s="1"/>
      <c r="D61" s="1"/>
      <c r="E61" s="56"/>
      <c r="F61" s="56">
        <f>[3]Disposition!D9</f>
        <v>1765252.19</v>
      </c>
      <c r="G61" s="57"/>
      <c r="H61" s="58">
        <f>[3]Disposition!B9</f>
        <v>88</v>
      </c>
    </row>
    <row r="62" spans="1:10" x14ac:dyDescent="0.25">
      <c r="A62" s="46" t="s">
        <v>57</v>
      </c>
      <c r="B62" s="1"/>
      <c r="C62" s="1"/>
      <c r="D62" s="1"/>
      <c r="E62" s="56"/>
      <c r="F62" s="56"/>
      <c r="G62" s="57">
        <f>[3]Disposition!E10</f>
        <v>12849.87</v>
      </c>
      <c r="H62" s="58">
        <f>[3]Disposition!B10</f>
        <v>1</v>
      </c>
    </row>
    <row r="63" spans="1:10" x14ac:dyDescent="0.25">
      <c r="A63" s="46" t="s">
        <v>58</v>
      </c>
      <c r="B63" s="1"/>
      <c r="C63" s="1"/>
      <c r="D63" s="1"/>
      <c r="E63" s="56"/>
      <c r="F63" s="60"/>
      <c r="G63" s="57">
        <f>[3]Disposition!E11</f>
        <v>6578637.7300000004</v>
      </c>
      <c r="H63" s="58">
        <f>[3]Disposition!B11</f>
        <v>310</v>
      </c>
    </row>
    <row r="64" spans="1:10" x14ac:dyDescent="0.25">
      <c r="A64" s="46" t="s">
        <v>59</v>
      </c>
      <c r="B64" s="1"/>
      <c r="C64" s="1"/>
      <c r="D64" s="1"/>
      <c r="E64" s="61"/>
      <c r="F64" s="61"/>
      <c r="G64" s="57">
        <f>[3]Disposition!E12</f>
        <v>1574633.51</v>
      </c>
      <c r="H64" s="58">
        <f>[3]Disposition!B12</f>
        <v>67</v>
      </c>
    </row>
    <row r="65" spans="1:10" x14ac:dyDescent="0.25">
      <c r="A65" s="34" t="s">
        <v>60</v>
      </c>
      <c r="B65" s="1"/>
      <c r="C65" s="1"/>
      <c r="D65" s="1"/>
      <c r="E65" s="62">
        <f>SUM(E56:E64)</f>
        <v>4947723</v>
      </c>
      <c r="F65" s="62">
        <f>SUM(F56:F64)</f>
        <v>1765252.19</v>
      </c>
      <c r="G65" s="63">
        <f>SUM(G56:G64)</f>
        <v>8166121.1100000003</v>
      </c>
      <c r="H65" s="64">
        <f>SUM(H56:H64)</f>
        <v>752</v>
      </c>
      <c r="I65" s="59"/>
    </row>
    <row r="66" spans="1:10" x14ac:dyDescent="0.25">
      <c r="A66" s="15"/>
      <c r="B66" s="1"/>
      <c r="C66" s="1"/>
      <c r="D66" s="1"/>
      <c r="E66" s="1"/>
      <c r="F66" s="1"/>
      <c r="G66" s="1"/>
      <c r="H66" s="42"/>
    </row>
    <row r="67" spans="1:10" x14ac:dyDescent="0.25">
      <c r="A67" s="15"/>
      <c r="B67" s="1"/>
      <c r="C67" s="1"/>
      <c r="D67" s="1"/>
      <c r="E67" s="47"/>
      <c r="F67" s="47"/>
      <c r="G67" s="47"/>
      <c r="H67" s="47"/>
    </row>
    <row r="68" spans="1:10" x14ac:dyDescent="0.25">
      <c r="A68" s="15"/>
      <c r="B68" s="1"/>
      <c r="C68" s="1"/>
      <c r="D68" s="1"/>
      <c r="E68" s="1"/>
      <c r="F68" s="1"/>
      <c r="G68" s="1"/>
      <c r="H68" s="42"/>
    </row>
    <row r="69" spans="1:10" x14ac:dyDescent="0.25">
      <c r="A69" s="15" t="s">
        <v>61</v>
      </c>
      <c r="B69" s="1"/>
      <c r="C69" s="1"/>
      <c r="D69" s="2"/>
      <c r="E69" s="1"/>
      <c r="F69" s="65"/>
      <c r="G69" s="1"/>
      <c r="H69" s="42"/>
    </row>
    <row r="70" spans="1:10" x14ac:dyDescent="0.25">
      <c r="A70" s="15"/>
      <c r="B70" s="1"/>
      <c r="C70" s="1"/>
      <c r="D70" s="66" t="s">
        <v>62</v>
      </c>
      <c r="E70" s="66" t="s">
        <v>63</v>
      </c>
      <c r="F70" s="67" t="s">
        <v>64</v>
      </c>
      <c r="G70" s="68" t="s">
        <v>65</v>
      </c>
      <c r="H70" s="42"/>
    </row>
    <row r="71" spans="1:10" x14ac:dyDescent="0.25">
      <c r="A71" s="46" t="s">
        <v>66</v>
      </c>
      <c r="B71" s="1"/>
      <c r="C71" s="1"/>
      <c r="D71" s="69">
        <f>[3]Collateral!F2</f>
        <v>69118</v>
      </c>
      <c r="E71" s="70">
        <f>[3]Collateral!B2</f>
        <v>1599805827.96</v>
      </c>
      <c r="F71" s="71">
        <f>VLOOKUP("POOL_DISC_RATE",'[3]Current Data'!B:G,3,FALSE)</f>
        <v>7.0000000000000007E-2</v>
      </c>
      <c r="G71" s="70">
        <f>[3]Collateral!C2</f>
        <v>1312909815.25</v>
      </c>
      <c r="H71" s="42"/>
      <c r="I71" s="59"/>
    </row>
    <row r="72" spans="1:10" x14ac:dyDescent="0.25">
      <c r="A72" s="46" t="s">
        <v>67</v>
      </c>
      <c r="B72" s="1"/>
      <c r="C72" s="1"/>
      <c r="D72" s="72"/>
      <c r="E72" s="73">
        <f>-[3]Collateral!B3</f>
        <v>-22176529.920000002</v>
      </c>
      <c r="F72" s="74"/>
      <c r="G72" s="35">
        <f>-[3]Collateral!C3</f>
        <v>-17713245.399999857</v>
      </c>
      <c r="H72" s="42"/>
      <c r="I72" s="59"/>
    </row>
    <row r="73" spans="1:10" x14ac:dyDescent="0.25">
      <c r="A73" s="46" t="s">
        <v>68</v>
      </c>
      <c r="B73" s="1"/>
      <c r="C73" s="1"/>
      <c r="D73" s="75">
        <f>-[3]Collateral!F4</f>
        <v>-140</v>
      </c>
      <c r="E73" s="73">
        <f>-[3]Collateral!B4</f>
        <v>-3043642.71</v>
      </c>
      <c r="F73" s="74"/>
      <c r="G73" s="35">
        <f>-[3]Collateral!C4</f>
        <v>-2524816.6800000002</v>
      </c>
      <c r="H73" s="42"/>
      <c r="I73" s="59"/>
    </row>
    <row r="74" spans="1:10" x14ac:dyDescent="0.25">
      <c r="A74" s="46" t="s">
        <v>69</v>
      </c>
      <c r="B74" s="1"/>
      <c r="C74" s="1"/>
      <c r="D74" s="75">
        <f>-[3]Collateral!F5</f>
        <v>0</v>
      </c>
      <c r="E74" s="73">
        <f>-[3]Collateral!B5</f>
        <v>0</v>
      </c>
      <c r="F74" s="74"/>
      <c r="G74" s="35">
        <f>-[3]Collateral!C5</f>
        <v>0</v>
      </c>
      <c r="H74" s="42"/>
      <c r="I74" s="59"/>
    </row>
    <row r="75" spans="1:10" x14ac:dyDescent="0.25">
      <c r="A75" s="46" t="s">
        <v>70</v>
      </c>
      <c r="B75" s="1"/>
      <c r="C75" s="21"/>
      <c r="D75" s="75">
        <f>-[3]Collateral!F6</f>
        <v>-124</v>
      </c>
      <c r="E75" s="73">
        <f>-[3]Collateral!B6</f>
        <v>-2611860.19</v>
      </c>
      <c r="F75" s="74"/>
      <c r="G75" s="35">
        <f>-[3]Collateral!C6</f>
        <v>-2160929.4700000002</v>
      </c>
      <c r="H75" s="42"/>
      <c r="I75" s="59"/>
    </row>
    <row r="76" spans="1:10" x14ac:dyDescent="0.25">
      <c r="A76" s="46" t="s">
        <v>71</v>
      </c>
      <c r="B76" s="1"/>
      <c r="C76" s="1"/>
      <c r="D76" s="75">
        <f>-[3]Collateral!F7</f>
        <v>-585</v>
      </c>
      <c r="E76" s="73">
        <f>-[3]Collateral!B7</f>
        <v>-11771252.33</v>
      </c>
      <c r="F76" s="76"/>
      <c r="G76" s="35">
        <f>-[3]Collateral!C7</f>
        <v>-9854578.2100000009</v>
      </c>
      <c r="H76" s="42"/>
      <c r="I76" s="59"/>
      <c r="J76" s="59"/>
    </row>
    <row r="77" spans="1:10" x14ac:dyDescent="0.25">
      <c r="A77" s="46" t="s">
        <v>72</v>
      </c>
      <c r="B77" s="1"/>
      <c r="C77" s="77"/>
      <c r="D77" s="78">
        <f>SUM(D71:D76)</f>
        <v>68269</v>
      </c>
      <c r="E77" s="79">
        <f>SUM(E71:E76)</f>
        <v>1560202542.8099999</v>
      </c>
      <c r="F77" s="80"/>
      <c r="G77" s="79">
        <f>SUM(G71:G76)</f>
        <v>1280656245.49</v>
      </c>
      <c r="H77" s="52"/>
      <c r="I77" s="59"/>
    </row>
    <row r="78" spans="1:10" x14ac:dyDescent="0.25">
      <c r="A78" s="81"/>
      <c r="B78" s="1"/>
      <c r="C78" s="47"/>
      <c r="D78" s="1"/>
      <c r="E78" s="82" t="str">
        <f>IF(E77=[3]Collateral!B8," ","error")</f>
        <v xml:space="preserve"> </v>
      </c>
      <c r="F78" s="1"/>
      <c r="G78" s="82" t="str">
        <f>IF(G77=[3]Collateral!C8," ","error")</f>
        <v xml:space="preserve"> </v>
      </c>
      <c r="H78" s="52"/>
    </row>
    <row r="79" spans="1:10" x14ac:dyDescent="0.25">
      <c r="A79" s="83" t="s">
        <v>73</v>
      </c>
      <c r="B79" s="1"/>
      <c r="C79" s="47"/>
      <c r="D79" s="1"/>
      <c r="E79" s="1"/>
      <c r="F79" s="1"/>
      <c r="G79" s="1"/>
      <c r="H79" s="52"/>
    </row>
    <row r="80" spans="1:10" x14ac:dyDescent="0.25">
      <c r="A80" s="84" t="s">
        <v>74</v>
      </c>
      <c r="B80" s="1"/>
      <c r="C80" s="47"/>
      <c r="D80" s="1"/>
      <c r="E80" s="1"/>
      <c r="F80" s="1"/>
      <c r="G80" s="56">
        <f>VLOOKUP("POOL_LEASE_PAY_SEC_VAL",'[3]Current Data'!B:F,3,FALSE)</f>
        <v>386968486.86000001</v>
      </c>
      <c r="H80" s="52"/>
      <c r="I80" s="59"/>
    </row>
    <row r="81" spans="1:10" x14ac:dyDescent="0.25">
      <c r="A81" s="84" t="s">
        <v>75</v>
      </c>
      <c r="B81" s="1"/>
      <c r="C81" s="47"/>
      <c r="D81" s="1"/>
      <c r="E81" s="1"/>
      <c r="F81" s="1"/>
      <c r="G81" s="61">
        <f>VLOOKUP("POOL_RESIDUAL_SEC_VAL",'[3]Current Data'!B:F,3,FALSE)</f>
        <v>893687758.63</v>
      </c>
      <c r="H81" s="52"/>
      <c r="I81" s="59"/>
    </row>
    <row r="82" spans="1:10" x14ac:dyDescent="0.25">
      <c r="A82" s="85" t="s">
        <v>60</v>
      </c>
      <c r="B82" s="1"/>
      <c r="C82" s="47"/>
      <c r="D82" s="1"/>
      <c r="E82" s="1"/>
      <c r="F82" s="1"/>
      <c r="G82" s="86">
        <f>SUM(G80:G81)</f>
        <v>1280656245.49</v>
      </c>
      <c r="H82" s="52"/>
      <c r="I82" s="59"/>
    </row>
    <row r="83" spans="1:10" x14ac:dyDescent="0.25">
      <c r="A83" s="84"/>
      <c r="B83" s="1"/>
      <c r="C83" s="47"/>
      <c r="D83" s="1"/>
      <c r="E83" s="1"/>
      <c r="F83" s="1"/>
      <c r="G83" s="1"/>
      <c r="H83" s="52"/>
    </row>
    <row r="84" spans="1:10" x14ac:dyDescent="0.25">
      <c r="A84" s="87"/>
      <c r="B84" s="1"/>
      <c r="C84" s="47"/>
      <c r="D84" s="1"/>
      <c r="E84" s="1"/>
      <c r="F84" s="1"/>
      <c r="G84" s="1"/>
      <c r="H84" s="52"/>
    </row>
    <row r="85" spans="1:10" x14ac:dyDescent="0.25">
      <c r="A85" s="15" t="s">
        <v>76</v>
      </c>
      <c r="B85" s="1"/>
      <c r="C85" s="1"/>
      <c r="D85" s="1"/>
      <c r="E85" s="1"/>
      <c r="F85" s="1"/>
      <c r="G85" s="88"/>
      <c r="H85" s="1"/>
    </row>
    <row r="86" spans="1:10" x14ac:dyDescent="0.25">
      <c r="A86" s="15"/>
      <c r="B86" s="1"/>
      <c r="C86" s="1"/>
      <c r="D86" s="1"/>
      <c r="E86" s="1"/>
      <c r="F86" s="1"/>
      <c r="G86" s="47"/>
      <c r="H86" s="1"/>
    </row>
    <row r="87" spans="1:10" x14ac:dyDescent="0.25">
      <c r="A87" s="46" t="s">
        <v>43</v>
      </c>
      <c r="B87" s="1"/>
      <c r="C87" s="1"/>
      <c r="D87" s="1"/>
      <c r="E87" s="47"/>
      <c r="F87" s="37"/>
      <c r="G87" s="1"/>
      <c r="H87" s="89">
        <f>[3]Sources!B18</f>
        <v>43619298.07</v>
      </c>
      <c r="I87" s="37"/>
      <c r="J87" s="37"/>
    </row>
    <row r="88" spans="1:10" x14ac:dyDescent="0.25">
      <c r="A88" s="46" t="s">
        <v>77</v>
      </c>
      <c r="B88" s="1"/>
      <c r="C88" s="1"/>
      <c r="D88" s="1"/>
      <c r="E88" s="1"/>
      <c r="F88" s="1"/>
      <c r="G88" s="1"/>
      <c r="H88" s="90">
        <f>IF([3]Notes!L1="Regular",[3]Sources!F23,[3]Sources!F25)</f>
        <v>0</v>
      </c>
      <c r="J88" s="37"/>
    </row>
    <row r="89" spans="1:10" x14ac:dyDescent="0.25">
      <c r="A89" s="46" t="s">
        <v>78</v>
      </c>
      <c r="B89" s="1"/>
      <c r="C89" s="1"/>
      <c r="D89" s="1"/>
      <c r="E89" s="1"/>
      <c r="F89" s="21"/>
      <c r="G89" s="1"/>
      <c r="H89" s="89">
        <f>H87+H88</f>
        <v>43619298.07</v>
      </c>
      <c r="J89" s="37"/>
    </row>
    <row r="90" spans="1:10" x14ac:dyDescent="0.25">
      <c r="A90" s="46"/>
      <c r="B90" s="1"/>
      <c r="C90" s="1"/>
      <c r="D90" s="1"/>
      <c r="E90" s="1"/>
      <c r="F90" s="1"/>
      <c r="G90" s="1"/>
      <c r="H90" s="21"/>
    </row>
    <row r="91" spans="1:10" x14ac:dyDescent="0.25">
      <c r="A91" s="46" t="s">
        <v>79</v>
      </c>
      <c r="B91" s="1"/>
      <c r="C91" s="1"/>
      <c r="D91" s="1"/>
      <c r="E91" s="1"/>
      <c r="F91" s="21"/>
      <c r="G91" s="1"/>
      <c r="H91" s="89">
        <f>[3]Notes!C30</f>
        <v>0</v>
      </c>
      <c r="J91" s="37"/>
    </row>
    <row r="92" spans="1:10" x14ac:dyDescent="0.25">
      <c r="A92" s="46" t="s">
        <v>80</v>
      </c>
      <c r="B92" s="1"/>
      <c r="C92" s="1"/>
      <c r="D92" s="1"/>
      <c r="E92" s="1"/>
      <c r="F92" s="21"/>
      <c r="G92" s="1"/>
      <c r="H92" s="91">
        <f>[3]Notes!C28</f>
        <v>690992.51</v>
      </c>
      <c r="J92" s="37"/>
    </row>
    <row r="93" spans="1:10" x14ac:dyDescent="0.25">
      <c r="A93" s="15" t="s">
        <v>81</v>
      </c>
      <c r="B93" s="1"/>
      <c r="C93" s="1"/>
      <c r="D93" s="1"/>
      <c r="E93" s="1"/>
      <c r="F93" s="1"/>
      <c r="G93" s="1"/>
      <c r="H93" s="92">
        <f>[3]Notes!C29</f>
        <v>1108898.83</v>
      </c>
      <c r="J93" s="37"/>
    </row>
    <row r="94" spans="1:10" x14ac:dyDescent="0.25">
      <c r="A94" s="46" t="s">
        <v>82</v>
      </c>
      <c r="B94" s="1"/>
      <c r="C94" s="1"/>
      <c r="D94" s="1"/>
      <c r="E94" s="1"/>
      <c r="F94" s="1"/>
      <c r="G94" s="1"/>
      <c r="H94" s="15"/>
    </row>
    <row r="95" spans="1:10" x14ac:dyDescent="0.25">
      <c r="A95" s="34" t="s">
        <v>83</v>
      </c>
      <c r="B95" s="1"/>
      <c r="C95" s="1"/>
      <c r="D95" s="1"/>
      <c r="E95" s="1"/>
      <c r="F95" s="1"/>
      <c r="G95" s="1"/>
      <c r="H95" s="89">
        <f>[3]Notes!C32</f>
        <v>1094091.51</v>
      </c>
      <c r="J95" s="37"/>
    </row>
    <row r="96" spans="1:10" x14ac:dyDescent="0.25">
      <c r="A96" s="34" t="s">
        <v>84</v>
      </c>
      <c r="B96" s="1"/>
      <c r="C96" s="1"/>
      <c r="D96" s="1"/>
      <c r="E96" s="1"/>
      <c r="F96" s="1"/>
      <c r="G96" s="1"/>
      <c r="H96" s="89">
        <f>[3]Waterfall!F5</f>
        <v>1094091.51</v>
      </c>
      <c r="J96" s="37"/>
    </row>
    <row r="97" spans="1:10" x14ac:dyDescent="0.25">
      <c r="A97" s="34" t="s">
        <v>85</v>
      </c>
      <c r="B97" s="1"/>
      <c r="C97" s="1"/>
      <c r="D97" s="1"/>
      <c r="E97" s="1"/>
      <c r="F97" s="1"/>
      <c r="G97" s="1"/>
      <c r="H97" s="93">
        <f>IF(H96&lt;H95,H95-H96,0)</f>
        <v>0</v>
      </c>
      <c r="J97" s="37"/>
    </row>
    <row r="98" spans="1:10" x14ac:dyDescent="0.25">
      <c r="A98" s="34" t="s">
        <v>86</v>
      </c>
      <c r="B98" s="1"/>
      <c r="C98" s="1"/>
      <c r="D98" s="1"/>
      <c r="E98" s="1"/>
      <c r="F98" s="1"/>
      <c r="G98" s="1"/>
      <c r="H98" s="94">
        <f>H91+H92+H93+H96</f>
        <v>2893982.85</v>
      </c>
      <c r="I98" s="37"/>
      <c r="J98" s="37"/>
    </row>
    <row r="99" spans="1:10" x14ac:dyDescent="0.25">
      <c r="A99" s="81"/>
      <c r="B99" s="1"/>
      <c r="C99" s="1"/>
      <c r="D99" s="1"/>
      <c r="E99" s="1"/>
      <c r="F99" s="1"/>
      <c r="G99" s="1"/>
      <c r="H99" s="1"/>
    </row>
    <row r="100" spans="1:10" x14ac:dyDescent="0.25">
      <c r="A100" s="46" t="s">
        <v>87</v>
      </c>
      <c r="B100" s="1"/>
      <c r="C100" s="1"/>
      <c r="D100" s="1"/>
      <c r="E100" s="1"/>
      <c r="F100" s="1"/>
      <c r="G100" s="1"/>
      <c r="H100" s="1"/>
    </row>
    <row r="101" spans="1:10" x14ac:dyDescent="0.25">
      <c r="A101" s="95" t="s">
        <v>88</v>
      </c>
      <c r="B101" s="1"/>
      <c r="C101" s="1"/>
      <c r="D101" s="1"/>
      <c r="E101" s="1"/>
      <c r="F101" s="1"/>
      <c r="G101" s="1"/>
      <c r="H101" s="1"/>
    </row>
    <row r="102" spans="1:10" x14ac:dyDescent="0.25">
      <c r="A102" s="96" t="s">
        <v>89</v>
      </c>
      <c r="B102" s="1"/>
      <c r="C102" s="1"/>
      <c r="D102" s="1"/>
      <c r="E102" s="1"/>
      <c r="F102" s="1"/>
      <c r="G102" s="1"/>
      <c r="H102" s="89">
        <f>[3]Notes!E12</f>
        <v>0</v>
      </c>
      <c r="J102" s="37"/>
    </row>
    <row r="103" spans="1:10" x14ac:dyDescent="0.25">
      <c r="A103" s="96" t="s">
        <v>90</v>
      </c>
      <c r="B103" s="1"/>
      <c r="C103" s="1"/>
      <c r="D103" s="1"/>
      <c r="E103" s="1"/>
      <c r="F103" s="1"/>
      <c r="G103" s="1"/>
      <c r="H103" s="89">
        <f>[3]Notes!F13</f>
        <v>0</v>
      </c>
      <c r="J103" s="37"/>
    </row>
    <row r="104" spans="1:10" x14ac:dyDescent="0.25">
      <c r="A104" s="96" t="s">
        <v>91</v>
      </c>
      <c r="B104" s="1"/>
      <c r="C104" s="1"/>
      <c r="D104" s="1"/>
      <c r="E104" s="1"/>
      <c r="F104" s="1"/>
      <c r="G104" s="1"/>
      <c r="H104" s="89">
        <f>[3]Notes!G12</f>
        <v>0</v>
      </c>
      <c r="J104" s="37"/>
    </row>
    <row r="105" spans="1:10" x14ac:dyDescent="0.25">
      <c r="A105" s="96"/>
      <c r="B105" s="1"/>
      <c r="C105" s="1"/>
      <c r="D105" s="1"/>
      <c r="E105" s="1"/>
      <c r="F105" s="1"/>
      <c r="G105" s="1"/>
      <c r="H105" s="89"/>
    </row>
    <row r="106" spans="1:10" x14ac:dyDescent="0.25">
      <c r="A106" s="96" t="s">
        <v>92</v>
      </c>
      <c r="B106" s="1"/>
      <c r="C106" s="1"/>
      <c r="D106" s="1"/>
      <c r="E106" s="1"/>
      <c r="F106" s="1"/>
      <c r="G106" s="1"/>
      <c r="H106" s="89">
        <f>[3]Notes!H12</f>
        <v>0</v>
      </c>
      <c r="J106" s="37"/>
    </row>
    <row r="107" spans="1:10" x14ac:dyDescent="0.25">
      <c r="A107" s="96" t="s">
        <v>93</v>
      </c>
      <c r="B107" s="1"/>
      <c r="C107" s="1"/>
      <c r="D107" s="1"/>
      <c r="E107" s="1"/>
      <c r="F107" s="1"/>
      <c r="G107" s="1"/>
      <c r="H107" s="97">
        <f>IF(H106&lt;H104,H104-H106,0)</f>
        <v>0</v>
      </c>
      <c r="J107" s="37"/>
    </row>
    <row r="108" spans="1:10" x14ac:dyDescent="0.25">
      <c r="A108" s="15"/>
      <c r="B108" s="1"/>
      <c r="C108" s="1"/>
      <c r="D108" s="1"/>
      <c r="E108" s="1"/>
      <c r="F108" s="1"/>
      <c r="G108" s="1"/>
      <c r="H108" s="1"/>
    </row>
    <row r="109" spans="1:10" x14ac:dyDescent="0.25">
      <c r="A109" s="95" t="s">
        <v>94</v>
      </c>
      <c r="B109" s="1"/>
      <c r="C109" s="1"/>
      <c r="D109" s="1"/>
      <c r="E109" s="1"/>
      <c r="F109" s="1"/>
      <c r="G109" s="1"/>
      <c r="H109" s="1"/>
    </row>
    <row r="110" spans="1:10" x14ac:dyDescent="0.25">
      <c r="A110" s="96" t="s">
        <v>95</v>
      </c>
      <c r="B110" s="1"/>
      <c r="C110" s="1"/>
      <c r="D110" s="1"/>
      <c r="E110" s="1"/>
      <c r="F110" s="1"/>
      <c r="G110" s="1"/>
      <c r="H110" s="89">
        <f>[3]Notes!E13</f>
        <v>0</v>
      </c>
      <c r="J110" s="37"/>
    </row>
    <row r="111" spans="1:10" x14ac:dyDescent="0.25">
      <c r="A111" s="96" t="s">
        <v>96</v>
      </c>
      <c r="B111" s="1"/>
      <c r="C111" s="1"/>
      <c r="D111" s="1"/>
      <c r="E111" s="1"/>
      <c r="F111" s="1"/>
      <c r="G111" s="1"/>
      <c r="H111" s="89">
        <f>[3]Notes!F13</f>
        <v>0</v>
      </c>
      <c r="J111" s="37"/>
    </row>
    <row r="112" spans="1:10" x14ac:dyDescent="0.25">
      <c r="A112" s="96" t="s">
        <v>97</v>
      </c>
      <c r="B112" s="1"/>
      <c r="C112" s="1"/>
      <c r="D112" s="1"/>
      <c r="E112" s="1"/>
      <c r="F112" s="1"/>
      <c r="G112" s="1"/>
      <c r="H112" s="89">
        <f>[3]Notes!G13</f>
        <v>710277.32</v>
      </c>
      <c r="J112" s="37"/>
    </row>
    <row r="113" spans="1:10" x14ac:dyDescent="0.25">
      <c r="A113" s="96"/>
      <c r="B113" s="1"/>
      <c r="C113" s="1"/>
      <c r="D113" s="1"/>
      <c r="E113" s="1"/>
      <c r="F113" s="1"/>
      <c r="G113" s="1"/>
      <c r="H113" s="89"/>
    </row>
    <row r="114" spans="1:10" x14ac:dyDescent="0.25">
      <c r="A114" s="96" t="s">
        <v>98</v>
      </c>
      <c r="B114" s="1"/>
      <c r="C114" s="1"/>
      <c r="D114" s="1"/>
      <c r="E114" s="1"/>
      <c r="F114" s="1"/>
      <c r="G114" s="1"/>
      <c r="H114" s="89">
        <f>[3]Notes!H13</f>
        <v>710277.32</v>
      </c>
      <c r="J114" s="37"/>
    </row>
    <row r="115" spans="1:10" x14ac:dyDescent="0.25">
      <c r="A115" s="96" t="s">
        <v>99</v>
      </c>
      <c r="B115" s="1"/>
      <c r="C115" s="1"/>
      <c r="D115" s="1"/>
      <c r="E115" s="1"/>
      <c r="F115" s="1"/>
      <c r="G115" s="1"/>
      <c r="H115" s="97">
        <f>IF(H114&lt;H112,H112-H114,0)</f>
        <v>0</v>
      </c>
      <c r="J115" s="37"/>
    </row>
    <row r="116" spans="1:10" x14ac:dyDescent="0.25">
      <c r="A116" s="96"/>
      <c r="B116" s="1"/>
      <c r="C116" s="1"/>
      <c r="D116" s="1"/>
      <c r="E116" s="1"/>
      <c r="F116" s="1"/>
      <c r="G116" s="1"/>
      <c r="H116" s="1"/>
    </row>
    <row r="117" spans="1:10" x14ac:dyDescent="0.25">
      <c r="A117" s="95" t="s">
        <v>100</v>
      </c>
      <c r="B117" s="1"/>
      <c r="C117" s="1"/>
      <c r="D117" s="1"/>
      <c r="E117" s="1"/>
      <c r="F117" s="1"/>
      <c r="G117" s="1"/>
      <c r="H117" s="1"/>
    </row>
    <row r="118" spans="1:10" x14ac:dyDescent="0.25">
      <c r="A118" s="96" t="s">
        <v>101</v>
      </c>
      <c r="B118" s="1"/>
      <c r="C118" s="1"/>
      <c r="D118" s="1"/>
      <c r="E118" s="1"/>
      <c r="F118" s="1"/>
      <c r="G118" s="1"/>
      <c r="H118" s="89">
        <f>[3]Notes!E14</f>
        <v>0</v>
      </c>
      <c r="J118" s="37"/>
    </row>
    <row r="119" spans="1:10" x14ac:dyDescent="0.25">
      <c r="A119" s="96" t="s">
        <v>102</v>
      </c>
      <c r="B119" s="1"/>
      <c r="C119" s="1"/>
      <c r="D119" s="1"/>
      <c r="E119" s="1"/>
      <c r="F119" s="1"/>
      <c r="G119" s="1"/>
      <c r="H119" s="89">
        <f>[3]Notes!F14</f>
        <v>0</v>
      </c>
      <c r="J119" s="37"/>
    </row>
    <row r="120" spans="1:10" x14ac:dyDescent="0.25">
      <c r="A120" s="96" t="s">
        <v>103</v>
      </c>
      <c r="B120" s="1"/>
      <c r="C120" s="1"/>
      <c r="D120" s="1"/>
      <c r="E120" s="1"/>
      <c r="F120" s="1"/>
      <c r="G120" s="1"/>
      <c r="H120" s="89">
        <f>[3]Notes!G14</f>
        <v>11142.67</v>
      </c>
      <c r="J120" s="37"/>
    </row>
    <row r="121" spans="1:10" x14ac:dyDescent="0.25">
      <c r="A121" s="96"/>
      <c r="B121" s="1"/>
      <c r="C121" s="1"/>
      <c r="D121" s="1"/>
      <c r="E121" s="1"/>
      <c r="F121" s="1"/>
      <c r="G121" s="1"/>
      <c r="H121" s="89"/>
    </row>
    <row r="122" spans="1:10" x14ac:dyDescent="0.25">
      <c r="A122" s="96" t="s">
        <v>104</v>
      </c>
      <c r="B122" s="1"/>
      <c r="C122" s="1"/>
      <c r="D122" s="1"/>
      <c r="E122" s="1"/>
      <c r="F122" s="1"/>
      <c r="G122" s="1"/>
      <c r="H122" s="89">
        <f>[3]Notes!H14</f>
        <v>11142.67</v>
      </c>
      <c r="J122" s="37"/>
    </row>
    <row r="123" spans="1:10" x14ac:dyDescent="0.25">
      <c r="A123" s="96" t="s">
        <v>105</v>
      </c>
      <c r="B123" s="1"/>
      <c r="C123" s="1"/>
      <c r="D123" s="1"/>
      <c r="E123" s="1"/>
      <c r="F123" s="1"/>
      <c r="G123" s="1"/>
      <c r="H123" s="97">
        <f>IF(H122&lt;H120,H120-H122,0)</f>
        <v>0</v>
      </c>
      <c r="J123" s="37"/>
    </row>
    <row r="124" spans="1:10" x14ac:dyDescent="0.25">
      <c r="A124" s="96"/>
      <c r="B124" s="1"/>
      <c r="C124" s="1"/>
      <c r="D124" s="1"/>
      <c r="E124" s="1"/>
      <c r="F124" s="1"/>
      <c r="G124" s="1"/>
      <c r="H124" s="1"/>
    </row>
    <row r="125" spans="1:10" x14ac:dyDescent="0.25">
      <c r="A125" s="95" t="s">
        <v>106</v>
      </c>
      <c r="B125" s="1"/>
      <c r="C125" s="1"/>
      <c r="D125" s="1"/>
      <c r="E125" s="1"/>
      <c r="F125" s="1"/>
      <c r="G125" s="1"/>
      <c r="H125" s="31"/>
    </row>
    <row r="126" spans="1:10" x14ac:dyDescent="0.25">
      <c r="A126" s="96" t="s">
        <v>107</v>
      </c>
      <c r="B126" s="1"/>
      <c r="C126" s="1"/>
      <c r="D126" s="1"/>
      <c r="E126" s="1"/>
      <c r="F126" s="1"/>
      <c r="G126" s="1"/>
      <c r="H126" s="89">
        <f>[3]Notes!E15</f>
        <v>0</v>
      </c>
      <c r="J126" s="37"/>
    </row>
    <row r="127" spans="1:10" x14ac:dyDescent="0.25">
      <c r="A127" s="96" t="s">
        <v>108</v>
      </c>
      <c r="B127" s="1"/>
      <c r="C127" s="1"/>
      <c r="D127" s="1"/>
      <c r="E127" s="1"/>
      <c r="F127" s="1"/>
      <c r="G127" s="1"/>
      <c r="H127" s="89">
        <f>[3]Notes!F15</f>
        <v>0</v>
      </c>
      <c r="J127" s="37"/>
    </row>
    <row r="128" spans="1:10" x14ac:dyDescent="0.25">
      <c r="A128" s="96" t="s">
        <v>109</v>
      </c>
      <c r="B128" s="1"/>
      <c r="C128" s="1"/>
      <c r="D128" s="1"/>
      <c r="E128" s="1"/>
      <c r="F128" s="1"/>
      <c r="G128" s="1"/>
      <c r="H128" s="89">
        <f>[3]Notes!G15</f>
        <v>668533.32999999996</v>
      </c>
      <c r="J128" s="37"/>
    </row>
    <row r="129" spans="1:10" x14ac:dyDescent="0.25">
      <c r="A129" s="96"/>
      <c r="B129" s="1"/>
      <c r="C129" s="1"/>
      <c r="D129" s="1"/>
      <c r="E129" s="1"/>
      <c r="F129" s="1"/>
      <c r="G129" s="1"/>
      <c r="H129" s="89"/>
    </row>
    <row r="130" spans="1:10" x14ac:dyDescent="0.25">
      <c r="A130" s="96" t="s">
        <v>110</v>
      </c>
      <c r="B130" s="1"/>
      <c r="C130" s="1"/>
      <c r="D130" s="1"/>
      <c r="E130" s="1"/>
      <c r="F130" s="1"/>
      <c r="G130" s="1"/>
      <c r="H130" s="89">
        <f>[3]Notes!H15</f>
        <v>668533.32999999996</v>
      </c>
      <c r="J130" s="37"/>
    </row>
    <row r="131" spans="1:10" x14ac:dyDescent="0.25">
      <c r="A131" s="96" t="s">
        <v>111</v>
      </c>
      <c r="B131" s="1"/>
      <c r="C131" s="1"/>
      <c r="D131" s="1"/>
      <c r="E131" s="1"/>
      <c r="F131" s="1"/>
      <c r="G131" s="1"/>
      <c r="H131" s="97">
        <f>IF(H130&lt;H128,H128-H130,0)</f>
        <v>0</v>
      </c>
      <c r="J131" s="37"/>
    </row>
    <row r="132" spans="1:10" x14ac:dyDescent="0.25">
      <c r="A132" s="15"/>
      <c r="B132" s="1"/>
      <c r="C132" s="1"/>
      <c r="D132" s="1"/>
      <c r="E132" s="1"/>
      <c r="F132" s="1"/>
      <c r="G132" s="1"/>
      <c r="H132" s="21" t="s">
        <v>51</v>
      </c>
    </row>
    <row r="133" spans="1:10" x14ac:dyDescent="0.25">
      <c r="A133" s="95" t="s">
        <v>112</v>
      </c>
      <c r="B133" s="1"/>
      <c r="C133" s="1"/>
      <c r="D133" s="1"/>
      <c r="E133" s="1"/>
      <c r="F133" s="1"/>
      <c r="G133" s="1"/>
      <c r="H133" s="1"/>
    </row>
    <row r="134" spans="1:10" x14ac:dyDescent="0.25">
      <c r="A134" s="96" t="s">
        <v>113</v>
      </c>
      <c r="B134" s="1"/>
      <c r="C134" s="1"/>
      <c r="D134" s="1"/>
      <c r="E134" s="1"/>
      <c r="F134" s="1"/>
      <c r="G134" s="1"/>
      <c r="H134" s="89">
        <f>[3]Notes!E16</f>
        <v>0</v>
      </c>
      <c r="J134" s="37"/>
    </row>
    <row r="135" spans="1:10" x14ac:dyDescent="0.25">
      <c r="A135" s="96" t="s">
        <v>114</v>
      </c>
      <c r="B135" s="1"/>
      <c r="C135" s="1"/>
      <c r="D135" s="1"/>
      <c r="E135" s="1"/>
      <c r="F135" s="1"/>
      <c r="G135" s="1"/>
      <c r="H135" s="89">
        <f>[3]Notes!F16</f>
        <v>0</v>
      </c>
      <c r="J135" s="37"/>
    </row>
    <row r="136" spans="1:10" x14ac:dyDescent="0.25">
      <c r="A136" s="96" t="s">
        <v>115</v>
      </c>
      <c r="B136" s="1"/>
      <c r="C136" s="1"/>
      <c r="D136" s="1"/>
      <c r="E136" s="1"/>
      <c r="F136" s="1"/>
      <c r="G136" s="1"/>
      <c r="H136" s="89">
        <f>[3]Notes!G16</f>
        <v>168416.67</v>
      </c>
      <c r="J136" s="37"/>
    </row>
    <row r="137" spans="1:10" x14ac:dyDescent="0.25">
      <c r="A137" s="96"/>
      <c r="B137" s="1"/>
      <c r="C137" s="1"/>
      <c r="D137" s="1"/>
      <c r="E137" s="1"/>
      <c r="F137" s="1"/>
      <c r="G137" s="1"/>
      <c r="H137" s="89"/>
    </row>
    <row r="138" spans="1:10" x14ac:dyDescent="0.25">
      <c r="A138" s="96" t="s">
        <v>116</v>
      </c>
      <c r="B138" s="1"/>
      <c r="C138" s="1"/>
      <c r="D138" s="1"/>
      <c r="E138" s="1"/>
      <c r="F138" s="1"/>
      <c r="G138" s="1"/>
      <c r="H138" s="89">
        <f>[3]Notes!H16</f>
        <v>168416.67</v>
      </c>
      <c r="J138" s="37"/>
    </row>
    <row r="139" spans="1:10" x14ac:dyDescent="0.25">
      <c r="A139" s="96" t="s">
        <v>117</v>
      </c>
      <c r="B139" s="1"/>
      <c r="C139" s="1"/>
      <c r="D139" s="1"/>
      <c r="E139" s="1"/>
      <c r="F139" s="1"/>
      <c r="G139" s="1"/>
      <c r="H139" s="97">
        <f>IF(H138&lt;H136,H136-H138,0)</f>
        <v>0</v>
      </c>
      <c r="J139" s="37"/>
    </row>
    <row r="140" spans="1:10" x14ac:dyDescent="0.25">
      <c r="A140" s="95"/>
      <c r="B140" s="1"/>
      <c r="C140" s="1"/>
      <c r="D140" s="1"/>
      <c r="E140" s="1"/>
      <c r="F140" s="1"/>
      <c r="G140" s="1"/>
      <c r="H140" s="1"/>
    </row>
    <row r="141" spans="1:10" x14ac:dyDescent="0.25">
      <c r="A141" s="95" t="s">
        <v>118</v>
      </c>
      <c r="B141" s="1"/>
      <c r="C141" s="1"/>
      <c r="D141" s="1"/>
      <c r="E141" s="1"/>
      <c r="F141" s="1"/>
      <c r="G141" s="1"/>
      <c r="H141" s="1"/>
    </row>
    <row r="142" spans="1:10" x14ac:dyDescent="0.25">
      <c r="A142" s="96" t="s">
        <v>119</v>
      </c>
      <c r="B142" s="1"/>
      <c r="C142" s="1"/>
      <c r="D142" s="1"/>
      <c r="E142" s="1"/>
      <c r="F142" s="1"/>
      <c r="G142" s="1"/>
      <c r="H142" s="31">
        <f>[3]Notes!E17</f>
        <v>0</v>
      </c>
      <c r="J142" s="37"/>
    </row>
    <row r="143" spans="1:10" x14ac:dyDescent="0.25">
      <c r="A143" s="96" t="s">
        <v>120</v>
      </c>
      <c r="B143" s="1"/>
      <c r="C143" s="1"/>
      <c r="D143" s="1"/>
      <c r="E143" s="1"/>
      <c r="F143" s="1"/>
      <c r="G143" s="1"/>
      <c r="H143" s="31">
        <f>[3]Notes!F17</f>
        <v>0</v>
      </c>
      <c r="J143" s="37"/>
    </row>
    <row r="144" spans="1:10" x14ac:dyDescent="0.25">
      <c r="A144" s="96" t="s">
        <v>121</v>
      </c>
      <c r="B144" s="1"/>
      <c r="C144" s="1"/>
      <c r="D144" s="1"/>
      <c r="E144" s="1"/>
      <c r="F144" s="1"/>
      <c r="G144" s="1"/>
      <c r="H144" s="31">
        <f>[3]Notes!G17</f>
        <v>0</v>
      </c>
      <c r="J144" s="37"/>
    </row>
    <row r="145" spans="1:10" x14ac:dyDescent="0.25">
      <c r="A145" s="96"/>
      <c r="B145" s="1"/>
      <c r="C145" s="1"/>
      <c r="D145" s="1"/>
      <c r="E145" s="1"/>
      <c r="F145" s="1"/>
      <c r="G145" s="1"/>
      <c r="H145" s="31"/>
    </row>
    <row r="146" spans="1:10" x14ac:dyDescent="0.25">
      <c r="A146" s="96" t="s">
        <v>122</v>
      </c>
      <c r="B146" s="1"/>
      <c r="C146" s="1"/>
      <c r="D146" s="1"/>
      <c r="E146" s="1"/>
      <c r="F146" s="1"/>
      <c r="G146" s="1"/>
      <c r="H146" s="31">
        <f>[3]Notes!H17</f>
        <v>0</v>
      </c>
      <c r="J146" s="37"/>
    </row>
    <row r="147" spans="1:10" x14ac:dyDescent="0.25">
      <c r="A147" s="96" t="s">
        <v>123</v>
      </c>
      <c r="B147" s="1"/>
      <c r="C147" s="1"/>
      <c r="D147" s="1"/>
      <c r="E147" s="1"/>
      <c r="F147" s="1"/>
      <c r="G147" s="1"/>
      <c r="H147" s="31">
        <v>0</v>
      </c>
      <c r="J147" s="37"/>
    </row>
    <row r="148" spans="1:10" x14ac:dyDescent="0.25">
      <c r="A148" s="15"/>
      <c r="B148" s="1"/>
      <c r="C148" s="1"/>
      <c r="D148" s="1"/>
      <c r="E148" s="1"/>
      <c r="F148" s="1"/>
      <c r="G148" s="1"/>
      <c r="H148" s="21" t="s">
        <v>51</v>
      </c>
    </row>
    <row r="149" spans="1:10" x14ac:dyDescent="0.25">
      <c r="A149" s="95" t="s">
        <v>124</v>
      </c>
      <c r="B149" s="1"/>
      <c r="C149" s="1"/>
      <c r="D149" s="1"/>
      <c r="E149" s="1"/>
      <c r="F149" s="1"/>
      <c r="G149" s="1"/>
      <c r="H149" s="1"/>
    </row>
    <row r="150" spans="1:10" x14ac:dyDescent="0.25">
      <c r="A150" s="96" t="s">
        <v>125</v>
      </c>
      <c r="B150" s="1"/>
      <c r="C150" s="1"/>
      <c r="D150" s="1"/>
      <c r="E150" s="1"/>
      <c r="F150" s="1"/>
      <c r="G150" s="1"/>
      <c r="H150" s="98">
        <f>[3]Waterfall!E6</f>
        <v>1558369.9899999998</v>
      </c>
      <c r="J150" s="37"/>
    </row>
    <row r="151" spans="1:10" x14ac:dyDescent="0.25">
      <c r="A151" s="96" t="s">
        <v>126</v>
      </c>
      <c r="B151" s="1"/>
      <c r="C151" s="1"/>
      <c r="D151" s="1"/>
      <c r="E151" s="1"/>
      <c r="F151" s="1"/>
      <c r="G151" s="1"/>
      <c r="H151" s="94">
        <f>[3]Waterfall!F6</f>
        <v>1558369.9899999998</v>
      </c>
      <c r="J151" s="37"/>
    </row>
    <row r="152" spans="1:10" x14ac:dyDescent="0.25">
      <c r="A152" s="96" t="s">
        <v>127</v>
      </c>
      <c r="B152" s="1"/>
      <c r="C152" s="1"/>
      <c r="D152" s="1"/>
      <c r="E152" s="1"/>
      <c r="F152" s="1"/>
      <c r="G152" s="1"/>
      <c r="H152" s="94">
        <f>IF(H150-H151&gt;0,H150-H151,0)</f>
        <v>0</v>
      </c>
      <c r="J152" s="37"/>
    </row>
    <row r="153" spans="1:10" x14ac:dyDescent="0.25">
      <c r="A153" s="96" t="s">
        <v>128</v>
      </c>
      <c r="B153" s="1"/>
      <c r="C153" s="1"/>
      <c r="D153" s="1"/>
      <c r="E153" s="1"/>
      <c r="F153" s="1"/>
      <c r="G153" s="1"/>
      <c r="H153" s="94">
        <v>0</v>
      </c>
      <c r="J153" s="37"/>
    </row>
    <row r="154" spans="1:10" x14ac:dyDescent="0.25">
      <c r="A154" s="15"/>
      <c r="B154" s="1"/>
      <c r="C154" s="1"/>
      <c r="D154" s="1"/>
      <c r="E154" s="1"/>
      <c r="F154" s="1"/>
      <c r="G154" s="1"/>
      <c r="H154" s="1"/>
    </row>
    <row r="155" spans="1:10" x14ac:dyDescent="0.25">
      <c r="A155" s="46" t="s">
        <v>129</v>
      </c>
      <c r="B155" s="1"/>
      <c r="C155" s="1"/>
      <c r="D155" s="1"/>
      <c r="E155" s="1"/>
      <c r="F155" s="21"/>
      <c r="G155" s="1"/>
      <c r="H155" s="21">
        <f>IF([3]Notes!L1="Regular",[3]Waterfall!C17,(H89-H98-H151))</f>
        <v>39166945.229999997</v>
      </c>
      <c r="J155" s="37"/>
    </row>
    <row r="156" spans="1:10" x14ac:dyDescent="0.25">
      <c r="A156" s="34"/>
      <c r="B156" s="1"/>
      <c r="C156" s="1"/>
      <c r="D156" s="1"/>
      <c r="E156" s="1"/>
      <c r="F156" s="1"/>
      <c r="G156" s="1"/>
      <c r="H156" s="1"/>
    </row>
    <row r="157" spans="1:10" x14ac:dyDescent="0.25">
      <c r="A157" s="34" t="s">
        <v>130</v>
      </c>
      <c r="B157" s="1"/>
      <c r="C157" s="1"/>
      <c r="D157" s="1"/>
      <c r="E157" s="1"/>
      <c r="F157" s="1"/>
      <c r="G157" s="1"/>
      <c r="H157" s="1"/>
    </row>
    <row r="158" spans="1:10" x14ac:dyDescent="0.25">
      <c r="A158" s="99" t="s">
        <v>131</v>
      </c>
      <c r="B158" s="1"/>
      <c r="C158" s="1"/>
      <c r="D158" s="1"/>
      <c r="E158" s="1"/>
      <c r="F158" s="1"/>
      <c r="G158" s="1"/>
      <c r="H158" s="94">
        <f>IF(H155&gt;H161,H161,IF(ABS(H155-H161)&lt;0.005,H161,"Funds Paid vs. Owed Discrepancy"))</f>
        <v>32253569.759999856</v>
      </c>
      <c r="J158" s="37"/>
    </row>
    <row r="159" spans="1:10" x14ac:dyDescent="0.25">
      <c r="A159" s="46"/>
      <c r="B159" s="1"/>
      <c r="C159" s="1"/>
      <c r="D159" s="1"/>
      <c r="E159" s="1"/>
      <c r="F159" s="1"/>
      <c r="G159" s="1"/>
      <c r="H159" s="15"/>
    </row>
    <row r="160" spans="1:10" x14ac:dyDescent="0.25">
      <c r="A160" s="34" t="s">
        <v>132</v>
      </c>
      <c r="B160" s="1"/>
      <c r="C160" s="1"/>
      <c r="D160" s="1"/>
      <c r="E160" s="1"/>
      <c r="F160" s="1"/>
      <c r="G160" s="1"/>
      <c r="H160" s="89">
        <f>[3]Sources!F6</f>
        <v>0</v>
      </c>
      <c r="J160" s="37"/>
    </row>
    <row r="161" spans="1:10" x14ac:dyDescent="0.25">
      <c r="A161" s="34" t="s">
        <v>133</v>
      </c>
      <c r="B161" s="1"/>
      <c r="C161" s="1"/>
      <c r="D161" s="1"/>
      <c r="E161" s="1"/>
      <c r="F161" s="1"/>
      <c r="G161" s="1"/>
      <c r="H161" s="89">
        <f>[3]Notes!G3+[3]Notes!G4+[3]Notes!G5+[3]Notes!G6+[3]Notes!G7</f>
        <v>32253569.759999856</v>
      </c>
      <c r="I161" s="37"/>
      <c r="J161" s="37"/>
    </row>
    <row r="162" spans="1:10" x14ac:dyDescent="0.25">
      <c r="A162" s="34" t="s">
        <v>134</v>
      </c>
      <c r="B162" s="1"/>
      <c r="C162" s="1"/>
      <c r="D162" s="1"/>
      <c r="E162" s="1"/>
      <c r="F162" s="1"/>
      <c r="G162" s="1"/>
      <c r="H162" s="94">
        <f>IF(H161-H158&gt;0,H161-H158,0)</f>
        <v>0</v>
      </c>
      <c r="J162" s="37"/>
    </row>
    <row r="163" spans="1:10" x14ac:dyDescent="0.25">
      <c r="A163" s="34"/>
      <c r="B163" s="1"/>
      <c r="C163" s="1"/>
      <c r="D163" s="1"/>
      <c r="E163" s="1"/>
      <c r="F163" s="1"/>
      <c r="G163" s="1"/>
      <c r="H163" s="21" t="s">
        <v>51</v>
      </c>
    </row>
    <row r="164" spans="1:10" x14ac:dyDescent="0.25">
      <c r="A164" s="34"/>
      <c r="B164" s="1"/>
      <c r="C164" s="1"/>
      <c r="D164" s="1"/>
      <c r="E164" s="1"/>
      <c r="F164" s="1"/>
      <c r="G164" s="1"/>
      <c r="H164" s="21" t="s">
        <v>51</v>
      </c>
    </row>
    <row r="165" spans="1:10" x14ac:dyDescent="0.25">
      <c r="A165" s="46" t="s">
        <v>135</v>
      </c>
      <c r="B165" s="1"/>
      <c r="C165" s="1"/>
      <c r="D165" s="1"/>
      <c r="E165" s="1"/>
      <c r="F165" s="1"/>
      <c r="G165" s="1"/>
      <c r="H165" s="94">
        <f>[3]Waterfall!F28</f>
        <v>0</v>
      </c>
      <c r="J165" s="37"/>
    </row>
    <row r="166" spans="1:10" x14ac:dyDescent="0.25">
      <c r="A166" s="46"/>
      <c r="B166" s="1"/>
      <c r="C166" s="1"/>
      <c r="D166" s="1"/>
      <c r="E166" s="1"/>
      <c r="F166" s="1"/>
      <c r="G166" s="1"/>
      <c r="H166" s="15"/>
    </row>
    <row r="167" spans="1:10" x14ac:dyDescent="0.25">
      <c r="A167" s="34" t="s">
        <v>136</v>
      </c>
      <c r="B167" s="1"/>
      <c r="C167" s="1"/>
      <c r="D167" s="1"/>
      <c r="E167" s="1"/>
      <c r="F167" s="1"/>
      <c r="G167" s="1"/>
      <c r="H167" s="89">
        <v>0</v>
      </c>
      <c r="J167" s="37"/>
    </row>
    <row r="168" spans="1:10" x14ac:dyDescent="0.25">
      <c r="A168" s="34" t="s">
        <v>137</v>
      </c>
      <c r="B168" s="1"/>
      <c r="C168" s="1"/>
      <c r="D168" s="1"/>
      <c r="E168" s="1"/>
      <c r="F168" s="1"/>
      <c r="G168" s="1"/>
      <c r="H168" s="94">
        <f>[3]Waterfall!E28</f>
        <v>0</v>
      </c>
      <c r="J168" s="37"/>
    </row>
    <row r="169" spans="1:10" x14ac:dyDescent="0.25">
      <c r="A169" s="34" t="s">
        <v>138</v>
      </c>
      <c r="B169" s="1"/>
      <c r="C169" s="1"/>
      <c r="D169" s="1"/>
      <c r="E169" s="1"/>
      <c r="F169" s="1"/>
      <c r="G169" s="1"/>
      <c r="H169" s="94">
        <v>0</v>
      </c>
      <c r="J169" s="37"/>
    </row>
    <row r="170" spans="1:10" x14ac:dyDescent="0.25">
      <c r="A170" s="34"/>
      <c r="B170" s="1"/>
      <c r="C170" s="1"/>
      <c r="D170" s="1"/>
      <c r="E170" s="1"/>
      <c r="F170" s="1"/>
      <c r="G170" s="1"/>
      <c r="H170" s="21" t="s">
        <v>51</v>
      </c>
    </row>
    <row r="171" spans="1:10" x14ac:dyDescent="0.25">
      <c r="A171" s="46" t="s">
        <v>139</v>
      </c>
      <c r="B171" s="1"/>
      <c r="C171" s="1"/>
      <c r="D171" s="1"/>
      <c r="E171" s="1"/>
      <c r="F171" s="21"/>
      <c r="G171" s="1"/>
      <c r="H171" s="94">
        <f>ROUND(H155-H158-H165,2)</f>
        <v>6913375.4699999997</v>
      </c>
      <c r="I171" s="100"/>
      <c r="J171" s="37"/>
    </row>
    <row r="172" spans="1:10" x14ac:dyDescent="0.25">
      <c r="A172" s="89"/>
      <c r="B172" s="31"/>
      <c r="C172" s="31"/>
      <c r="D172" s="31"/>
      <c r="E172" s="31"/>
      <c r="F172" s="31"/>
      <c r="G172" s="1"/>
      <c r="H172" s="31"/>
    </row>
    <row r="173" spans="1:10" x14ac:dyDescent="0.25">
      <c r="A173" s="81"/>
      <c r="B173" s="1"/>
      <c r="C173" s="2"/>
      <c r="D173" s="3"/>
      <c r="E173" s="1"/>
      <c r="F173" s="1"/>
      <c r="G173" s="1"/>
      <c r="H173" s="1"/>
    </row>
    <row r="174" spans="1:10" x14ac:dyDescent="0.25">
      <c r="A174" s="81"/>
      <c r="B174" s="1"/>
      <c r="C174" s="2"/>
      <c r="D174" s="3"/>
      <c r="E174" s="1"/>
      <c r="F174" s="1"/>
      <c r="G174" s="1"/>
      <c r="H174" s="1"/>
    </row>
    <row r="175" spans="1:10" x14ac:dyDescent="0.25">
      <c r="A175" s="81"/>
      <c r="B175" s="1"/>
      <c r="C175" s="2"/>
      <c r="D175" s="3"/>
      <c r="E175" s="1"/>
      <c r="F175" s="1"/>
      <c r="G175" s="1"/>
      <c r="H175" s="1"/>
    </row>
    <row r="176" spans="1:10" x14ac:dyDescent="0.25">
      <c r="A176" s="81"/>
      <c r="B176" s="1"/>
      <c r="C176" s="2"/>
      <c r="D176" s="3"/>
      <c r="E176" s="1"/>
      <c r="F176" s="1"/>
      <c r="G176" s="1"/>
      <c r="H176" s="1"/>
    </row>
    <row r="177" spans="1:10" x14ac:dyDescent="0.25">
      <c r="A177" s="15" t="s">
        <v>140</v>
      </c>
      <c r="B177" s="1"/>
      <c r="C177" s="2"/>
      <c r="D177" s="3"/>
      <c r="E177" s="1"/>
      <c r="F177" s="1"/>
      <c r="G177" s="1"/>
      <c r="H177" s="1"/>
    </row>
    <row r="178" spans="1:10" x14ac:dyDescent="0.25">
      <c r="A178" s="15"/>
      <c r="B178" s="1"/>
      <c r="C178" s="2"/>
      <c r="D178" s="3"/>
      <c r="E178" s="1"/>
      <c r="F178" s="1"/>
      <c r="G178" s="1"/>
      <c r="H178" s="1"/>
    </row>
    <row r="179" spans="1:10" x14ac:dyDescent="0.25">
      <c r="A179" s="46" t="s">
        <v>141</v>
      </c>
      <c r="B179" s="1"/>
      <c r="C179" s="2"/>
      <c r="D179" s="3"/>
      <c r="E179" s="1"/>
      <c r="F179" s="1"/>
      <c r="G179" s="1" t="s">
        <v>51</v>
      </c>
      <c r="H179" s="94">
        <f>VLOOKUP("Reserve_Fund",'[3]Initial Data'!A:C,3,FALSE)</f>
        <v>3765099.45</v>
      </c>
      <c r="J179" s="37"/>
    </row>
    <row r="180" spans="1:10" x14ac:dyDescent="0.25">
      <c r="A180" s="46" t="s">
        <v>142</v>
      </c>
      <c r="B180" s="1"/>
      <c r="C180" s="2"/>
      <c r="D180" s="3"/>
      <c r="E180" s="1"/>
      <c r="F180" s="1"/>
      <c r="G180" s="1"/>
      <c r="H180" s="89">
        <f>[3]Notes!C23</f>
        <v>7530198.9000000004</v>
      </c>
      <c r="J180" s="37"/>
    </row>
    <row r="181" spans="1:10" x14ac:dyDescent="0.25">
      <c r="A181" s="46" t="s">
        <v>143</v>
      </c>
      <c r="B181" s="1"/>
      <c r="C181" s="2"/>
      <c r="D181" s="3"/>
      <c r="E181" s="1"/>
      <c r="F181" s="1"/>
      <c r="G181" s="1"/>
      <c r="H181" s="76">
        <f>'[3]Credit Support'!C5</f>
        <v>7530198.8999999901</v>
      </c>
      <c r="J181" s="37"/>
    </row>
    <row r="182" spans="1:10" x14ac:dyDescent="0.25">
      <c r="A182" s="46" t="s">
        <v>144</v>
      </c>
      <c r="B182" s="1"/>
      <c r="C182" s="2"/>
      <c r="D182" s="3"/>
      <c r="E182" s="1"/>
      <c r="F182" s="1"/>
      <c r="G182" s="1"/>
      <c r="H182" s="94">
        <f>'[3]Credit Support'!C6</f>
        <v>0</v>
      </c>
      <c r="J182" s="37"/>
    </row>
    <row r="183" spans="1:10" x14ac:dyDescent="0.25">
      <c r="A183" s="46" t="s">
        <v>145</v>
      </c>
      <c r="B183" s="1"/>
      <c r="C183" s="2"/>
      <c r="D183" s="3"/>
      <c r="E183" s="1"/>
      <c r="F183" s="1"/>
      <c r="G183" s="1"/>
      <c r="H183" s="91">
        <v>0</v>
      </c>
      <c r="J183" s="37"/>
    </row>
    <row r="184" spans="1:10" x14ac:dyDescent="0.25">
      <c r="A184" s="46" t="s">
        <v>146</v>
      </c>
      <c r="B184" s="1"/>
      <c r="C184" s="2"/>
      <c r="D184" s="3"/>
      <c r="E184" s="1"/>
      <c r="F184" s="1"/>
      <c r="G184" s="1"/>
      <c r="H184" s="89">
        <f>H181+H183+H182</f>
        <v>7530198.8999999901</v>
      </c>
      <c r="J184" s="37"/>
    </row>
    <row r="185" spans="1:10" x14ac:dyDescent="0.25">
      <c r="A185" s="46" t="s">
        <v>147</v>
      </c>
      <c r="B185" s="1"/>
      <c r="C185" s="2"/>
      <c r="D185" s="3"/>
      <c r="E185" s="1"/>
      <c r="F185" s="1"/>
      <c r="G185" s="1"/>
      <c r="H185" s="91">
        <f>-'[3]Credit Support'!C9</f>
        <v>0</v>
      </c>
      <c r="J185" s="37"/>
    </row>
    <row r="186" spans="1:10" x14ac:dyDescent="0.25">
      <c r="A186" s="46" t="s">
        <v>148</v>
      </c>
      <c r="B186" s="1"/>
      <c r="C186" s="2"/>
      <c r="D186" s="3"/>
      <c r="E186" s="1"/>
      <c r="F186" s="21"/>
      <c r="G186" s="1"/>
      <c r="H186" s="89">
        <f>'[3]Credit Support'!C10</f>
        <v>6913375.469999996</v>
      </c>
      <c r="J186" s="37"/>
    </row>
    <row r="187" spans="1:10" x14ac:dyDescent="0.25">
      <c r="A187" s="46" t="s">
        <v>149</v>
      </c>
      <c r="B187" s="1"/>
      <c r="C187" s="2"/>
      <c r="D187" s="3"/>
      <c r="E187" s="1"/>
      <c r="F187" s="21"/>
      <c r="G187" s="1"/>
      <c r="H187" s="94">
        <f>H184-H185+H186</f>
        <v>14443574.369999986</v>
      </c>
      <c r="J187" s="37"/>
    </row>
    <row r="188" spans="1:10" x14ac:dyDescent="0.25">
      <c r="A188" s="46" t="s">
        <v>150</v>
      </c>
      <c r="B188" s="1"/>
      <c r="C188" s="2"/>
      <c r="D188" s="3"/>
      <c r="E188" s="1"/>
      <c r="F188" s="21"/>
      <c r="G188" s="1"/>
      <c r="H188" s="94">
        <f>'[3]Credit Support'!C15</f>
        <v>6913375.4699999895</v>
      </c>
      <c r="J188" s="37"/>
    </row>
    <row r="189" spans="1:10" x14ac:dyDescent="0.25">
      <c r="A189" s="46" t="s">
        <v>151</v>
      </c>
      <c r="B189" s="1"/>
      <c r="C189" s="2"/>
      <c r="D189" s="3"/>
      <c r="E189" s="1"/>
      <c r="F189" s="21"/>
      <c r="G189" s="1"/>
      <c r="H189" s="94">
        <f>H187-H188</f>
        <v>7530198.8999999966</v>
      </c>
      <c r="J189" s="37"/>
    </row>
    <row r="190" spans="1:10" x14ac:dyDescent="0.25">
      <c r="A190" s="15"/>
      <c r="B190" s="1"/>
      <c r="C190" s="2"/>
      <c r="D190" s="3"/>
      <c r="E190" s="1"/>
      <c r="F190" s="1"/>
      <c r="G190" s="1"/>
      <c r="H190" s="1"/>
    </row>
    <row r="191" spans="1:10" x14ac:dyDescent="0.25">
      <c r="A191" s="15" t="s">
        <v>152</v>
      </c>
      <c r="B191" s="1"/>
      <c r="C191" s="2"/>
      <c r="D191" s="3"/>
      <c r="E191" s="1"/>
      <c r="F191" s="1"/>
      <c r="G191" s="21"/>
      <c r="H191" s="1"/>
    </row>
    <row r="192" spans="1:10" x14ac:dyDescent="0.25">
      <c r="A192" s="15"/>
      <c r="B192" s="1"/>
      <c r="C192" s="2"/>
      <c r="D192" s="3"/>
      <c r="E192" s="1"/>
      <c r="F192" s="1"/>
      <c r="G192" s="1"/>
      <c r="H192" s="1"/>
    </row>
    <row r="193" spans="1:10" ht="14.4" x14ac:dyDescent="0.3">
      <c r="A193" s="46" t="s">
        <v>153</v>
      </c>
      <c r="B193" s="1"/>
      <c r="C193" s="2"/>
      <c r="D193" s="3"/>
      <c r="E193" s="1"/>
      <c r="F193" s="1"/>
      <c r="G193" s="1"/>
      <c r="H193" s="101">
        <f>VLOOKUP("POOL_WAM",'[3]Current Data'!B:F,3,FALSE)</f>
        <v>16.760000000000002</v>
      </c>
      <c r="J193" s="48"/>
    </row>
    <row r="194" spans="1:10" ht="17.399999999999999" x14ac:dyDescent="0.3">
      <c r="A194" s="15" t="s">
        <v>154</v>
      </c>
      <c r="B194" s="1"/>
      <c r="C194" s="2"/>
      <c r="D194" s="3"/>
      <c r="E194" s="1"/>
      <c r="F194" s="1"/>
      <c r="H194" s="102">
        <f>[3]Prepayment!$F$3</f>
        <v>0.80842804265992108</v>
      </c>
      <c r="I194" s="103"/>
      <c r="J194" s="48"/>
    </row>
    <row r="195" spans="1:10" ht="17.399999999999999" x14ac:dyDescent="0.3">
      <c r="A195" s="15" t="s">
        <v>155</v>
      </c>
      <c r="B195" s="1"/>
      <c r="C195" s="2"/>
      <c r="D195" s="3"/>
      <c r="E195" s="1"/>
      <c r="F195" s="1"/>
      <c r="H195" s="102">
        <f>[3]Prepayment!$F$4</f>
        <v>0.47465698994916405</v>
      </c>
      <c r="I195" s="103"/>
      <c r="J195" s="48"/>
    </row>
    <row r="196" spans="1:10" x14ac:dyDescent="0.25">
      <c r="A196" s="15"/>
      <c r="B196" s="1"/>
      <c r="C196" s="2"/>
      <c r="D196" s="3"/>
      <c r="E196" s="1"/>
      <c r="F196" s="1"/>
      <c r="H196" s="104"/>
    </row>
    <row r="197" spans="1:10" x14ac:dyDescent="0.25">
      <c r="A197" s="15"/>
      <c r="B197" s="1"/>
      <c r="C197" s="2"/>
      <c r="D197" s="3"/>
      <c r="E197" s="1"/>
      <c r="F197" s="1"/>
      <c r="G197" s="105" t="s">
        <v>156</v>
      </c>
      <c r="H197" s="105" t="s">
        <v>157</v>
      </c>
    </row>
    <row r="198" spans="1:10" x14ac:dyDescent="0.25">
      <c r="A198" s="46" t="s">
        <v>158</v>
      </c>
      <c r="B198" s="1"/>
      <c r="C198" s="2"/>
      <c r="D198" s="3"/>
      <c r="E198" s="21"/>
      <c r="F198" s="1"/>
      <c r="G198" s="101">
        <f>[3]Collateral!D34</f>
        <v>2559018.5299999998</v>
      </c>
      <c r="H198" s="1"/>
    </row>
    <row r="199" spans="1:10" x14ac:dyDescent="0.25">
      <c r="A199" s="46" t="s">
        <v>159</v>
      </c>
      <c r="B199" s="1"/>
      <c r="C199" s="2"/>
      <c r="D199" s="3"/>
      <c r="E199" s="21"/>
      <c r="F199" s="1"/>
      <c r="G199" s="94">
        <f>[3]Collateral!C34</f>
        <v>2524816.6800000002</v>
      </c>
      <c r="H199" s="106">
        <f>[3]Collateral!F34</f>
        <v>140</v>
      </c>
    </row>
    <row r="200" spans="1:10" x14ac:dyDescent="0.25">
      <c r="A200" s="46" t="s">
        <v>160</v>
      </c>
      <c r="B200" s="1"/>
      <c r="C200" s="2"/>
      <c r="D200" s="3"/>
      <c r="E200" s="21"/>
      <c r="F200" s="1"/>
      <c r="G200" s="94">
        <f>[3]Collateral!E34</f>
        <v>34201.849999999627</v>
      </c>
      <c r="H200" s="1"/>
    </row>
    <row r="201" spans="1:10" x14ac:dyDescent="0.25">
      <c r="A201" s="46" t="s">
        <v>161</v>
      </c>
      <c r="B201" s="1"/>
      <c r="C201" s="2"/>
      <c r="D201" s="3"/>
      <c r="E201" s="21"/>
      <c r="F201" s="1"/>
      <c r="G201" s="94">
        <f>G71</f>
        <v>1312909815.25</v>
      </c>
      <c r="H201" s="1"/>
    </row>
    <row r="202" spans="1:10" x14ac:dyDescent="0.25">
      <c r="A202" s="46" t="s">
        <v>162</v>
      </c>
      <c r="B202" s="1"/>
      <c r="C202" s="2"/>
      <c r="D202" s="3"/>
      <c r="E202" s="21"/>
      <c r="F202" s="1"/>
      <c r="G202" s="107"/>
      <c r="H202" s="1"/>
    </row>
    <row r="203" spans="1:10" x14ac:dyDescent="0.25">
      <c r="A203" s="46" t="s">
        <v>163</v>
      </c>
      <c r="B203" s="1"/>
      <c r="C203" s="2"/>
      <c r="D203" s="3"/>
      <c r="E203" s="21"/>
      <c r="F203" s="1"/>
      <c r="G203" s="107">
        <f>G200/G201</f>
        <v>2.6050418393350974E-5</v>
      </c>
      <c r="H203" s="1"/>
    </row>
    <row r="204" spans="1:10" x14ac:dyDescent="0.25">
      <c r="A204" s="46" t="s">
        <v>164</v>
      </c>
      <c r="B204" s="1"/>
      <c r="C204" s="2"/>
      <c r="D204" s="3"/>
      <c r="E204" s="21"/>
      <c r="F204" s="1"/>
      <c r="G204" s="108">
        <f>[3]Collateral!B44</f>
        <v>-5.7420499999999997E-5</v>
      </c>
      <c r="H204" s="1"/>
    </row>
    <row r="205" spans="1:10" x14ac:dyDescent="0.25">
      <c r="A205" s="46" t="s">
        <v>165</v>
      </c>
      <c r="B205" s="1"/>
      <c r="C205" s="2"/>
      <c r="D205" s="3"/>
      <c r="E205" s="21"/>
      <c r="F205" s="1"/>
      <c r="G205" s="108">
        <f>[3]Collateral!B45</f>
        <v>-1.0040900000000001E-5</v>
      </c>
      <c r="H205" s="1"/>
    </row>
    <row r="206" spans="1:10" x14ac:dyDescent="0.25">
      <c r="A206" s="46" t="s">
        <v>166</v>
      </c>
      <c r="B206" s="1"/>
      <c r="C206" s="2"/>
      <c r="D206" s="3"/>
      <c r="E206" s="21"/>
      <c r="F206" s="1"/>
      <c r="G206" s="108">
        <f>[3]Collateral!B46</f>
        <v>-3.34251E-5</v>
      </c>
      <c r="H206" s="1"/>
    </row>
    <row r="207" spans="1:10" x14ac:dyDescent="0.25">
      <c r="A207" s="46"/>
      <c r="B207" s="1"/>
      <c r="C207" s="2"/>
      <c r="D207" s="3"/>
      <c r="E207" s="21"/>
      <c r="F207" s="1"/>
      <c r="G207" s="107"/>
      <c r="H207" s="1"/>
    </row>
    <row r="208" spans="1:10" x14ac:dyDescent="0.25">
      <c r="A208" s="15" t="s">
        <v>167</v>
      </c>
      <c r="B208" s="1"/>
      <c r="C208" s="2"/>
      <c r="D208" s="3"/>
      <c r="E208" s="21"/>
      <c r="F208" s="1"/>
      <c r="G208" s="107">
        <f>H208/C10</f>
        <v>9.2122476392506297E-4</v>
      </c>
      <c r="H208" s="76">
        <f>[3]Collateral!E35</f>
        <v>1387401.1400000004</v>
      </c>
      <c r="I208" s="37"/>
      <c r="J208" s="37"/>
    </row>
    <row r="209" spans="1:8" x14ac:dyDescent="0.25">
      <c r="A209" s="46"/>
      <c r="B209" s="1"/>
      <c r="C209" s="2"/>
      <c r="D209" s="3"/>
      <c r="E209" s="1"/>
      <c r="F209" s="1"/>
      <c r="G209" s="1"/>
      <c r="H209" s="1"/>
    </row>
    <row r="210" spans="1:8" x14ac:dyDescent="0.25">
      <c r="A210" s="46" t="s">
        <v>168</v>
      </c>
      <c r="B210" s="1"/>
      <c r="C210" s="2"/>
      <c r="D210" s="3"/>
      <c r="E210" s="1"/>
      <c r="F210" s="109" t="s">
        <v>169</v>
      </c>
      <c r="G210" s="110" t="s">
        <v>170</v>
      </c>
      <c r="H210" s="110" t="s">
        <v>62</v>
      </c>
    </row>
    <row r="211" spans="1:8" x14ac:dyDescent="0.25">
      <c r="A211" s="34" t="s">
        <v>171</v>
      </c>
      <c r="B211" s="1"/>
      <c r="C211" s="2"/>
      <c r="D211" s="3"/>
      <c r="E211" s="1"/>
      <c r="F211" s="111">
        <f>[3]Collateral!D12</f>
        <v>4.4945874967629463E-3</v>
      </c>
      <c r="G211" s="101">
        <f>[3]Collateral!B12</f>
        <v>5900988.04</v>
      </c>
      <c r="H211" s="112">
        <f>[3]Collateral!C12</f>
        <v>310</v>
      </c>
    </row>
    <row r="212" spans="1:8" x14ac:dyDescent="0.25">
      <c r="A212" s="34" t="s">
        <v>172</v>
      </c>
      <c r="B212" s="1"/>
      <c r="C212" s="2"/>
      <c r="D212" s="3"/>
      <c r="E212" s="1"/>
      <c r="F212" s="111">
        <f>[3]Collateral!D13</f>
        <v>1.0994092916619316E-3</v>
      </c>
      <c r="G212" s="101">
        <f>[3]Collateral!B13</f>
        <v>1443425.25</v>
      </c>
      <c r="H212" s="112">
        <f>[3]Collateral!C13</f>
        <v>80</v>
      </c>
    </row>
    <row r="213" spans="1:8" x14ac:dyDescent="0.25">
      <c r="A213" s="34" t="s">
        <v>173</v>
      </c>
      <c r="B213" s="1"/>
      <c r="C213" s="2"/>
      <c r="D213" s="3"/>
      <c r="E213" s="1"/>
      <c r="F213" s="111">
        <f>[3]Collateral!D14</f>
        <v>4.4392295131788571E-4</v>
      </c>
      <c r="G213" s="113">
        <f>[3]Collateral!B14</f>
        <v>582830.80000000005</v>
      </c>
      <c r="H213" s="114">
        <f>[3]Collateral!C14</f>
        <v>33</v>
      </c>
    </row>
    <row r="214" spans="1:8" x14ac:dyDescent="0.25">
      <c r="A214" s="34" t="s">
        <v>174</v>
      </c>
      <c r="B214" s="1"/>
      <c r="C214" s="2"/>
      <c r="D214" s="3"/>
      <c r="E214" s="1"/>
      <c r="F214" s="111">
        <f>[3]Collateral!D15</f>
        <v>4.8353130780663496E-5</v>
      </c>
      <c r="G214" s="115">
        <f>[3]Collateral!B15</f>
        <v>63483.3</v>
      </c>
      <c r="H214" s="116">
        <f>[3]Collateral!C15</f>
        <v>2</v>
      </c>
    </row>
    <row r="215" spans="1:8" x14ac:dyDescent="0.25">
      <c r="A215" s="46" t="s">
        <v>175</v>
      </c>
      <c r="B215" s="1"/>
      <c r="C215" s="2"/>
      <c r="D215" s="3"/>
      <c r="E215" s="1"/>
      <c r="F215" s="111">
        <f>[3]Collateral!D17</f>
        <v>6.0379197397427637E-3</v>
      </c>
      <c r="G215" s="98">
        <f>SUM(G211:G214)</f>
        <v>7990727.3899999997</v>
      </c>
      <c r="H215" s="117">
        <f>SUM(H211:H214)</f>
        <v>425</v>
      </c>
    </row>
    <row r="216" spans="1:8" x14ac:dyDescent="0.25">
      <c r="A216" s="46"/>
      <c r="B216" s="1"/>
      <c r="C216" s="2"/>
      <c r="D216" s="3"/>
      <c r="E216" s="1"/>
      <c r="F216" s="1"/>
      <c r="G216" s="98"/>
      <c r="H216" s="118"/>
    </row>
    <row r="217" spans="1:8" x14ac:dyDescent="0.25">
      <c r="A217" s="46" t="s">
        <v>176</v>
      </c>
      <c r="B217" s="1"/>
      <c r="C217" s="2"/>
      <c r="D217" s="3"/>
      <c r="E217" s="1"/>
      <c r="F217" s="1"/>
      <c r="G217" s="119" t="s">
        <v>170</v>
      </c>
      <c r="H217" s="119" t="s">
        <v>62</v>
      </c>
    </row>
    <row r="218" spans="1:8" x14ac:dyDescent="0.25">
      <c r="A218" s="46" t="s">
        <v>163</v>
      </c>
      <c r="B218" s="1"/>
      <c r="C218" s="2"/>
      <c r="D218" s="3"/>
      <c r="E218" s="1"/>
      <c r="F218" s="1"/>
      <c r="G218" s="120">
        <f>SUM(G212:G214)/G71</f>
        <v>1.5916853737604809E-3</v>
      </c>
      <c r="H218" s="121">
        <f>SUM(H212:H214)/D71</f>
        <v>1.663821291125322E-3</v>
      </c>
    </row>
    <row r="219" spans="1:8" x14ac:dyDescent="0.25">
      <c r="A219" s="46" t="s">
        <v>164</v>
      </c>
      <c r="B219" s="1"/>
      <c r="C219" s="2"/>
      <c r="D219" s="3"/>
      <c r="E219" s="1"/>
      <c r="F219" s="1"/>
      <c r="G219" s="120">
        <f>[3]Collateral!B21</f>
        <v>1.6025028000000001E-3</v>
      </c>
      <c r="H219" s="120">
        <f>[3]Collateral!C21</f>
        <v>1.6508046000000001E-3</v>
      </c>
    </row>
    <row r="220" spans="1:8" x14ac:dyDescent="0.25">
      <c r="A220" s="46" t="s">
        <v>165</v>
      </c>
      <c r="B220" s="1"/>
      <c r="C220" s="2"/>
      <c r="D220" s="3"/>
      <c r="E220" s="1"/>
      <c r="F220" s="1"/>
      <c r="G220" s="120">
        <f>[3]Collateral!B20</f>
        <v>1.4386098E-3</v>
      </c>
      <c r="H220" s="120">
        <f>[3]Collateral!C20</f>
        <v>1.4832140000000001E-3</v>
      </c>
    </row>
    <row r="221" spans="1:8" x14ac:dyDescent="0.25">
      <c r="A221" s="46" t="s">
        <v>166</v>
      </c>
      <c r="B221" s="1"/>
      <c r="C221" s="2"/>
      <c r="D221" s="3"/>
      <c r="E221" s="1"/>
      <c r="F221" s="1"/>
      <c r="G221" s="120">
        <f>[3]Collateral!B19</f>
        <v>1.5974702E-3</v>
      </c>
      <c r="H221" s="120">
        <f>[3]Collateral!C19</f>
        <v>1.5889229000000001E-3</v>
      </c>
    </row>
    <row r="222" spans="1:8" x14ac:dyDescent="0.25">
      <c r="A222" s="46"/>
      <c r="B222" s="1"/>
      <c r="C222" s="2"/>
      <c r="D222" s="3"/>
      <c r="E222" s="1"/>
      <c r="F222" s="1"/>
      <c r="G222" s="122"/>
      <c r="H222" s="120"/>
    </row>
    <row r="223" spans="1:8" x14ac:dyDescent="0.25">
      <c r="A223" s="123" t="s">
        <v>177</v>
      </c>
      <c r="B223" s="1"/>
      <c r="C223" s="2"/>
      <c r="D223" s="3"/>
      <c r="E223" s="1"/>
      <c r="F223" s="1"/>
      <c r="G223" s="124">
        <f>[3]Collateral!B26</f>
        <v>2470647.16</v>
      </c>
      <c r="H223" s="120"/>
    </row>
    <row r="224" spans="1:8" x14ac:dyDescent="0.25">
      <c r="A224" s="123" t="s">
        <v>178</v>
      </c>
      <c r="B224" s="1"/>
      <c r="C224" s="2"/>
      <c r="D224" s="3"/>
      <c r="E224" s="1"/>
      <c r="F224" s="1"/>
      <c r="G224" s="122">
        <f>[3]Collateral!D27</f>
        <v>1.8818102593966422E-3</v>
      </c>
      <c r="H224" s="120"/>
    </row>
    <row r="225" spans="1:9" x14ac:dyDescent="0.25">
      <c r="A225" s="123" t="s">
        <v>179</v>
      </c>
      <c r="B225" s="1"/>
      <c r="C225" s="2"/>
      <c r="D225" s="3"/>
      <c r="E225" s="1"/>
      <c r="F225" s="1"/>
      <c r="G225" s="122">
        <f>[3]Collateral!D28</f>
        <v>4.3999999999999997E-2</v>
      </c>
      <c r="H225" s="120"/>
    </row>
    <row r="226" spans="1:9" x14ac:dyDescent="0.25">
      <c r="A226" s="123" t="s">
        <v>180</v>
      </c>
      <c r="B226" s="1"/>
      <c r="C226" s="2"/>
      <c r="D226" s="3"/>
      <c r="E226" s="1"/>
      <c r="F226" s="1"/>
      <c r="G226" s="125" t="str">
        <f>IF(G224&lt;G225, "No", "Yes")</f>
        <v>No</v>
      </c>
      <c r="H226" s="120"/>
    </row>
    <row r="227" spans="1:9" x14ac:dyDescent="0.25">
      <c r="A227" s="46"/>
      <c r="B227" s="1"/>
      <c r="C227" s="2"/>
      <c r="D227" s="3"/>
      <c r="E227" s="1"/>
      <c r="F227" s="1"/>
      <c r="G227" s="120"/>
      <c r="H227" s="1"/>
      <c r="I227" s="37"/>
    </row>
    <row r="228" spans="1:9" x14ac:dyDescent="0.25">
      <c r="A228" s="15" t="s">
        <v>182</v>
      </c>
      <c r="B228" s="1"/>
      <c r="C228" s="2"/>
      <c r="D228" s="3"/>
      <c r="E228" s="1"/>
      <c r="F228" s="1"/>
      <c r="G228" s="105" t="s">
        <v>156</v>
      </c>
      <c r="H228" s="105" t="s">
        <v>157</v>
      </c>
    </row>
    <row r="229" spans="1:9" x14ac:dyDescent="0.25">
      <c r="A229" s="15" t="s">
        <v>183</v>
      </c>
      <c r="B229" s="1"/>
      <c r="C229" s="2"/>
      <c r="D229" s="3"/>
      <c r="E229" s="21"/>
      <c r="F229" s="1"/>
      <c r="G229" s="101">
        <f>[3]Collateral!D39</f>
        <v>4316793</v>
      </c>
      <c r="H229" s="126">
        <f>[3]Collateral!F39</f>
        <v>251</v>
      </c>
    </row>
    <row r="230" spans="1:9" x14ac:dyDescent="0.25">
      <c r="A230" s="15" t="s">
        <v>184</v>
      </c>
      <c r="B230" s="1"/>
      <c r="C230" s="2"/>
      <c r="D230" s="3"/>
      <c r="E230" s="21"/>
      <c r="F230" s="1"/>
      <c r="G230" s="115">
        <f>[3]Collateral!C39</f>
        <v>4007269.83</v>
      </c>
      <c r="H230" s="126">
        <f>[3]Collateral!F39</f>
        <v>251</v>
      </c>
    </row>
    <row r="231" spans="1:9" x14ac:dyDescent="0.25">
      <c r="A231" s="15" t="s">
        <v>185</v>
      </c>
      <c r="B231" s="1"/>
      <c r="C231" s="2"/>
      <c r="D231" s="3"/>
      <c r="E231" s="21"/>
      <c r="F231" s="1"/>
      <c r="G231" s="94">
        <f>G229-G230</f>
        <v>309523.16999999993</v>
      </c>
      <c r="H231" s="62"/>
    </row>
    <row r="232" spans="1:9" x14ac:dyDescent="0.25">
      <c r="A232" s="15"/>
      <c r="B232" s="1"/>
      <c r="C232" s="2"/>
      <c r="D232" s="3"/>
      <c r="E232" s="1"/>
      <c r="F232" s="1"/>
      <c r="G232" s="127"/>
    </row>
    <row r="233" spans="1:9" x14ac:dyDescent="0.25">
      <c r="A233" s="15" t="s">
        <v>186</v>
      </c>
      <c r="B233" s="1"/>
      <c r="C233" s="2"/>
      <c r="D233" s="3"/>
      <c r="E233" s="1"/>
      <c r="F233" s="21"/>
      <c r="G233" s="110" t="s">
        <v>156</v>
      </c>
      <c r="H233" s="105" t="s">
        <v>157</v>
      </c>
    </row>
    <row r="234" spans="1:9" x14ac:dyDescent="0.25">
      <c r="A234" s="15" t="s">
        <v>187</v>
      </c>
      <c r="B234" s="1"/>
      <c r="C234" s="2"/>
      <c r="D234" s="3"/>
      <c r="E234" s="21"/>
      <c r="F234" s="1"/>
      <c r="G234" s="76">
        <f>[3]Collateral!E38+[3]Collateral!D39</f>
        <v>15760247.779999999</v>
      </c>
      <c r="H234" s="128">
        <f>[3]Collateral!F40</f>
        <v>913</v>
      </c>
      <c r="I234" s="37" t="s">
        <v>51</v>
      </c>
    </row>
    <row r="235" spans="1:9" x14ac:dyDescent="0.25">
      <c r="A235" s="15" t="s">
        <v>188</v>
      </c>
      <c r="B235" s="1"/>
      <c r="C235" s="2"/>
      <c r="D235" s="3"/>
      <c r="E235" s="21"/>
      <c r="F235" s="21"/>
      <c r="G235" s="76">
        <f>[3]Collateral!C40</f>
        <v>15676801.6</v>
      </c>
      <c r="H235" s="69">
        <f>[3]Collateral!F40</f>
        <v>913</v>
      </c>
      <c r="I235" s="37" t="s">
        <v>51</v>
      </c>
    </row>
    <row r="236" spans="1:9" ht="14.4" thickBot="1" x14ac:dyDescent="0.3">
      <c r="A236" s="15" t="s">
        <v>189</v>
      </c>
      <c r="B236" s="1"/>
      <c r="C236" s="2"/>
      <c r="D236" s="3"/>
      <c r="E236" s="21"/>
      <c r="F236" s="1"/>
      <c r="G236" s="129">
        <f>[3]Collateral!E40</f>
        <v>83446.179999999702</v>
      </c>
    </row>
    <row r="237" spans="1:9" ht="14.4" thickTop="1" x14ac:dyDescent="0.25">
      <c r="A237" s="15"/>
      <c r="B237" s="1"/>
      <c r="C237" s="2"/>
      <c r="D237" s="3"/>
      <c r="E237" s="1"/>
      <c r="F237" s="1"/>
      <c r="G237" s="1"/>
      <c r="H237" s="1"/>
    </row>
    <row r="238" spans="1:9" x14ac:dyDescent="0.25">
      <c r="A238" s="15" t="s">
        <v>234</v>
      </c>
      <c r="B238" s="1"/>
      <c r="C238" s="2"/>
      <c r="D238" s="3"/>
      <c r="E238" s="21"/>
      <c r="F238" s="1"/>
      <c r="G238" s="143">
        <v>4647392.7</v>
      </c>
      <c r="H238" s="1"/>
    </row>
    <row r="239" spans="1:9" x14ac:dyDescent="0.25">
      <c r="A239" s="15" t="s">
        <v>235</v>
      </c>
      <c r="B239" s="1"/>
      <c r="C239" s="2"/>
      <c r="D239" s="3"/>
      <c r="E239" s="1"/>
      <c r="F239" s="1"/>
      <c r="G239" s="144">
        <v>177</v>
      </c>
      <c r="H239" s="1"/>
    </row>
    <row r="240" spans="1:9" x14ac:dyDescent="0.25">
      <c r="A240" s="15"/>
      <c r="B240" s="1"/>
      <c r="C240" s="2"/>
      <c r="D240" s="3"/>
      <c r="E240" s="1"/>
      <c r="F240" s="1"/>
      <c r="G240" s="144"/>
      <c r="H240" s="1"/>
    </row>
    <row r="241" spans="1:10" x14ac:dyDescent="0.25">
      <c r="A241" s="15" t="s">
        <v>190</v>
      </c>
      <c r="B241" s="1"/>
      <c r="C241" s="2"/>
      <c r="D241" s="3"/>
      <c r="E241" s="1"/>
      <c r="F241" s="1"/>
      <c r="G241" s="1" t="s">
        <v>51</v>
      </c>
      <c r="H241" s="1"/>
    </row>
    <row r="242" spans="1:10" x14ac:dyDescent="0.25">
      <c r="A242" s="15"/>
      <c r="B242" s="1"/>
      <c r="C242" s="2"/>
      <c r="D242" s="3"/>
      <c r="E242" s="1"/>
      <c r="F242" s="1"/>
      <c r="G242" s="1"/>
      <c r="H242" s="1"/>
    </row>
    <row r="243" spans="1:10" x14ac:dyDescent="0.25">
      <c r="A243" s="15" t="s">
        <v>191</v>
      </c>
      <c r="B243" s="1"/>
      <c r="C243" s="2"/>
      <c r="D243" s="3"/>
      <c r="E243" s="1"/>
      <c r="F243" s="1"/>
      <c r="G243" s="1"/>
      <c r="H243" s="76">
        <f>'[3]Credit Support'!G12</f>
        <v>1703115.25</v>
      </c>
      <c r="I243" s="130"/>
      <c r="J243" s="59"/>
    </row>
    <row r="244" spans="1:10" x14ac:dyDescent="0.25">
      <c r="A244" s="15" t="s">
        <v>192</v>
      </c>
      <c r="B244" s="1"/>
      <c r="C244" s="2"/>
      <c r="D244" s="3"/>
      <c r="E244" s="1"/>
      <c r="F244" s="1"/>
      <c r="G244" s="1"/>
      <c r="H244" s="94">
        <f>-'[3]Credit Support'!G13</f>
        <v>1108898.83</v>
      </c>
      <c r="I244" s="37"/>
      <c r="J244" s="59"/>
    </row>
    <row r="245" spans="1:10" x14ac:dyDescent="0.25">
      <c r="A245" s="15" t="s">
        <v>193</v>
      </c>
      <c r="B245" s="1"/>
      <c r="C245" s="2"/>
      <c r="D245" s="3"/>
      <c r="E245" s="1"/>
      <c r="F245" s="1"/>
      <c r="G245" s="1"/>
      <c r="H245" s="93">
        <f>+'[3]Credit Support'!G14</f>
        <v>2368937.2599999998</v>
      </c>
      <c r="J245" s="59"/>
    </row>
    <row r="246" spans="1:10" ht="14.4" thickBot="1" x14ac:dyDescent="0.3">
      <c r="A246" s="15" t="s">
        <v>194</v>
      </c>
      <c r="B246" s="1"/>
      <c r="C246" s="2"/>
      <c r="D246" s="3"/>
      <c r="E246" s="1"/>
      <c r="F246" s="1"/>
      <c r="G246" s="1"/>
      <c r="H246" s="129">
        <f>+'[3]Credit Support'!G15</f>
        <v>2963153.6799999997</v>
      </c>
      <c r="I246" s="97"/>
      <c r="J246" s="59"/>
    </row>
    <row r="247" spans="1:10" ht="14.4" thickTop="1" x14ac:dyDescent="0.25">
      <c r="A247" s="15"/>
      <c r="B247" s="1"/>
      <c r="C247" s="2"/>
      <c r="D247" s="3"/>
      <c r="E247" s="1"/>
      <c r="F247" s="1"/>
      <c r="G247" s="1"/>
      <c r="H247" s="1"/>
      <c r="I247" s="131"/>
      <c r="J247" s="59"/>
    </row>
    <row r="248" spans="1:10" x14ac:dyDescent="0.25">
      <c r="A248" s="15" t="s">
        <v>195</v>
      </c>
      <c r="B248" s="1"/>
      <c r="C248" s="2"/>
      <c r="D248" s="3"/>
      <c r="E248" s="1"/>
      <c r="F248" s="1"/>
      <c r="G248" s="1"/>
      <c r="H248" s="76">
        <f>'[3]Credit Support'!G6</f>
        <v>2121997.3199999998</v>
      </c>
      <c r="I248" s="132"/>
      <c r="J248" s="59"/>
    </row>
    <row r="249" spans="1:10" x14ac:dyDescent="0.25">
      <c r="A249" s="15" t="s">
        <v>196</v>
      </c>
      <c r="B249" s="1"/>
      <c r="C249" s="2"/>
      <c r="D249" s="3"/>
      <c r="E249" s="1"/>
      <c r="F249" s="1"/>
      <c r="G249" s="1"/>
      <c r="H249" s="94">
        <f>-'[3]Credit Support'!G7</f>
        <v>690992.51</v>
      </c>
      <c r="I249" s="133"/>
      <c r="J249" s="59"/>
    </row>
    <row r="250" spans="1:10" x14ac:dyDescent="0.25">
      <c r="A250" s="15" t="s">
        <v>197</v>
      </c>
      <c r="B250" s="1"/>
      <c r="C250" s="2"/>
      <c r="D250" s="3"/>
      <c r="E250" s="1"/>
      <c r="F250" s="1"/>
      <c r="G250" s="1"/>
      <c r="H250" s="94">
        <f>+'[3]Credit Support'!G8</f>
        <v>851655.14</v>
      </c>
      <c r="I250" s="132"/>
      <c r="J250" s="59"/>
    </row>
    <row r="251" spans="1:10" ht="14.4" thickBot="1" x14ac:dyDescent="0.3">
      <c r="A251" s="15" t="s">
        <v>198</v>
      </c>
      <c r="B251" s="1"/>
      <c r="C251" s="2"/>
      <c r="D251" s="3"/>
      <c r="E251" s="1"/>
      <c r="F251" s="1"/>
      <c r="G251" s="1"/>
      <c r="H251" s="129">
        <f>+'[3]Credit Support'!G9</f>
        <v>2282659.9499999997</v>
      </c>
      <c r="I251" s="134"/>
      <c r="J251" s="59"/>
    </row>
    <row r="252" spans="1:10" ht="14.4" thickTop="1" x14ac:dyDescent="0.25">
      <c r="A252" s="15"/>
    </row>
    <row r="253" spans="1:10" x14ac:dyDescent="0.25">
      <c r="A253" s="118" t="s">
        <v>199</v>
      </c>
      <c r="F253" s="135"/>
      <c r="I253" s="37"/>
    </row>
    <row r="254" spans="1:10" x14ac:dyDescent="0.25">
      <c r="A254" s="118"/>
      <c r="F254" s="135"/>
    </row>
    <row r="255" spans="1:10" x14ac:dyDescent="0.25">
      <c r="A255" s="46" t="s">
        <v>200</v>
      </c>
      <c r="F255" s="135"/>
    </row>
    <row r="256" spans="1:10" x14ac:dyDescent="0.25">
      <c r="A256" s="46" t="s">
        <v>201</v>
      </c>
      <c r="F256" s="135"/>
    </row>
    <row r="257" spans="1:8" x14ac:dyDescent="0.25">
      <c r="A257" s="46" t="s">
        <v>202</v>
      </c>
      <c r="E257" s="32"/>
      <c r="F257" s="135"/>
    </row>
    <row r="258" spans="1:8" x14ac:dyDescent="0.25">
      <c r="A258" s="46" t="s">
        <v>203</v>
      </c>
      <c r="E258" s="32" t="s">
        <v>51</v>
      </c>
      <c r="F258" s="135"/>
      <c r="H258" s="136" t="s">
        <v>204</v>
      </c>
    </row>
    <row r="259" spans="1:8" x14ac:dyDescent="0.25">
      <c r="A259" s="46"/>
      <c r="F259" s="135"/>
      <c r="H259" s="118"/>
    </row>
    <row r="260" spans="1:8" x14ac:dyDescent="0.25">
      <c r="A260" s="46" t="s">
        <v>236</v>
      </c>
      <c r="F260" s="135"/>
      <c r="H260" s="118"/>
    </row>
    <row r="261" spans="1:8" x14ac:dyDescent="0.25">
      <c r="A261" s="46" t="s">
        <v>208</v>
      </c>
      <c r="E261" s="32" t="s">
        <v>51</v>
      </c>
      <c r="F261" s="135"/>
      <c r="H261" s="136" t="s">
        <v>204</v>
      </c>
    </row>
    <row r="262" spans="1:8" x14ac:dyDescent="0.25">
      <c r="A262" s="46"/>
      <c r="F262" s="135"/>
      <c r="H262" s="118"/>
    </row>
    <row r="263" spans="1:8" x14ac:dyDescent="0.25">
      <c r="A263" s="46" t="s">
        <v>237</v>
      </c>
      <c r="F263" s="135"/>
      <c r="H263" s="118"/>
    </row>
    <row r="264" spans="1:8" x14ac:dyDescent="0.25">
      <c r="A264" s="46" t="s">
        <v>210</v>
      </c>
      <c r="E264" s="32" t="s">
        <v>51</v>
      </c>
      <c r="F264" s="135"/>
      <c r="H264" s="136" t="s">
        <v>204</v>
      </c>
    </row>
    <row r="265" spans="1:8" x14ac:dyDescent="0.25">
      <c r="A265" s="46"/>
      <c r="E265" s="32"/>
      <c r="F265" s="135"/>
      <c r="H265" s="136"/>
    </row>
    <row r="266" spans="1:8" x14ac:dyDescent="0.25">
      <c r="A266" s="46" t="s">
        <v>238</v>
      </c>
      <c r="E266" s="32"/>
      <c r="F266" s="135"/>
      <c r="H266" s="136"/>
    </row>
    <row r="267" spans="1:8" x14ac:dyDescent="0.25">
      <c r="A267" s="46" t="s">
        <v>212</v>
      </c>
      <c r="E267" s="32" t="s">
        <v>51</v>
      </c>
      <c r="F267" s="135"/>
      <c r="H267" s="136" t="s">
        <v>204</v>
      </c>
    </row>
    <row r="268" spans="1:8" x14ac:dyDescent="0.25">
      <c r="A268" s="46"/>
      <c r="E268" s="32"/>
      <c r="F268" s="135"/>
      <c r="H268" s="136"/>
    </row>
    <row r="269" spans="1:8" x14ac:dyDescent="0.25">
      <c r="A269" s="46" t="s">
        <v>239</v>
      </c>
      <c r="F269" s="135"/>
      <c r="H269" s="118"/>
    </row>
    <row r="270" spans="1:8" x14ac:dyDescent="0.25">
      <c r="A270" s="46" t="s">
        <v>214</v>
      </c>
      <c r="E270" s="32" t="s">
        <v>51</v>
      </c>
      <c r="F270" s="135"/>
      <c r="H270" s="136" t="s">
        <v>204</v>
      </c>
    </row>
    <row r="271" spans="1:8" x14ac:dyDescent="0.25">
      <c r="A271" s="46"/>
      <c r="E271" s="32"/>
      <c r="F271" s="135"/>
      <c r="H271" s="136"/>
    </row>
    <row r="272" spans="1:8" x14ac:dyDescent="0.25">
      <c r="A272" s="46"/>
      <c r="F272" s="135"/>
      <c r="H272" s="118"/>
    </row>
    <row r="273" spans="1:8" x14ac:dyDescent="0.25">
      <c r="A273" s="46"/>
      <c r="E273" s="32"/>
      <c r="F273" s="135"/>
      <c r="H273" s="136"/>
    </row>
    <row r="276" spans="1:8" x14ac:dyDescent="0.25">
      <c r="A276" s="46"/>
    </row>
    <row r="277" spans="1:8" ht="15.6" x14ac:dyDescent="0.25">
      <c r="A277" s="137" t="s">
        <v>216</v>
      </c>
    </row>
    <row r="278" spans="1:8" x14ac:dyDescent="0.25">
      <c r="A278" s="46"/>
    </row>
    <row r="279" spans="1:8" x14ac:dyDescent="0.25">
      <c r="A279" s="46"/>
    </row>
    <row r="280" spans="1:8" x14ac:dyDescent="0.25">
      <c r="A280" s="46"/>
    </row>
    <row r="281" spans="1:8" x14ac:dyDescent="0.25">
      <c r="A281" s="46"/>
    </row>
    <row r="282" spans="1:8" x14ac:dyDescent="0.25">
      <c r="A282" s="46"/>
    </row>
    <row r="283" spans="1:8" x14ac:dyDescent="0.25">
      <c r="A283" s="46"/>
    </row>
    <row r="284" spans="1:8" x14ac:dyDescent="0.25">
      <c r="A284" s="46"/>
    </row>
    <row r="285" spans="1:8" x14ac:dyDescent="0.25">
      <c r="A285" s="46"/>
    </row>
    <row r="286" spans="1:8" x14ac:dyDescent="0.25">
      <c r="A286" s="46"/>
    </row>
    <row r="287" spans="1:8" x14ac:dyDescent="0.25">
      <c r="A287" s="46"/>
    </row>
    <row r="288" spans="1:8" x14ac:dyDescent="0.25">
      <c r="A288" s="46"/>
    </row>
    <row r="289" spans="1:1" x14ac:dyDescent="0.25">
      <c r="A289" s="46"/>
    </row>
    <row r="290" spans="1:1" x14ac:dyDescent="0.25">
      <c r="A290" s="46"/>
    </row>
    <row r="291" spans="1:1" x14ac:dyDescent="0.25">
      <c r="A291" s="46"/>
    </row>
    <row r="292" spans="1:1" x14ac:dyDescent="0.25">
      <c r="A292" s="46"/>
    </row>
    <row r="293" spans="1:1" x14ac:dyDescent="0.25">
      <c r="A293" s="46"/>
    </row>
    <row r="294" spans="1:1" x14ac:dyDescent="0.25">
      <c r="A294" s="46"/>
    </row>
    <row r="295" spans="1:1" x14ac:dyDescent="0.25">
      <c r="A295" s="46"/>
    </row>
    <row r="296" spans="1:1" x14ac:dyDescent="0.25">
      <c r="A296" s="46"/>
    </row>
    <row r="297" spans="1:1" x14ac:dyDescent="0.25">
      <c r="A297" s="46"/>
    </row>
    <row r="298" spans="1:1" x14ac:dyDescent="0.25">
      <c r="A298" s="46"/>
    </row>
  </sheetData>
  <pageMargins left="0.7" right="0.7" top="0.75" bottom="0.75" header="0.3" footer="0.3"/>
  <pageSetup scale="43" fitToHeight="0" orientation="portrait" r:id="rId1"/>
  <headerFooter>
    <oddHeader xml:space="preserve">&amp;C&amp;"Times New Roman,Regular"NISSAN AUTO LEASE TRUST 2020-A
Servicer Report
</oddHeader>
  </headerFooter>
  <rowBreaks count="2" manualBreakCount="2">
    <brk id="99" max="16383" man="1"/>
    <brk id="190" max="8"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E295"/>
  <sheetViews>
    <sheetView zoomScale="75" zoomScaleNormal="75" workbookViewId="0">
      <selection sqref="A1:XFD1048576"/>
    </sheetView>
  </sheetViews>
  <sheetFormatPr defaultColWidth="34.44140625" defaultRowHeight="13.8" x14ac:dyDescent="0.25"/>
  <cols>
    <col min="1" max="1" width="32.44140625" style="1" customWidth="1"/>
    <col min="2" max="2" width="20.21875" style="4" customWidth="1"/>
    <col min="3" max="3" width="18.77734375" style="4" bestFit="1" customWidth="1"/>
    <col min="4" max="4" width="37.77734375" style="4" customWidth="1"/>
    <col min="5" max="5" width="21.21875" style="4" customWidth="1"/>
    <col min="6" max="6" width="23.21875" style="4" customWidth="1"/>
    <col min="7" max="7" width="20.77734375" style="4" customWidth="1"/>
    <col min="8" max="8" width="18.21875" style="4" customWidth="1"/>
    <col min="9" max="9" width="15.21875" style="4" customWidth="1"/>
    <col min="10" max="16384" width="34.44140625" style="4"/>
  </cols>
  <sheetData>
    <row r="1" spans="1:31" x14ac:dyDescent="0.25">
      <c r="B1" s="1"/>
      <c r="C1" s="1"/>
      <c r="D1" s="1"/>
      <c r="E1" s="1"/>
      <c r="F1" s="1"/>
      <c r="G1" s="1"/>
      <c r="H1" s="1"/>
      <c r="I1" s="1"/>
      <c r="J1" s="1"/>
      <c r="K1" s="1"/>
      <c r="L1" s="1"/>
      <c r="M1" s="1"/>
      <c r="N1" s="1"/>
      <c r="O1" s="1"/>
      <c r="P1" s="1"/>
      <c r="Q1" s="1"/>
      <c r="R1" s="1"/>
      <c r="S1" s="1"/>
      <c r="T1" s="1"/>
      <c r="U1" s="1"/>
      <c r="V1" s="1"/>
      <c r="W1" s="1"/>
      <c r="X1" s="1"/>
      <c r="Y1" s="1"/>
      <c r="Z1" s="2"/>
      <c r="AA1" s="3"/>
      <c r="AB1" s="1"/>
      <c r="AC1" s="1"/>
      <c r="AD1" s="1"/>
      <c r="AE1" s="1"/>
    </row>
    <row r="2" spans="1:31" x14ac:dyDescent="0.25">
      <c r="A2" s="5"/>
      <c r="B2" s="1"/>
      <c r="C2" s="1"/>
      <c r="D2" s="1"/>
      <c r="E2" s="1"/>
      <c r="F2" s="1"/>
      <c r="G2" s="1"/>
    </row>
    <row r="3" spans="1:31" x14ac:dyDescent="0.25">
      <c r="A3" s="6" t="s">
        <v>0</v>
      </c>
      <c r="B3" s="1"/>
      <c r="C3" s="7">
        <v>44044</v>
      </c>
      <c r="D3" s="8" t="s">
        <v>1</v>
      </c>
      <c r="E3" s="9">
        <v>44089</v>
      </c>
      <c r="F3" s="1"/>
      <c r="G3" s="1"/>
    </row>
    <row r="4" spans="1:31" x14ac:dyDescent="0.25">
      <c r="A4" s="6" t="s">
        <v>2</v>
      </c>
      <c r="B4" s="1"/>
      <c r="C4" s="7">
        <v>44074</v>
      </c>
      <c r="D4" s="8" t="s">
        <v>3</v>
      </c>
      <c r="E4" s="10">
        <v>30</v>
      </c>
      <c r="F4" s="1"/>
      <c r="G4" s="1"/>
    </row>
    <row r="5" spans="1:31" x14ac:dyDescent="0.25">
      <c r="A5" s="6" t="s">
        <v>4</v>
      </c>
      <c r="B5" s="1"/>
      <c r="C5" s="7">
        <v>44060</v>
      </c>
      <c r="D5" s="8" t="s">
        <v>5</v>
      </c>
      <c r="E5" s="10">
        <v>29</v>
      </c>
      <c r="F5" s="11"/>
      <c r="G5" s="1"/>
    </row>
    <row r="6" spans="1:31" x14ac:dyDescent="0.25">
      <c r="A6" s="6" t="s">
        <v>6</v>
      </c>
      <c r="B6" s="1"/>
      <c r="C6" s="7">
        <v>44089</v>
      </c>
      <c r="D6" s="11"/>
      <c r="E6" s="12"/>
      <c r="F6" s="11"/>
      <c r="G6" s="1"/>
    </row>
    <row r="7" spans="1:31" x14ac:dyDescent="0.25">
      <c r="A7" s="6"/>
      <c r="B7" s="13"/>
      <c r="C7" s="11"/>
      <c r="D7" s="11"/>
      <c r="E7" s="11"/>
      <c r="F7" s="14"/>
      <c r="G7" s="1"/>
    </row>
    <row r="8" spans="1:31" x14ac:dyDescent="0.25">
      <c r="A8" s="15" t="s">
        <v>7</v>
      </c>
      <c r="B8" s="11"/>
      <c r="C8" s="1"/>
      <c r="D8" s="1"/>
      <c r="E8" s="1"/>
      <c r="F8" s="1"/>
      <c r="G8" s="1"/>
    </row>
    <row r="9" spans="1:31" x14ac:dyDescent="0.25">
      <c r="A9" s="8"/>
      <c r="B9" s="16" t="s">
        <v>8</v>
      </c>
      <c r="C9" s="16" t="s">
        <v>9</v>
      </c>
      <c r="D9" s="16" t="s">
        <v>10</v>
      </c>
      <c r="E9" s="16" t="s">
        <v>11</v>
      </c>
      <c r="F9" s="16" t="s">
        <v>12</v>
      </c>
      <c r="G9" s="1"/>
    </row>
    <row r="10" spans="1:31" x14ac:dyDescent="0.25">
      <c r="A10" s="8" t="s">
        <v>13</v>
      </c>
      <c r="B10" s="17"/>
      <c r="C10" s="18">
        <v>1506039779.1399999</v>
      </c>
      <c r="D10" s="19">
        <v>1340526117.1800001</v>
      </c>
      <c r="E10" s="18">
        <v>1312909815.25</v>
      </c>
      <c r="F10" s="20">
        <v>0.87176303935326083</v>
      </c>
      <c r="G10" s="21"/>
      <c r="H10" s="22"/>
    </row>
    <row r="11" spans="1:31" x14ac:dyDescent="0.25">
      <c r="A11" s="8" t="s">
        <v>14</v>
      </c>
      <c r="B11" s="8"/>
      <c r="C11" s="18">
        <v>1506039779.1399999</v>
      </c>
      <c r="D11" s="19">
        <v>1340526117.1799998</v>
      </c>
      <c r="E11" s="18">
        <v>1312909815.25</v>
      </c>
      <c r="F11" s="20">
        <v>0.87176303935326083</v>
      </c>
      <c r="G11" s="1"/>
    </row>
    <row r="12" spans="1:31" x14ac:dyDescent="0.25">
      <c r="A12" s="23" t="s">
        <v>15</v>
      </c>
      <c r="B12" s="24">
        <v>1.7218299999999999E-2</v>
      </c>
      <c r="C12" s="18">
        <v>164000000</v>
      </c>
      <c r="D12" s="19">
        <v>0</v>
      </c>
      <c r="E12" s="18">
        <v>0</v>
      </c>
      <c r="F12" s="20">
        <v>0</v>
      </c>
      <c r="G12" s="21"/>
    </row>
    <row r="13" spans="1:31" x14ac:dyDescent="0.25">
      <c r="A13" s="23" t="s">
        <v>16</v>
      </c>
      <c r="B13" s="24">
        <v>1.7999999999999999E-2</v>
      </c>
      <c r="C13" s="18">
        <v>500000000</v>
      </c>
      <c r="D13" s="19">
        <v>498623943.67000002</v>
      </c>
      <c r="E13" s="18">
        <v>473518214.63999999</v>
      </c>
      <c r="F13" s="20">
        <v>0.94703642927999998</v>
      </c>
      <c r="G13" s="21"/>
    </row>
    <row r="14" spans="1:31" x14ac:dyDescent="0.25">
      <c r="A14" s="23" t="s">
        <v>17</v>
      </c>
      <c r="B14" s="25">
        <v>2.9188E-3</v>
      </c>
      <c r="C14" s="18">
        <v>50000000</v>
      </c>
      <c r="D14" s="19">
        <v>49862394.369999997</v>
      </c>
      <c r="E14" s="18">
        <v>47351821.469999999</v>
      </c>
      <c r="F14" s="20">
        <v>0.94703642939999999</v>
      </c>
      <c r="G14" s="21"/>
    </row>
    <row r="15" spans="1:31" x14ac:dyDescent="0.25">
      <c r="A15" s="23" t="s">
        <v>18</v>
      </c>
      <c r="B15" s="24">
        <v>1.84E-2</v>
      </c>
      <c r="C15" s="18">
        <v>436000000</v>
      </c>
      <c r="D15" s="19">
        <v>436000000</v>
      </c>
      <c r="E15" s="18">
        <v>436000000</v>
      </c>
      <c r="F15" s="20">
        <v>1</v>
      </c>
      <c r="G15" s="1"/>
    </row>
    <row r="16" spans="1:31" x14ac:dyDescent="0.25">
      <c r="A16" s="23" t="s">
        <v>19</v>
      </c>
      <c r="B16" s="24">
        <v>1.8800000000000001E-2</v>
      </c>
      <c r="C16" s="18">
        <v>107500000</v>
      </c>
      <c r="D16" s="19">
        <v>107500000</v>
      </c>
      <c r="E16" s="18">
        <v>107500000</v>
      </c>
      <c r="F16" s="20">
        <v>1</v>
      </c>
      <c r="G16" s="1"/>
    </row>
    <row r="17" spans="1:10" x14ac:dyDescent="0.25">
      <c r="A17" s="23" t="s">
        <v>20</v>
      </c>
      <c r="B17" s="24">
        <v>0</v>
      </c>
      <c r="C17" s="18">
        <v>248539779.13999999</v>
      </c>
      <c r="D17" s="19">
        <v>248539779.13999999</v>
      </c>
      <c r="E17" s="18">
        <v>248539779.13999999</v>
      </c>
      <c r="F17" s="20">
        <v>1</v>
      </c>
      <c r="G17" s="1"/>
    </row>
    <row r="18" spans="1:10" x14ac:dyDescent="0.25">
      <c r="A18" s="23"/>
      <c r="B18" s="26"/>
      <c r="C18" s="27"/>
      <c r="D18" s="27"/>
      <c r="E18" s="27"/>
      <c r="F18" s="27"/>
      <c r="G18" s="1"/>
    </row>
    <row r="19" spans="1:10" x14ac:dyDescent="0.25">
      <c r="A19" s="23"/>
      <c r="B19" s="26"/>
      <c r="C19" s="1"/>
      <c r="D19" s="1"/>
      <c r="E19" s="1"/>
      <c r="F19" s="27"/>
      <c r="G19" s="21"/>
    </row>
    <row r="20" spans="1:10" ht="27.6" x14ac:dyDescent="0.25">
      <c r="A20" s="23"/>
      <c r="B20" s="28" t="s">
        <v>21</v>
      </c>
      <c r="C20" s="28" t="s">
        <v>22</v>
      </c>
      <c r="D20" s="28" t="s">
        <v>23</v>
      </c>
      <c r="E20" s="28" t="s">
        <v>24</v>
      </c>
      <c r="F20" s="27"/>
      <c r="G20" s="1"/>
    </row>
    <row r="21" spans="1:10" x14ac:dyDescent="0.25">
      <c r="A21" s="23" t="s">
        <v>15</v>
      </c>
      <c r="B21" s="18">
        <v>0</v>
      </c>
      <c r="C21" s="18">
        <v>0</v>
      </c>
      <c r="D21" s="20">
        <v>0</v>
      </c>
      <c r="E21" s="20">
        <v>0</v>
      </c>
      <c r="F21" s="27"/>
      <c r="G21" s="1"/>
    </row>
    <row r="22" spans="1:10" x14ac:dyDescent="0.25">
      <c r="A22" s="23" t="s">
        <v>16</v>
      </c>
      <c r="B22" s="18">
        <v>25105729.027135339</v>
      </c>
      <c r="C22" s="18">
        <v>747935.92</v>
      </c>
      <c r="D22" s="20">
        <v>50.211458054270679</v>
      </c>
      <c r="E22" s="20">
        <v>1.4958718400000002</v>
      </c>
      <c r="F22" s="27"/>
      <c r="G22" s="1"/>
    </row>
    <row r="23" spans="1:10" x14ac:dyDescent="0.25">
      <c r="A23" s="23" t="s">
        <v>17</v>
      </c>
      <c r="B23" s="18">
        <v>2510572.9028645838</v>
      </c>
      <c r="C23" s="18">
        <v>11723.92</v>
      </c>
      <c r="D23" s="20">
        <v>50.211458057291672</v>
      </c>
      <c r="E23" s="20">
        <v>0.2344784</v>
      </c>
      <c r="F23" s="27"/>
      <c r="G23" s="1"/>
    </row>
    <row r="24" spans="1:10" x14ac:dyDescent="0.25">
      <c r="A24" s="23" t="s">
        <v>18</v>
      </c>
      <c r="B24" s="18">
        <v>0</v>
      </c>
      <c r="C24" s="18">
        <v>668533.32999999996</v>
      </c>
      <c r="D24" s="20">
        <v>0</v>
      </c>
      <c r="E24" s="20">
        <v>1.5333333256880732</v>
      </c>
      <c r="F24" s="27"/>
      <c r="G24" s="1"/>
    </row>
    <row r="25" spans="1:10" x14ac:dyDescent="0.25">
      <c r="A25" s="23" t="s">
        <v>19</v>
      </c>
      <c r="B25" s="18">
        <v>0</v>
      </c>
      <c r="C25" s="18">
        <v>168416.67</v>
      </c>
      <c r="D25" s="20">
        <v>0</v>
      </c>
      <c r="E25" s="20">
        <v>1.5666666976744188</v>
      </c>
      <c r="F25" s="27"/>
      <c r="G25" s="1"/>
    </row>
    <row r="26" spans="1:10" x14ac:dyDescent="0.25">
      <c r="A26" s="23" t="s">
        <v>20</v>
      </c>
      <c r="B26" s="18">
        <v>0</v>
      </c>
      <c r="C26" s="18">
        <v>0</v>
      </c>
      <c r="D26" s="20">
        <v>0</v>
      </c>
      <c r="E26" s="20">
        <v>0</v>
      </c>
      <c r="F26" s="27"/>
      <c r="G26" s="1"/>
    </row>
    <row r="27" spans="1:10" x14ac:dyDescent="0.25">
      <c r="A27" s="8" t="s">
        <v>14</v>
      </c>
      <c r="B27" s="18">
        <v>27616301.929999921</v>
      </c>
      <c r="C27" s="18">
        <v>1596609.8399999999</v>
      </c>
      <c r="D27" s="29"/>
      <c r="E27" s="30"/>
      <c r="F27" s="31"/>
      <c r="G27" s="1"/>
    </row>
    <row r="28" spans="1:10" x14ac:dyDescent="0.25">
      <c r="A28" s="15"/>
      <c r="B28" s="31"/>
      <c r="C28" s="1"/>
      <c r="D28" s="32"/>
      <c r="E28" s="32"/>
      <c r="F28" s="31"/>
      <c r="G28" s="1"/>
    </row>
    <row r="29" spans="1:10" x14ac:dyDescent="0.25">
      <c r="A29" s="15" t="s">
        <v>25</v>
      </c>
      <c r="B29" s="31"/>
      <c r="C29" s="1"/>
      <c r="D29" s="32"/>
      <c r="E29" s="32"/>
      <c r="F29" s="1"/>
      <c r="G29" s="1"/>
    </row>
    <row r="30" spans="1:10" x14ac:dyDescent="0.25">
      <c r="A30" s="15"/>
      <c r="B30" s="1"/>
      <c r="C30" s="1"/>
      <c r="D30" s="1"/>
      <c r="E30" s="1"/>
      <c r="F30" s="1"/>
      <c r="G30" s="1"/>
    </row>
    <row r="31" spans="1:10" x14ac:dyDescent="0.25">
      <c r="A31" s="33" t="s">
        <v>26</v>
      </c>
      <c r="B31" s="1"/>
      <c r="C31" s="1"/>
      <c r="D31" s="1"/>
      <c r="E31" s="1"/>
      <c r="F31" s="1"/>
      <c r="G31" s="1"/>
    </row>
    <row r="32" spans="1:10" x14ac:dyDescent="0.25">
      <c r="A32" s="34" t="s">
        <v>27</v>
      </c>
      <c r="B32" s="1"/>
      <c r="C32" s="1"/>
      <c r="D32" s="1"/>
      <c r="E32" s="1"/>
      <c r="F32" s="1"/>
      <c r="H32" s="35">
        <v>17058856.989999998</v>
      </c>
      <c r="I32" s="36"/>
      <c r="J32" s="37"/>
    </row>
    <row r="33" spans="1:10" x14ac:dyDescent="0.25">
      <c r="A33" s="34" t="s">
        <v>28</v>
      </c>
      <c r="B33" s="1"/>
      <c r="C33" s="1"/>
      <c r="D33" s="1"/>
      <c r="E33" s="1"/>
      <c r="F33" s="1"/>
      <c r="H33" s="38">
        <v>8108132.8200000003</v>
      </c>
      <c r="I33" s="39"/>
      <c r="J33" s="37"/>
    </row>
    <row r="34" spans="1:10" x14ac:dyDescent="0.25">
      <c r="A34" s="15" t="s">
        <v>29</v>
      </c>
      <c r="B34" s="1"/>
      <c r="C34" s="1"/>
      <c r="D34" s="1"/>
      <c r="E34" s="32"/>
      <c r="F34" s="21"/>
      <c r="H34" s="40">
        <v>25166989.809999999</v>
      </c>
      <c r="I34" s="41"/>
      <c r="J34" s="37"/>
    </row>
    <row r="35" spans="1:10" x14ac:dyDescent="0.25">
      <c r="A35" s="15"/>
      <c r="B35" s="1"/>
      <c r="C35" s="1"/>
      <c r="D35" s="1"/>
      <c r="E35" s="32"/>
      <c r="F35" s="21"/>
      <c r="H35" s="42"/>
      <c r="I35" s="41"/>
    </row>
    <row r="36" spans="1:10" x14ac:dyDescent="0.25">
      <c r="A36" s="15" t="s">
        <v>30</v>
      </c>
      <c r="B36" s="1"/>
      <c r="C36" s="1"/>
      <c r="D36" s="1"/>
      <c r="E36" s="1"/>
      <c r="F36" s="1"/>
      <c r="H36" s="40">
        <v>0</v>
      </c>
      <c r="I36" s="43"/>
      <c r="J36" s="37"/>
    </row>
    <row r="37" spans="1:10" x14ac:dyDescent="0.25">
      <c r="A37" s="15"/>
      <c r="B37" s="1"/>
      <c r="C37" s="1"/>
      <c r="D37" s="1"/>
      <c r="E37" s="1"/>
      <c r="F37" s="1"/>
      <c r="H37" s="1"/>
      <c r="I37" s="15"/>
    </row>
    <row r="38" spans="1:10" x14ac:dyDescent="0.25">
      <c r="A38" s="33" t="s">
        <v>31</v>
      </c>
      <c r="B38" s="1"/>
      <c r="C38" s="1"/>
      <c r="D38" s="1"/>
      <c r="E38" s="1"/>
      <c r="F38" s="1"/>
      <c r="H38" s="1"/>
      <c r="I38" s="15"/>
    </row>
    <row r="39" spans="1:10" x14ac:dyDescent="0.25">
      <c r="A39" s="34" t="s">
        <v>32</v>
      </c>
      <c r="B39" s="1"/>
      <c r="C39" s="1"/>
      <c r="D39" s="44"/>
      <c r="E39" s="1"/>
      <c r="F39" s="1"/>
      <c r="H39" s="45">
        <v>806306.49</v>
      </c>
      <c r="I39" s="43"/>
      <c r="J39" s="37"/>
    </row>
    <row r="40" spans="1:10" x14ac:dyDescent="0.25">
      <c r="A40" s="34" t="s">
        <v>33</v>
      </c>
      <c r="B40" s="1"/>
      <c r="C40" s="1"/>
      <c r="D40" s="1"/>
      <c r="E40" s="1"/>
      <c r="F40" s="21"/>
      <c r="H40" s="38">
        <v>1218610.32</v>
      </c>
      <c r="I40" s="39"/>
      <c r="J40" s="37"/>
    </row>
    <row r="41" spans="1:10" x14ac:dyDescent="0.25">
      <c r="A41" s="46" t="s">
        <v>34</v>
      </c>
      <c r="B41" s="1"/>
      <c r="C41" s="1"/>
      <c r="D41" s="1"/>
      <c r="E41" s="1"/>
      <c r="F41" s="47"/>
      <c r="H41" s="40">
        <v>2024916.81</v>
      </c>
      <c r="I41" s="41"/>
      <c r="J41" s="37"/>
    </row>
    <row r="42" spans="1:10" x14ac:dyDescent="0.25">
      <c r="A42" s="34"/>
      <c r="B42" s="1"/>
      <c r="C42" s="1"/>
      <c r="D42" s="1"/>
      <c r="E42" s="1"/>
      <c r="F42" s="1"/>
      <c r="G42" s="37"/>
      <c r="H42" s="42"/>
      <c r="I42" s="43"/>
    </row>
    <row r="43" spans="1:10" x14ac:dyDescent="0.25">
      <c r="A43" s="15"/>
      <c r="B43" s="1"/>
      <c r="C43" s="1"/>
      <c r="D43" s="1"/>
      <c r="E43" s="1"/>
      <c r="F43" s="1"/>
      <c r="H43" s="1"/>
      <c r="I43" s="15"/>
    </row>
    <row r="44" spans="1:10" x14ac:dyDescent="0.25">
      <c r="A44" s="33" t="s">
        <v>35</v>
      </c>
      <c r="B44" s="1"/>
      <c r="C44" s="1"/>
      <c r="D44" s="1"/>
      <c r="E44" s="1"/>
      <c r="F44" s="1"/>
      <c r="H44" s="1"/>
      <c r="I44" s="15"/>
    </row>
    <row r="45" spans="1:10" ht="14.4" x14ac:dyDescent="0.3">
      <c r="A45" s="46" t="s">
        <v>36</v>
      </c>
      <c r="B45" s="1"/>
      <c r="C45" s="1"/>
      <c r="D45" s="1"/>
      <c r="E45" s="1"/>
      <c r="F45" s="1"/>
      <c r="G45" s="48"/>
      <c r="H45" s="40">
        <v>0</v>
      </c>
      <c r="I45" s="41"/>
      <c r="J45" s="37"/>
    </row>
    <row r="46" spans="1:10" x14ac:dyDescent="0.25">
      <c r="A46" s="46" t="s">
        <v>37</v>
      </c>
      <c r="B46" s="1"/>
      <c r="C46" s="1"/>
      <c r="D46" s="1"/>
      <c r="E46" s="1"/>
      <c r="F46" s="1"/>
      <c r="H46" s="45">
        <v>0</v>
      </c>
      <c r="I46" s="43"/>
      <c r="J46" s="37"/>
    </row>
    <row r="47" spans="1:10" x14ac:dyDescent="0.25">
      <c r="A47" s="46" t="s">
        <v>38</v>
      </c>
      <c r="B47" s="1"/>
      <c r="C47" s="1"/>
      <c r="D47" s="1"/>
      <c r="E47" s="1"/>
      <c r="F47" s="21"/>
      <c r="G47" s="36"/>
      <c r="H47" s="35">
        <v>9155346.1899999995</v>
      </c>
      <c r="I47" s="36"/>
      <c r="J47" s="37"/>
    </row>
    <row r="48" spans="1:10" x14ac:dyDescent="0.25">
      <c r="A48" s="46" t="s">
        <v>39</v>
      </c>
      <c r="B48" s="1"/>
      <c r="C48" s="1"/>
      <c r="D48" s="1"/>
      <c r="E48" s="1"/>
      <c r="F48" s="1"/>
      <c r="H48" s="35">
        <v>13581.46</v>
      </c>
      <c r="I48" s="36"/>
      <c r="J48" s="37"/>
    </row>
    <row r="49" spans="1:10" x14ac:dyDescent="0.25">
      <c r="A49" s="46" t="s">
        <v>40</v>
      </c>
      <c r="B49" s="1"/>
      <c r="C49" s="1"/>
      <c r="D49" s="1"/>
      <c r="E49" s="1"/>
      <c r="F49" s="1"/>
      <c r="H49" s="45">
        <v>0</v>
      </c>
      <c r="I49" s="43"/>
      <c r="J49" s="37"/>
    </row>
    <row r="50" spans="1:10" x14ac:dyDescent="0.25">
      <c r="A50" s="46" t="s">
        <v>41</v>
      </c>
      <c r="B50" s="1"/>
      <c r="C50" s="1"/>
      <c r="D50" s="1"/>
      <c r="E50" s="1"/>
      <c r="F50" s="1"/>
      <c r="H50" s="35">
        <v>1608195.3499999999</v>
      </c>
      <c r="I50" s="36"/>
      <c r="J50" s="37"/>
    </row>
    <row r="51" spans="1:10" x14ac:dyDescent="0.25">
      <c r="A51" s="46" t="s">
        <v>42</v>
      </c>
      <c r="B51" s="1"/>
      <c r="C51" s="1"/>
      <c r="D51" s="1"/>
      <c r="E51" s="1"/>
      <c r="F51" s="1"/>
      <c r="H51" s="49">
        <v>290255.32</v>
      </c>
      <c r="I51" s="50"/>
      <c r="J51" s="37"/>
    </row>
    <row r="52" spans="1:10" x14ac:dyDescent="0.25">
      <c r="A52" s="15" t="s">
        <v>43</v>
      </c>
      <c r="B52" s="1"/>
      <c r="C52" s="1"/>
      <c r="D52" s="1"/>
      <c r="E52" s="1"/>
      <c r="F52" s="21"/>
      <c r="H52" s="51">
        <v>38259284.939999998</v>
      </c>
      <c r="I52" s="51"/>
      <c r="J52" s="37"/>
    </row>
    <row r="53" spans="1:10" x14ac:dyDescent="0.25">
      <c r="A53" s="15"/>
      <c r="B53" s="1"/>
      <c r="C53" s="1"/>
      <c r="D53" s="1"/>
      <c r="E53" s="1"/>
      <c r="F53" s="21"/>
      <c r="H53" s="52"/>
    </row>
    <row r="54" spans="1:10" x14ac:dyDescent="0.25">
      <c r="A54" s="15"/>
      <c r="B54" s="1"/>
      <c r="C54" s="1"/>
      <c r="D54" s="1"/>
      <c r="E54" s="53" t="s">
        <v>44</v>
      </c>
      <c r="F54" s="21"/>
      <c r="H54" s="52"/>
    </row>
    <row r="55" spans="1:10" x14ac:dyDescent="0.25">
      <c r="A55" s="15" t="s">
        <v>45</v>
      </c>
      <c r="B55" s="1"/>
      <c r="C55" s="1"/>
      <c r="D55" s="1"/>
      <c r="E55" s="54" t="s">
        <v>46</v>
      </c>
      <c r="F55" s="55" t="s">
        <v>47</v>
      </c>
      <c r="G55" s="54" t="s">
        <v>48</v>
      </c>
      <c r="H55" s="51" t="s">
        <v>49</v>
      </c>
    </row>
    <row r="56" spans="1:10" x14ac:dyDescent="0.25">
      <c r="A56" s="46" t="s">
        <v>50</v>
      </c>
      <c r="B56" s="1" t="s">
        <v>51</v>
      </c>
      <c r="C56" s="1"/>
      <c r="D56" s="1"/>
      <c r="E56" s="56">
        <v>3113480.1</v>
      </c>
      <c r="F56" s="56"/>
      <c r="G56" s="57"/>
      <c r="H56" s="58">
        <v>174</v>
      </c>
      <c r="I56" s="59"/>
    </row>
    <row r="57" spans="1:10" x14ac:dyDescent="0.25">
      <c r="A57" s="46" t="s">
        <v>52</v>
      </c>
      <c r="E57" s="56">
        <v>30606</v>
      </c>
      <c r="F57" s="56"/>
      <c r="G57" s="57"/>
      <c r="H57" s="58">
        <v>2</v>
      </c>
      <c r="I57" s="59"/>
    </row>
    <row r="58" spans="1:10" x14ac:dyDescent="0.25">
      <c r="A58" s="46" t="s">
        <v>53</v>
      </c>
      <c r="B58" s="1"/>
      <c r="C58" s="1"/>
      <c r="D58" s="1"/>
      <c r="E58" s="56">
        <v>421673</v>
      </c>
      <c r="F58" s="57"/>
      <c r="G58" s="57"/>
      <c r="H58" s="58">
        <v>20</v>
      </c>
    </row>
    <row r="59" spans="1:10" x14ac:dyDescent="0.25">
      <c r="A59" s="46" t="s">
        <v>54</v>
      </c>
      <c r="B59" s="1"/>
      <c r="C59" s="1"/>
      <c r="D59" s="1"/>
      <c r="E59" s="56">
        <v>0</v>
      </c>
      <c r="F59" s="57"/>
      <c r="G59" s="57"/>
      <c r="H59" s="58">
        <v>0</v>
      </c>
    </row>
    <row r="60" spans="1:10" x14ac:dyDescent="0.25">
      <c r="A60" s="46" t="s">
        <v>55</v>
      </c>
      <c r="B60" s="1"/>
      <c r="C60" s="1"/>
      <c r="D60" s="1"/>
      <c r="E60" s="56">
        <v>13915</v>
      </c>
      <c r="F60" s="57"/>
      <c r="G60" s="57"/>
      <c r="H60" s="58">
        <v>1</v>
      </c>
    </row>
    <row r="61" spans="1:10" x14ac:dyDescent="0.25">
      <c r="A61" s="46" t="s">
        <v>56</v>
      </c>
      <c r="B61" s="1"/>
      <c r="C61" s="1"/>
      <c r="D61" s="1"/>
      <c r="E61" s="56"/>
      <c r="F61" s="56">
        <v>1577595.63</v>
      </c>
      <c r="G61" s="57"/>
      <c r="H61" s="58">
        <v>81</v>
      </c>
    </row>
    <row r="62" spans="1:10" x14ac:dyDescent="0.25">
      <c r="A62" s="46" t="s">
        <v>57</v>
      </c>
      <c r="B62" s="1"/>
      <c r="C62" s="1"/>
      <c r="D62" s="1"/>
      <c r="E62" s="56"/>
      <c r="F62" s="56"/>
      <c r="G62" s="57">
        <v>53840.78</v>
      </c>
      <c r="H62" s="58">
        <v>3</v>
      </c>
    </row>
    <row r="63" spans="1:10" x14ac:dyDescent="0.25">
      <c r="A63" s="46" t="s">
        <v>58</v>
      </c>
      <c r="B63" s="1"/>
      <c r="C63" s="1"/>
      <c r="D63" s="1"/>
      <c r="E63" s="56"/>
      <c r="F63" s="60"/>
      <c r="G63" s="57">
        <v>4339452.0599999996</v>
      </c>
      <c r="H63" s="58">
        <v>193</v>
      </c>
    </row>
    <row r="64" spans="1:10" x14ac:dyDescent="0.25">
      <c r="A64" s="46" t="s">
        <v>59</v>
      </c>
      <c r="B64" s="1"/>
      <c r="C64" s="1"/>
      <c r="D64" s="1"/>
      <c r="E64" s="61"/>
      <c r="F64" s="61"/>
      <c r="G64" s="57">
        <v>1014126.65</v>
      </c>
      <c r="H64" s="58">
        <v>45</v>
      </c>
    </row>
    <row r="65" spans="1:10" x14ac:dyDescent="0.25">
      <c r="A65" s="34" t="s">
        <v>60</v>
      </c>
      <c r="B65" s="1"/>
      <c r="C65" s="1"/>
      <c r="D65" s="1"/>
      <c r="E65" s="62">
        <v>3579674.1</v>
      </c>
      <c r="F65" s="62">
        <v>1577595.63</v>
      </c>
      <c r="G65" s="63">
        <v>5407419.4900000002</v>
      </c>
      <c r="H65" s="64">
        <v>519</v>
      </c>
      <c r="I65" s="59"/>
    </row>
    <row r="66" spans="1:10" x14ac:dyDescent="0.25">
      <c r="A66" s="15"/>
      <c r="B66" s="1"/>
      <c r="C66" s="1"/>
      <c r="D66" s="1"/>
      <c r="E66" s="1"/>
      <c r="F66" s="1"/>
      <c r="G66" s="1"/>
      <c r="H66" s="42"/>
    </row>
    <row r="67" spans="1:10" x14ac:dyDescent="0.25">
      <c r="A67" s="15"/>
      <c r="B67" s="1"/>
      <c r="C67" s="1"/>
      <c r="D67" s="1"/>
      <c r="E67" s="47"/>
      <c r="F67" s="47"/>
      <c r="G67" s="47"/>
      <c r="H67" s="47"/>
    </row>
    <row r="68" spans="1:10" x14ac:dyDescent="0.25">
      <c r="A68" s="15"/>
      <c r="B68" s="1"/>
      <c r="C68" s="1"/>
      <c r="D68" s="1"/>
      <c r="E68" s="1"/>
      <c r="F68" s="1"/>
      <c r="G68" s="1"/>
      <c r="H68" s="42"/>
    </row>
    <row r="69" spans="1:10" x14ac:dyDescent="0.25">
      <c r="A69" s="15" t="s">
        <v>61</v>
      </c>
      <c r="B69" s="1"/>
      <c r="C69" s="1"/>
      <c r="D69" s="2"/>
      <c r="E69" s="1"/>
      <c r="F69" s="65"/>
      <c r="G69" s="1"/>
      <c r="H69" s="42"/>
    </row>
    <row r="70" spans="1:10" x14ac:dyDescent="0.25">
      <c r="A70" s="15"/>
      <c r="B70" s="1"/>
      <c r="C70" s="1"/>
      <c r="D70" s="66" t="s">
        <v>62</v>
      </c>
      <c r="E70" s="66" t="s">
        <v>63</v>
      </c>
      <c r="F70" s="67" t="s">
        <v>64</v>
      </c>
      <c r="G70" s="68" t="s">
        <v>65</v>
      </c>
      <c r="H70" s="42"/>
    </row>
    <row r="71" spans="1:10" x14ac:dyDescent="0.25">
      <c r="A71" s="46" t="s">
        <v>66</v>
      </c>
      <c r="B71" s="1"/>
      <c r="C71" s="1"/>
      <c r="D71" s="69">
        <v>69663</v>
      </c>
      <c r="E71" s="70">
        <v>1634021172.73</v>
      </c>
      <c r="F71" s="71">
        <v>7.0000000000000007E-2</v>
      </c>
      <c r="G71" s="70">
        <v>1340526117.1800001</v>
      </c>
      <c r="H71" s="42"/>
      <c r="I71" s="59"/>
    </row>
    <row r="72" spans="1:10" x14ac:dyDescent="0.25">
      <c r="A72" s="46" t="s">
        <v>67</v>
      </c>
      <c r="B72" s="1"/>
      <c r="C72" s="1"/>
      <c r="D72" s="72"/>
      <c r="E72" s="73">
        <v>-22467281.350000001</v>
      </c>
      <c r="F72" s="74"/>
      <c r="G72" s="35">
        <v>-17856714.329999924</v>
      </c>
      <c r="H72" s="42"/>
      <c r="I72" s="59"/>
    </row>
    <row r="73" spans="1:10" x14ac:dyDescent="0.25">
      <c r="A73" s="46" t="s">
        <v>68</v>
      </c>
      <c r="B73" s="1"/>
      <c r="C73" s="1"/>
      <c r="D73" s="75">
        <v>-124</v>
      </c>
      <c r="E73" s="73">
        <v>-2794619.03</v>
      </c>
      <c r="F73" s="74"/>
      <c r="G73" s="35">
        <v>-2323003.9700000002</v>
      </c>
      <c r="H73" s="42"/>
      <c r="I73" s="59"/>
    </row>
    <row r="74" spans="1:10" x14ac:dyDescent="0.25">
      <c r="A74" s="46" t="s">
        <v>69</v>
      </c>
      <c r="B74" s="1"/>
      <c r="C74" s="1"/>
      <c r="D74" s="75">
        <v>0</v>
      </c>
      <c r="E74" s="73">
        <v>0</v>
      </c>
      <c r="F74" s="74"/>
      <c r="G74" s="35">
        <v>0</v>
      </c>
      <c r="H74" s="42"/>
      <c r="I74" s="59"/>
    </row>
    <row r="75" spans="1:10" x14ac:dyDescent="0.25">
      <c r="A75" s="46" t="s">
        <v>70</v>
      </c>
      <c r="B75" s="1"/>
      <c r="C75" s="21"/>
      <c r="D75" s="75">
        <v>-106</v>
      </c>
      <c r="E75" s="73">
        <v>-2316620.29</v>
      </c>
      <c r="F75" s="74"/>
      <c r="G75" s="35">
        <v>-1892353.74</v>
      </c>
      <c r="H75" s="42"/>
      <c r="I75" s="59"/>
    </row>
    <row r="76" spans="1:10" x14ac:dyDescent="0.25">
      <c r="A76" s="46" t="s">
        <v>71</v>
      </c>
      <c r="B76" s="1"/>
      <c r="C76" s="1"/>
      <c r="D76" s="75">
        <v>-315</v>
      </c>
      <c r="E76" s="73">
        <v>-6636824.0999999996</v>
      </c>
      <c r="F76" s="76"/>
      <c r="G76" s="35">
        <v>-5544229.8899999997</v>
      </c>
      <c r="H76" s="42"/>
      <c r="I76" s="59"/>
      <c r="J76" s="59"/>
    </row>
    <row r="77" spans="1:10" x14ac:dyDescent="0.25">
      <c r="A77" s="46" t="s">
        <v>72</v>
      </c>
      <c r="B77" s="1"/>
      <c r="C77" s="77"/>
      <c r="D77" s="78">
        <v>69118</v>
      </c>
      <c r="E77" s="79">
        <v>1599805827.9600003</v>
      </c>
      <c r="F77" s="80"/>
      <c r="G77" s="79">
        <v>1312909815.25</v>
      </c>
      <c r="H77" s="52"/>
      <c r="I77" s="59"/>
    </row>
    <row r="78" spans="1:10" x14ac:dyDescent="0.25">
      <c r="A78" s="81"/>
      <c r="B78" s="1"/>
      <c r="C78" s="47"/>
      <c r="D78" s="1"/>
      <c r="E78" s="82" t="s">
        <v>51</v>
      </c>
      <c r="F78" s="1"/>
      <c r="G78" s="82" t="s">
        <v>51</v>
      </c>
      <c r="H78" s="52"/>
    </row>
    <row r="79" spans="1:10" x14ac:dyDescent="0.25">
      <c r="A79" s="83" t="s">
        <v>73</v>
      </c>
      <c r="B79" s="1"/>
      <c r="C79" s="47"/>
      <c r="D79" s="1"/>
      <c r="E79" s="1"/>
      <c r="F79" s="1"/>
      <c r="G79" s="1"/>
      <c r="H79" s="52"/>
    </row>
    <row r="80" spans="1:10" x14ac:dyDescent="0.25">
      <c r="A80" s="84" t="s">
        <v>74</v>
      </c>
      <c r="B80" s="1"/>
      <c r="C80" s="47"/>
      <c r="D80" s="1"/>
      <c r="E80" s="1"/>
      <c r="F80" s="1"/>
      <c r="G80" s="56">
        <v>413525253.06999999</v>
      </c>
      <c r="H80" s="52"/>
      <c r="I80" s="59"/>
    </row>
    <row r="81" spans="1:10" x14ac:dyDescent="0.25">
      <c r="A81" s="84" t="s">
        <v>75</v>
      </c>
      <c r="B81" s="1"/>
      <c r="C81" s="47"/>
      <c r="D81" s="1"/>
      <c r="E81" s="1"/>
      <c r="F81" s="1"/>
      <c r="G81" s="61">
        <v>899384562.17999995</v>
      </c>
      <c r="H81" s="52"/>
      <c r="I81" s="59"/>
    </row>
    <row r="82" spans="1:10" x14ac:dyDescent="0.25">
      <c r="A82" s="85" t="s">
        <v>60</v>
      </c>
      <c r="B82" s="1"/>
      <c r="C82" s="47"/>
      <c r="D82" s="1"/>
      <c r="E82" s="1"/>
      <c r="F82" s="1"/>
      <c r="G82" s="86">
        <v>1312909815.25</v>
      </c>
      <c r="H82" s="52"/>
      <c r="I82" s="59"/>
    </row>
    <row r="83" spans="1:10" x14ac:dyDescent="0.25">
      <c r="A83" s="84"/>
      <c r="B83" s="1"/>
      <c r="C83" s="47"/>
      <c r="D83" s="1"/>
      <c r="E83" s="1"/>
      <c r="F83" s="1"/>
      <c r="G83" s="1"/>
      <c r="H83" s="52"/>
    </row>
    <row r="84" spans="1:10" x14ac:dyDescent="0.25">
      <c r="A84" s="87"/>
      <c r="B84" s="1"/>
      <c r="C84" s="47"/>
      <c r="D84" s="1"/>
      <c r="E84" s="1"/>
      <c r="F84" s="1"/>
      <c r="G84" s="1"/>
      <c r="H84" s="52"/>
    </row>
    <row r="85" spans="1:10" x14ac:dyDescent="0.25">
      <c r="A85" s="15" t="s">
        <v>76</v>
      </c>
      <c r="B85" s="1"/>
      <c r="C85" s="1"/>
      <c r="D85" s="1"/>
      <c r="E85" s="1"/>
      <c r="F85" s="1"/>
      <c r="G85" s="88"/>
      <c r="H85" s="1"/>
    </row>
    <row r="86" spans="1:10" x14ac:dyDescent="0.25">
      <c r="A86" s="15"/>
      <c r="B86" s="1"/>
      <c r="C86" s="1"/>
      <c r="D86" s="1"/>
      <c r="E86" s="1"/>
      <c r="F86" s="1"/>
      <c r="G86" s="47"/>
      <c r="H86" s="1"/>
    </row>
    <row r="87" spans="1:10" x14ac:dyDescent="0.25">
      <c r="A87" s="46" t="s">
        <v>43</v>
      </c>
      <c r="B87" s="1"/>
      <c r="C87" s="1"/>
      <c r="D87" s="1"/>
      <c r="E87" s="47"/>
      <c r="F87" s="37"/>
      <c r="G87" s="1"/>
      <c r="H87" s="89">
        <v>38259284.940000005</v>
      </c>
      <c r="I87" s="37"/>
      <c r="J87" s="37"/>
    </row>
    <row r="88" spans="1:10" x14ac:dyDescent="0.25">
      <c r="A88" s="46" t="s">
        <v>77</v>
      </c>
      <c r="B88" s="1"/>
      <c r="C88" s="1"/>
      <c r="D88" s="1"/>
      <c r="E88" s="1"/>
      <c r="F88" s="1"/>
      <c r="G88" s="1"/>
      <c r="H88" s="90">
        <v>0</v>
      </c>
      <c r="J88" s="37"/>
    </row>
    <row r="89" spans="1:10" x14ac:dyDescent="0.25">
      <c r="A89" s="46" t="s">
        <v>78</v>
      </c>
      <c r="B89" s="1"/>
      <c r="C89" s="1"/>
      <c r="D89" s="1"/>
      <c r="E89" s="1"/>
      <c r="F89" s="21"/>
      <c r="G89" s="1"/>
      <c r="H89" s="89">
        <v>38259284.940000005</v>
      </c>
      <c r="J89" s="37"/>
    </row>
    <row r="90" spans="1:10" x14ac:dyDescent="0.25">
      <c r="A90" s="46"/>
      <c r="B90" s="1"/>
      <c r="C90" s="1"/>
      <c r="D90" s="1"/>
      <c r="E90" s="1"/>
      <c r="F90" s="1"/>
      <c r="G90" s="1"/>
      <c r="H90" s="21"/>
    </row>
    <row r="91" spans="1:10" x14ac:dyDescent="0.25">
      <c r="A91" s="46" t="s">
        <v>79</v>
      </c>
      <c r="B91" s="1"/>
      <c r="C91" s="1"/>
      <c r="D91" s="1"/>
      <c r="E91" s="1"/>
      <c r="F91" s="21"/>
      <c r="G91" s="1"/>
      <c r="H91" s="89">
        <v>0</v>
      </c>
      <c r="J91" s="37"/>
    </row>
    <row r="92" spans="1:10" x14ac:dyDescent="0.25">
      <c r="A92" s="46" t="s">
        <v>80</v>
      </c>
      <c r="B92" s="1"/>
      <c r="C92" s="1"/>
      <c r="D92" s="1"/>
      <c r="E92" s="1"/>
      <c r="F92" s="21"/>
      <c r="G92" s="1"/>
      <c r="H92" s="91">
        <v>684417.68</v>
      </c>
      <c r="J92" s="37"/>
    </row>
    <row r="93" spans="1:10" x14ac:dyDescent="0.25">
      <c r="A93" s="15" t="s">
        <v>81</v>
      </c>
      <c r="B93" s="1"/>
      <c r="C93" s="1"/>
      <c r="D93" s="1"/>
      <c r="E93" s="1"/>
      <c r="F93" s="1"/>
      <c r="G93" s="1"/>
      <c r="H93" s="92">
        <v>1218939.74</v>
      </c>
      <c r="J93" s="37"/>
    </row>
    <row r="94" spans="1:10" x14ac:dyDescent="0.25">
      <c r="A94" s="46" t="s">
        <v>82</v>
      </c>
      <c r="B94" s="1"/>
      <c r="C94" s="1"/>
      <c r="D94" s="1"/>
      <c r="E94" s="1"/>
      <c r="F94" s="1"/>
      <c r="G94" s="1"/>
      <c r="H94" s="15"/>
    </row>
    <row r="95" spans="1:10" x14ac:dyDescent="0.25">
      <c r="A95" s="34" t="s">
        <v>83</v>
      </c>
      <c r="B95" s="1"/>
      <c r="C95" s="1"/>
      <c r="D95" s="1"/>
      <c r="E95" s="1"/>
      <c r="F95" s="1"/>
      <c r="G95" s="1"/>
      <c r="H95" s="89">
        <v>1117105.1000000001</v>
      </c>
      <c r="J95" s="37"/>
    </row>
    <row r="96" spans="1:10" x14ac:dyDescent="0.25">
      <c r="A96" s="34" t="s">
        <v>84</v>
      </c>
      <c r="B96" s="1"/>
      <c r="C96" s="1"/>
      <c r="D96" s="1"/>
      <c r="E96" s="1"/>
      <c r="F96" s="1"/>
      <c r="G96" s="1"/>
      <c r="H96" s="89">
        <v>1117105.1000000001</v>
      </c>
      <c r="J96" s="37"/>
    </row>
    <row r="97" spans="1:10" x14ac:dyDescent="0.25">
      <c r="A97" s="34" t="s">
        <v>85</v>
      </c>
      <c r="B97" s="1"/>
      <c r="C97" s="1"/>
      <c r="D97" s="1"/>
      <c r="E97" s="1"/>
      <c r="F97" s="1"/>
      <c r="G97" s="1"/>
      <c r="H97" s="93">
        <v>0</v>
      </c>
      <c r="J97" s="37"/>
    </row>
    <row r="98" spans="1:10" x14ac:dyDescent="0.25">
      <c r="A98" s="34" t="s">
        <v>86</v>
      </c>
      <c r="B98" s="1"/>
      <c r="C98" s="1"/>
      <c r="D98" s="1"/>
      <c r="E98" s="1"/>
      <c r="F98" s="1"/>
      <c r="G98" s="1"/>
      <c r="H98" s="94">
        <v>3020462.52</v>
      </c>
      <c r="I98" s="37"/>
      <c r="J98" s="37"/>
    </row>
    <row r="99" spans="1:10" x14ac:dyDescent="0.25">
      <c r="A99" s="81"/>
      <c r="B99" s="1"/>
      <c r="C99" s="1"/>
      <c r="D99" s="1"/>
      <c r="E99" s="1"/>
      <c r="F99" s="1"/>
      <c r="G99" s="1"/>
      <c r="H99" s="1"/>
    </row>
    <row r="100" spans="1:10" x14ac:dyDescent="0.25">
      <c r="A100" s="46" t="s">
        <v>87</v>
      </c>
      <c r="B100" s="1"/>
      <c r="C100" s="1"/>
      <c r="D100" s="1"/>
      <c r="E100" s="1"/>
      <c r="F100" s="1"/>
      <c r="G100" s="1"/>
      <c r="H100" s="1"/>
    </row>
    <row r="101" spans="1:10" x14ac:dyDescent="0.25">
      <c r="A101" s="95" t="s">
        <v>88</v>
      </c>
      <c r="B101" s="1"/>
      <c r="C101" s="1"/>
      <c r="D101" s="1"/>
      <c r="E101" s="1"/>
      <c r="F101" s="1"/>
      <c r="G101" s="1"/>
      <c r="H101" s="1"/>
    </row>
    <row r="102" spans="1:10" x14ac:dyDescent="0.25">
      <c r="A102" s="96" t="s">
        <v>89</v>
      </c>
      <c r="B102" s="1"/>
      <c r="C102" s="1"/>
      <c r="D102" s="1"/>
      <c r="E102" s="1"/>
      <c r="F102" s="1"/>
      <c r="G102" s="1"/>
      <c r="H102" s="89">
        <v>0</v>
      </c>
      <c r="J102" s="37"/>
    </row>
    <row r="103" spans="1:10" x14ac:dyDescent="0.25">
      <c r="A103" s="96" t="s">
        <v>90</v>
      </c>
      <c r="B103" s="1"/>
      <c r="C103" s="1"/>
      <c r="D103" s="1"/>
      <c r="E103" s="1"/>
      <c r="F103" s="1"/>
      <c r="G103" s="1"/>
      <c r="H103" s="89">
        <v>0</v>
      </c>
      <c r="J103" s="37"/>
    </row>
    <row r="104" spans="1:10" x14ac:dyDescent="0.25">
      <c r="A104" s="96" t="s">
        <v>91</v>
      </c>
      <c r="B104" s="1"/>
      <c r="C104" s="1"/>
      <c r="D104" s="1"/>
      <c r="E104" s="1"/>
      <c r="F104" s="1"/>
      <c r="G104" s="1"/>
      <c r="H104" s="89">
        <v>0</v>
      </c>
      <c r="J104" s="37"/>
    </row>
    <row r="105" spans="1:10" x14ac:dyDescent="0.25">
      <c r="A105" s="96"/>
      <c r="B105" s="1"/>
      <c r="C105" s="1"/>
      <c r="D105" s="1"/>
      <c r="E105" s="1"/>
      <c r="F105" s="1"/>
      <c r="G105" s="1"/>
      <c r="H105" s="89"/>
    </row>
    <row r="106" spans="1:10" x14ac:dyDescent="0.25">
      <c r="A106" s="96" t="s">
        <v>92</v>
      </c>
      <c r="B106" s="1"/>
      <c r="C106" s="1"/>
      <c r="D106" s="1"/>
      <c r="E106" s="1"/>
      <c r="F106" s="1"/>
      <c r="G106" s="1"/>
      <c r="H106" s="89">
        <v>0</v>
      </c>
      <c r="J106" s="37"/>
    </row>
    <row r="107" spans="1:10" x14ac:dyDescent="0.25">
      <c r="A107" s="96" t="s">
        <v>93</v>
      </c>
      <c r="B107" s="1"/>
      <c r="C107" s="1"/>
      <c r="D107" s="1"/>
      <c r="E107" s="1"/>
      <c r="F107" s="1"/>
      <c r="G107" s="1"/>
      <c r="H107" s="97">
        <v>0</v>
      </c>
      <c r="J107" s="37"/>
    </row>
    <row r="108" spans="1:10" x14ac:dyDescent="0.25">
      <c r="A108" s="15"/>
      <c r="B108" s="1"/>
      <c r="C108" s="1"/>
      <c r="D108" s="1"/>
      <c r="E108" s="1"/>
      <c r="F108" s="1"/>
      <c r="G108" s="1"/>
      <c r="H108" s="1"/>
    </row>
    <row r="109" spans="1:10" x14ac:dyDescent="0.25">
      <c r="A109" s="95" t="s">
        <v>94</v>
      </c>
      <c r="B109" s="1"/>
      <c r="C109" s="1"/>
      <c r="D109" s="1"/>
      <c r="E109" s="1"/>
      <c r="F109" s="1"/>
      <c r="G109" s="1"/>
      <c r="H109" s="1"/>
    </row>
    <row r="110" spans="1:10" x14ac:dyDescent="0.25">
      <c r="A110" s="96" t="s">
        <v>95</v>
      </c>
      <c r="B110" s="1"/>
      <c r="C110" s="1"/>
      <c r="D110" s="1"/>
      <c r="E110" s="1"/>
      <c r="F110" s="1"/>
      <c r="G110" s="1"/>
      <c r="H110" s="89">
        <v>0</v>
      </c>
      <c r="J110" s="37"/>
    </row>
    <row r="111" spans="1:10" x14ac:dyDescent="0.25">
      <c r="A111" s="96" t="s">
        <v>96</v>
      </c>
      <c r="B111" s="1"/>
      <c r="C111" s="1"/>
      <c r="D111" s="1"/>
      <c r="E111" s="1"/>
      <c r="F111" s="1"/>
      <c r="G111" s="1"/>
      <c r="H111" s="89">
        <v>0</v>
      </c>
      <c r="J111" s="37"/>
    </row>
    <row r="112" spans="1:10" x14ac:dyDescent="0.25">
      <c r="A112" s="96" t="s">
        <v>97</v>
      </c>
      <c r="B112" s="1"/>
      <c r="C112" s="1"/>
      <c r="D112" s="1"/>
      <c r="E112" s="1"/>
      <c r="F112" s="1"/>
      <c r="G112" s="1"/>
      <c r="H112" s="89">
        <v>747935.92</v>
      </c>
      <c r="J112" s="37"/>
    </row>
    <row r="113" spans="1:10" x14ac:dyDescent="0.25">
      <c r="A113" s="96"/>
      <c r="B113" s="1"/>
      <c r="C113" s="1"/>
      <c r="D113" s="1"/>
      <c r="E113" s="1"/>
      <c r="F113" s="1"/>
      <c r="G113" s="1"/>
      <c r="H113" s="89"/>
    </row>
    <row r="114" spans="1:10" x14ac:dyDescent="0.25">
      <c r="A114" s="96" t="s">
        <v>98</v>
      </c>
      <c r="B114" s="1"/>
      <c r="C114" s="1"/>
      <c r="D114" s="1"/>
      <c r="E114" s="1"/>
      <c r="F114" s="1"/>
      <c r="G114" s="1"/>
      <c r="H114" s="89">
        <v>747935.92</v>
      </c>
      <c r="J114" s="37"/>
    </row>
    <row r="115" spans="1:10" x14ac:dyDescent="0.25">
      <c r="A115" s="96" t="s">
        <v>99</v>
      </c>
      <c r="B115" s="1"/>
      <c r="C115" s="1"/>
      <c r="D115" s="1"/>
      <c r="E115" s="1"/>
      <c r="F115" s="1"/>
      <c r="G115" s="1"/>
      <c r="H115" s="97">
        <v>0</v>
      </c>
      <c r="J115" s="37"/>
    </row>
    <row r="116" spans="1:10" x14ac:dyDescent="0.25">
      <c r="A116" s="96"/>
      <c r="B116" s="1"/>
      <c r="C116" s="1"/>
      <c r="D116" s="1"/>
      <c r="E116" s="1"/>
      <c r="F116" s="1"/>
      <c r="G116" s="1"/>
      <c r="H116" s="1"/>
    </row>
    <row r="117" spans="1:10" x14ac:dyDescent="0.25">
      <c r="A117" s="95" t="s">
        <v>100</v>
      </c>
      <c r="B117" s="1"/>
      <c r="C117" s="1"/>
      <c r="D117" s="1"/>
      <c r="E117" s="1"/>
      <c r="F117" s="1"/>
      <c r="G117" s="1"/>
      <c r="H117" s="1"/>
    </row>
    <row r="118" spans="1:10" x14ac:dyDescent="0.25">
      <c r="A118" s="96" t="s">
        <v>101</v>
      </c>
      <c r="B118" s="1"/>
      <c r="C118" s="1"/>
      <c r="D118" s="1"/>
      <c r="E118" s="1"/>
      <c r="F118" s="1"/>
      <c r="G118" s="1"/>
      <c r="H118" s="89">
        <v>0</v>
      </c>
      <c r="J118" s="37"/>
    </row>
    <row r="119" spans="1:10" x14ac:dyDescent="0.25">
      <c r="A119" s="96" t="s">
        <v>102</v>
      </c>
      <c r="B119" s="1"/>
      <c r="C119" s="1"/>
      <c r="D119" s="1"/>
      <c r="E119" s="1"/>
      <c r="F119" s="1"/>
      <c r="G119" s="1"/>
      <c r="H119" s="89">
        <v>0</v>
      </c>
      <c r="J119" s="37"/>
    </row>
    <row r="120" spans="1:10" x14ac:dyDescent="0.25">
      <c r="A120" s="96" t="s">
        <v>103</v>
      </c>
      <c r="B120" s="1"/>
      <c r="C120" s="1"/>
      <c r="D120" s="1"/>
      <c r="E120" s="1"/>
      <c r="F120" s="1"/>
      <c r="G120" s="1"/>
      <c r="H120" s="89">
        <v>11723.92</v>
      </c>
      <c r="J120" s="37"/>
    </row>
    <row r="121" spans="1:10" x14ac:dyDescent="0.25">
      <c r="A121" s="96"/>
      <c r="B121" s="1"/>
      <c r="C121" s="1"/>
      <c r="D121" s="1"/>
      <c r="E121" s="1"/>
      <c r="F121" s="1"/>
      <c r="G121" s="1"/>
      <c r="H121" s="89"/>
    </row>
    <row r="122" spans="1:10" x14ac:dyDescent="0.25">
      <c r="A122" s="96" t="s">
        <v>104</v>
      </c>
      <c r="B122" s="1"/>
      <c r="C122" s="1"/>
      <c r="D122" s="1"/>
      <c r="E122" s="1"/>
      <c r="F122" s="1"/>
      <c r="G122" s="1"/>
      <c r="H122" s="89">
        <v>11723.92</v>
      </c>
      <c r="J122" s="37"/>
    </row>
    <row r="123" spans="1:10" x14ac:dyDescent="0.25">
      <c r="A123" s="96" t="s">
        <v>105</v>
      </c>
      <c r="B123" s="1"/>
      <c r="C123" s="1"/>
      <c r="D123" s="1"/>
      <c r="E123" s="1"/>
      <c r="F123" s="1"/>
      <c r="G123" s="1"/>
      <c r="H123" s="97">
        <v>0</v>
      </c>
      <c r="J123" s="37"/>
    </row>
    <row r="124" spans="1:10" x14ac:dyDescent="0.25">
      <c r="A124" s="96"/>
      <c r="B124" s="1"/>
      <c r="C124" s="1"/>
      <c r="D124" s="1"/>
      <c r="E124" s="1"/>
      <c r="F124" s="1"/>
      <c r="G124" s="1"/>
      <c r="H124" s="1"/>
    </row>
    <row r="125" spans="1:10" x14ac:dyDescent="0.25">
      <c r="A125" s="95" t="s">
        <v>106</v>
      </c>
      <c r="B125" s="1"/>
      <c r="C125" s="1"/>
      <c r="D125" s="1"/>
      <c r="E125" s="1"/>
      <c r="F125" s="1"/>
      <c r="G125" s="1"/>
      <c r="H125" s="31"/>
    </row>
    <row r="126" spans="1:10" x14ac:dyDescent="0.25">
      <c r="A126" s="96" t="s">
        <v>107</v>
      </c>
      <c r="B126" s="1"/>
      <c r="C126" s="1"/>
      <c r="D126" s="1"/>
      <c r="E126" s="1"/>
      <c r="F126" s="1"/>
      <c r="G126" s="1"/>
      <c r="H126" s="89">
        <v>0</v>
      </c>
      <c r="J126" s="37"/>
    </row>
    <row r="127" spans="1:10" x14ac:dyDescent="0.25">
      <c r="A127" s="96" t="s">
        <v>108</v>
      </c>
      <c r="B127" s="1"/>
      <c r="C127" s="1"/>
      <c r="D127" s="1"/>
      <c r="E127" s="1"/>
      <c r="F127" s="1"/>
      <c r="G127" s="1"/>
      <c r="H127" s="89">
        <v>0</v>
      </c>
      <c r="J127" s="37"/>
    </row>
    <row r="128" spans="1:10" x14ac:dyDescent="0.25">
      <c r="A128" s="96" t="s">
        <v>109</v>
      </c>
      <c r="B128" s="1"/>
      <c r="C128" s="1"/>
      <c r="D128" s="1"/>
      <c r="E128" s="1"/>
      <c r="F128" s="1"/>
      <c r="G128" s="1"/>
      <c r="H128" s="89">
        <v>668533.32999999996</v>
      </c>
      <c r="J128" s="37"/>
    </row>
    <row r="129" spans="1:10" x14ac:dyDescent="0.25">
      <c r="A129" s="96"/>
      <c r="B129" s="1"/>
      <c r="C129" s="1"/>
      <c r="D129" s="1"/>
      <c r="E129" s="1"/>
      <c r="F129" s="1"/>
      <c r="G129" s="1"/>
      <c r="H129" s="89"/>
    </row>
    <row r="130" spans="1:10" x14ac:dyDescent="0.25">
      <c r="A130" s="96" t="s">
        <v>110</v>
      </c>
      <c r="B130" s="1"/>
      <c r="C130" s="1"/>
      <c r="D130" s="1"/>
      <c r="E130" s="1"/>
      <c r="F130" s="1"/>
      <c r="G130" s="1"/>
      <c r="H130" s="89">
        <v>668533.32999999996</v>
      </c>
      <c r="J130" s="37"/>
    </row>
    <row r="131" spans="1:10" x14ac:dyDescent="0.25">
      <c r="A131" s="96" t="s">
        <v>111</v>
      </c>
      <c r="B131" s="1"/>
      <c r="C131" s="1"/>
      <c r="D131" s="1"/>
      <c r="E131" s="1"/>
      <c r="F131" s="1"/>
      <c r="G131" s="1"/>
      <c r="H131" s="97">
        <v>0</v>
      </c>
      <c r="J131" s="37"/>
    </row>
    <row r="132" spans="1:10" x14ac:dyDescent="0.25">
      <c r="A132" s="15"/>
      <c r="B132" s="1"/>
      <c r="C132" s="1"/>
      <c r="D132" s="1"/>
      <c r="E132" s="1"/>
      <c r="F132" s="1"/>
      <c r="G132" s="1"/>
      <c r="H132" s="21" t="s">
        <v>51</v>
      </c>
    </row>
    <row r="133" spans="1:10" x14ac:dyDescent="0.25">
      <c r="A133" s="95" t="s">
        <v>112</v>
      </c>
      <c r="B133" s="1"/>
      <c r="C133" s="1"/>
      <c r="D133" s="1"/>
      <c r="E133" s="1"/>
      <c r="F133" s="1"/>
      <c r="G133" s="1"/>
      <c r="H133" s="1"/>
    </row>
    <row r="134" spans="1:10" x14ac:dyDescent="0.25">
      <c r="A134" s="96" t="s">
        <v>113</v>
      </c>
      <c r="B134" s="1"/>
      <c r="C134" s="1"/>
      <c r="D134" s="1"/>
      <c r="E134" s="1"/>
      <c r="F134" s="1"/>
      <c r="G134" s="1"/>
      <c r="H134" s="89">
        <v>0</v>
      </c>
      <c r="J134" s="37"/>
    </row>
    <row r="135" spans="1:10" x14ac:dyDescent="0.25">
      <c r="A135" s="96" t="s">
        <v>114</v>
      </c>
      <c r="B135" s="1"/>
      <c r="C135" s="1"/>
      <c r="D135" s="1"/>
      <c r="E135" s="1"/>
      <c r="F135" s="1"/>
      <c r="G135" s="1"/>
      <c r="H135" s="89">
        <v>0</v>
      </c>
      <c r="J135" s="37"/>
    </row>
    <row r="136" spans="1:10" x14ac:dyDescent="0.25">
      <c r="A136" s="96" t="s">
        <v>115</v>
      </c>
      <c r="B136" s="1"/>
      <c r="C136" s="1"/>
      <c r="D136" s="1"/>
      <c r="E136" s="1"/>
      <c r="F136" s="1"/>
      <c r="G136" s="1"/>
      <c r="H136" s="89">
        <v>168416.67</v>
      </c>
      <c r="J136" s="37"/>
    </row>
    <row r="137" spans="1:10" x14ac:dyDescent="0.25">
      <c r="A137" s="96"/>
      <c r="B137" s="1"/>
      <c r="C137" s="1"/>
      <c r="D137" s="1"/>
      <c r="E137" s="1"/>
      <c r="F137" s="1"/>
      <c r="G137" s="1"/>
      <c r="H137" s="89"/>
    </row>
    <row r="138" spans="1:10" x14ac:dyDescent="0.25">
      <c r="A138" s="96" t="s">
        <v>116</v>
      </c>
      <c r="B138" s="1"/>
      <c r="C138" s="1"/>
      <c r="D138" s="1"/>
      <c r="E138" s="1"/>
      <c r="F138" s="1"/>
      <c r="G138" s="1"/>
      <c r="H138" s="89">
        <v>168416.67</v>
      </c>
      <c r="J138" s="37"/>
    </row>
    <row r="139" spans="1:10" x14ac:dyDescent="0.25">
      <c r="A139" s="96" t="s">
        <v>117</v>
      </c>
      <c r="B139" s="1"/>
      <c r="C139" s="1"/>
      <c r="D139" s="1"/>
      <c r="E139" s="1"/>
      <c r="F139" s="1"/>
      <c r="G139" s="1"/>
      <c r="H139" s="97">
        <v>0</v>
      </c>
      <c r="J139" s="37"/>
    </row>
    <row r="140" spans="1:10" x14ac:dyDescent="0.25">
      <c r="A140" s="95"/>
      <c r="B140" s="1"/>
      <c r="C140" s="1"/>
      <c r="D140" s="1"/>
      <c r="E140" s="1"/>
      <c r="F140" s="1"/>
      <c r="G140" s="1"/>
      <c r="H140" s="1"/>
    </row>
    <row r="141" spans="1:10" x14ac:dyDescent="0.25">
      <c r="A141" s="95" t="s">
        <v>118</v>
      </c>
      <c r="B141" s="1"/>
      <c r="C141" s="1"/>
      <c r="D141" s="1"/>
      <c r="E141" s="1"/>
      <c r="F141" s="1"/>
      <c r="G141" s="1"/>
      <c r="H141" s="1"/>
    </row>
    <row r="142" spans="1:10" x14ac:dyDescent="0.25">
      <c r="A142" s="96" t="s">
        <v>119</v>
      </c>
      <c r="B142" s="1"/>
      <c r="C142" s="1"/>
      <c r="D142" s="1"/>
      <c r="E142" s="1"/>
      <c r="F142" s="1"/>
      <c r="G142" s="1"/>
      <c r="H142" s="31">
        <v>0</v>
      </c>
      <c r="J142" s="37"/>
    </row>
    <row r="143" spans="1:10" x14ac:dyDescent="0.25">
      <c r="A143" s="96" t="s">
        <v>120</v>
      </c>
      <c r="B143" s="1"/>
      <c r="C143" s="1"/>
      <c r="D143" s="1"/>
      <c r="E143" s="1"/>
      <c r="F143" s="1"/>
      <c r="G143" s="1"/>
      <c r="H143" s="31">
        <v>0</v>
      </c>
      <c r="J143" s="37"/>
    </row>
    <row r="144" spans="1:10" x14ac:dyDescent="0.25">
      <c r="A144" s="96" t="s">
        <v>121</v>
      </c>
      <c r="B144" s="1"/>
      <c r="C144" s="1"/>
      <c r="D144" s="1"/>
      <c r="E144" s="1"/>
      <c r="F144" s="1"/>
      <c r="G144" s="1"/>
      <c r="H144" s="31">
        <v>0</v>
      </c>
      <c r="J144" s="37"/>
    </row>
    <row r="145" spans="1:10" x14ac:dyDescent="0.25">
      <c r="A145" s="96"/>
      <c r="B145" s="1"/>
      <c r="C145" s="1"/>
      <c r="D145" s="1"/>
      <c r="E145" s="1"/>
      <c r="F145" s="1"/>
      <c r="G145" s="1"/>
      <c r="H145" s="31"/>
    </row>
    <row r="146" spans="1:10" x14ac:dyDescent="0.25">
      <c r="A146" s="96" t="s">
        <v>122</v>
      </c>
      <c r="B146" s="1"/>
      <c r="C146" s="1"/>
      <c r="D146" s="1"/>
      <c r="E146" s="1"/>
      <c r="F146" s="1"/>
      <c r="G146" s="1"/>
      <c r="H146" s="31">
        <v>0</v>
      </c>
      <c r="J146" s="37"/>
    </row>
    <row r="147" spans="1:10" x14ac:dyDescent="0.25">
      <c r="A147" s="96" t="s">
        <v>123</v>
      </c>
      <c r="B147" s="1"/>
      <c r="C147" s="1"/>
      <c r="D147" s="1"/>
      <c r="E147" s="1"/>
      <c r="F147" s="1"/>
      <c r="G147" s="1"/>
      <c r="H147" s="31">
        <v>0</v>
      </c>
      <c r="J147" s="37"/>
    </row>
    <row r="148" spans="1:10" x14ac:dyDescent="0.25">
      <c r="A148" s="15"/>
      <c r="B148" s="1"/>
      <c r="C148" s="1"/>
      <c r="D148" s="1"/>
      <c r="E148" s="1"/>
      <c r="F148" s="1"/>
      <c r="G148" s="1"/>
      <c r="H148" s="21" t="s">
        <v>51</v>
      </c>
    </row>
    <row r="149" spans="1:10" x14ac:dyDescent="0.25">
      <c r="A149" s="95" t="s">
        <v>124</v>
      </c>
      <c r="B149" s="1"/>
      <c r="C149" s="1"/>
      <c r="D149" s="1"/>
      <c r="E149" s="1"/>
      <c r="F149" s="1"/>
      <c r="G149" s="1"/>
      <c r="H149" s="1"/>
    </row>
    <row r="150" spans="1:10" x14ac:dyDescent="0.25">
      <c r="A150" s="96" t="s">
        <v>125</v>
      </c>
      <c r="B150" s="1"/>
      <c r="C150" s="1"/>
      <c r="D150" s="1"/>
      <c r="E150" s="1"/>
      <c r="F150" s="1"/>
      <c r="G150" s="1"/>
      <c r="H150" s="98">
        <v>1596609.8399999999</v>
      </c>
      <c r="J150" s="37"/>
    </row>
    <row r="151" spans="1:10" x14ac:dyDescent="0.25">
      <c r="A151" s="96" t="s">
        <v>126</v>
      </c>
      <c r="B151" s="1"/>
      <c r="C151" s="1"/>
      <c r="D151" s="1"/>
      <c r="E151" s="1"/>
      <c r="F151" s="1"/>
      <c r="G151" s="1"/>
      <c r="H151" s="94">
        <v>1596609.8399999999</v>
      </c>
      <c r="J151" s="37"/>
    </row>
    <row r="152" spans="1:10" x14ac:dyDescent="0.25">
      <c r="A152" s="96" t="s">
        <v>127</v>
      </c>
      <c r="B152" s="1"/>
      <c r="C152" s="1"/>
      <c r="D152" s="1"/>
      <c r="E152" s="1"/>
      <c r="F152" s="1"/>
      <c r="G152" s="1"/>
      <c r="H152" s="94">
        <v>0</v>
      </c>
      <c r="J152" s="37"/>
    </row>
    <row r="153" spans="1:10" x14ac:dyDescent="0.25">
      <c r="A153" s="96" t="s">
        <v>128</v>
      </c>
      <c r="B153" s="1"/>
      <c r="C153" s="1"/>
      <c r="D153" s="1"/>
      <c r="E153" s="1"/>
      <c r="F153" s="1"/>
      <c r="G153" s="1"/>
      <c r="H153" s="94">
        <v>0</v>
      </c>
      <c r="J153" s="37"/>
    </row>
    <row r="154" spans="1:10" x14ac:dyDescent="0.25">
      <c r="A154" s="15"/>
      <c r="B154" s="1"/>
      <c r="C154" s="1"/>
      <c r="D154" s="1"/>
      <c r="E154" s="1"/>
      <c r="F154" s="1"/>
      <c r="G154" s="1"/>
      <c r="H154" s="1"/>
    </row>
    <row r="155" spans="1:10" x14ac:dyDescent="0.25">
      <c r="A155" s="46" t="s">
        <v>129</v>
      </c>
      <c r="B155" s="1"/>
      <c r="C155" s="1"/>
      <c r="D155" s="1"/>
      <c r="E155" s="1"/>
      <c r="F155" s="21"/>
      <c r="G155" s="1"/>
      <c r="H155" s="21">
        <v>33642212.579999998</v>
      </c>
      <c r="J155" s="37"/>
    </row>
    <row r="156" spans="1:10" x14ac:dyDescent="0.25">
      <c r="A156" s="34"/>
      <c r="B156" s="1"/>
      <c r="C156" s="1"/>
      <c r="D156" s="1"/>
      <c r="E156" s="1"/>
      <c r="F156" s="1"/>
      <c r="G156" s="1"/>
      <c r="H156" s="1"/>
    </row>
    <row r="157" spans="1:10" x14ac:dyDescent="0.25">
      <c r="A157" s="34" t="s">
        <v>130</v>
      </c>
      <c r="B157" s="1"/>
      <c r="C157" s="1"/>
      <c r="D157" s="1"/>
      <c r="E157" s="1"/>
      <c r="F157" s="1"/>
      <c r="G157" s="1"/>
      <c r="H157" s="1"/>
    </row>
    <row r="158" spans="1:10" x14ac:dyDescent="0.25">
      <c r="A158" s="99" t="s">
        <v>131</v>
      </c>
      <c r="B158" s="1"/>
      <c r="C158" s="1"/>
      <c r="D158" s="1"/>
      <c r="E158" s="1"/>
      <c r="F158" s="1"/>
      <c r="G158" s="1"/>
      <c r="H158" s="94">
        <v>27616301.929999921</v>
      </c>
      <c r="J158" s="37"/>
    </row>
    <row r="159" spans="1:10" x14ac:dyDescent="0.25">
      <c r="A159" s="46"/>
      <c r="B159" s="1"/>
      <c r="C159" s="1"/>
      <c r="D159" s="1"/>
      <c r="E159" s="1"/>
      <c r="F159" s="1"/>
      <c r="G159" s="1"/>
      <c r="H159" s="15"/>
    </row>
    <row r="160" spans="1:10" x14ac:dyDescent="0.25">
      <c r="A160" s="34" t="s">
        <v>132</v>
      </c>
      <c r="B160" s="1"/>
      <c r="C160" s="1"/>
      <c r="D160" s="1"/>
      <c r="E160" s="1"/>
      <c r="F160" s="1"/>
      <c r="G160" s="1"/>
      <c r="H160" s="89">
        <v>0</v>
      </c>
      <c r="J160" s="37"/>
    </row>
    <row r="161" spans="1:10" x14ac:dyDescent="0.25">
      <c r="A161" s="34" t="s">
        <v>133</v>
      </c>
      <c r="B161" s="1"/>
      <c r="C161" s="1"/>
      <c r="D161" s="1"/>
      <c r="E161" s="1"/>
      <c r="F161" s="1"/>
      <c r="G161" s="1"/>
      <c r="H161" s="89">
        <v>27616301.929999921</v>
      </c>
      <c r="I161" s="37"/>
      <c r="J161" s="37"/>
    </row>
    <row r="162" spans="1:10" x14ac:dyDescent="0.25">
      <c r="A162" s="34" t="s">
        <v>134</v>
      </c>
      <c r="B162" s="1"/>
      <c r="C162" s="1"/>
      <c r="D162" s="1"/>
      <c r="E162" s="1"/>
      <c r="F162" s="1"/>
      <c r="G162" s="1"/>
      <c r="H162" s="94">
        <v>0</v>
      </c>
      <c r="J162" s="37"/>
    </row>
    <row r="163" spans="1:10" x14ac:dyDescent="0.25">
      <c r="A163" s="34"/>
      <c r="B163" s="1"/>
      <c r="C163" s="1"/>
      <c r="D163" s="1"/>
      <c r="E163" s="1"/>
      <c r="F163" s="1"/>
      <c r="G163" s="1"/>
      <c r="H163" s="21" t="s">
        <v>51</v>
      </c>
    </row>
    <row r="164" spans="1:10" x14ac:dyDescent="0.25">
      <c r="A164" s="34"/>
      <c r="B164" s="1"/>
      <c r="C164" s="1"/>
      <c r="D164" s="1"/>
      <c r="E164" s="1"/>
      <c r="F164" s="1"/>
      <c r="G164" s="1"/>
      <c r="H164" s="21" t="s">
        <v>51</v>
      </c>
    </row>
    <row r="165" spans="1:10" x14ac:dyDescent="0.25">
      <c r="A165" s="46" t="s">
        <v>135</v>
      </c>
      <c r="B165" s="1"/>
      <c r="C165" s="1"/>
      <c r="D165" s="1"/>
      <c r="E165" s="1"/>
      <c r="F165" s="1"/>
      <c r="G165" s="1"/>
      <c r="H165" s="94">
        <v>0</v>
      </c>
      <c r="J165" s="37"/>
    </row>
    <row r="166" spans="1:10" x14ac:dyDescent="0.25">
      <c r="A166" s="46"/>
      <c r="B166" s="1"/>
      <c r="C166" s="1"/>
      <c r="D166" s="1"/>
      <c r="E166" s="1"/>
      <c r="F166" s="1"/>
      <c r="G166" s="1"/>
      <c r="H166" s="15"/>
    </row>
    <row r="167" spans="1:10" x14ac:dyDescent="0.25">
      <c r="A167" s="34" t="s">
        <v>136</v>
      </c>
      <c r="B167" s="1"/>
      <c r="C167" s="1"/>
      <c r="D167" s="1"/>
      <c r="E167" s="1"/>
      <c r="F167" s="1"/>
      <c r="G167" s="1"/>
      <c r="H167" s="89">
        <v>0</v>
      </c>
      <c r="J167" s="37"/>
    </row>
    <row r="168" spans="1:10" x14ac:dyDescent="0.25">
      <c r="A168" s="34" t="s">
        <v>137</v>
      </c>
      <c r="B168" s="1"/>
      <c r="C168" s="1"/>
      <c r="D168" s="1"/>
      <c r="E168" s="1"/>
      <c r="F168" s="1"/>
      <c r="G168" s="1"/>
      <c r="H168" s="94">
        <v>0</v>
      </c>
      <c r="J168" s="37"/>
    </row>
    <row r="169" spans="1:10" x14ac:dyDescent="0.25">
      <c r="A169" s="34" t="s">
        <v>138</v>
      </c>
      <c r="B169" s="1"/>
      <c r="C169" s="1"/>
      <c r="D169" s="1"/>
      <c r="E169" s="1"/>
      <c r="F169" s="1"/>
      <c r="G169" s="1"/>
      <c r="H169" s="94">
        <v>0</v>
      </c>
      <c r="J169" s="37"/>
    </row>
    <row r="170" spans="1:10" x14ac:dyDescent="0.25">
      <c r="A170" s="34"/>
      <c r="B170" s="1"/>
      <c r="C170" s="1"/>
      <c r="D170" s="1"/>
      <c r="E170" s="1"/>
      <c r="F170" s="1"/>
      <c r="G170" s="1"/>
      <c r="H170" s="21" t="s">
        <v>51</v>
      </c>
    </row>
    <row r="171" spans="1:10" x14ac:dyDescent="0.25">
      <c r="A171" s="46" t="s">
        <v>139</v>
      </c>
      <c r="B171" s="1"/>
      <c r="C171" s="1"/>
      <c r="D171" s="1"/>
      <c r="E171" s="1"/>
      <c r="F171" s="21"/>
      <c r="G171" s="1"/>
      <c r="H171" s="94">
        <v>6025910.6500000004</v>
      </c>
      <c r="I171" s="100"/>
      <c r="J171" s="37"/>
    </row>
    <row r="172" spans="1:10" x14ac:dyDescent="0.25">
      <c r="A172" s="89"/>
      <c r="B172" s="31"/>
      <c r="C172" s="31"/>
      <c r="D172" s="31"/>
      <c r="E172" s="31"/>
      <c r="F172" s="31"/>
      <c r="G172" s="1"/>
      <c r="H172" s="31"/>
    </row>
    <row r="173" spans="1:10" x14ac:dyDescent="0.25">
      <c r="A173" s="81"/>
      <c r="B173" s="1"/>
      <c r="C173" s="2"/>
      <c r="D173" s="3"/>
      <c r="E173" s="1"/>
      <c r="F173" s="1"/>
      <c r="G173" s="1"/>
      <c r="H173" s="1"/>
    </row>
    <row r="174" spans="1:10" x14ac:dyDescent="0.25">
      <c r="A174" s="81"/>
      <c r="B174" s="1"/>
      <c r="C174" s="2"/>
      <c r="D174" s="3"/>
      <c r="E174" s="1"/>
      <c r="F174" s="1"/>
      <c r="G174" s="1"/>
      <c r="H174" s="1"/>
    </row>
    <row r="175" spans="1:10" x14ac:dyDescent="0.25">
      <c r="A175" s="81"/>
      <c r="B175" s="1"/>
      <c r="C175" s="2"/>
      <c r="D175" s="3"/>
      <c r="E175" s="1"/>
      <c r="F175" s="1"/>
      <c r="G175" s="1"/>
      <c r="H175" s="1"/>
    </row>
    <row r="176" spans="1:10" x14ac:dyDescent="0.25">
      <c r="A176" s="81"/>
      <c r="B176" s="1"/>
      <c r="C176" s="2"/>
      <c r="D176" s="3"/>
      <c r="E176" s="1"/>
      <c r="F176" s="1"/>
      <c r="G176" s="1"/>
      <c r="H176" s="1"/>
    </row>
    <row r="177" spans="1:10" x14ac:dyDescent="0.25">
      <c r="A177" s="15" t="s">
        <v>140</v>
      </c>
      <c r="B177" s="1"/>
      <c r="C177" s="2"/>
      <c r="D177" s="3"/>
      <c r="E177" s="1"/>
      <c r="F177" s="1"/>
      <c r="G177" s="1"/>
      <c r="H177" s="1"/>
    </row>
    <row r="178" spans="1:10" x14ac:dyDescent="0.25">
      <c r="A178" s="15"/>
      <c r="B178" s="1"/>
      <c r="C178" s="2"/>
      <c r="D178" s="3"/>
      <c r="E178" s="1"/>
      <c r="F178" s="1"/>
      <c r="G178" s="1"/>
      <c r="H178" s="1"/>
    </row>
    <row r="179" spans="1:10" x14ac:dyDescent="0.25">
      <c r="A179" s="46" t="s">
        <v>141</v>
      </c>
      <c r="B179" s="1"/>
      <c r="C179" s="2"/>
      <c r="D179" s="3"/>
      <c r="E179" s="1"/>
      <c r="F179" s="1"/>
      <c r="G179" s="1" t="s">
        <v>51</v>
      </c>
      <c r="H179" s="94">
        <v>3765099.45</v>
      </c>
      <c r="J179" s="37"/>
    </row>
    <row r="180" spans="1:10" x14ac:dyDescent="0.25">
      <c r="A180" s="46" t="s">
        <v>142</v>
      </c>
      <c r="B180" s="1"/>
      <c r="C180" s="2"/>
      <c r="D180" s="3"/>
      <c r="E180" s="1"/>
      <c r="F180" s="1"/>
      <c r="G180" s="1"/>
      <c r="H180" s="89">
        <v>7530198.9000000004</v>
      </c>
      <c r="J180" s="37"/>
    </row>
    <row r="181" spans="1:10" x14ac:dyDescent="0.25">
      <c r="A181" s="46" t="s">
        <v>143</v>
      </c>
      <c r="B181" s="1"/>
      <c r="C181" s="2"/>
      <c r="D181" s="3"/>
      <c r="E181" s="1"/>
      <c r="F181" s="1"/>
      <c r="G181" s="1"/>
      <c r="H181" s="76">
        <v>7530198.9000000004</v>
      </c>
      <c r="J181" s="37"/>
    </row>
    <row r="182" spans="1:10" x14ac:dyDescent="0.25">
      <c r="A182" s="46" t="s">
        <v>144</v>
      </c>
      <c r="B182" s="1"/>
      <c r="C182" s="2"/>
      <c r="D182" s="3"/>
      <c r="E182" s="1"/>
      <c r="F182" s="1"/>
      <c r="G182" s="1"/>
      <c r="H182" s="94">
        <v>0</v>
      </c>
      <c r="J182" s="37"/>
    </row>
    <row r="183" spans="1:10" x14ac:dyDescent="0.25">
      <c r="A183" s="46" t="s">
        <v>145</v>
      </c>
      <c r="B183" s="1"/>
      <c r="C183" s="2"/>
      <c r="D183" s="3"/>
      <c r="E183" s="1"/>
      <c r="F183" s="1"/>
      <c r="G183" s="1"/>
      <c r="H183" s="91">
        <v>0</v>
      </c>
      <c r="J183" s="37"/>
    </row>
    <row r="184" spans="1:10" x14ac:dyDescent="0.25">
      <c r="A184" s="46" t="s">
        <v>146</v>
      </c>
      <c r="B184" s="1"/>
      <c r="C184" s="2"/>
      <c r="D184" s="3"/>
      <c r="E184" s="1"/>
      <c r="F184" s="1"/>
      <c r="G184" s="1"/>
      <c r="H184" s="89">
        <v>7530198.9000000004</v>
      </c>
      <c r="J184" s="37"/>
    </row>
    <row r="185" spans="1:10" x14ac:dyDescent="0.25">
      <c r="A185" s="46" t="s">
        <v>147</v>
      </c>
      <c r="B185" s="1"/>
      <c r="C185" s="2"/>
      <c r="D185" s="3"/>
      <c r="E185" s="1"/>
      <c r="F185" s="1"/>
      <c r="G185" s="1"/>
      <c r="H185" s="91">
        <v>0</v>
      </c>
      <c r="J185" s="37"/>
    </row>
    <row r="186" spans="1:10" x14ac:dyDescent="0.25">
      <c r="A186" s="46" t="s">
        <v>148</v>
      </c>
      <c r="B186" s="1"/>
      <c r="C186" s="2"/>
      <c r="D186" s="3"/>
      <c r="E186" s="1"/>
      <c r="F186" s="21"/>
      <c r="G186" s="1"/>
      <c r="H186" s="89">
        <v>6025910.6499999966</v>
      </c>
      <c r="J186" s="37"/>
    </row>
    <row r="187" spans="1:10" x14ac:dyDescent="0.25">
      <c r="A187" s="46" t="s">
        <v>149</v>
      </c>
      <c r="B187" s="1"/>
      <c r="C187" s="2"/>
      <c r="D187" s="3"/>
      <c r="E187" s="1"/>
      <c r="F187" s="21"/>
      <c r="G187" s="1"/>
      <c r="H187" s="94">
        <v>13556109.549999997</v>
      </c>
      <c r="J187" s="37"/>
    </row>
    <row r="188" spans="1:10" x14ac:dyDescent="0.25">
      <c r="A188" s="46" t="s">
        <v>150</v>
      </c>
      <c r="B188" s="1"/>
      <c r="C188" s="2"/>
      <c r="D188" s="3"/>
      <c r="E188" s="1"/>
      <c r="F188" s="21"/>
      <c r="G188" s="1"/>
      <c r="H188" s="94">
        <v>6025910.6500000041</v>
      </c>
      <c r="J188" s="37"/>
    </row>
    <row r="189" spans="1:10" x14ac:dyDescent="0.25">
      <c r="A189" s="46" t="s">
        <v>151</v>
      </c>
      <c r="B189" s="1"/>
      <c r="C189" s="2"/>
      <c r="D189" s="3"/>
      <c r="E189" s="1"/>
      <c r="F189" s="21"/>
      <c r="G189" s="1"/>
      <c r="H189" s="94">
        <v>7530198.8999999929</v>
      </c>
      <c r="J189" s="37"/>
    </row>
    <row r="190" spans="1:10" x14ac:dyDescent="0.25">
      <c r="A190" s="15"/>
      <c r="B190" s="1"/>
      <c r="C190" s="2"/>
      <c r="D190" s="3"/>
      <c r="E190" s="1"/>
      <c r="F190" s="1"/>
      <c r="G190" s="1"/>
      <c r="H190" s="1"/>
    </row>
    <row r="191" spans="1:10" x14ac:dyDescent="0.25">
      <c r="A191" s="15" t="s">
        <v>152</v>
      </c>
      <c r="B191" s="1"/>
      <c r="C191" s="2"/>
      <c r="D191" s="3"/>
      <c r="E191" s="1"/>
      <c r="F191" s="1"/>
      <c r="G191" s="21"/>
      <c r="H191" s="1"/>
    </row>
    <row r="192" spans="1:10" x14ac:dyDescent="0.25">
      <c r="A192" s="15"/>
      <c r="B192" s="1"/>
      <c r="C192" s="2"/>
      <c r="D192" s="3"/>
      <c r="E192" s="1"/>
      <c r="F192" s="1"/>
      <c r="G192" s="1"/>
      <c r="H192" s="1"/>
    </row>
    <row r="193" spans="1:10" ht="14.4" x14ac:dyDescent="0.3">
      <c r="A193" s="46" t="s">
        <v>153</v>
      </c>
      <c r="B193" s="1"/>
      <c r="C193" s="2"/>
      <c r="D193" s="3"/>
      <c r="E193" s="1"/>
      <c r="F193" s="1"/>
      <c r="G193" s="1"/>
      <c r="H193" s="101">
        <v>17.690000000000001</v>
      </c>
      <c r="J193" s="48"/>
    </row>
    <row r="194" spans="1:10" ht="17.399999999999999" x14ac:dyDescent="0.3">
      <c r="A194" s="15" t="s">
        <v>154</v>
      </c>
      <c r="B194" s="1"/>
      <c r="C194" s="2"/>
      <c r="D194" s="3"/>
      <c r="E194" s="1"/>
      <c r="F194" s="1"/>
      <c r="H194" s="102">
        <v>0.59064776041757239</v>
      </c>
      <c r="I194" s="103"/>
      <c r="J194" s="48"/>
    </row>
    <row r="195" spans="1:10" ht="17.399999999999999" x14ac:dyDescent="0.3">
      <c r="A195" s="15" t="s">
        <v>155</v>
      </c>
      <c r="B195" s="1"/>
      <c r="C195" s="2"/>
      <c r="D195" s="3"/>
      <c r="E195" s="1"/>
      <c r="F195" s="1"/>
      <c r="H195" s="102">
        <v>0.43293560836031941</v>
      </c>
      <c r="I195" s="103"/>
      <c r="J195" s="48"/>
    </row>
    <row r="196" spans="1:10" x14ac:dyDescent="0.25">
      <c r="A196" s="15"/>
      <c r="B196" s="1"/>
      <c r="C196" s="2"/>
      <c r="D196" s="3"/>
      <c r="E196" s="1"/>
      <c r="F196" s="1"/>
      <c r="H196" s="104"/>
    </row>
    <row r="197" spans="1:10" x14ac:dyDescent="0.25">
      <c r="A197" s="15"/>
      <c r="B197" s="1"/>
      <c r="C197" s="2"/>
      <c r="D197" s="3"/>
      <c r="E197" s="1"/>
      <c r="F197" s="1"/>
      <c r="G197" s="105" t="s">
        <v>156</v>
      </c>
      <c r="H197" s="105" t="s">
        <v>157</v>
      </c>
    </row>
    <row r="198" spans="1:10" x14ac:dyDescent="0.25">
      <c r="A198" s="46" t="s">
        <v>158</v>
      </c>
      <c r="B198" s="1"/>
      <c r="C198" s="2"/>
      <c r="D198" s="3"/>
      <c r="E198" s="21"/>
      <c r="F198" s="1"/>
      <c r="G198" s="101">
        <v>2246030.23</v>
      </c>
      <c r="H198" s="1"/>
    </row>
    <row r="199" spans="1:10" x14ac:dyDescent="0.25">
      <c r="A199" s="46" t="s">
        <v>159</v>
      </c>
      <c r="B199" s="1"/>
      <c r="C199" s="2"/>
      <c r="D199" s="3"/>
      <c r="E199" s="21"/>
      <c r="F199" s="1"/>
      <c r="G199" s="94">
        <v>2323003.9700000002</v>
      </c>
      <c r="H199" s="106">
        <v>124</v>
      </c>
    </row>
    <row r="200" spans="1:10" x14ac:dyDescent="0.25">
      <c r="A200" s="46" t="s">
        <v>160</v>
      </c>
      <c r="B200" s="1"/>
      <c r="C200" s="2"/>
      <c r="D200" s="3"/>
      <c r="E200" s="21"/>
      <c r="F200" s="1"/>
      <c r="G200" s="94">
        <v>-76973.740000000224</v>
      </c>
      <c r="H200" s="1"/>
    </row>
    <row r="201" spans="1:10" x14ac:dyDescent="0.25">
      <c r="A201" s="46" t="s">
        <v>161</v>
      </c>
      <c r="B201" s="1"/>
      <c r="C201" s="2"/>
      <c r="D201" s="3"/>
      <c r="E201" s="21"/>
      <c r="F201" s="1"/>
      <c r="G201" s="94">
        <v>1340526117.1800001</v>
      </c>
      <c r="H201" s="1"/>
    </row>
    <row r="202" spans="1:10" x14ac:dyDescent="0.25">
      <c r="A202" s="46" t="s">
        <v>162</v>
      </c>
      <c r="B202" s="1"/>
      <c r="C202" s="2"/>
      <c r="D202" s="3"/>
      <c r="E202" s="21"/>
      <c r="F202" s="1"/>
      <c r="G202" s="107"/>
      <c r="H202" s="1"/>
    </row>
    <row r="203" spans="1:10" x14ac:dyDescent="0.25">
      <c r="A203" s="46" t="s">
        <v>163</v>
      </c>
      <c r="B203" s="1"/>
      <c r="C203" s="2"/>
      <c r="D203" s="3"/>
      <c r="E203" s="21"/>
      <c r="F203" s="1"/>
      <c r="G203" s="107">
        <v>-5.7420544824539605E-5</v>
      </c>
      <c r="H203" s="1"/>
    </row>
    <row r="204" spans="1:10" x14ac:dyDescent="0.25">
      <c r="A204" s="46" t="s">
        <v>164</v>
      </c>
      <c r="B204" s="1"/>
      <c r="C204" s="2"/>
      <c r="D204" s="3"/>
      <c r="E204" s="21"/>
      <c r="F204" s="1"/>
      <c r="G204" s="108">
        <v>-1.0040900000000001E-5</v>
      </c>
      <c r="H204" s="1"/>
    </row>
    <row r="205" spans="1:10" x14ac:dyDescent="0.25">
      <c r="A205" s="46" t="s">
        <v>165</v>
      </c>
      <c r="B205" s="1"/>
      <c r="C205" s="2"/>
      <c r="D205" s="3"/>
      <c r="E205" s="21"/>
      <c r="F205" s="1"/>
      <c r="G205" s="108">
        <v>-3.34251E-5</v>
      </c>
      <c r="H205" s="1"/>
    </row>
    <row r="206" spans="1:10" x14ac:dyDescent="0.25">
      <c r="A206" s="46" t="s">
        <v>166</v>
      </c>
      <c r="B206" s="1"/>
      <c r="C206" s="2"/>
      <c r="D206" s="3"/>
      <c r="E206" s="21"/>
      <c r="F206" s="1"/>
      <c r="G206" s="108">
        <v>-3.4368940000000002E-4</v>
      </c>
      <c r="H206" s="1"/>
    </row>
    <row r="207" spans="1:10" x14ac:dyDescent="0.25">
      <c r="A207" s="46"/>
      <c r="B207" s="1"/>
      <c r="C207" s="2"/>
      <c r="D207" s="3"/>
      <c r="E207" s="21"/>
      <c r="F207" s="1"/>
      <c r="G207" s="107"/>
      <c r="H207" s="1"/>
    </row>
    <row r="208" spans="1:10" x14ac:dyDescent="0.25">
      <c r="A208" s="15" t="s">
        <v>167</v>
      </c>
      <c r="B208" s="1"/>
      <c r="C208" s="2"/>
      <c r="D208" s="3"/>
      <c r="E208" s="21"/>
      <c r="F208" s="1"/>
      <c r="G208" s="107">
        <v>9.4393455584007482E-4</v>
      </c>
      <c r="H208" s="76">
        <v>1421602.9900000002</v>
      </c>
      <c r="I208" s="37"/>
      <c r="J208" s="37"/>
    </row>
    <row r="209" spans="1:8" x14ac:dyDescent="0.25">
      <c r="A209" s="46"/>
      <c r="B209" s="1"/>
      <c r="C209" s="2"/>
      <c r="D209" s="3"/>
      <c r="E209" s="1"/>
      <c r="F209" s="1"/>
      <c r="G209" s="1"/>
      <c r="H209" s="1"/>
    </row>
    <row r="210" spans="1:8" x14ac:dyDescent="0.25">
      <c r="A210" s="46" t="s">
        <v>168</v>
      </c>
      <c r="B210" s="1"/>
      <c r="C210" s="2"/>
      <c r="D210" s="3"/>
      <c r="E210" s="1"/>
      <c r="F210" s="109" t="s">
        <v>169</v>
      </c>
      <c r="G210" s="110" t="s">
        <v>170</v>
      </c>
      <c r="H210" s="110" t="s">
        <v>62</v>
      </c>
    </row>
    <row r="211" spans="1:8" x14ac:dyDescent="0.25">
      <c r="A211" s="34" t="s">
        <v>171</v>
      </c>
      <c r="B211" s="1"/>
      <c r="C211" s="2"/>
      <c r="D211" s="3"/>
      <c r="E211" s="1"/>
      <c r="F211" s="111">
        <v>4.03639630787846E-3</v>
      </c>
      <c r="G211" s="101">
        <v>5410894.6699999999</v>
      </c>
      <c r="H211" s="112">
        <v>287</v>
      </c>
    </row>
    <row r="212" spans="1:8" x14ac:dyDescent="0.25">
      <c r="A212" s="34" t="s">
        <v>172</v>
      </c>
      <c r="B212" s="1"/>
      <c r="C212" s="2"/>
      <c r="D212" s="3"/>
      <c r="E212" s="1"/>
      <c r="F212" s="111">
        <v>1.0806293524868989E-3</v>
      </c>
      <c r="G212" s="101">
        <v>1448611.87</v>
      </c>
      <c r="H212" s="112">
        <v>75</v>
      </c>
    </row>
    <row r="213" spans="1:8" x14ac:dyDescent="0.25">
      <c r="A213" s="34" t="s">
        <v>173</v>
      </c>
      <c r="B213" s="1"/>
      <c r="C213" s="2"/>
      <c r="D213" s="3"/>
      <c r="E213" s="1"/>
      <c r="F213" s="111">
        <v>4.8481793205729291E-4</v>
      </c>
      <c r="G213" s="113">
        <v>649911.1</v>
      </c>
      <c r="H213" s="114">
        <v>37</v>
      </c>
    </row>
    <row r="214" spans="1:8" x14ac:dyDescent="0.25">
      <c r="A214" s="34" t="s">
        <v>174</v>
      </c>
      <c r="B214" s="1"/>
      <c r="C214" s="2"/>
      <c r="D214" s="3"/>
      <c r="E214" s="1"/>
      <c r="F214" s="111">
        <v>3.7055518250175207E-5</v>
      </c>
      <c r="G214" s="115">
        <v>49673.89</v>
      </c>
      <c r="H214" s="116">
        <v>3</v>
      </c>
    </row>
    <row r="215" spans="1:8" x14ac:dyDescent="0.25">
      <c r="A215" s="46" t="s">
        <v>175</v>
      </c>
      <c r="B215" s="1"/>
      <c r="C215" s="2"/>
      <c r="D215" s="3"/>
      <c r="E215" s="1"/>
      <c r="F215" s="111">
        <v>5.6018435924226513E-3</v>
      </c>
      <c r="G215" s="98">
        <v>7559091.5299999993</v>
      </c>
      <c r="H215" s="117">
        <v>402</v>
      </c>
    </row>
    <row r="216" spans="1:8" x14ac:dyDescent="0.25">
      <c r="A216" s="46"/>
      <c r="B216" s="1"/>
      <c r="C216" s="2"/>
      <c r="D216" s="3"/>
      <c r="E216" s="1"/>
      <c r="F216" s="1"/>
      <c r="G216" s="98"/>
      <c r="H216" s="118"/>
    </row>
    <row r="217" spans="1:8" x14ac:dyDescent="0.25">
      <c r="A217" s="46" t="s">
        <v>176</v>
      </c>
      <c r="B217" s="1"/>
      <c r="C217" s="2"/>
      <c r="D217" s="3"/>
      <c r="E217" s="1"/>
      <c r="F217" s="1"/>
      <c r="G217" s="119" t="s">
        <v>170</v>
      </c>
      <c r="H217" s="119" t="s">
        <v>62</v>
      </c>
    </row>
    <row r="218" spans="1:8" x14ac:dyDescent="0.25">
      <c r="A218" s="46" t="s">
        <v>163</v>
      </c>
      <c r="B218" s="1"/>
      <c r="C218" s="2"/>
      <c r="D218" s="3"/>
      <c r="E218" s="1"/>
      <c r="F218" s="1"/>
      <c r="G218" s="120">
        <v>1.6025028027943672E-3</v>
      </c>
      <c r="H218" s="121">
        <v>1.6508045878012719E-3</v>
      </c>
    </row>
    <row r="219" spans="1:8" x14ac:dyDescent="0.25">
      <c r="A219" s="46" t="s">
        <v>164</v>
      </c>
      <c r="B219" s="1"/>
      <c r="C219" s="2"/>
      <c r="D219" s="3"/>
      <c r="E219" s="1"/>
      <c r="F219" s="1"/>
      <c r="G219" s="120">
        <v>1.4386098E-3</v>
      </c>
      <c r="H219" s="120">
        <v>1.4832140000000001E-3</v>
      </c>
    </row>
    <row r="220" spans="1:8" x14ac:dyDescent="0.25">
      <c r="A220" s="46" t="s">
        <v>165</v>
      </c>
      <c r="B220" s="1"/>
      <c r="C220" s="2"/>
      <c r="D220" s="3"/>
      <c r="E220" s="1"/>
      <c r="F220" s="1"/>
      <c r="G220" s="120">
        <v>1.5974702E-3</v>
      </c>
      <c r="H220" s="120">
        <v>1.5889229000000001E-3</v>
      </c>
    </row>
    <row r="221" spans="1:8" x14ac:dyDescent="0.25">
      <c r="A221" s="46" t="s">
        <v>166</v>
      </c>
      <c r="B221" s="1"/>
      <c r="C221" s="2"/>
      <c r="D221" s="3"/>
      <c r="E221" s="1"/>
      <c r="F221" s="1"/>
      <c r="G221" s="120">
        <v>1.4081312E-3</v>
      </c>
      <c r="H221" s="120">
        <v>1.4143471000000001E-3</v>
      </c>
    </row>
    <row r="222" spans="1:8" x14ac:dyDescent="0.25">
      <c r="A222" s="46"/>
      <c r="B222" s="1"/>
      <c r="C222" s="2"/>
      <c r="D222" s="3"/>
      <c r="E222" s="1"/>
      <c r="F222" s="1"/>
      <c r="G222" s="122"/>
      <c r="H222" s="120"/>
    </row>
    <row r="223" spans="1:8" x14ac:dyDescent="0.25">
      <c r="A223" s="123" t="s">
        <v>177</v>
      </c>
      <c r="B223" s="1"/>
      <c r="C223" s="2"/>
      <c r="D223" s="3"/>
      <c r="E223" s="1"/>
      <c r="F223" s="1"/>
      <c r="G223" s="124">
        <v>2319477.31</v>
      </c>
      <c r="H223" s="120"/>
    </row>
    <row r="224" spans="1:8" x14ac:dyDescent="0.25">
      <c r="A224" s="123" t="s">
        <v>178</v>
      </c>
      <c r="B224" s="1"/>
      <c r="C224" s="2"/>
      <c r="D224" s="3"/>
      <c r="E224" s="1"/>
      <c r="F224" s="1"/>
      <c r="G224" s="122">
        <v>1.7302738680536655E-3</v>
      </c>
      <c r="H224" s="120"/>
    </row>
    <row r="225" spans="1:9" x14ac:dyDescent="0.25">
      <c r="A225" s="123" t="s">
        <v>179</v>
      </c>
      <c r="B225" s="1"/>
      <c r="C225" s="2"/>
      <c r="D225" s="3"/>
      <c r="E225" s="1"/>
      <c r="F225" s="1"/>
      <c r="G225" s="122">
        <v>4.3999999999999997E-2</v>
      </c>
      <c r="H225" s="120"/>
    </row>
    <row r="226" spans="1:9" x14ac:dyDescent="0.25">
      <c r="A226" s="123" t="s">
        <v>180</v>
      </c>
      <c r="B226" s="1"/>
      <c r="C226" s="2"/>
      <c r="D226" s="3"/>
      <c r="E226" s="1"/>
      <c r="F226" s="1"/>
      <c r="G226" s="125" t="s">
        <v>181</v>
      </c>
      <c r="H226" s="120"/>
    </row>
    <row r="227" spans="1:9" x14ac:dyDescent="0.25">
      <c r="A227" s="46"/>
      <c r="B227" s="1"/>
      <c r="C227" s="2"/>
      <c r="D227" s="3"/>
      <c r="E227" s="1"/>
      <c r="F227" s="1"/>
      <c r="G227" s="120"/>
      <c r="H227" s="1"/>
      <c r="I227" s="37"/>
    </row>
    <row r="228" spans="1:9" x14ac:dyDescent="0.25">
      <c r="A228" s="15" t="s">
        <v>182</v>
      </c>
      <c r="B228" s="1"/>
      <c r="C228" s="2"/>
      <c r="D228" s="3"/>
      <c r="E228" s="1"/>
      <c r="F228" s="1"/>
      <c r="G228" s="105" t="s">
        <v>156</v>
      </c>
      <c r="H228" s="105" t="s">
        <v>157</v>
      </c>
    </row>
    <row r="229" spans="1:9" x14ac:dyDescent="0.25">
      <c r="A229" s="15" t="s">
        <v>183</v>
      </c>
      <c r="B229" s="1"/>
      <c r="C229" s="2"/>
      <c r="D229" s="3"/>
      <c r="E229" s="21"/>
      <c r="F229" s="1"/>
      <c r="G229" s="101">
        <v>3113480.1</v>
      </c>
      <c r="H229" s="126">
        <v>174</v>
      </c>
    </row>
    <row r="230" spans="1:9" x14ac:dyDescent="0.25">
      <c r="A230" s="15" t="s">
        <v>184</v>
      </c>
      <c r="B230" s="1"/>
      <c r="C230" s="2"/>
      <c r="D230" s="3"/>
      <c r="E230" s="21"/>
      <c r="F230" s="1"/>
      <c r="G230" s="115">
        <v>2884102.75</v>
      </c>
      <c r="H230" s="126">
        <v>174</v>
      </c>
    </row>
    <row r="231" spans="1:9" x14ac:dyDescent="0.25">
      <c r="A231" s="15" t="s">
        <v>185</v>
      </c>
      <c r="B231" s="1"/>
      <c r="C231" s="2"/>
      <c r="D231" s="3"/>
      <c r="E231" s="21"/>
      <c r="F231" s="1"/>
      <c r="G231" s="94">
        <v>229377.35000000009</v>
      </c>
      <c r="H231" s="62"/>
    </row>
    <row r="232" spans="1:9" x14ac:dyDescent="0.25">
      <c r="A232" s="15"/>
      <c r="B232" s="1"/>
      <c r="C232" s="2"/>
      <c r="D232" s="3"/>
      <c r="E232" s="1"/>
      <c r="F232" s="1"/>
      <c r="G232" s="127"/>
    </row>
    <row r="233" spans="1:9" x14ac:dyDescent="0.25">
      <c r="A233" s="15" t="s">
        <v>186</v>
      </c>
      <c r="B233" s="1"/>
      <c r="C233" s="2"/>
      <c r="D233" s="3"/>
      <c r="E233" s="1"/>
      <c r="F233" s="21"/>
      <c r="G233" s="110" t="s">
        <v>156</v>
      </c>
      <c r="H233" s="105" t="s">
        <v>157</v>
      </c>
    </row>
    <row r="234" spans="1:9" x14ac:dyDescent="0.25">
      <c r="A234" s="15" t="s">
        <v>187</v>
      </c>
      <c r="B234" s="1"/>
      <c r="C234" s="2"/>
      <c r="D234" s="3"/>
      <c r="E234" s="21"/>
      <c r="F234" s="1"/>
      <c r="G234" s="76">
        <v>11443454.779999999</v>
      </c>
      <c r="H234" s="128">
        <v>662</v>
      </c>
      <c r="I234" s="37" t="s">
        <v>51</v>
      </c>
    </row>
    <row r="235" spans="1:9" x14ac:dyDescent="0.25">
      <c r="A235" s="15" t="s">
        <v>188</v>
      </c>
      <c r="B235" s="1"/>
      <c r="C235" s="2"/>
      <c r="D235" s="3"/>
      <c r="E235" s="21"/>
      <c r="F235" s="21"/>
      <c r="G235" s="76">
        <v>11669531.77</v>
      </c>
      <c r="H235" s="69">
        <v>662</v>
      </c>
      <c r="I235" s="37" t="s">
        <v>51</v>
      </c>
    </row>
    <row r="236" spans="1:9" ht="14.4" thickBot="1" x14ac:dyDescent="0.3">
      <c r="A236" s="15" t="s">
        <v>189</v>
      </c>
      <c r="B236" s="1"/>
      <c r="C236" s="2"/>
      <c r="D236" s="3"/>
      <c r="E236" s="21"/>
      <c r="F236" s="1"/>
      <c r="G236" s="129">
        <v>-226076.99000000022</v>
      </c>
    </row>
    <row r="237" spans="1:9" ht="14.4" thickTop="1" x14ac:dyDescent="0.25">
      <c r="A237" s="15"/>
      <c r="B237" s="1"/>
      <c r="C237" s="2"/>
      <c r="D237" s="3"/>
      <c r="E237" s="1"/>
      <c r="F237" s="1"/>
      <c r="G237" s="1"/>
      <c r="H237" s="1"/>
    </row>
    <row r="238" spans="1:9" x14ac:dyDescent="0.25">
      <c r="A238" s="15" t="s">
        <v>234</v>
      </c>
      <c r="B238" s="1"/>
      <c r="C238" s="2"/>
      <c r="D238" s="3"/>
      <c r="E238" s="21"/>
      <c r="F238" s="1"/>
      <c r="G238" s="143">
        <v>6922557.4299999988</v>
      </c>
      <c r="H238" s="1"/>
    </row>
    <row r="239" spans="1:9" x14ac:dyDescent="0.25">
      <c r="A239" s="15" t="s">
        <v>235</v>
      </c>
      <c r="B239" s="1"/>
      <c r="C239" s="2"/>
      <c r="D239" s="3"/>
      <c r="E239" s="1"/>
      <c r="F239" s="1"/>
      <c r="G239" s="144">
        <v>275</v>
      </c>
      <c r="H239" s="1"/>
    </row>
    <row r="240" spans="1:9" x14ac:dyDescent="0.25">
      <c r="A240" s="15"/>
      <c r="B240" s="1"/>
      <c r="C240" s="2"/>
      <c r="D240" s="3"/>
      <c r="E240" s="1"/>
      <c r="F240" s="1"/>
      <c r="G240" s="144"/>
      <c r="H240" s="1"/>
    </row>
    <row r="241" spans="1:10" x14ac:dyDescent="0.25">
      <c r="A241" s="15" t="s">
        <v>190</v>
      </c>
      <c r="B241" s="1"/>
      <c r="C241" s="2"/>
      <c r="D241" s="3"/>
      <c r="E241" s="1"/>
      <c r="F241" s="1"/>
      <c r="G241" s="1" t="s">
        <v>51</v>
      </c>
      <c r="H241" s="1"/>
    </row>
    <row r="242" spans="1:10" x14ac:dyDescent="0.25">
      <c r="A242" s="15"/>
      <c r="B242" s="1"/>
      <c r="C242" s="2"/>
      <c r="D242" s="3"/>
      <c r="E242" s="1"/>
      <c r="F242" s="1"/>
      <c r="G242" s="1"/>
      <c r="H242" s="1"/>
    </row>
    <row r="243" spans="1:10" x14ac:dyDescent="0.25">
      <c r="A243" s="15" t="s">
        <v>191</v>
      </c>
      <c r="B243" s="1"/>
      <c r="C243" s="2"/>
      <c r="D243" s="3"/>
      <c r="E243" s="1"/>
      <c r="F243" s="1"/>
      <c r="G243" s="1"/>
      <c r="H243" s="76">
        <v>1703444.67</v>
      </c>
      <c r="I243" s="130"/>
      <c r="J243" s="59"/>
    </row>
    <row r="244" spans="1:10" x14ac:dyDescent="0.25">
      <c r="A244" s="15" t="s">
        <v>192</v>
      </c>
      <c r="B244" s="1"/>
      <c r="C244" s="2"/>
      <c r="D244" s="3"/>
      <c r="E244" s="1"/>
      <c r="F244" s="1"/>
      <c r="G244" s="1"/>
      <c r="H244" s="94">
        <v>1218939.74</v>
      </c>
      <c r="I244" s="37"/>
      <c r="J244" s="59"/>
    </row>
    <row r="245" spans="1:10" x14ac:dyDescent="0.25">
      <c r="A245" s="15" t="s">
        <v>193</v>
      </c>
      <c r="B245" s="1"/>
      <c r="C245" s="2"/>
      <c r="D245" s="3"/>
      <c r="E245" s="1"/>
      <c r="F245" s="1"/>
      <c r="G245" s="1"/>
      <c r="H245" s="93">
        <v>1218610.32</v>
      </c>
      <c r="J245" s="59"/>
    </row>
    <row r="246" spans="1:10" ht="14.4" thickBot="1" x14ac:dyDescent="0.3">
      <c r="A246" s="15" t="s">
        <v>194</v>
      </c>
      <c r="B246" s="1"/>
      <c r="C246" s="2"/>
      <c r="D246" s="3"/>
      <c r="E246" s="1"/>
      <c r="F246" s="1"/>
      <c r="G246" s="1"/>
      <c r="H246" s="129">
        <v>1703115.25</v>
      </c>
      <c r="I246" s="97"/>
      <c r="J246" s="59"/>
    </row>
    <row r="247" spans="1:10" ht="14.4" thickTop="1" x14ac:dyDescent="0.25">
      <c r="A247" s="15"/>
      <c r="B247" s="1"/>
      <c r="C247" s="2"/>
      <c r="D247" s="3"/>
      <c r="E247" s="1"/>
      <c r="F247" s="1"/>
      <c r="G247" s="1"/>
      <c r="H247" s="1"/>
      <c r="I247" s="131"/>
      <c r="J247" s="59"/>
    </row>
    <row r="248" spans="1:10" x14ac:dyDescent="0.25">
      <c r="A248" s="15" t="s">
        <v>195</v>
      </c>
      <c r="B248" s="1"/>
      <c r="C248" s="2"/>
      <c r="D248" s="3"/>
      <c r="E248" s="1"/>
      <c r="F248" s="1"/>
      <c r="G248" s="1"/>
      <c r="H248" s="76">
        <v>2000108.51</v>
      </c>
      <c r="I248" s="132"/>
      <c r="J248" s="59"/>
    </row>
    <row r="249" spans="1:10" x14ac:dyDescent="0.25">
      <c r="A249" s="15" t="s">
        <v>196</v>
      </c>
      <c r="B249" s="1"/>
      <c r="C249" s="2"/>
      <c r="D249" s="3"/>
      <c r="E249" s="1"/>
      <c r="F249" s="1"/>
      <c r="G249" s="1"/>
      <c r="H249" s="94">
        <v>684417.68</v>
      </c>
      <c r="I249" s="133"/>
      <c r="J249" s="59"/>
    </row>
    <row r="250" spans="1:10" x14ac:dyDescent="0.25">
      <c r="A250" s="15" t="s">
        <v>197</v>
      </c>
      <c r="B250" s="1"/>
      <c r="C250" s="2"/>
      <c r="D250" s="3"/>
      <c r="E250" s="1"/>
      <c r="F250" s="1"/>
      <c r="G250" s="1"/>
      <c r="H250" s="94">
        <v>806306.49</v>
      </c>
      <c r="I250" s="132"/>
      <c r="J250" s="59"/>
    </row>
    <row r="251" spans="1:10" ht="14.4" thickBot="1" x14ac:dyDescent="0.3">
      <c r="A251" s="15" t="s">
        <v>198</v>
      </c>
      <c r="B251" s="1"/>
      <c r="C251" s="2"/>
      <c r="D251" s="3"/>
      <c r="E251" s="1"/>
      <c r="F251" s="1"/>
      <c r="G251" s="1"/>
      <c r="H251" s="129">
        <v>2121997.3200000003</v>
      </c>
      <c r="I251" s="134"/>
      <c r="J251" s="59"/>
    </row>
    <row r="252" spans="1:10" ht="14.4" thickTop="1" x14ac:dyDescent="0.25">
      <c r="A252" s="15"/>
    </row>
    <row r="253" spans="1:10" x14ac:dyDescent="0.25">
      <c r="A253" s="118" t="s">
        <v>199</v>
      </c>
      <c r="F253" s="135"/>
      <c r="I253" s="37"/>
    </row>
    <row r="254" spans="1:10" x14ac:dyDescent="0.25">
      <c r="A254" s="118"/>
      <c r="F254" s="135"/>
    </row>
    <row r="255" spans="1:10" x14ac:dyDescent="0.25">
      <c r="A255" s="46" t="s">
        <v>200</v>
      </c>
      <c r="F255" s="135"/>
    </row>
    <row r="256" spans="1:10" x14ac:dyDescent="0.25">
      <c r="A256" s="46" t="s">
        <v>201</v>
      </c>
      <c r="F256" s="135"/>
    </row>
    <row r="257" spans="1:8" x14ac:dyDescent="0.25">
      <c r="A257" s="46" t="s">
        <v>202</v>
      </c>
      <c r="E257" s="32"/>
      <c r="F257" s="135"/>
    </row>
    <row r="258" spans="1:8" x14ac:dyDescent="0.25">
      <c r="A258" s="46" t="s">
        <v>203</v>
      </c>
      <c r="E258" s="32" t="s">
        <v>51</v>
      </c>
      <c r="F258" s="135"/>
      <c r="H258" s="136" t="s">
        <v>204</v>
      </c>
    </row>
    <row r="259" spans="1:8" x14ac:dyDescent="0.25">
      <c r="A259" s="46"/>
      <c r="F259" s="135"/>
      <c r="H259" s="118"/>
    </row>
    <row r="260" spans="1:8" x14ac:dyDescent="0.25">
      <c r="A260" s="46" t="s">
        <v>236</v>
      </c>
      <c r="F260" s="135"/>
      <c r="H260" s="118"/>
    </row>
    <row r="261" spans="1:8" x14ac:dyDescent="0.25">
      <c r="A261" s="46" t="s">
        <v>208</v>
      </c>
      <c r="E261" s="32" t="s">
        <v>51</v>
      </c>
      <c r="F261" s="135"/>
      <c r="H261" s="136" t="s">
        <v>204</v>
      </c>
    </row>
    <row r="262" spans="1:8" x14ac:dyDescent="0.25">
      <c r="A262" s="46"/>
      <c r="F262" s="135"/>
      <c r="H262" s="118"/>
    </row>
    <row r="263" spans="1:8" x14ac:dyDescent="0.25">
      <c r="A263" s="46" t="s">
        <v>237</v>
      </c>
      <c r="F263" s="135"/>
      <c r="H263" s="118"/>
    </row>
    <row r="264" spans="1:8" x14ac:dyDescent="0.25">
      <c r="A264" s="46" t="s">
        <v>210</v>
      </c>
      <c r="E264" s="32" t="s">
        <v>51</v>
      </c>
      <c r="F264" s="135"/>
      <c r="H264" s="136" t="s">
        <v>204</v>
      </c>
    </row>
    <row r="265" spans="1:8" x14ac:dyDescent="0.25">
      <c r="A265" s="46"/>
      <c r="E265" s="32"/>
      <c r="F265" s="135"/>
      <c r="H265" s="136"/>
    </row>
    <row r="266" spans="1:8" x14ac:dyDescent="0.25">
      <c r="A266" s="46" t="s">
        <v>238</v>
      </c>
      <c r="E266" s="32"/>
      <c r="F266" s="135"/>
      <c r="H266" s="136"/>
    </row>
    <row r="267" spans="1:8" x14ac:dyDescent="0.25">
      <c r="A267" s="46" t="s">
        <v>212</v>
      </c>
      <c r="E267" s="32" t="s">
        <v>51</v>
      </c>
      <c r="F267" s="135"/>
      <c r="H267" s="136" t="s">
        <v>204</v>
      </c>
    </row>
    <row r="268" spans="1:8" x14ac:dyDescent="0.25">
      <c r="A268" s="46"/>
      <c r="E268" s="32"/>
      <c r="F268" s="135"/>
      <c r="H268" s="136"/>
    </row>
    <row r="269" spans="1:8" x14ac:dyDescent="0.25">
      <c r="A269" s="46" t="s">
        <v>239</v>
      </c>
      <c r="F269" s="135"/>
      <c r="H269" s="118"/>
    </row>
    <row r="270" spans="1:8" x14ac:dyDescent="0.25">
      <c r="A270" s="46" t="s">
        <v>214</v>
      </c>
      <c r="E270" s="32" t="s">
        <v>51</v>
      </c>
      <c r="F270" s="135"/>
      <c r="H270" s="136" t="s">
        <v>204</v>
      </c>
    </row>
    <row r="273" spans="1:1" x14ac:dyDescent="0.25">
      <c r="A273" s="46"/>
    </row>
    <row r="274" spans="1:1" ht="15.6" x14ac:dyDescent="0.25">
      <c r="A274" s="137" t="s">
        <v>216</v>
      </c>
    </row>
    <row r="275" spans="1:1" x14ac:dyDescent="0.25">
      <c r="A275" s="46"/>
    </row>
    <row r="276" spans="1:1" x14ac:dyDescent="0.25">
      <c r="A276" s="46"/>
    </row>
    <row r="277" spans="1:1" x14ac:dyDescent="0.25">
      <c r="A277" s="46"/>
    </row>
    <row r="278" spans="1:1" x14ac:dyDescent="0.25">
      <c r="A278" s="46"/>
    </row>
    <row r="279" spans="1:1" x14ac:dyDescent="0.25">
      <c r="A279" s="46"/>
    </row>
    <row r="280" spans="1:1" x14ac:dyDescent="0.25">
      <c r="A280" s="46"/>
    </row>
    <row r="281" spans="1:1" x14ac:dyDescent="0.25">
      <c r="A281" s="46"/>
    </row>
    <row r="282" spans="1:1" x14ac:dyDescent="0.25">
      <c r="A282" s="46"/>
    </row>
    <row r="283" spans="1:1" x14ac:dyDescent="0.25">
      <c r="A283" s="46"/>
    </row>
    <row r="284" spans="1:1" x14ac:dyDescent="0.25">
      <c r="A284" s="46"/>
    </row>
    <row r="285" spans="1:1" x14ac:dyDescent="0.25">
      <c r="A285" s="46"/>
    </row>
    <row r="286" spans="1:1" x14ac:dyDescent="0.25">
      <c r="A286" s="46"/>
    </row>
    <row r="287" spans="1:1" x14ac:dyDescent="0.25">
      <c r="A287" s="46"/>
    </row>
    <row r="288" spans="1:1" x14ac:dyDescent="0.25">
      <c r="A288" s="46"/>
    </row>
    <row r="289" spans="1:1" x14ac:dyDescent="0.25">
      <c r="A289" s="46"/>
    </row>
    <row r="290" spans="1:1" x14ac:dyDescent="0.25">
      <c r="A290" s="46"/>
    </row>
    <row r="291" spans="1:1" x14ac:dyDescent="0.25">
      <c r="A291" s="46"/>
    </row>
    <row r="292" spans="1:1" x14ac:dyDescent="0.25">
      <c r="A292" s="46"/>
    </row>
    <row r="293" spans="1:1" x14ac:dyDescent="0.25">
      <c r="A293" s="46"/>
    </row>
    <row r="294" spans="1:1" x14ac:dyDescent="0.25">
      <c r="A294" s="46"/>
    </row>
    <row r="295" spans="1:1" x14ac:dyDescent="0.25">
      <c r="A295" s="46"/>
    </row>
  </sheetData>
  <pageMargins left="0.7" right="0.7" top="0.75" bottom="0.75" header="0.3" footer="0.3"/>
  <pageSetup scale="43" fitToHeight="0" orientation="portrait" r:id="rId1"/>
  <headerFooter>
    <oddHeader xml:space="preserve">&amp;C&amp;"Times New Roman,Regular"NISSAN AUTO LEASE TRUST 2020-A
Servicer Report
</oddHeader>
  </headerFooter>
  <rowBreaks count="2" manualBreakCount="2">
    <brk id="99" max="16383" man="1"/>
    <brk id="190" max="8"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E295"/>
  <sheetViews>
    <sheetView zoomScale="75" zoomScaleNormal="75" workbookViewId="0">
      <selection sqref="A1:XFD1048576"/>
    </sheetView>
  </sheetViews>
  <sheetFormatPr defaultColWidth="34.44140625" defaultRowHeight="13.8" x14ac:dyDescent="0.25"/>
  <cols>
    <col min="1" max="1" width="32.44140625" style="1" customWidth="1"/>
    <col min="2" max="2" width="20.33203125" style="4" customWidth="1"/>
    <col min="3" max="3" width="18.88671875" style="4" bestFit="1" customWidth="1"/>
    <col min="4" max="4" width="37.88671875" style="4" customWidth="1"/>
    <col min="5" max="5" width="21.33203125" style="4" customWidth="1"/>
    <col min="6" max="6" width="23.33203125" style="4" customWidth="1"/>
    <col min="7" max="7" width="20.88671875" style="4" customWidth="1"/>
    <col min="8" max="8" width="18.109375" style="4" customWidth="1"/>
    <col min="9" max="9" width="15.109375" style="4" customWidth="1"/>
    <col min="10" max="16384" width="34.44140625" style="4"/>
  </cols>
  <sheetData>
    <row r="1" spans="1:31" x14ac:dyDescent="0.25">
      <c r="B1" s="1"/>
      <c r="C1" s="1"/>
      <c r="D1" s="1"/>
      <c r="E1" s="1"/>
      <c r="F1" s="1"/>
      <c r="G1" s="1"/>
      <c r="H1" s="1"/>
      <c r="I1" s="1"/>
      <c r="J1" s="1"/>
      <c r="K1" s="1"/>
      <c r="L1" s="1"/>
      <c r="M1" s="1"/>
      <c r="N1" s="1"/>
      <c r="O1" s="1"/>
      <c r="P1" s="1"/>
      <c r="Q1" s="1"/>
      <c r="R1" s="1"/>
      <c r="S1" s="1"/>
      <c r="T1" s="1"/>
      <c r="U1" s="1"/>
      <c r="V1" s="1"/>
      <c r="W1" s="1"/>
      <c r="X1" s="1"/>
      <c r="Y1" s="1"/>
      <c r="Z1" s="2"/>
      <c r="AA1" s="3"/>
      <c r="AB1" s="1"/>
      <c r="AC1" s="1"/>
      <c r="AD1" s="1"/>
      <c r="AE1" s="1"/>
    </row>
    <row r="2" spans="1:31" x14ac:dyDescent="0.25">
      <c r="A2" s="5"/>
      <c r="B2" s="1"/>
      <c r="C2" s="1"/>
      <c r="D2" s="1"/>
      <c r="E2" s="1"/>
      <c r="F2" s="1"/>
      <c r="G2" s="1"/>
    </row>
    <row r="3" spans="1:31" x14ac:dyDescent="0.25">
      <c r="A3" s="6" t="s">
        <v>0</v>
      </c>
      <c r="B3" s="1"/>
      <c r="C3" s="7">
        <v>44013</v>
      </c>
      <c r="D3" s="8" t="s">
        <v>1</v>
      </c>
      <c r="E3" s="9">
        <v>44060</v>
      </c>
      <c r="F3" s="1"/>
      <c r="G3" s="1"/>
    </row>
    <row r="4" spans="1:31" x14ac:dyDescent="0.25">
      <c r="A4" s="6" t="s">
        <v>2</v>
      </c>
      <c r="B4" s="1"/>
      <c r="C4" s="7">
        <v>44043</v>
      </c>
      <c r="D4" s="8" t="s">
        <v>3</v>
      </c>
      <c r="E4" s="10">
        <v>30</v>
      </c>
      <c r="F4" s="1"/>
      <c r="G4" s="1"/>
    </row>
    <row r="5" spans="1:31" x14ac:dyDescent="0.25">
      <c r="A5" s="6" t="s">
        <v>4</v>
      </c>
      <c r="B5" s="1"/>
      <c r="C5" s="7">
        <v>44027</v>
      </c>
      <c r="D5" s="8" t="s">
        <v>5</v>
      </c>
      <c r="E5" s="10">
        <v>33</v>
      </c>
      <c r="F5" s="11"/>
      <c r="G5" s="1"/>
    </row>
    <row r="6" spans="1:31" x14ac:dyDescent="0.25">
      <c r="A6" s="6" t="s">
        <v>6</v>
      </c>
      <c r="B6" s="1"/>
      <c r="C6" s="7">
        <v>44060</v>
      </c>
      <c r="D6" s="11"/>
      <c r="E6" s="12"/>
      <c r="F6" s="11"/>
      <c r="G6" s="1"/>
    </row>
    <row r="7" spans="1:31" x14ac:dyDescent="0.25">
      <c r="A7" s="6"/>
      <c r="B7" s="13"/>
      <c r="C7" s="11"/>
      <c r="D7" s="11"/>
      <c r="E7" s="11"/>
      <c r="F7" s="14"/>
      <c r="G7" s="1"/>
    </row>
    <row r="8" spans="1:31" x14ac:dyDescent="0.25">
      <c r="A8" s="15" t="s">
        <v>7</v>
      </c>
      <c r="B8" s="11"/>
      <c r="C8" s="1"/>
      <c r="D8" s="1"/>
      <c r="E8" s="1"/>
      <c r="F8" s="1"/>
      <c r="G8" s="1"/>
    </row>
    <row r="9" spans="1:31" x14ac:dyDescent="0.25">
      <c r="A9" s="8"/>
      <c r="B9" s="16" t="s">
        <v>8</v>
      </c>
      <c r="C9" s="16" t="s">
        <v>9</v>
      </c>
      <c r="D9" s="16" t="s">
        <v>10</v>
      </c>
      <c r="E9" s="16" t="s">
        <v>11</v>
      </c>
      <c r="F9" s="16" t="s">
        <v>12</v>
      </c>
      <c r="G9" s="1"/>
    </row>
    <row r="10" spans="1:31" x14ac:dyDescent="0.25">
      <c r="A10" s="8" t="s">
        <v>13</v>
      </c>
      <c r="B10" s="17"/>
      <c r="C10" s="18">
        <v>1506039779.1399999</v>
      </c>
      <c r="D10" s="19">
        <v>1366679019.6800001</v>
      </c>
      <c r="E10" s="18">
        <v>1340526117.1800001</v>
      </c>
      <c r="F10" s="20">
        <v>0.89010007288485182</v>
      </c>
      <c r="G10" s="21"/>
      <c r="H10" s="22"/>
    </row>
    <row r="11" spans="1:31" x14ac:dyDescent="0.25">
      <c r="A11" s="8" t="s">
        <v>14</v>
      </c>
      <c r="B11" s="8"/>
      <c r="C11" s="18">
        <v>1506039779.1399999</v>
      </c>
      <c r="D11" s="19">
        <v>1366679019.6799998</v>
      </c>
      <c r="E11" s="18">
        <v>1340526117.1799998</v>
      </c>
      <c r="F11" s="20">
        <v>0.89010007288485171</v>
      </c>
      <c r="G11" s="1"/>
    </row>
    <row r="12" spans="1:31" x14ac:dyDescent="0.25">
      <c r="A12" s="23" t="s">
        <v>15</v>
      </c>
      <c r="B12" s="24">
        <v>1.7218299999999999E-2</v>
      </c>
      <c r="C12" s="18">
        <v>164000000</v>
      </c>
      <c r="D12" s="19">
        <v>24639240.539999999</v>
      </c>
      <c r="E12" s="18">
        <v>0</v>
      </c>
      <c r="F12" s="20">
        <v>0</v>
      </c>
      <c r="G12" s="21"/>
    </row>
    <row r="13" spans="1:31" x14ac:dyDescent="0.25">
      <c r="A13" s="23" t="s">
        <v>16</v>
      </c>
      <c r="B13" s="24">
        <v>1.7999999999999999E-2</v>
      </c>
      <c r="C13" s="18">
        <v>500000000</v>
      </c>
      <c r="D13" s="19">
        <v>500000000</v>
      </c>
      <c r="E13" s="18">
        <v>498623943.67000002</v>
      </c>
      <c r="F13" s="20">
        <v>0.99724788734000003</v>
      </c>
      <c r="G13" s="21"/>
    </row>
    <row r="14" spans="1:31" x14ac:dyDescent="0.25">
      <c r="A14" s="23" t="s">
        <v>17</v>
      </c>
      <c r="B14" s="25">
        <v>3.0474999999999999E-3</v>
      </c>
      <c r="C14" s="18">
        <v>50000000</v>
      </c>
      <c r="D14" s="19">
        <v>50000000</v>
      </c>
      <c r="E14" s="18">
        <v>49862394.369999997</v>
      </c>
      <c r="F14" s="20">
        <v>0.99724788739999992</v>
      </c>
      <c r="G14" s="21"/>
    </row>
    <row r="15" spans="1:31" x14ac:dyDescent="0.25">
      <c r="A15" s="23" t="s">
        <v>18</v>
      </c>
      <c r="B15" s="24">
        <v>1.84E-2</v>
      </c>
      <c r="C15" s="18">
        <v>436000000</v>
      </c>
      <c r="D15" s="19">
        <v>436000000</v>
      </c>
      <c r="E15" s="18">
        <v>436000000</v>
      </c>
      <c r="F15" s="20">
        <v>1</v>
      </c>
      <c r="G15" s="1"/>
    </row>
    <row r="16" spans="1:31" x14ac:dyDescent="0.25">
      <c r="A16" s="23" t="s">
        <v>19</v>
      </c>
      <c r="B16" s="24">
        <v>1.8800000000000001E-2</v>
      </c>
      <c r="C16" s="18">
        <v>107500000</v>
      </c>
      <c r="D16" s="19">
        <v>107500000</v>
      </c>
      <c r="E16" s="18">
        <v>107500000</v>
      </c>
      <c r="F16" s="20">
        <v>1</v>
      </c>
      <c r="G16" s="1"/>
    </row>
    <row r="17" spans="1:10" x14ac:dyDescent="0.25">
      <c r="A17" s="23" t="s">
        <v>20</v>
      </c>
      <c r="B17" s="24">
        <v>0</v>
      </c>
      <c r="C17" s="18">
        <v>248539779.13999999</v>
      </c>
      <c r="D17" s="19">
        <v>248539779.13999999</v>
      </c>
      <c r="E17" s="18">
        <v>248539779.13999999</v>
      </c>
      <c r="F17" s="20">
        <v>1</v>
      </c>
      <c r="G17" s="1"/>
    </row>
    <row r="18" spans="1:10" x14ac:dyDescent="0.25">
      <c r="A18" s="23"/>
      <c r="B18" s="26"/>
      <c r="C18" s="27"/>
      <c r="D18" s="27"/>
      <c r="E18" s="27"/>
      <c r="F18" s="27"/>
      <c r="G18" s="1"/>
    </row>
    <row r="19" spans="1:10" x14ac:dyDescent="0.25">
      <c r="A19" s="23"/>
      <c r="B19" s="26"/>
      <c r="C19" s="1"/>
      <c r="D19" s="1"/>
      <c r="E19" s="1"/>
      <c r="F19" s="27"/>
      <c r="G19" s="21"/>
    </row>
    <row r="20" spans="1:10" ht="27.6" x14ac:dyDescent="0.25">
      <c r="A20" s="23"/>
      <c r="B20" s="28" t="s">
        <v>21</v>
      </c>
      <c r="C20" s="28" t="s">
        <v>22</v>
      </c>
      <c r="D20" s="28" t="s">
        <v>23</v>
      </c>
      <c r="E20" s="28" t="s">
        <v>24</v>
      </c>
      <c r="F20" s="27"/>
      <c r="G20" s="1"/>
    </row>
    <row r="21" spans="1:10" x14ac:dyDescent="0.25">
      <c r="A21" s="23" t="s">
        <v>15</v>
      </c>
      <c r="B21" s="18">
        <v>24639240.539999999</v>
      </c>
      <c r="C21" s="18">
        <v>38889.199999999997</v>
      </c>
      <c r="D21" s="20">
        <v>150.23927158536586</v>
      </c>
      <c r="E21" s="20">
        <v>0.23712926829268291</v>
      </c>
      <c r="F21" s="27"/>
      <c r="G21" s="1"/>
    </row>
    <row r="22" spans="1:10" x14ac:dyDescent="0.25">
      <c r="A22" s="23" t="s">
        <v>16</v>
      </c>
      <c r="B22" s="18">
        <v>1376056.3272727823</v>
      </c>
      <c r="C22" s="18">
        <v>750000</v>
      </c>
      <c r="D22" s="20">
        <v>2.7521126545455648</v>
      </c>
      <c r="E22" s="20">
        <v>1.5</v>
      </c>
      <c r="F22" s="27"/>
      <c r="G22" s="1"/>
    </row>
    <row r="23" spans="1:10" x14ac:dyDescent="0.25">
      <c r="A23" s="23" t="s">
        <v>17</v>
      </c>
      <c r="B23" s="18">
        <v>137605.63272727822</v>
      </c>
      <c r="C23" s="18">
        <v>13967.71</v>
      </c>
      <c r="D23" s="20">
        <v>2.7521126545455643</v>
      </c>
      <c r="E23" s="20">
        <v>0.2793542</v>
      </c>
      <c r="F23" s="27"/>
      <c r="G23" s="1"/>
    </row>
    <row r="24" spans="1:10" x14ac:dyDescent="0.25">
      <c r="A24" s="23" t="s">
        <v>18</v>
      </c>
      <c r="B24" s="18">
        <v>0</v>
      </c>
      <c r="C24" s="18">
        <v>668533.32999999996</v>
      </c>
      <c r="D24" s="20">
        <v>0</v>
      </c>
      <c r="E24" s="20">
        <v>1.5333333256880732</v>
      </c>
      <c r="F24" s="27"/>
      <c r="G24" s="1"/>
    </row>
    <row r="25" spans="1:10" x14ac:dyDescent="0.25">
      <c r="A25" s="23" t="s">
        <v>19</v>
      </c>
      <c r="B25" s="18">
        <v>0</v>
      </c>
      <c r="C25" s="18">
        <v>168416.67</v>
      </c>
      <c r="D25" s="20">
        <v>0</v>
      </c>
      <c r="E25" s="20">
        <v>1.5666666976744188</v>
      </c>
      <c r="F25" s="27"/>
      <c r="G25" s="1"/>
    </row>
    <row r="26" spans="1:10" x14ac:dyDescent="0.25">
      <c r="A26" s="23" t="s">
        <v>20</v>
      </c>
      <c r="B26" s="18">
        <v>0</v>
      </c>
      <c r="C26" s="18">
        <v>0</v>
      </c>
      <c r="D26" s="20">
        <v>0</v>
      </c>
      <c r="E26" s="20">
        <v>0</v>
      </c>
      <c r="F26" s="27"/>
      <c r="G26" s="1"/>
    </row>
    <row r="27" spans="1:10" x14ac:dyDescent="0.25">
      <c r="A27" s="8" t="s">
        <v>14</v>
      </c>
      <c r="B27" s="18">
        <v>26152902.50000006</v>
      </c>
      <c r="C27" s="18">
        <v>1639806.9099999997</v>
      </c>
      <c r="D27" s="29"/>
      <c r="E27" s="30"/>
      <c r="F27" s="31"/>
      <c r="G27" s="1"/>
    </row>
    <row r="28" spans="1:10" x14ac:dyDescent="0.25">
      <c r="A28" s="15"/>
      <c r="B28" s="31"/>
      <c r="C28" s="1"/>
      <c r="D28" s="32"/>
      <c r="E28" s="32"/>
      <c r="F28" s="31"/>
      <c r="G28" s="1"/>
    </row>
    <row r="29" spans="1:10" x14ac:dyDescent="0.25">
      <c r="A29" s="15" t="s">
        <v>25</v>
      </c>
      <c r="B29" s="31"/>
      <c r="C29" s="1"/>
      <c r="D29" s="32"/>
      <c r="E29" s="32"/>
      <c r="F29" s="1"/>
      <c r="G29" s="1"/>
    </row>
    <row r="30" spans="1:10" x14ac:dyDescent="0.25">
      <c r="A30" s="15"/>
      <c r="B30" s="1"/>
      <c r="C30" s="1"/>
      <c r="D30" s="1"/>
      <c r="E30" s="1"/>
      <c r="F30" s="1"/>
      <c r="G30" s="1"/>
    </row>
    <row r="31" spans="1:10" x14ac:dyDescent="0.25">
      <c r="A31" s="33" t="s">
        <v>26</v>
      </c>
      <c r="B31" s="1"/>
      <c r="C31" s="1"/>
      <c r="D31" s="1"/>
      <c r="E31" s="1"/>
      <c r="F31" s="1"/>
      <c r="G31" s="1"/>
    </row>
    <row r="32" spans="1:10" x14ac:dyDescent="0.25">
      <c r="A32" s="34" t="s">
        <v>27</v>
      </c>
      <c r="B32" s="1"/>
      <c r="C32" s="1"/>
      <c r="D32" s="1"/>
      <c r="E32" s="1"/>
      <c r="F32" s="1"/>
      <c r="H32" s="35">
        <v>17763991.879999999</v>
      </c>
      <c r="I32" s="36"/>
      <c r="J32" s="37"/>
    </row>
    <row r="33" spans="1:10" x14ac:dyDescent="0.25">
      <c r="A33" s="34" t="s">
        <v>28</v>
      </c>
      <c r="B33" s="1"/>
      <c r="C33" s="1"/>
      <c r="D33" s="1"/>
      <c r="E33" s="1"/>
      <c r="F33" s="1"/>
      <c r="H33" s="38">
        <v>8267838.4699999997</v>
      </c>
      <c r="I33" s="39"/>
      <c r="J33" s="37"/>
    </row>
    <row r="34" spans="1:10" x14ac:dyDescent="0.25">
      <c r="A34" s="15" t="s">
        <v>29</v>
      </c>
      <c r="B34" s="1"/>
      <c r="C34" s="1"/>
      <c r="D34" s="1"/>
      <c r="E34" s="32"/>
      <c r="F34" s="21"/>
      <c r="H34" s="40">
        <v>26031830.349999998</v>
      </c>
      <c r="I34" s="41"/>
      <c r="J34" s="37"/>
    </row>
    <row r="35" spans="1:10" x14ac:dyDescent="0.25">
      <c r="A35" s="15"/>
      <c r="B35" s="1"/>
      <c r="C35" s="1"/>
      <c r="D35" s="1"/>
      <c r="E35" s="32"/>
      <c r="F35" s="21"/>
      <c r="H35" s="42"/>
      <c r="I35" s="41"/>
    </row>
    <row r="36" spans="1:10" x14ac:dyDescent="0.25">
      <c r="A36" s="15" t="s">
        <v>30</v>
      </c>
      <c r="B36" s="1"/>
      <c r="C36" s="1"/>
      <c r="D36" s="1"/>
      <c r="E36" s="1"/>
      <c r="F36" s="1"/>
      <c r="H36" s="40">
        <v>0</v>
      </c>
      <c r="I36" s="43"/>
      <c r="J36" s="37"/>
    </row>
    <row r="37" spans="1:10" x14ac:dyDescent="0.25">
      <c r="A37" s="15"/>
      <c r="B37" s="1"/>
      <c r="C37" s="1"/>
      <c r="D37" s="1"/>
      <c r="E37" s="1"/>
      <c r="F37" s="1"/>
      <c r="H37" s="1"/>
      <c r="I37" s="15"/>
    </row>
    <row r="38" spans="1:10" x14ac:dyDescent="0.25">
      <c r="A38" s="33" t="s">
        <v>31</v>
      </c>
      <c r="B38" s="1"/>
      <c r="C38" s="1"/>
      <c r="D38" s="1"/>
      <c r="E38" s="1"/>
      <c r="F38" s="1"/>
      <c r="H38" s="1"/>
      <c r="I38" s="15"/>
    </row>
    <row r="39" spans="1:10" x14ac:dyDescent="0.25">
      <c r="A39" s="34" t="s">
        <v>32</v>
      </c>
      <c r="B39" s="1"/>
      <c r="C39" s="1"/>
      <c r="D39" s="44"/>
      <c r="E39" s="1"/>
      <c r="F39" s="1"/>
      <c r="H39" s="45">
        <v>659203.75</v>
      </c>
      <c r="I39" s="43"/>
      <c r="J39" s="37"/>
    </row>
    <row r="40" spans="1:10" x14ac:dyDescent="0.25">
      <c r="A40" s="34" t="s">
        <v>33</v>
      </c>
      <c r="B40" s="1"/>
      <c r="C40" s="1"/>
      <c r="D40" s="1"/>
      <c r="E40" s="1"/>
      <c r="F40" s="21"/>
      <c r="H40" s="38">
        <v>1169596.8</v>
      </c>
      <c r="I40" s="39"/>
      <c r="J40" s="37"/>
    </row>
    <row r="41" spans="1:10" x14ac:dyDescent="0.25">
      <c r="A41" s="46" t="s">
        <v>34</v>
      </c>
      <c r="B41" s="1"/>
      <c r="C41" s="1"/>
      <c r="D41" s="1"/>
      <c r="E41" s="1"/>
      <c r="F41" s="47"/>
      <c r="H41" s="40">
        <v>1828800.55</v>
      </c>
      <c r="I41" s="41"/>
      <c r="J41" s="37"/>
    </row>
    <row r="42" spans="1:10" x14ac:dyDescent="0.25">
      <c r="A42" s="34"/>
      <c r="B42" s="1"/>
      <c r="C42" s="1"/>
      <c r="D42" s="1"/>
      <c r="E42" s="1"/>
      <c r="F42" s="1"/>
      <c r="G42" s="37"/>
      <c r="H42" s="42"/>
      <c r="I42" s="43"/>
    </row>
    <row r="43" spans="1:10" x14ac:dyDescent="0.25">
      <c r="A43" s="15"/>
      <c r="B43" s="1"/>
      <c r="C43" s="1"/>
      <c r="D43" s="1"/>
      <c r="E43" s="1"/>
      <c r="F43" s="1"/>
      <c r="H43" s="1"/>
      <c r="I43" s="15"/>
    </row>
    <row r="44" spans="1:10" x14ac:dyDescent="0.25">
      <c r="A44" s="33" t="s">
        <v>35</v>
      </c>
      <c r="B44" s="1"/>
      <c r="C44" s="1"/>
      <c r="D44" s="1"/>
      <c r="E44" s="1"/>
      <c r="F44" s="1"/>
      <c r="H44" s="1"/>
      <c r="I44" s="15"/>
    </row>
    <row r="45" spans="1:10" ht="14.4" x14ac:dyDescent="0.3">
      <c r="A45" s="46" t="s">
        <v>36</v>
      </c>
      <c r="B45" s="1"/>
      <c r="C45" s="1"/>
      <c r="D45" s="1"/>
      <c r="E45" s="1"/>
      <c r="F45" s="1"/>
      <c r="G45" s="48"/>
      <c r="H45" s="40">
        <v>0</v>
      </c>
      <c r="I45" s="41"/>
      <c r="J45" s="37"/>
    </row>
    <row r="46" spans="1:10" x14ac:dyDescent="0.25">
      <c r="A46" s="46" t="s">
        <v>37</v>
      </c>
      <c r="B46" s="1"/>
      <c r="C46" s="1"/>
      <c r="D46" s="1"/>
      <c r="E46" s="1"/>
      <c r="F46" s="1"/>
      <c r="H46" s="45">
        <v>0</v>
      </c>
      <c r="I46" s="43"/>
      <c r="J46" s="37"/>
    </row>
    <row r="47" spans="1:10" x14ac:dyDescent="0.25">
      <c r="A47" s="46" t="s">
        <v>38</v>
      </c>
      <c r="B47" s="1"/>
      <c r="C47" s="1"/>
      <c r="D47" s="1"/>
      <c r="E47" s="1"/>
      <c r="F47" s="21"/>
      <c r="G47" s="36"/>
      <c r="H47" s="35">
        <v>8803316.3300000001</v>
      </c>
      <c r="I47" s="36"/>
      <c r="J47" s="37"/>
    </row>
    <row r="48" spans="1:10" x14ac:dyDescent="0.25">
      <c r="A48" s="46" t="s">
        <v>39</v>
      </c>
      <c r="B48" s="1"/>
      <c r="C48" s="1"/>
      <c r="D48" s="1"/>
      <c r="E48" s="1"/>
      <c r="F48" s="1"/>
      <c r="H48" s="35">
        <v>6269.52</v>
      </c>
      <c r="I48" s="36"/>
      <c r="J48" s="37"/>
    </row>
    <row r="49" spans="1:10" x14ac:dyDescent="0.25">
      <c r="A49" s="46" t="s">
        <v>40</v>
      </c>
      <c r="B49" s="1"/>
      <c r="C49" s="1"/>
      <c r="D49" s="1"/>
      <c r="E49" s="1"/>
      <c r="F49" s="1"/>
      <c r="H49" s="45">
        <v>0</v>
      </c>
      <c r="I49" s="43"/>
      <c r="J49" s="37"/>
    </row>
    <row r="50" spans="1:10" x14ac:dyDescent="0.25">
      <c r="A50" s="46" t="s">
        <v>41</v>
      </c>
      <c r="B50" s="1"/>
      <c r="C50" s="1"/>
      <c r="D50" s="1"/>
      <c r="E50" s="1"/>
      <c r="F50" s="1"/>
      <c r="H50" s="35">
        <v>1158508.4000000001</v>
      </c>
      <c r="I50" s="36"/>
      <c r="J50" s="37"/>
    </row>
    <row r="51" spans="1:10" x14ac:dyDescent="0.25">
      <c r="A51" s="46" t="s">
        <v>42</v>
      </c>
      <c r="B51" s="1"/>
      <c r="C51" s="1"/>
      <c r="D51" s="1"/>
      <c r="E51" s="1"/>
      <c r="F51" s="1"/>
      <c r="H51" s="49">
        <v>200141.5</v>
      </c>
      <c r="I51" s="50"/>
      <c r="J51" s="37"/>
    </row>
    <row r="52" spans="1:10" x14ac:dyDescent="0.25">
      <c r="A52" s="15" t="s">
        <v>43</v>
      </c>
      <c r="B52" s="1"/>
      <c r="C52" s="1"/>
      <c r="D52" s="1"/>
      <c r="E52" s="1"/>
      <c r="F52" s="21"/>
      <c r="H52" s="51">
        <v>38028866.649999991</v>
      </c>
      <c r="I52" s="51"/>
      <c r="J52" s="37"/>
    </row>
    <row r="53" spans="1:10" x14ac:dyDescent="0.25">
      <c r="A53" s="15"/>
      <c r="B53" s="1"/>
      <c r="C53" s="1"/>
      <c r="D53" s="1"/>
      <c r="E53" s="1"/>
      <c r="F53" s="21"/>
      <c r="H53" s="52"/>
    </row>
    <row r="54" spans="1:10" x14ac:dyDescent="0.25">
      <c r="A54" s="15"/>
      <c r="B54" s="1"/>
      <c r="C54" s="1"/>
      <c r="D54" s="1"/>
      <c r="E54" s="53" t="s">
        <v>44</v>
      </c>
      <c r="F54" s="21"/>
      <c r="H54" s="52"/>
    </row>
    <row r="55" spans="1:10" x14ac:dyDescent="0.25">
      <c r="A55" s="15" t="s">
        <v>45</v>
      </c>
      <c r="B55" s="1"/>
      <c r="C55" s="1"/>
      <c r="D55" s="1"/>
      <c r="E55" s="54" t="s">
        <v>46</v>
      </c>
      <c r="F55" s="55" t="s">
        <v>47</v>
      </c>
      <c r="G55" s="54" t="s">
        <v>48</v>
      </c>
      <c r="H55" s="51" t="s">
        <v>49</v>
      </c>
    </row>
    <row r="56" spans="1:10" x14ac:dyDescent="0.25">
      <c r="A56" s="46" t="s">
        <v>50</v>
      </c>
      <c r="B56" s="1" t="s">
        <v>51</v>
      </c>
      <c r="C56" s="1"/>
      <c r="D56" s="1"/>
      <c r="E56" s="56">
        <v>3101839.58</v>
      </c>
      <c r="F56" s="56"/>
      <c r="G56" s="57"/>
      <c r="H56" s="58">
        <v>177</v>
      </c>
      <c r="I56" s="59"/>
    </row>
    <row r="57" spans="1:10" x14ac:dyDescent="0.25">
      <c r="A57" s="46" t="s">
        <v>52</v>
      </c>
      <c r="E57" s="56">
        <v>28492</v>
      </c>
      <c r="F57" s="56"/>
      <c r="G57" s="57"/>
      <c r="H57" s="58">
        <v>2</v>
      </c>
      <c r="I57" s="59"/>
    </row>
    <row r="58" spans="1:10" x14ac:dyDescent="0.25">
      <c r="A58" s="46" t="s">
        <v>53</v>
      </c>
      <c r="B58" s="1"/>
      <c r="C58" s="1"/>
      <c r="D58" s="1"/>
      <c r="E58" s="56">
        <v>619733</v>
      </c>
      <c r="F58" s="57"/>
      <c r="G58" s="57"/>
      <c r="H58" s="58">
        <v>34</v>
      </c>
    </row>
    <row r="59" spans="1:10" x14ac:dyDescent="0.25">
      <c r="A59" s="46" t="s">
        <v>54</v>
      </c>
      <c r="B59" s="1"/>
      <c r="C59" s="1"/>
      <c r="D59" s="1"/>
      <c r="E59" s="56">
        <v>0</v>
      </c>
      <c r="F59" s="57"/>
      <c r="G59" s="57"/>
      <c r="H59" s="58">
        <v>0</v>
      </c>
    </row>
    <row r="60" spans="1:10" x14ac:dyDescent="0.25">
      <c r="A60" s="46" t="s">
        <v>55</v>
      </c>
      <c r="B60" s="1"/>
      <c r="C60" s="1"/>
      <c r="D60" s="1"/>
      <c r="E60" s="56">
        <v>68569</v>
      </c>
      <c r="F60" s="57"/>
      <c r="G60" s="57"/>
      <c r="H60" s="58">
        <v>3</v>
      </c>
    </row>
    <row r="61" spans="1:10" x14ac:dyDescent="0.25">
      <c r="A61" s="46" t="s">
        <v>56</v>
      </c>
      <c r="B61" s="1"/>
      <c r="C61" s="1"/>
      <c r="D61" s="1"/>
      <c r="E61" s="56"/>
      <c r="F61" s="56">
        <v>1134432.6100000001</v>
      </c>
      <c r="G61" s="57"/>
      <c r="H61" s="58">
        <v>59</v>
      </c>
    </row>
    <row r="62" spans="1:10" x14ac:dyDescent="0.25">
      <c r="A62" s="46" t="s">
        <v>57</v>
      </c>
      <c r="B62" s="1"/>
      <c r="C62" s="1"/>
      <c r="D62" s="1"/>
      <c r="E62" s="56"/>
      <c r="F62" s="56"/>
      <c r="G62" s="57">
        <v>0</v>
      </c>
      <c r="H62" s="58">
        <v>0</v>
      </c>
    </row>
    <row r="63" spans="1:10" x14ac:dyDescent="0.25">
      <c r="A63" s="46" t="s">
        <v>58</v>
      </c>
      <c r="B63" s="1"/>
      <c r="C63" s="1"/>
      <c r="D63" s="1"/>
      <c r="E63" s="56"/>
      <c r="F63" s="60"/>
      <c r="G63" s="57">
        <v>3815173.97</v>
      </c>
      <c r="H63" s="58">
        <v>182</v>
      </c>
    </row>
    <row r="64" spans="1:10" x14ac:dyDescent="0.25">
      <c r="A64" s="46" t="s">
        <v>59</v>
      </c>
      <c r="B64" s="1"/>
      <c r="C64" s="1"/>
      <c r="D64" s="1"/>
      <c r="E64" s="61"/>
      <c r="F64" s="61"/>
      <c r="G64" s="57">
        <v>935025.17</v>
      </c>
      <c r="H64" s="58">
        <v>35</v>
      </c>
    </row>
    <row r="65" spans="1:10" x14ac:dyDescent="0.25">
      <c r="A65" s="34" t="s">
        <v>60</v>
      </c>
      <c r="B65" s="1"/>
      <c r="C65" s="1"/>
      <c r="D65" s="1"/>
      <c r="E65" s="62">
        <v>3818633.58</v>
      </c>
      <c r="F65" s="62">
        <v>1134432.6100000001</v>
      </c>
      <c r="G65" s="63">
        <v>4750199.1400000006</v>
      </c>
      <c r="H65" s="64">
        <v>492</v>
      </c>
      <c r="I65" s="59"/>
    </row>
    <row r="66" spans="1:10" x14ac:dyDescent="0.25">
      <c r="A66" s="15"/>
      <c r="B66" s="1"/>
      <c r="C66" s="1"/>
      <c r="D66" s="1"/>
      <c r="E66" s="1"/>
      <c r="F66" s="1"/>
      <c r="G66" s="1"/>
      <c r="H66" s="42"/>
    </row>
    <row r="67" spans="1:10" x14ac:dyDescent="0.25">
      <c r="A67" s="15"/>
      <c r="B67" s="1"/>
      <c r="C67" s="1"/>
      <c r="D67" s="1"/>
      <c r="E67" s="47"/>
      <c r="F67" s="47"/>
      <c r="G67" s="47"/>
      <c r="H67" s="47"/>
    </row>
    <row r="68" spans="1:10" x14ac:dyDescent="0.25">
      <c r="A68" s="15"/>
      <c r="B68" s="1"/>
      <c r="C68" s="1"/>
      <c r="D68" s="1"/>
      <c r="E68" s="1"/>
      <c r="F68" s="1"/>
      <c r="G68" s="1"/>
      <c r="H68" s="42"/>
    </row>
    <row r="69" spans="1:10" x14ac:dyDescent="0.25">
      <c r="A69" s="15" t="s">
        <v>61</v>
      </c>
      <c r="B69" s="1"/>
      <c r="C69" s="1"/>
      <c r="D69" s="2"/>
      <c r="E69" s="1"/>
      <c r="F69" s="65"/>
      <c r="G69" s="1"/>
      <c r="H69" s="42"/>
    </row>
    <row r="70" spans="1:10" x14ac:dyDescent="0.25">
      <c r="A70" s="15"/>
      <c r="B70" s="1"/>
      <c r="C70" s="1"/>
      <c r="D70" s="66" t="s">
        <v>62</v>
      </c>
      <c r="E70" s="66" t="s">
        <v>63</v>
      </c>
      <c r="F70" s="67" t="s">
        <v>64</v>
      </c>
      <c r="G70" s="68" t="s">
        <v>65</v>
      </c>
      <c r="H70" s="42"/>
    </row>
    <row r="71" spans="1:10" x14ac:dyDescent="0.25">
      <c r="A71" s="46" t="s">
        <v>66</v>
      </c>
      <c r="B71" s="1"/>
      <c r="C71" s="1"/>
      <c r="D71" s="69">
        <v>70118</v>
      </c>
      <c r="E71" s="70">
        <v>1666576978.8299999</v>
      </c>
      <c r="F71" s="71">
        <v>7.0000000000000007E-2</v>
      </c>
      <c r="G71" s="70">
        <v>1366679019.6800001</v>
      </c>
      <c r="H71" s="42"/>
      <c r="I71" s="59"/>
    </row>
    <row r="72" spans="1:10" x14ac:dyDescent="0.25">
      <c r="A72" s="46" t="s">
        <v>67</v>
      </c>
      <c r="B72" s="1"/>
      <c r="C72" s="1"/>
      <c r="D72" s="72"/>
      <c r="E72" s="73">
        <v>-22659544.079999998</v>
      </c>
      <c r="F72" s="74"/>
      <c r="G72" s="35">
        <v>-17914422.190000057</v>
      </c>
      <c r="H72" s="42"/>
      <c r="I72" s="59"/>
    </row>
    <row r="73" spans="1:10" x14ac:dyDescent="0.25">
      <c r="A73" s="46" t="s">
        <v>68</v>
      </c>
      <c r="B73" s="1"/>
      <c r="C73" s="1"/>
      <c r="D73" s="75">
        <v>-98</v>
      </c>
      <c r="E73" s="73">
        <v>-2300561.96</v>
      </c>
      <c r="F73" s="74"/>
      <c r="G73" s="35">
        <v>-1905111</v>
      </c>
      <c r="H73" s="42"/>
      <c r="I73" s="59"/>
    </row>
    <row r="74" spans="1:10" x14ac:dyDescent="0.25">
      <c r="A74" s="46" t="s">
        <v>69</v>
      </c>
      <c r="B74" s="1"/>
      <c r="C74" s="1"/>
      <c r="D74" s="75">
        <v>0</v>
      </c>
      <c r="E74" s="73">
        <v>0</v>
      </c>
      <c r="F74" s="74"/>
      <c r="G74" s="35">
        <v>0</v>
      </c>
      <c r="H74" s="42"/>
      <c r="I74" s="59"/>
    </row>
    <row r="75" spans="1:10" x14ac:dyDescent="0.25">
      <c r="A75" s="46" t="s">
        <v>70</v>
      </c>
      <c r="B75" s="1"/>
      <c r="C75" s="21"/>
      <c r="D75" s="75">
        <v>-119</v>
      </c>
      <c r="E75" s="73">
        <v>-2503265.71</v>
      </c>
      <c r="F75" s="74"/>
      <c r="G75" s="35">
        <v>-2050350.32</v>
      </c>
      <c r="H75" s="42"/>
      <c r="I75" s="59"/>
    </row>
    <row r="76" spans="1:10" x14ac:dyDescent="0.25">
      <c r="A76" s="46" t="s">
        <v>71</v>
      </c>
      <c r="B76" s="1"/>
      <c r="C76" s="1"/>
      <c r="D76" s="75">
        <v>-238</v>
      </c>
      <c r="E76" s="73">
        <v>-5092434.3499999996</v>
      </c>
      <c r="F76" s="76"/>
      <c r="G76" s="35">
        <v>-4283018.99</v>
      </c>
      <c r="H76" s="42"/>
      <c r="I76" s="59"/>
      <c r="J76" s="59"/>
    </row>
    <row r="77" spans="1:10" x14ac:dyDescent="0.25">
      <c r="A77" s="46" t="s">
        <v>72</v>
      </c>
      <c r="B77" s="1"/>
      <c r="C77" s="77"/>
      <c r="D77" s="78">
        <v>69663</v>
      </c>
      <c r="E77" s="79">
        <v>1634021172.73</v>
      </c>
      <c r="F77" s="80"/>
      <c r="G77" s="79">
        <v>1340526117.1800001</v>
      </c>
      <c r="H77" s="52"/>
      <c r="I77" s="59"/>
    </row>
    <row r="78" spans="1:10" x14ac:dyDescent="0.25">
      <c r="A78" s="81"/>
      <c r="B78" s="1"/>
      <c r="C78" s="47"/>
      <c r="D78" s="1"/>
      <c r="E78" s="82" t="s">
        <v>51</v>
      </c>
      <c r="F78" s="1"/>
      <c r="G78" s="82" t="s">
        <v>51</v>
      </c>
      <c r="H78" s="52"/>
    </row>
    <row r="79" spans="1:10" x14ac:dyDescent="0.25">
      <c r="A79" s="83" t="s">
        <v>73</v>
      </c>
      <c r="B79" s="1"/>
      <c r="C79" s="47"/>
      <c r="D79" s="1"/>
      <c r="E79" s="1"/>
      <c r="F79" s="1"/>
      <c r="G79" s="1"/>
      <c r="H79" s="52"/>
    </row>
    <row r="80" spans="1:10" x14ac:dyDescent="0.25">
      <c r="A80" s="84" t="s">
        <v>74</v>
      </c>
      <c r="B80" s="1"/>
      <c r="C80" s="47"/>
      <c r="D80" s="1"/>
      <c r="E80" s="1"/>
      <c r="F80" s="1"/>
      <c r="G80" s="56">
        <v>439388592.18000001</v>
      </c>
      <c r="H80" s="52"/>
      <c r="I80" s="59"/>
    </row>
    <row r="81" spans="1:10" x14ac:dyDescent="0.25">
      <c r="A81" s="84" t="s">
        <v>75</v>
      </c>
      <c r="B81" s="1"/>
      <c r="C81" s="47"/>
      <c r="D81" s="1"/>
      <c r="E81" s="1"/>
      <c r="F81" s="1"/>
      <c r="G81" s="61">
        <v>901137525</v>
      </c>
      <c r="H81" s="52"/>
      <c r="I81" s="59"/>
    </row>
    <row r="82" spans="1:10" x14ac:dyDescent="0.25">
      <c r="A82" s="85" t="s">
        <v>60</v>
      </c>
      <c r="B82" s="1"/>
      <c r="C82" s="47"/>
      <c r="D82" s="1"/>
      <c r="E82" s="1"/>
      <c r="F82" s="1"/>
      <c r="G82" s="86">
        <v>1340526117.1800001</v>
      </c>
      <c r="H82" s="52"/>
      <c r="I82" s="59"/>
    </row>
    <row r="83" spans="1:10" x14ac:dyDescent="0.25">
      <c r="A83" s="84"/>
      <c r="B83" s="1"/>
      <c r="C83" s="47"/>
      <c r="D83" s="1"/>
      <c r="E83" s="1"/>
      <c r="F83" s="1"/>
      <c r="G83" s="1"/>
      <c r="H83" s="52"/>
    </row>
    <row r="84" spans="1:10" x14ac:dyDescent="0.25">
      <c r="A84" s="87"/>
      <c r="B84" s="1"/>
      <c r="C84" s="47"/>
      <c r="D84" s="1"/>
      <c r="E84" s="1"/>
      <c r="F84" s="1"/>
      <c r="G84" s="1"/>
      <c r="H84" s="52"/>
    </row>
    <row r="85" spans="1:10" x14ac:dyDescent="0.25">
      <c r="A85" s="15" t="s">
        <v>76</v>
      </c>
      <c r="B85" s="1"/>
      <c r="C85" s="1"/>
      <c r="D85" s="1"/>
      <c r="E85" s="1"/>
      <c r="F85" s="1"/>
      <c r="G85" s="88"/>
      <c r="H85" s="1"/>
    </row>
    <row r="86" spans="1:10" x14ac:dyDescent="0.25">
      <c r="A86" s="15"/>
      <c r="B86" s="1"/>
      <c r="C86" s="1"/>
      <c r="D86" s="1"/>
      <c r="E86" s="1"/>
      <c r="F86" s="1"/>
      <c r="G86" s="47"/>
      <c r="H86" s="1"/>
    </row>
    <row r="87" spans="1:10" x14ac:dyDescent="0.25">
      <c r="A87" s="46" t="s">
        <v>43</v>
      </c>
      <c r="B87" s="1"/>
      <c r="C87" s="1"/>
      <c r="D87" s="1"/>
      <c r="E87" s="47"/>
      <c r="F87" s="37"/>
      <c r="G87" s="1"/>
      <c r="H87" s="89">
        <v>38028866.649999999</v>
      </c>
      <c r="I87" s="37"/>
      <c r="J87" s="37"/>
    </row>
    <row r="88" spans="1:10" x14ac:dyDescent="0.25">
      <c r="A88" s="46" t="s">
        <v>77</v>
      </c>
      <c r="B88" s="1"/>
      <c r="C88" s="1"/>
      <c r="D88" s="1"/>
      <c r="E88" s="1"/>
      <c r="F88" s="1"/>
      <c r="G88" s="1"/>
      <c r="H88" s="90">
        <v>0</v>
      </c>
      <c r="J88" s="37"/>
    </row>
    <row r="89" spans="1:10" x14ac:dyDescent="0.25">
      <c r="A89" s="46" t="s">
        <v>78</v>
      </c>
      <c r="B89" s="1"/>
      <c r="C89" s="1"/>
      <c r="D89" s="1"/>
      <c r="E89" s="1"/>
      <c r="F89" s="21"/>
      <c r="G89" s="1"/>
      <c r="H89" s="89">
        <v>38028866.649999999</v>
      </c>
      <c r="J89" s="37"/>
    </row>
    <row r="90" spans="1:10" x14ac:dyDescent="0.25">
      <c r="A90" s="46"/>
      <c r="B90" s="1"/>
      <c r="C90" s="1"/>
      <c r="D90" s="1"/>
      <c r="E90" s="1"/>
      <c r="F90" s="1"/>
      <c r="G90" s="1"/>
      <c r="H90" s="21"/>
    </row>
    <row r="91" spans="1:10" x14ac:dyDescent="0.25">
      <c r="A91" s="46" t="s">
        <v>79</v>
      </c>
      <c r="B91" s="1"/>
      <c r="C91" s="1"/>
      <c r="D91" s="1"/>
      <c r="E91" s="1"/>
      <c r="F91" s="21"/>
      <c r="G91" s="1"/>
      <c r="H91" s="89">
        <v>0</v>
      </c>
      <c r="J91" s="37"/>
    </row>
    <row r="92" spans="1:10" x14ac:dyDescent="0.25">
      <c r="A92" s="46" t="s">
        <v>80</v>
      </c>
      <c r="B92" s="1"/>
      <c r="C92" s="1"/>
      <c r="D92" s="1"/>
      <c r="E92" s="1"/>
      <c r="F92" s="21"/>
      <c r="G92" s="1"/>
      <c r="H92" s="91">
        <v>1017826.03</v>
      </c>
      <c r="J92" s="37"/>
    </row>
    <row r="93" spans="1:10" x14ac:dyDescent="0.25">
      <c r="A93" s="15" t="s">
        <v>81</v>
      </c>
      <c r="B93" s="1"/>
      <c r="C93" s="1"/>
      <c r="D93" s="1"/>
      <c r="E93" s="1"/>
      <c r="F93" s="1"/>
      <c r="G93" s="1"/>
      <c r="H93" s="92">
        <v>1773712.68</v>
      </c>
      <c r="J93" s="37"/>
    </row>
    <row r="94" spans="1:10" x14ac:dyDescent="0.25">
      <c r="A94" s="46" t="s">
        <v>82</v>
      </c>
      <c r="B94" s="1"/>
      <c r="C94" s="1"/>
      <c r="D94" s="1"/>
      <c r="E94" s="1"/>
      <c r="F94" s="1"/>
      <c r="G94" s="1"/>
      <c r="H94" s="15"/>
    </row>
    <row r="95" spans="1:10" x14ac:dyDescent="0.25">
      <c r="A95" s="34" t="s">
        <v>83</v>
      </c>
      <c r="B95" s="1"/>
      <c r="C95" s="1"/>
      <c r="D95" s="1"/>
      <c r="E95" s="1"/>
      <c r="F95" s="1"/>
      <c r="G95" s="1"/>
      <c r="H95" s="89">
        <v>1138899.18</v>
      </c>
      <c r="J95" s="37"/>
    </row>
    <row r="96" spans="1:10" x14ac:dyDescent="0.25">
      <c r="A96" s="34" t="s">
        <v>84</v>
      </c>
      <c r="B96" s="1"/>
      <c r="C96" s="1"/>
      <c r="D96" s="1"/>
      <c r="E96" s="1"/>
      <c r="F96" s="1"/>
      <c r="G96" s="1"/>
      <c r="H96" s="89">
        <v>1138899.18</v>
      </c>
      <c r="J96" s="37"/>
    </row>
    <row r="97" spans="1:10" x14ac:dyDescent="0.25">
      <c r="A97" s="34" t="s">
        <v>85</v>
      </c>
      <c r="B97" s="1"/>
      <c r="C97" s="1"/>
      <c r="D97" s="1"/>
      <c r="E97" s="1"/>
      <c r="F97" s="1"/>
      <c r="G97" s="1"/>
      <c r="H97" s="93">
        <v>0</v>
      </c>
      <c r="J97" s="37"/>
    </row>
    <row r="98" spans="1:10" x14ac:dyDescent="0.25">
      <c r="A98" s="34" t="s">
        <v>86</v>
      </c>
      <c r="B98" s="1"/>
      <c r="C98" s="1"/>
      <c r="D98" s="1"/>
      <c r="E98" s="1"/>
      <c r="F98" s="1"/>
      <c r="G98" s="1"/>
      <c r="H98" s="94">
        <v>3930437.8899999997</v>
      </c>
      <c r="I98" s="37"/>
      <c r="J98" s="37"/>
    </row>
    <row r="99" spans="1:10" x14ac:dyDescent="0.25">
      <c r="A99" s="81"/>
      <c r="B99" s="1"/>
      <c r="C99" s="1"/>
      <c r="D99" s="1"/>
      <c r="E99" s="1"/>
      <c r="F99" s="1"/>
      <c r="G99" s="1"/>
      <c r="H99" s="1"/>
    </row>
    <row r="100" spans="1:10" x14ac:dyDescent="0.25">
      <c r="A100" s="46" t="s">
        <v>87</v>
      </c>
      <c r="B100" s="1"/>
      <c r="C100" s="1"/>
      <c r="D100" s="1"/>
      <c r="E100" s="1"/>
      <c r="F100" s="1"/>
      <c r="G100" s="1"/>
      <c r="H100" s="1"/>
    </row>
    <row r="101" spans="1:10" x14ac:dyDescent="0.25">
      <c r="A101" s="95" t="s">
        <v>88</v>
      </c>
      <c r="B101" s="1"/>
      <c r="C101" s="1"/>
      <c r="D101" s="1"/>
      <c r="E101" s="1"/>
      <c r="F101" s="1"/>
      <c r="G101" s="1"/>
      <c r="H101" s="1"/>
    </row>
    <row r="102" spans="1:10" x14ac:dyDescent="0.25">
      <c r="A102" s="96" t="s">
        <v>89</v>
      </c>
      <c r="B102" s="1"/>
      <c r="C102" s="1"/>
      <c r="D102" s="1"/>
      <c r="E102" s="1"/>
      <c r="F102" s="1"/>
      <c r="G102" s="1"/>
      <c r="H102" s="89">
        <v>0</v>
      </c>
      <c r="J102" s="37"/>
    </row>
    <row r="103" spans="1:10" x14ac:dyDescent="0.25">
      <c r="A103" s="96" t="s">
        <v>90</v>
      </c>
      <c r="B103" s="1"/>
      <c r="C103" s="1"/>
      <c r="D103" s="1"/>
      <c r="E103" s="1"/>
      <c r="F103" s="1"/>
      <c r="G103" s="1"/>
      <c r="H103" s="89">
        <v>0</v>
      </c>
      <c r="J103" s="37"/>
    </row>
    <row r="104" spans="1:10" x14ac:dyDescent="0.25">
      <c r="A104" s="96" t="s">
        <v>91</v>
      </c>
      <c r="B104" s="1"/>
      <c r="C104" s="1"/>
      <c r="D104" s="1"/>
      <c r="E104" s="1"/>
      <c r="F104" s="1"/>
      <c r="G104" s="1"/>
      <c r="H104" s="89">
        <v>38889.199999999997</v>
      </c>
      <c r="J104" s="37"/>
    </row>
    <row r="105" spans="1:10" x14ac:dyDescent="0.25">
      <c r="A105" s="96"/>
      <c r="B105" s="1"/>
      <c r="C105" s="1"/>
      <c r="D105" s="1"/>
      <c r="E105" s="1"/>
      <c r="F105" s="1"/>
      <c r="G105" s="1"/>
      <c r="H105" s="89"/>
    </row>
    <row r="106" spans="1:10" x14ac:dyDescent="0.25">
      <c r="A106" s="96" t="s">
        <v>92</v>
      </c>
      <c r="B106" s="1"/>
      <c r="C106" s="1"/>
      <c r="D106" s="1"/>
      <c r="E106" s="1"/>
      <c r="F106" s="1"/>
      <c r="G106" s="1"/>
      <c r="H106" s="89">
        <v>38889.199999999997</v>
      </c>
      <c r="J106" s="37"/>
    </row>
    <row r="107" spans="1:10" x14ac:dyDescent="0.25">
      <c r="A107" s="96" t="s">
        <v>93</v>
      </c>
      <c r="B107" s="1"/>
      <c r="C107" s="1"/>
      <c r="D107" s="1"/>
      <c r="E107" s="1"/>
      <c r="F107" s="1"/>
      <c r="G107" s="1"/>
      <c r="H107" s="97">
        <v>0</v>
      </c>
      <c r="J107" s="37"/>
    </row>
    <row r="108" spans="1:10" x14ac:dyDescent="0.25">
      <c r="A108" s="15"/>
      <c r="B108" s="1"/>
      <c r="C108" s="1"/>
      <c r="D108" s="1"/>
      <c r="E108" s="1"/>
      <c r="F108" s="1"/>
      <c r="G108" s="1"/>
      <c r="H108" s="1"/>
    </row>
    <row r="109" spans="1:10" x14ac:dyDescent="0.25">
      <c r="A109" s="95" t="s">
        <v>94</v>
      </c>
      <c r="B109" s="1"/>
      <c r="C109" s="1"/>
      <c r="D109" s="1"/>
      <c r="E109" s="1"/>
      <c r="F109" s="1"/>
      <c r="G109" s="1"/>
      <c r="H109" s="1"/>
    </row>
    <row r="110" spans="1:10" x14ac:dyDescent="0.25">
      <c r="A110" s="96" t="s">
        <v>95</v>
      </c>
      <c r="B110" s="1"/>
      <c r="C110" s="1"/>
      <c r="D110" s="1"/>
      <c r="E110" s="1"/>
      <c r="F110" s="1"/>
      <c r="G110" s="1"/>
      <c r="H110" s="89">
        <v>0</v>
      </c>
      <c r="J110" s="37"/>
    </row>
    <row r="111" spans="1:10" x14ac:dyDescent="0.25">
      <c r="A111" s="96" t="s">
        <v>96</v>
      </c>
      <c r="B111" s="1"/>
      <c r="C111" s="1"/>
      <c r="D111" s="1"/>
      <c r="E111" s="1"/>
      <c r="F111" s="1"/>
      <c r="G111" s="1"/>
      <c r="H111" s="89">
        <v>0</v>
      </c>
      <c r="J111" s="37"/>
    </row>
    <row r="112" spans="1:10" x14ac:dyDescent="0.25">
      <c r="A112" s="96" t="s">
        <v>97</v>
      </c>
      <c r="B112" s="1"/>
      <c r="C112" s="1"/>
      <c r="D112" s="1"/>
      <c r="E112" s="1"/>
      <c r="F112" s="1"/>
      <c r="G112" s="1"/>
      <c r="H112" s="89">
        <v>750000</v>
      </c>
      <c r="J112" s="37"/>
    </row>
    <row r="113" spans="1:10" x14ac:dyDescent="0.25">
      <c r="A113" s="96"/>
      <c r="B113" s="1"/>
      <c r="C113" s="1"/>
      <c r="D113" s="1"/>
      <c r="E113" s="1"/>
      <c r="F113" s="1"/>
      <c r="G113" s="1"/>
      <c r="H113" s="89"/>
    </row>
    <row r="114" spans="1:10" x14ac:dyDescent="0.25">
      <c r="A114" s="96" t="s">
        <v>98</v>
      </c>
      <c r="B114" s="1"/>
      <c r="C114" s="1"/>
      <c r="D114" s="1"/>
      <c r="E114" s="1"/>
      <c r="F114" s="1"/>
      <c r="G114" s="1"/>
      <c r="H114" s="89">
        <v>750000</v>
      </c>
      <c r="J114" s="37"/>
    </row>
    <row r="115" spans="1:10" x14ac:dyDescent="0.25">
      <c r="A115" s="96" t="s">
        <v>99</v>
      </c>
      <c r="B115" s="1"/>
      <c r="C115" s="1"/>
      <c r="D115" s="1"/>
      <c r="E115" s="1"/>
      <c r="F115" s="1"/>
      <c r="G115" s="1"/>
      <c r="H115" s="97">
        <v>0</v>
      </c>
      <c r="J115" s="37"/>
    </row>
    <row r="116" spans="1:10" x14ac:dyDescent="0.25">
      <c r="A116" s="96"/>
      <c r="B116" s="1"/>
      <c r="C116" s="1"/>
      <c r="D116" s="1"/>
      <c r="E116" s="1"/>
      <c r="F116" s="1"/>
      <c r="G116" s="1"/>
      <c r="H116" s="1"/>
    </row>
    <row r="117" spans="1:10" x14ac:dyDescent="0.25">
      <c r="A117" s="95" t="s">
        <v>100</v>
      </c>
      <c r="B117" s="1"/>
      <c r="C117" s="1"/>
      <c r="D117" s="1"/>
      <c r="E117" s="1"/>
      <c r="F117" s="1"/>
      <c r="G117" s="1"/>
      <c r="H117" s="1"/>
    </row>
    <row r="118" spans="1:10" x14ac:dyDescent="0.25">
      <c r="A118" s="96" t="s">
        <v>101</v>
      </c>
      <c r="B118" s="1"/>
      <c r="C118" s="1"/>
      <c r="D118" s="1"/>
      <c r="E118" s="1"/>
      <c r="F118" s="1"/>
      <c r="G118" s="1"/>
      <c r="H118" s="89">
        <v>0</v>
      </c>
      <c r="J118" s="37"/>
    </row>
    <row r="119" spans="1:10" x14ac:dyDescent="0.25">
      <c r="A119" s="96" t="s">
        <v>102</v>
      </c>
      <c r="B119" s="1"/>
      <c r="C119" s="1"/>
      <c r="D119" s="1"/>
      <c r="E119" s="1"/>
      <c r="F119" s="1"/>
      <c r="G119" s="1"/>
      <c r="H119" s="89">
        <v>0</v>
      </c>
      <c r="J119" s="37"/>
    </row>
    <row r="120" spans="1:10" x14ac:dyDescent="0.25">
      <c r="A120" s="96" t="s">
        <v>103</v>
      </c>
      <c r="B120" s="1"/>
      <c r="C120" s="1"/>
      <c r="D120" s="1"/>
      <c r="E120" s="1"/>
      <c r="F120" s="1"/>
      <c r="G120" s="1"/>
      <c r="H120" s="89">
        <v>13967.71</v>
      </c>
      <c r="J120" s="37"/>
    </row>
    <row r="121" spans="1:10" x14ac:dyDescent="0.25">
      <c r="A121" s="96"/>
      <c r="B121" s="1"/>
      <c r="C121" s="1"/>
      <c r="D121" s="1"/>
      <c r="E121" s="1"/>
      <c r="F121" s="1"/>
      <c r="G121" s="1"/>
      <c r="H121" s="89"/>
    </row>
    <row r="122" spans="1:10" x14ac:dyDescent="0.25">
      <c r="A122" s="96" t="s">
        <v>104</v>
      </c>
      <c r="B122" s="1"/>
      <c r="C122" s="1"/>
      <c r="D122" s="1"/>
      <c r="E122" s="1"/>
      <c r="F122" s="1"/>
      <c r="G122" s="1"/>
      <c r="H122" s="89">
        <v>13967.71</v>
      </c>
      <c r="J122" s="37"/>
    </row>
    <row r="123" spans="1:10" x14ac:dyDescent="0.25">
      <c r="A123" s="96" t="s">
        <v>105</v>
      </c>
      <c r="B123" s="1"/>
      <c r="C123" s="1"/>
      <c r="D123" s="1"/>
      <c r="E123" s="1"/>
      <c r="F123" s="1"/>
      <c r="G123" s="1"/>
      <c r="H123" s="97">
        <v>0</v>
      </c>
      <c r="J123" s="37"/>
    </row>
    <row r="124" spans="1:10" x14ac:dyDescent="0.25">
      <c r="A124" s="96"/>
      <c r="B124" s="1"/>
      <c r="C124" s="1"/>
      <c r="D124" s="1"/>
      <c r="E124" s="1"/>
      <c r="F124" s="1"/>
      <c r="G124" s="1"/>
      <c r="H124" s="1"/>
    </row>
    <row r="125" spans="1:10" x14ac:dyDescent="0.25">
      <c r="A125" s="95" t="s">
        <v>106</v>
      </c>
      <c r="B125" s="1"/>
      <c r="C125" s="1"/>
      <c r="D125" s="1"/>
      <c r="E125" s="1"/>
      <c r="F125" s="1"/>
      <c r="G125" s="1"/>
      <c r="H125" s="31"/>
    </row>
    <row r="126" spans="1:10" x14ac:dyDescent="0.25">
      <c r="A126" s="96" t="s">
        <v>107</v>
      </c>
      <c r="B126" s="1"/>
      <c r="C126" s="1"/>
      <c r="D126" s="1"/>
      <c r="E126" s="1"/>
      <c r="F126" s="1"/>
      <c r="G126" s="1"/>
      <c r="H126" s="89">
        <v>0</v>
      </c>
      <c r="J126" s="37"/>
    </row>
    <row r="127" spans="1:10" x14ac:dyDescent="0.25">
      <c r="A127" s="96" t="s">
        <v>108</v>
      </c>
      <c r="B127" s="1"/>
      <c r="C127" s="1"/>
      <c r="D127" s="1"/>
      <c r="E127" s="1"/>
      <c r="F127" s="1"/>
      <c r="G127" s="1"/>
      <c r="H127" s="89">
        <v>0</v>
      </c>
      <c r="J127" s="37"/>
    </row>
    <row r="128" spans="1:10" x14ac:dyDescent="0.25">
      <c r="A128" s="96" t="s">
        <v>109</v>
      </c>
      <c r="B128" s="1"/>
      <c r="C128" s="1"/>
      <c r="D128" s="1"/>
      <c r="E128" s="1"/>
      <c r="F128" s="1"/>
      <c r="G128" s="1"/>
      <c r="H128" s="89">
        <v>668533.32999999996</v>
      </c>
      <c r="J128" s="37"/>
    </row>
    <row r="129" spans="1:10" x14ac:dyDescent="0.25">
      <c r="A129" s="96"/>
      <c r="B129" s="1"/>
      <c r="C129" s="1"/>
      <c r="D129" s="1"/>
      <c r="E129" s="1"/>
      <c r="F129" s="1"/>
      <c r="G129" s="1"/>
      <c r="H129" s="89"/>
    </row>
    <row r="130" spans="1:10" x14ac:dyDescent="0.25">
      <c r="A130" s="96" t="s">
        <v>110</v>
      </c>
      <c r="B130" s="1"/>
      <c r="C130" s="1"/>
      <c r="D130" s="1"/>
      <c r="E130" s="1"/>
      <c r="F130" s="1"/>
      <c r="G130" s="1"/>
      <c r="H130" s="89">
        <v>668533.32999999996</v>
      </c>
      <c r="J130" s="37"/>
    </row>
    <row r="131" spans="1:10" x14ac:dyDescent="0.25">
      <c r="A131" s="96" t="s">
        <v>111</v>
      </c>
      <c r="B131" s="1"/>
      <c r="C131" s="1"/>
      <c r="D131" s="1"/>
      <c r="E131" s="1"/>
      <c r="F131" s="1"/>
      <c r="G131" s="1"/>
      <c r="H131" s="97">
        <v>0</v>
      </c>
      <c r="J131" s="37"/>
    </row>
    <row r="132" spans="1:10" x14ac:dyDescent="0.25">
      <c r="A132" s="15"/>
      <c r="B132" s="1"/>
      <c r="C132" s="1"/>
      <c r="D132" s="1"/>
      <c r="E132" s="1"/>
      <c r="F132" s="1"/>
      <c r="G132" s="1"/>
      <c r="H132" s="21" t="s">
        <v>51</v>
      </c>
    </row>
    <row r="133" spans="1:10" x14ac:dyDescent="0.25">
      <c r="A133" s="95" t="s">
        <v>112</v>
      </c>
      <c r="B133" s="1"/>
      <c r="C133" s="1"/>
      <c r="D133" s="1"/>
      <c r="E133" s="1"/>
      <c r="F133" s="1"/>
      <c r="G133" s="1"/>
      <c r="H133" s="1"/>
    </row>
    <row r="134" spans="1:10" x14ac:dyDescent="0.25">
      <c r="A134" s="96" t="s">
        <v>113</v>
      </c>
      <c r="B134" s="1"/>
      <c r="C134" s="1"/>
      <c r="D134" s="1"/>
      <c r="E134" s="1"/>
      <c r="F134" s="1"/>
      <c r="G134" s="1"/>
      <c r="H134" s="89">
        <v>0</v>
      </c>
      <c r="J134" s="37"/>
    </row>
    <row r="135" spans="1:10" x14ac:dyDescent="0.25">
      <c r="A135" s="96" t="s">
        <v>114</v>
      </c>
      <c r="B135" s="1"/>
      <c r="C135" s="1"/>
      <c r="D135" s="1"/>
      <c r="E135" s="1"/>
      <c r="F135" s="1"/>
      <c r="G135" s="1"/>
      <c r="H135" s="89">
        <v>0</v>
      </c>
      <c r="J135" s="37"/>
    </row>
    <row r="136" spans="1:10" x14ac:dyDescent="0.25">
      <c r="A136" s="96" t="s">
        <v>115</v>
      </c>
      <c r="B136" s="1"/>
      <c r="C136" s="1"/>
      <c r="D136" s="1"/>
      <c r="E136" s="1"/>
      <c r="F136" s="1"/>
      <c r="G136" s="1"/>
      <c r="H136" s="89">
        <v>168416.67</v>
      </c>
      <c r="J136" s="37"/>
    </row>
    <row r="137" spans="1:10" x14ac:dyDescent="0.25">
      <c r="A137" s="96"/>
      <c r="B137" s="1"/>
      <c r="C137" s="1"/>
      <c r="D137" s="1"/>
      <c r="E137" s="1"/>
      <c r="F137" s="1"/>
      <c r="G137" s="1"/>
      <c r="H137" s="89"/>
    </row>
    <row r="138" spans="1:10" x14ac:dyDescent="0.25">
      <c r="A138" s="96" t="s">
        <v>116</v>
      </c>
      <c r="B138" s="1"/>
      <c r="C138" s="1"/>
      <c r="D138" s="1"/>
      <c r="E138" s="1"/>
      <c r="F138" s="1"/>
      <c r="G138" s="1"/>
      <c r="H138" s="89">
        <v>168416.67</v>
      </c>
      <c r="J138" s="37"/>
    </row>
    <row r="139" spans="1:10" x14ac:dyDescent="0.25">
      <c r="A139" s="96" t="s">
        <v>117</v>
      </c>
      <c r="B139" s="1"/>
      <c r="C139" s="1"/>
      <c r="D139" s="1"/>
      <c r="E139" s="1"/>
      <c r="F139" s="1"/>
      <c r="G139" s="1"/>
      <c r="H139" s="97">
        <v>0</v>
      </c>
      <c r="J139" s="37"/>
    </row>
    <row r="140" spans="1:10" x14ac:dyDescent="0.25">
      <c r="A140" s="95"/>
      <c r="B140" s="1"/>
      <c r="C140" s="1"/>
      <c r="D140" s="1"/>
      <c r="E140" s="1"/>
      <c r="F140" s="1"/>
      <c r="G140" s="1"/>
      <c r="H140" s="1"/>
    </row>
    <row r="141" spans="1:10" x14ac:dyDescent="0.25">
      <c r="A141" s="95" t="s">
        <v>118</v>
      </c>
      <c r="B141" s="1"/>
      <c r="C141" s="1"/>
      <c r="D141" s="1"/>
      <c r="E141" s="1"/>
      <c r="F141" s="1"/>
      <c r="G141" s="1"/>
      <c r="H141" s="1"/>
    </row>
    <row r="142" spans="1:10" x14ac:dyDescent="0.25">
      <c r="A142" s="96" t="s">
        <v>119</v>
      </c>
      <c r="B142" s="1"/>
      <c r="C142" s="1"/>
      <c r="D142" s="1"/>
      <c r="E142" s="1"/>
      <c r="F142" s="1"/>
      <c r="G142" s="1"/>
      <c r="H142" s="31">
        <v>0</v>
      </c>
      <c r="J142" s="37"/>
    </row>
    <row r="143" spans="1:10" x14ac:dyDescent="0.25">
      <c r="A143" s="96" t="s">
        <v>120</v>
      </c>
      <c r="B143" s="1"/>
      <c r="C143" s="1"/>
      <c r="D143" s="1"/>
      <c r="E143" s="1"/>
      <c r="F143" s="1"/>
      <c r="G143" s="1"/>
      <c r="H143" s="31">
        <v>0</v>
      </c>
      <c r="J143" s="37"/>
    </row>
    <row r="144" spans="1:10" x14ac:dyDescent="0.25">
      <c r="A144" s="96" t="s">
        <v>121</v>
      </c>
      <c r="B144" s="1"/>
      <c r="C144" s="1"/>
      <c r="D144" s="1"/>
      <c r="E144" s="1"/>
      <c r="F144" s="1"/>
      <c r="G144" s="1"/>
      <c r="H144" s="31">
        <v>0</v>
      </c>
      <c r="J144" s="37"/>
    </row>
    <row r="145" spans="1:10" x14ac:dyDescent="0.25">
      <c r="A145" s="96"/>
      <c r="B145" s="1"/>
      <c r="C145" s="1"/>
      <c r="D145" s="1"/>
      <c r="E145" s="1"/>
      <c r="F145" s="1"/>
      <c r="G145" s="1"/>
      <c r="H145" s="31"/>
    </row>
    <row r="146" spans="1:10" x14ac:dyDescent="0.25">
      <c r="A146" s="96" t="s">
        <v>122</v>
      </c>
      <c r="B146" s="1"/>
      <c r="C146" s="1"/>
      <c r="D146" s="1"/>
      <c r="E146" s="1"/>
      <c r="F146" s="1"/>
      <c r="G146" s="1"/>
      <c r="H146" s="31">
        <v>0</v>
      </c>
      <c r="J146" s="37"/>
    </row>
    <row r="147" spans="1:10" x14ac:dyDescent="0.25">
      <c r="A147" s="96" t="s">
        <v>123</v>
      </c>
      <c r="B147" s="1"/>
      <c r="C147" s="1"/>
      <c r="D147" s="1"/>
      <c r="E147" s="1"/>
      <c r="F147" s="1"/>
      <c r="G147" s="1"/>
      <c r="H147" s="31">
        <v>0</v>
      </c>
      <c r="J147" s="37"/>
    </row>
    <row r="148" spans="1:10" x14ac:dyDescent="0.25">
      <c r="A148" s="15"/>
      <c r="B148" s="1"/>
      <c r="C148" s="1"/>
      <c r="D148" s="1"/>
      <c r="E148" s="1"/>
      <c r="F148" s="1"/>
      <c r="G148" s="1"/>
      <c r="H148" s="21" t="s">
        <v>51</v>
      </c>
    </row>
    <row r="149" spans="1:10" x14ac:dyDescent="0.25">
      <c r="A149" s="95" t="s">
        <v>124</v>
      </c>
      <c r="B149" s="1"/>
      <c r="C149" s="1"/>
      <c r="D149" s="1"/>
      <c r="E149" s="1"/>
      <c r="F149" s="1"/>
      <c r="G149" s="1"/>
      <c r="H149" s="1"/>
    </row>
    <row r="150" spans="1:10" x14ac:dyDescent="0.25">
      <c r="A150" s="96" t="s">
        <v>125</v>
      </c>
      <c r="B150" s="1"/>
      <c r="C150" s="1"/>
      <c r="D150" s="1"/>
      <c r="E150" s="1"/>
      <c r="F150" s="1"/>
      <c r="G150" s="1"/>
      <c r="H150" s="98">
        <v>1639806.9099999997</v>
      </c>
      <c r="J150" s="37"/>
    </row>
    <row r="151" spans="1:10" x14ac:dyDescent="0.25">
      <c r="A151" s="96" t="s">
        <v>126</v>
      </c>
      <c r="B151" s="1"/>
      <c r="C151" s="1"/>
      <c r="D151" s="1"/>
      <c r="E151" s="1"/>
      <c r="F151" s="1"/>
      <c r="G151" s="1"/>
      <c r="H151" s="94">
        <v>1639806.9099999997</v>
      </c>
      <c r="J151" s="37"/>
    </row>
    <row r="152" spans="1:10" x14ac:dyDescent="0.25">
      <c r="A152" s="96" t="s">
        <v>127</v>
      </c>
      <c r="B152" s="1"/>
      <c r="C152" s="1"/>
      <c r="D152" s="1"/>
      <c r="E152" s="1"/>
      <c r="F152" s="1"/>
      <c r="G152" s="1"/>
      <c r="H152" s="94">
        <v>0</v>
      </c>
      <c r="J152" s="37"/>
    </row>
    <row r="153" spans="1:10" x14ac:dyDescent="0.25">
      <c r="A153" s="96" t="s">
        <v>128</v>
      </c>
      <c r="B153" s="1"/>
      <c r="C153" s="1"/>
      <c r="D153" s="1"/>
      <c r="E153" s="1"/>
      <c r="F153" s="1"/>
      <c r="G153" s="1"/>
      <c r="H153" s="94">
        <v>0</v>
      </c>
      <c r="J153" s="37"/>
    </row>
    <row r="154" spans="1:10" x14ac:dyDescent="0.25">
      <c r="A154" s="15"/>
      <c r="B154" s="1"/>
      <c r="C154" s="1"/>
      <c r="D154" s="1"/>
      <c r="E154" s="1"/>
      <c r="F154" s="1"/>
      <c r="G154" s="1"/>
      <c r="H154" s="1"/>
    </row>
    <row r="155" spans="1:10" x14ac:dyDescent="0.25">
      <c r="A155" s="46" t="s">
        <v>129</v>
      </c>
      <c r="B155" s="1"/>
      <c r="C155" s="1"/>
      <c r="D155" s="1"/>
      <c r="E155" s="1"/>
      <c r="F155" s="21"/>
      <c r="G155" s="1"/>
      <c r="H155" s="21">
        <v>32458621.849999998</v>
      </c>
      <c r="J155" s="37"/>
    </row>
    <row r="156" spans="1:10" x14ac:dyDescent="0.25">
      <c r="A156" s="34"/>
      <c r="B156" s="1"/>
      <c r="C156" s="1"/>
      <c r="D156" s="1"/>
      <c r="E156" s="1"/>
      <c r="F156" s="1"/>
      <c r="G156" s="1"/>
      <c r="H156" s="1"/>
    </row>
    <row r="157" spans="1:10" x14ac:dyDescent="0.25">
      <c r="A157" s="34" t="s">
        <v>130</v>
      </c>
      <c r="B157" s="1"/>
      <c r="C157" s="1"/>
      <c r="D157" s="1"/>
      <c r="E157" s="1"/>
      <c r="F157" s="1"/>
      <c r="G157" s="1"/>
      <c r="H157" s="1"/>
    </row>
    <row r="158" spans="1:10" x14ac:dyDescent="0.25">
      <c r="A158" s="99" t="s">
        <v>131</v>
      </c>
      <c r="B158" s="1"/>
      <c r="C158" s="1"/>
      <c r="D158" s="1"/>
      <c r="E158" s="1"/>
      <c r="F158" s="1"/>
      <c r="G158" s="1"/>
      <c r="H158" s="94">
        <v>26152902.50000006</v>
      </c>
      <c r="J158" s="37"/>
    </row>
    <row r="159" spans="1:10" x14ac:dyDescent="0.25">
      <c r="A159" s="46"/>
      <c r="B159" s="1"/>
      <c r="C159" s="1"/>
      <c r="D159" s="1"/>
      <c r="E159" s="1"/>
      <c r="F159" s="1"/>
      <c r="G159" s="1"/>
      <c r="H159" s="15"/>
    </row>
    <row r="160" spans="1:10" x14ac:dyDescent="0.25">
      <c r="A160" s="34" t="s">
        <v>132</v>
      </c>
      <c r="B160" s="1"/>
      <c r="C160" s="1"/>
      <c r="D160" s="1"/>
      <c r="E160" s="1"/>
      <c r="F160" s="1"/>
      <c r="G160" s="1"/>
      <c r="H160" s="89">
        <v>0</v>
      </c>
      <c r="J160" s="37"/>
    </row>
    <row r="161" spans="1:10" x14ac:dyDescent="0.25">
      <c r="A161" s="34" t="s">
        <v>133</v>
      </c>
      <c r="B161" s="1"/>
      <c r="C161" s="1"/>
      <c r="D161" s="1"/>
      <c r="E161" s="1"/>
      <c r="F161" s="1"/>
      <c r="G161" s="1"/>
      <c r="H161" s="89">
        <v>26152902.50000006</v>
      </c>
      <c r="I161" s="37"/>
      <c r="J161" s="37"/>
    </row>
    <row r="162" spans="1:10" x14ac:dyDescent="0.25">
      <c r="A162" s="34" t="s">
        <v>134</v>
      </c>
      <c r="B162" s="1"/>
      <c r="C162" s="1"/>
      <c r="D162" s="1"/>
      <c r="E162" s="1"/>
      <c r="F162" s="1"/>
      <c r="G162" s="1"/>
      <c r="H162" s="94">
        <v>0</v>
      </c>
      <c r="J162" s="37"/>
    </row>
    <row r="163" spans="1:10" x14ac:dyDescent="0.25">
      <c r="A163" s="34"/>
      <c r="B163" s="1"/>
      <c r="C163" s="1"/>
      <c r="D163" s="1"/>
      <c r="E163" s="1"/>
      <c r="F163" s="1"/>
      <c r="G163" s="1"/>
      <c r="H163" s="21" t="s">
        <v>51</v>
      </c>
    </row>
    <row r="164" spans="1:10" x14ac:dyDescent="0.25">
      <c r="A164" s="34"/>
      <c r="B164" s="1"/>
      <c r="C164" s="1"/>
      <c r="D164" s="1"/>
      <c r="E164" s="1"/>
      <c r="F164" s="1"/>
      <c r="G164" s="1"/>
      <c r="H164" s="21" t="s">
        <v>51</v>
      </c>
    </row>
    <row r="165" spans="1:10" x14ac:dyDescent="0.25">
      <c r="A165" s="46" t="s">
        <v>135</v>
      </c>
      <c r="B165" s="1"/>
      <c r="C165" s="1"/>
      <c r="D165" s="1"/>
      <c r="E165" s="1"/>
      <c r="F165" s="1"/>
      <c r="G165" s="1"/>
      <c r="H165" s="94">
        <v>0</v>
      </c>
      <c r="J165" s="37"/>
    </row>
    <row r="166" spans="1:10" x14ac:dyDescent="0.25">
      <c r="A166" s="46"/>
      <c r="B166" s="1"/>
      <c r="C166" s="1"/>
      <c r="D166" s="1"/>
      <c r="E166" s="1"/>
      <c r="F166" s="1"/>
      <c r="G166" s="1"/>
      <c r="H166" s="15"/>
    </row>
    <row r="167" spans="1:10" x14ac:dyDescent="0.25">
      <c r="A167" s="34" t="s">
        <v>136</v>
      </c>
      <c r="B167" s="1"/>
      <c r="C167" s="1"/>
      <c r="D167" s="1"/>
      <c r="E167" s="1"/>
      <c r="F167" s="1"/>
      <c r="G167" s="1"/>
      <c r="H167" s="89">
        <v>0</v>
      </c>
      <c r="J167" s="37"/>
    </row>
    <row r="168" spans="1:10" x14ac:dyDescent="0.25">
      <c r="A168" s="34" t="s">
        <v>137</v>
      </c>
      <c r="B168" s="1"/>
      <c r="C168" s="1"/>
      <c r="D168" s="1"/>
      <c r="E168" s="1"/>
      <c r="F168" s="1"/>
      <c r="G168" s="1"/>
      <c r="H168" s="94">
        <v>0</v>
      </c>
      <c r="J168" s="37"/>
    </row>
    <row r="169" spans="1:10" x14ac:dyDescent="0.25">
      <c r="A169" s="34" t="s">
        <v>138</v>
      </c>
      <c r="B169" s="1"/>
      <c r="C169" s="1"/>
      <c r="D169" s="1"/>
      <c r="E169" s="1"/>
      <c r="F169" s="1"/>
      <c r="G169" s="1"/>
      <c r="H169" s="94">
        <v>0</v>
      </c>
      <c r="J169" s="37"/>
    </row>
    <row r="170" spans="1:10" x14ac:dyDescent="0.25">
      <c r="A170" s="34"/>
      <c r="B170" s="1"/>
      <c r="C170" s="1"/>
      <c r="D170" s="1"/>
      <c r="E170" s="1"/>
      <c r="F170" s="1"/>
      <c r="G170" s="1"/>
      <c r="H170" s="21" t="s">
        <v>51</v>
      </c>
    </row>
    <row r="171" spans="1:10" x14ac:dyDescent="0.25">
      <c r="A171" s="46" t="s">
        <v>139</v>
      </c>
      <c r="B171" s="1"/>
      <c r="C171" s="1"/>
      <c r="D171" s="1"/>
      <c r="E171" s="1"/>
      <c r="F171" s="21"/>
      <c r="G171" s="1"/>
      <c r="H171" s="94">
        <v>6305719.3499999996</v>
      </c>
      <c r="I171" s="100"/>
      <c r="J171" s="37"/>
    </row>
    <row r="172" spans="1:10" x14ac:dyDescent="0.25">
      <c r="A172" s="89"/>
      <c r="B172" s="31"/>
      <c r="C172" s="31"/>
      <c r="D172" s="31"/>
      <c r="E172" s="31"/>
      <c r="F172" s="31"/>
      <c r="G172" s="1"/>
      <c r="H172" s="31"/>
    </row>
    <row r="173" spans="1:10" x14ac:dyDescent="0.25">
      <c r="A173" s="81"/>
      <c r="B173" s="1"/>
      <c r="C173" s="2"/>
      <c r="D173" s="3"/>
      <c r="E173" s="1"/>
      <c r="F173" s="1"/>
      <c r="G173" s="1"/>
      <c r="H173" s="1"/>
    </row>
    <row r="174" spans="1:10" x14ac:dyDescent="0.25">
      <c r="A174" s="81"/>
      <c r="B174" s="1"/>
      <c r="C174" s="2"/>
      <c r="D174" s="3"/>
      <c r="E174" s="1"/>
      <c r="F174" s="1"/>
      <c r="G174" s="1"/>
      <c r="H174" s="1"/>
    </row>
    <row r="175" spans="1:10" x14ac:dyDescent="0.25">
      <c r="A175" s="81"/>
      <c r="B175" s="1"/>
      <c r="C175" s="2"/>
      <c r="D175" s="3"/>
      <c r="E175" s="1"/>
      <c r="F175" s="1"/>
      <c r="G175" s="1"/>
      <c r="H175" s="1"/>
    </row>
    <row r="176" spans="1:10" x14ac:dyDescent="0.25">
      <c r="A176" s="81"/>
      <c r="B176" s="1"/>
      <c r="C176" s="2"/>
      <c r="D176" s="3"/>
      <c r="E176" s="1"/>
      <c r="F176" s="1"/>
      <c r="G176" s="1"/>
      <c r="H176" s="1"/>
    </row>
    <row r="177" spans="1:10" x14ac:dyDescent="0.25">
      <c r="A177" s="15" t="s">
        <v>140</v>
      </c>
      <c r="B177" s="1"/>
      <c r="C177" s="2"/>
      <c r="D177" s="3"/>
      <c r="E177" s="1"/>
      <c r="F177" s="1"/>
      <c r="G177" s="1"/>
      <c r="H177" s="1"/>
    </row>
    <row r="178" spans="1:10" x14ac:dyDescent="0.25">
      <c r="A178" s="15"/>
      <c r="B178" s="1"/>
      <c r="C178" s="2"/>
      <c r="D178" s="3"/>
      <c r="E178" s="1"/>
      <c r="F178" s="1"/>
      <c r="G178" s="1"/>
      <c r="H178" s="1"/>
    </row>
    <row r="179" spans="1:10" x14ac:dyDescent="0.25">
      <c r="A179" s="46" t="s">
        <v>141</v>
      </c>
      <c r="B179" s="1"/>
      <c r="C179" s="2"/>
      <c r="D179" s="3"/>
      <c r="E179" s="1"/>
      <c r="F179" s="1"/>
      <c r="G179" s="1" t="s">
        <v>51</v>
      </c>
      <c r="H179" s="94">
        <v>3765099.45</v>
      </c>
      <c r="J179" s="37"/>
    </row>
    <row r="180" spans="1:10" x14ac:dyDescent="0.25">
      <c r="A180" s="46" t="s">
        <v>142</v>
      </c>
      <c r="B180" s="1"/>
      <c r="C180" s="2"/>
      <c r="D180" s="3"/>
      <c r="E180" s="1"/>
      <c r="F180" s="1"/>
      <c r="G180" s="1"/>
      <c r="H180" s="89">
        <v>7530198.9000000004</v>
      </c>
      <c r="J180" s="37"/>
    </row>
    <row r="181" spans="1:10" x14ac:dyDescent="0.25">
      <c r="A181" s="46" t="s">
        <v>143</v>
      </c>
      <c r="B181" s="1"/>
      <c r="C181" s="2"/>
      <c r="D181" s="3"/>
      <c r="E181" s="1"/>
      <c r="F181" s="1"/>
      <c r="G181" s="1"/>
      <c r="H181" s="76">
        <v>7530198.9000000004</v>
      </c>
      <c r="J181" s="37"/>
    </row>
    <row r="182" spans="1:10" x14ac:dyDescent="0.25">
      <c r="A182" s="46" t="s">
        <v>144</v>
      </c>
      <c r="B182" s="1"/>
      <c r="C182" s="2"/>
      <c r="D182" s="3"/>
      <c r="E182" s="1"/>
      <c r="F182" s="1"/>
      <c r="G182" s="1"/>
      <c r="H182" s="94">
        <v>0</v>
      </c>
      <c r="J182" s="37"/>
    </row>
    <row r="183" spans="1:10" x14ac:dyDescent="0.25">
      <c r="A183" s="46" t="s">
        <v>145</v>
      </c>
      <c r="B183" s="1"/>
      <c r="C183" s="2"/>
      <c r="D183" s="3"/>
      <c r="E183" s="1"/>
      <c r="F183" s="1"/>
      <c r="G183" s="1"/>
      <c r="H183" s="91">
        <v>0</v>
      </c>
      <c r="J183" s="37"/>
    </row>
    <row r="184" spans="1:10" x14ac:dyDescent="0.25">
      <c r="A184" s="46" t="s">
        <v>146</v>
      </c>
      <c r="B184" s="1"/>
      <c r="C184" s="2"/>
      <c r="D184" s="3"/>
      <c r="E184" s="1"/>
      <c r="F184" s="1"/>
      <c r="G184" s="1"/>
      <c r="H184" s="89">
        <v>7530198.9000000004</v>
      </c>
      <c r="J184" s="37"/>
    </row>
    <row r="185" spans="1:10" x14ac:dyDescent="0.25">
      <c r="A185" s="46" t="s">
        <v>147</v>
      </c>
      <c r="B185" s="1"/>
      <c r="C185" s="2"/>
      <c r="D185" s="3"/>
      <c r="E185" s="1"/>
      <c r="F185" s="1"/>
      <c r="G185" s="1"/>
      <c r="H185" s="91">
        <v>0</v>
      </c>
      <c r="J185" s="37"/>
    </row>
    <row r="186" spans="1:10" x14ac:dyDescent="0.25">
      <c r="A186" s="46" t="s">
        <v>148</v>
      </c>
      <c r="B186" s="1"/>
      <c r="C186" s="2"/>
      <c r="D186" s="3"/>
      <c r="E186" s="1"/>
      <c r="F186" s="21"/>
      <c r="G186" s="1"/>
      <c r="H186" s="89">
        <v>6305719.3499999987</v>
      </c>
      <c r="J186" s="37"/>
    </row>
    <row r="187" spans="1:10" x14ac:dyDescent="0.25">
      <c r="A187" s="46" t="s">
        <v>149</v>
      </c>
      <c r="B187" s="1"/>
      <c r="C187" s="2"/>
      <c r="D187" s="3"/>
      <c r="E187" s="1"/>
      <c r="F187" s="21"/>
      <c r="G187" s="1"/>
      <c r="H187" s="94">
        <v>13835918.25</v>
      </c>
      <c r="J187" s="37"/>
    </row>
    <row r="188" spans="1:10" x14ac:dyDescent="0.25">
      <c r="A188" s="46" t="s">
        <v>150</v>
      </c>
      <c r="B188" s="1"/>
      <c r="C188" s="2"/>
      <c r="D188" s="3"/>
      <c r="E188" s="1"/>
      <c r="F188" s="21"/>
      <c r="G188" s="1"/>
      <c r="H188" s="94">
        <v>6305719.3499999996</v>
      </c>
      <c r="J188" s="37"/>
    </row>
    <row r="189" spans="1:10" x14ac:dyDescent="0.25">
      <c r="A189" s="46" t="s">
        <v>151</v>
      </c>
      <c r="B189" s="1"/>
      <c r="C189" s="2"/>
      <c r="D189" s="3"/>
      <c r="E189" s="1"/>
      <c r="F189" s="21"/>
      <c r="G189" s="1"/>
      <c r="H189" s="94">
        <v>7530198.9000000004</v>
      </c>
      <c r="J189" s="37"/>
    </row>
    <row r="190" spans="1:10" x14ac:dyDescent="0.25">
      <c r="A190" s="15"/>
      <c r="B190" s="1"/>
      <c r="C190" s="2"/>
      <c r="D190" s="3"/>
      <c r="E190" s="1"/>
      <c r="F190" s="1"/>
      <c r="G190" s="1"/>
      <c r="H190" s="1"/>
    </row>
    <row r="191" spans="1:10" x14ac:dyDescent="0.25">
      <c r="A191" s="15" t="s">
        <v>152</v>
      </c>
      <c r="B191" s="1"/>
      <c r="C191" s="2"/>
      <c r="D191" s="3"/>
      <c r="E191" s="1"/>
      <c r="F191" s="1"/>
      <c r="G191" s="21"/>
      <c r="H191" s="1"/>
    </row>
    <row r="192" spans="1:10" x14ac:dyDescent="0.25">
      <c r="A192" s="15"/>
      <c r="B192" s="1"/>
      <c r="C192" s="2"/>
      <c r="D192" s="3"/>
      <c r="E192" s="1"/>
      <c r="F192" s="1"/>
      <c r="G192" s="1"/>
      <c r="H192" s="1"/>
    </row>
    <row r="193" spans="1:10" ht="14.4" x14ac:dyDescent="0.3">
      <c r="A193" s="46" t="s">
        <v>153</v>
      </c>
      <c r="B193" s="1"/>
      <c r="C193" s="2"/>
      <c r="D193" s="3"/>
      <c r="E193" s="1"/>
      <c r="F193" s="1"/>
      <c r="G193" s="1"/>
      <c r="H193" s="101">
        <v>18.649999999999999</v>
      </c>
      <c r="J193" s="48"/>
    </row>
    <row r="194" spans="1:10" ht="17.399999999999999" x14ac:dyDescent="0.3">
      <c r="A194" s="15" t="s">
        <v>154</v>
      </c>
      <c r="B194" s="1"/>
      <c r="C194" s="2"/>
      <c r="D194" s="3"/>
      <c r="E194" s="1"/>
      <c r="F194" s="1"/>
      <c r="H194" s="102">
        <v>0.52224868192341056</v>
      </c>
      <c r="I194" s="103"/>
      <c r="J194" s="48"/>
    </row>
    <row r="195" spans="1:10" ht="17.399999999999999" x14ac:dyDescent="0.3">
      <c r="A195" s="15" t="s">
        <v>155</v>
      </c>
      <c r="B195" s="1"/>
      <c r="C195" s="2"/>
      <c r="D195" s="3"/>
      <c r="E195" s="1"/>
      <c r="F195" s="1"/>
      <c r="H195" s="102">
        <v>0.41040530092356903</v>
      </c>
      <c r="I195" s="103"/>
      <c r="J195" s="48"/>
    </row>
    <row r="196" spans="1:10" x14ac:dyDescent="0.25">
      <c r="A196" s="15"/>
      <c r="B196" s="1"/>
      <c r="C196" s="2"/>
      <c r="D196" s="3"/>
      <c r="E196" s="1"/>
      <c r="F196" s="1"/>
      <c r="H196" s="104"/>
    </row>
    <row r="197" spans="1:10" x14ac:dyDescent="0.25">
      <c r="A197" s="15"/>
      <c r="B197" s="1"/>
      <c r="C197" s="2"/>
      <c r="D197" s="3"/>
      <c r="E197" s="1"/>
      <c r="F197" s="1"/>
      <c r="G197" s="105" t="s">
        <v>156</v>
      </c>
      <c r="H197" s="105" t="s">
        <v>157</v>
      </c>
    </row>
    <row r="198" spans="1:10" x14ac:dyDescent="0.25">
      <c r="A198" s="46" t="s">
        <v>158</v>
      </c>
      <c r="B198" s="1"/>
      <c r="C198" s="2"/>
      <c r="D198" s="3"/>
      <c r="E198" s="21"/>
      <c r="F198" s="1"/>
      <c r="G198" s="101">
        <v>1891388.3</v>
      </c>
      <c r="H198" s="1"/>
    </row>
    <row r="199" spans="1:10" x14ac:dyDescent="0.25">
      <c r="A199" s="46" t="s">
        <v>159</v>
      </c>
      <c r="B199" s="1"/>
      <c r="C199" s="2"/>
      <c r="D199" s="3"/>
      <c r="E199" s="21"/>
      <c r="F199" s="1"/>
      <c r="G199" s="94">
        <v>1905111</v>
      </c>
      <c r="H199" s="106">
        <v>98</v>
      </c>
    </row>
    <row r="200" spans="1:10" x14ac:dyDescent="0.25">
      <c r="A200" s="46" t="s">
        <v>160</v>
      </c>
      <c r="B200" s="1"/>
      <c r="C200" s="2"/>
      <c r="D200" s="3"/>
      <c r="E200" s="21"/>
      <c r="F200" s="1"/>
      <c r="G200" s="94">
        <v>-13722.699999999953</v>
      </c>
      <c r="H200" s="1"/>
    </row>
    <row r="201" spans="1:10" x14ac:dyDescent="0.25">
      <c r="A201" s="46" t="s">
        <v>161</v>
      </c>
      <c r="B201" s="1"/>
      <c r="C201" s="2"/>
      <c r="D201" s="3"/>
      <c r="E201" s="21"/>
      <c r="F201" s="1"/>
      <c r="G201" s="94">
        <v>1366679019.6800001</v>
      </c>
      <c r="H201" s="1"/>
    </row>
    <row r="202" spans="1:10" x14ac:dyDescent="0.25">
      <c r="A202" s="46" t="s">
        <v>162</v>
      </c>
      <c r="B202" s="1"/>
      <c r="C202" s="2"/>
      <c r="D202" s="3"/>
      <c r="E202" s="21"/>
      <c r="F202" s="1"/>
      <c r="G202" s="107"/>
      <c r="H202" s="1"/>
    </row>
    <row r="203" spans="1:10" x14ac:dyDescent="0.25">
      <c r="A203" s="46" t="s">
        <v>163</v>
      </c>
      <c r="B203" s="1"/>
      <c r="C203" s="2"/>
      <c r="D203" s="3"/>
      <c r="E203" s="21"/>
      <c r="F203" s="1"/>
      <c r="G203" s="107">
        <v>-1.0040909242327466E-5</v>
      </c>
      <c r="H203" s="1"/>
    </row>
    <row r="204" spans="1:10" x14ac:dyDescent="0.25">
      <c r="A204" s="46" t="s">
        <v>164</v>
      </c>
      <c r="B204" s="1"/>
      <c r="C204" s="2"/>
      <c r="D204" s="3"/>
      <c r="E204" s="21"/>
      <c r="F204" s="1"/>
      <c r="G204" s="108">
        <v>-3.34251E-5</v>
      </c>
      <c r="H204" s="1"/>
    </row>
    <row r="205" spans="1:10" x14ac:dyDescent="0.25">
      <c r="A205" s="46" t="s">
        <v>165</v>
      </c>
      <c r="B205" s="1"/>
      <c r="C205" s="2"/>
      <c r="D205" s="3"/>
      <c r="E205" s="21"/>
      <c r="F205" s="1"/>
      <c r="G205" s="108">
        <v>-3.4368940000000002E-4</v>
      </c>
      <c r="H205" s="1"/>
    </row>
    <row r="206" spans="1:10" x14ac:dyDescent="0.25">
      <c r="A206" s="46" t="s">
        <v>166</v>
      </c>
      <c r="B206" s="1"/>
      <c r="C206" s="2"/>
      <c r="D206" s="3"/>
      <c r="E206" s="21"/>
      <c r="F206" s="1"/>
      <c r="G206" s="108">
        <v>-2.8140659999999998E-4</v>
      </c>
      <c r="H206" s="1"/>
    </row>
    <row r="207" spans="1:10" x14ac:dyDescent="0.25">
      <c r="A207" s="46"/>
      <c r="B207" s="1"/>
      <c r="C207" s="2"/>
      <c r="D207" s="3"/>
      <c r="E207" s="21"/>
      <c r="F207" s="1"/>
      <c r="G207" s="107"/>
      <c r="H207" s="1"/>
    </row>
    <row r="208" spans="1:10" x14ac:dyDescent="0.25">
      <c r="A208" s="15" t="s">
        <v>167</v>
      </c>
      <c r="B208" s="1"/>
      <c r="C208" s="2"/>
      <c r="D208" s="3"/>
      <c r="E208" s="21"/>
      <c r="F208" s="1"/>
      <c r="G208" s="107">
        <v>8.9282452470666426E-4</v>
      </c>
      <c r="H208" s="76">
        <v>1344629.25</v>
      </c>
      <c r="I208" s="37"/>
      <c r="J208" s="37"/>
    </row>
    <row r="209" spans="1:8" x14ac:dyDescent="0.25">
      <c r="A209" s="46"/>
      <c r="B209" s="1"/>
      <c r="C209" s="2"/>
      <c r="D209" s="3"/>
      <c r="E209" s="1"/>
      <c r="F209" s="1"/>
      <c r="G209" s="1"/>
      <c r="H209" s="1"/>
    </row>
    <row r="210" spans="1:8" x14ac:dyDescent="0.25">
      <c r="A210" s="46" t="s">
        <v>168</v>
      </c>
      <c r="B210" s="1"/>
      <c r="C210" s="2"/>
      <c r="D210" s="3"/>
      <c r="E210" s="1"/>
      <c r="F210" s="109" t="s">
        <v>169</v>
      </c>
      <c r="G210" s="110" t="s">
        <v>170</v>
      </c>
      <c r="H210" s="110" t="s">
        <v>62</v>
      </c>
    </row>
    <row r="211" spans="1:8" x14ac:dyDescent="0.25">
      <c r="A211" s="34" t="s">
        <v>171</v>
      </c>
      <c r="B211" s="1"/>
      <c r="C211" s="2"/>
      <c r="D211" s="3"/>
      <c r="E211" s="1"/>
      <c r="F211" s="111">
        <v>4.1754409468699833E-3</v>
      </c>
      <c r="G211" s="101">
        <v>5706487.54</v>
      </c>
      <c r="H211" s="112">
        <v>297</v>
      </c>
    </row>
    <row r="212" spans="1:8" x14ac:dyDescent="0.25">
      <c r="A212" s="34" t="s">
        <v>172</v>
      </c>
      <c r="B212" s="1"/>
      <c r="C212" s="2"/>
      <c r="D212" s="3"/>
      <c r="E212" s="1"/>
      <c r="F212" s="111">
        <v>9.2921739612081657E-4</v>
      </c>
      <c r="G212" s="101">
        <v>1269941.92</v>
      </c>
      <c r="H212" s="112">
        <v>69</v>
      </c>
    </row>
    <row r="213" spans="1:8" x14ac:dyDescent="0.25">
      <c r="A213" s="34" t="s">
        <v>173</v>
      </c>
      <c r="B213" s="1"/>
      <c r="C213" s="2"/>
      <c r="D213" s="3"/>
      <c r="E213" s="1"/>
      <c r="F213" s="111">
        <v>4.8062095088998922E-4</v>
      </c>
      <c r="G213" s="113">
        <v>656854.56999999995</v>
      </c>
      <c r="H213" s="114">
        <v>33</v>
      </c>
    </row>
    <row r="214" spans="1:8" x14ac:dyDescent="0.25">
      <c r="A214" s="34" t="s">
        <v>174</v>
      </c>
      <c r="B214" s="1"/>
      <c r="C214" s="2"/>
      <c r="D214" s="3"/>
      <c r="E214" s="1"/>
      <c r="F214" s="111">
        <v>2.8771415550965911E-5</v>
      </c>
      <c r="G214" s="115">
        <v>39321.29</v>
      </c>
      <c r="H214" s="116">
        <v>2</v>
      </c>
    </row>
    <row r="215" spans="1:8" x14ac:dyDescent="0.25">
      <c r="A215" s="46" t="s">
        <v>175</v>
      </c>
      <c r="B215" s="1"/>
      <c r="C215" s="2"/>
      <c r="D215" s="3"/>
      <c r="E215" s="1"/>
      <c r="F215" s="111">
        <v>5.5852792938807898E-3</v>
      </c>
      <c r="G215" s="98">
        <v>7672605.3200000003</v>
      </c>
      <c r="H215" s="117">
        <v>401</v>
      </c>
    </row>
    <row r="216" spans="1:8" x14ac:dyDescent="0.25">
      <c r="A216" s="46"/>
      <c r="B216" s="1"/>
      <c r="C216" s="2"/>
      <c r="D216" s="3"/>
      <c r="E216" s="1"/>
      <c r="F216" s="1"/>
      <c r="G216" s="98"/>
      <c r="H216" s="118"/>
    </row>
    <row r="217" spans="1:8" x14ac:dyDescent="0.25">
      <c r="A217" s="46" t="s">
        <v>176</v>
      </c>
      <c r="B217" s="1"/>
      <c r="C217" s="2"/>
      <c r="D217" s="3"/>
      <c r="E217" s="1"/>
      <c r="F217" s="1"/>
      <c r="G217" s="119" t="s">
        <v>170</v>
      </c>
      <c r="H217" s="119" t="s">
        <v>62</v>
      </c>
    </row>
    <row r="218" spans="1:8" x14ac:dyDescent="0.25">
      <c r="A218" s="46" t="s">
        <v>163</v>
      </c>
      <c r="B218" s="1"/>
      <c r="C218" s="2"/>
      <c r="D218" s="3"/>
      <c r="E218" s="1"/>
      <c r="F218" s="1"/>
      <c r="G218" s="120">
        <v>1.4386097625617717E-3</v>
      </c>
      <c r="H218" s="121">
        <v>1.4832140106677315E-3</v>
      </c>
    </row>
    <row r="219" spans="1:8" x14ac:dyDescent="0.25">
      <c r="A219" s="46" t="s">
        <v>164</v>
      </c>
      <c r="B219" s="1"/>
      <c r="C219" s="2"/>
      <c r="D219" s="3"/>
      <c r="E219" s="1"/>
      <c r="F219" s="1"/>
      <c r="G219" s="120">
        <v>1.5974702E-3</v>
      </c>
      <c r="H219" s="120">
        <v>1.5889229000000001E-3</v>
      </c>
    </row>
    <row r="220" spans="1:8" x14ac:dyDescent="0.25">
      <c r="A220" s="46" t="s">
        <v>165</v>
      </c>
      <c r="B220" s="1"/>
      <c r="C220" s="2"/>
      <c r="D220" s="3"/>
      <c r="E220" s="1"/>
      <c r="F220" s="1"/>
      <c r="G220" s="120">
        <v>1.4081312E-3</v>
      </c>
      <c r="H220" s="120">
        <v>1.4143471000000001E-3</v>
      </c>
    </row>
    <row r="221" spans="1:8" x14ac:dyDescent="0.25">
      <c r="A221" s="46" t="s">
        <v>166</v>
      </c>
      <c r="B221" s="1"/>
      <c r="C221" s="2"/>
      <c r="D221" s="3"/>
      <c r="E221" s="1"/>
      <c r="F221" s="1"/>
      <c r="G221" s="120">
        <v>1.5247520999999999E-3</v>
      </c>
      <c r="H221" s="120">
        <v>1.4804162000000001E-3</v>
      </c>
    </row>
    <row r="222" spans="1:8" x14ac:dyDescent="0.25">
      <c r="A222" s="46"/>
      <c r="B222" s="1"/>
      <c r="C222" s="2"/>
      <c r="D222" s="3"/>
      <c r="E222" s="1"/>
      <c r="F222" s="1"/>
      <c r="G222" s="122"/>
      <c r="H222" s="120"/>
    </row>
    <row r="223" spans="1:8" x14ac:dyDescent="0.25">
      <c r="A223" s="123" t="s">
        <v>177</v>
      </c>
      <c r="B223" s="1"/>
      <c r="C223" s="2"/>
      <c r="D223" s="3"/>
      <c r="E223" s="1"/>
      <c r="F223" s="1"/>
      <c r="G223" s="124">
        <v>2259253.0099999998</v>
      </c>
      <c r="H223" s="120"/>
    </row>
    <row r="224" spans="1:8" x14ac:dyDescent="0.25">
      <c r="A224" s="123" t="s">
        <v>178</v>
      </c>
      <c r="B224" s="1"/>
      <c r="C224" s="2"/>
      <c r="D224" s="3"/>
      <c r="E224" s="1"/>
      <c r="F224" s="1"/>
      <c r="G224" s="122">
        <v>1.6530970165393997E-3</v>
      </c>
      <c r="H224" s="120"/>
    </row>
    <row r="225" spans="1:9" x14ac:dyDescent="0.25">
      <c r="A225" s="123" t="s">
        <v>179</v>
      </c>
      <c r="B225" s="1"/>
      <c r="C225" s="2"/>
      <c r="D225" s="3"/>
      <c r="E225" s="1"/>
      <c r="F225" s="1"/>
      <c r="G225" s="122">
        <v>4.3999999999999997E-2</v>
      </c>
      <c r="H225" s="120"/>
    </row>
    <row r="226" spans="1:9" x14ac:dyDescent="0.25">
      <c r="A226" s="123" t="s">
        <v>180</v>
      </c>
      <c r="B226" s="1"/>
      <c r="C226" s="2"/>
      <c r="D226" s="3"/>
      <c r="E226" s="1"/>
      <c r="F226" s="1"/>
      <c r="G226" s="125" t="s">
        <v>181</v>
      </c>
      <c r="H226" s="120"/>
    </row>
    <row r="227" spans="1:9" x14ac:dyDescent="0.25">
      <c r="A227" s="46"/>
      <c r="B227" s="1"/>
      <c r="C227" s="2"/>
      <c r="D227" s="3"/>
      <c r="E227" s="1"/>
      <c r="F227" s="1"/>
      <c r="G227" s="120"/>
      <c r="H227" s="1"/>
      <c r="I227" s="37"/>
    </row>
    <row r="228" spans="1:9" x14ac:dyDescent="0.25">
      <c r="A228" s="15" t="s">
        <v>182</v>
      </c>
      <c r="B228" s="1"/>
      <c r="C228" s="2"/>
      <c r="D228" s="3"/>
      <c r="E228" s="1"/>
      <c r="F228" s="1"/>
      <c r="G228" s="105" t="s">
        <v>156</v>
      </c>
      <c r="H228" s="105" t="s">
        <v>157</v>
      </c>
    </row>
    <row r="229" spans="1:9" x14ac:dyDescent="0.25">
      <c r="A229" s="15" t="s">
        <v>183</v>
      </c>
      <c r="B229" s="1"/>
      <c r="C229" s="2"/>
      <c r="D229" s="3"/>
      <c r="E229" s="21"/>
      <c r="F229" s="1"/>
      <c r="G229" s="101">
        <v>3101839.58</v>
      </c>
      <c r="H229" s="126">
        <v>177</v>
      </c>
    </row>
    <row r="230" spans="1:9" x14ac:dyDescent="0.25">
      <c r="A230" s="15" t="s">
        <v>184</v>
      </c>
      <c r="B230" s="1"/>
      <c r="C230" s="2"/>
      <c r="D230" s="3"/>
      <c r="E230" s="21"/>
      <c r="F230" s="1"/>
      <c r="G230" s="115">
        <v>3031715.41</v>
      </c>
      <c r="H230" s="126">
        <v>177</v>
      </c>
    </row>
    <row r="231" spans="1:9" x14ac:dyDescent="0.25">
      <c r="A231" s="15" t="s">
        <v>185</v>
      </c>
      <c r="B231" s="1"/>
      <c r="C231" s="2"/>
      <c r="D231" s="3"/>
      <c r="E231" s="21"/>
      <c r="F231" s="1"/>
      <c r="G231" s="94">
        <v>70124.169999999925</v>
      </c>
      <c r="H231" s="62"/>
    </row>
    <row r="232" spans="1:9" x14ac:dyDescent="0.25">
      <c r="A232" s="15"/>
      <c r="B232" s="1"/>
      <c r="C232" s="2"/>
      <c r="D232" s="3"/>
      <c r="E232" s="1"/>
      <c r="F232" s="1"/>
      <c r="G232" s="127"/>
    </row>
    <row r="233" spans="1:9" x14ac:dyDescent="0.25">
      <c r="A233" s="15" t="s">
        <v>186</v>
      </c>
      <c r="B233" s="1"/>
      <c r="C233" s="2"/>
      <c r="D233" s="3"/>
      <c r="E233" s="1"/>
      <c r="F233" s="21"/>
      <c r="G233" s="110" t="s">
        <v>156</v>
      </c>
      <c r="H233" s="105" t="s">
        <v>157</v>
      </c>
    </row>
    <row r="234" spans="1:9" x14ac:dyDescent="0.25">
      <c r="A234" s="15" t="s">
        <v>187</v>
      </c>
      <c r="B234" s="1"/>
      <c r="C234" s="2"/>
      <c r="D234" s="3"/>
      <c r="E234" s="21"/>
      <c r="F234" s="1"/>
      <c r="G234" s="76">
        <v>8329974.6799999997</v>
      </c>
      <c r="H234" s="128">
        <v>488</v>
      </c>
      <c r="I234" s="37" t="s">
        <v>51</v>
      </c>
    </row>
    <row r="235" spans="1:9" x14ac:dyDescent="0.25">
      <c r="A235" s="15" t="s">
        <v>188</v>
      </c>
      <c r="B235" s="1"/>
      <c r="C235" s="2"/>
      <c r="D235" s="3"/>
      <c r="E235" s="21"/>
      <c r="F235" s="21"/>
      <c r="G235" s="76">
        <v>8785429.0199999996</v>
      </c>
      <c r="H235" s="69">
        <v>488</v>
      </c>
      <c r="I235" s="37" t="s">
        <v>51</v>
      </c>
    </row>
    <row r="236" spans="1:9" ht="14.4" thickBot="1" x14ac:dyDescent="0.3">
      <c r="A236" s="15" t="s">
        <v>189</v>
      </c>
      <c r="B236" s="1"/>
      <c r="C236" s="2"/>
      <c r="D236" s="3"/>
      <c r="E236" s="21"/>
      <c r="F236" s="1"/>
      <c r="G236" s="129">
        <v>-455454.33999999985</v>
      </c>
    </row>
    <row r="237" spans="1:9" ht="14.4" thickTop="1" x14ac:dyDescent="0.25">
      <c r="A237" s="15"/>
      <c r="B237" s="1"/>
      <c r="C237" s="2"/>
      <c r="D237" s="3"/>
      <c r="E237" s="21"/>
      <c r="F237" s="1"/>
      <c r="G237" s="97"/>
    </row>
    <row r="238" spans="1:9" x14ac:dyDescent="0.25">
      <c r="A238" s="15" t="s">
        <v>234</v>
      </c>
      <c r="B238" s="1"/>
      <c r="C238" s="2"/>
      <c r="D238" s="3"/>
      <c r="E238" s="21"/>
      <c r="F238" s="1"/>
      <c r="G238" s="141">
        <v>14365055.280000001</v>
      </c>
    </row>
    <row r="239" spans="1:9" x14ac:dyDescent="0.25">
      <c r="A239" s="15" t="s">
        <v>235</v>
      </c>
      <c r="B239" s="1"/>
      <c r="C239" s="2"/>
      <c r="D239" s="3"/>
      <c r="E239" s="1"/>
      <c r="F239" s="1"/>
      <c r="G239" s="142">
        <v>552</v>
      </c>
      <c r="H239" s="1"/>
    </row>
    <row r="240" spans="1:9" x14ac:dyDescent="0.25">
      <c r="A240" s="15"/>
      <c r="B240" s="1"/>
      <c r="C240" s="2"/>
      <c r="D240" s="3"/>
      <c r="E240" s="1"/>
      <c r="F240" s="1"/>
      <c r="G240" s="1"/>
      <c r="H240" s="1"/>
    </row>
    <row r="241" spans="1:10" x14ac:dyDescent="0.25">
      <c r="A241" s="15" t="s">
        <v>190</v>
      </c>
      <c r="B241" s="1"/>
      <c r="C241" s="2"/>
      <c r="D241" s="3"/>
      <c r="E241" s="1"/>
      <c r="F241" s="1"/>
      <c r="G241" s="1" t="s">
        <v>51</v>
      </c>
      <c r="H241" s="1"/>
    </row>
    <row r="242" spans="1:10" x14ac:dyDescent="0.25">
      <c r="A242" s="15"/>
      <c r="B242" s="1"/>
      <c r="C242" s="2"/>
      <c r="D242" s="3"/>
      <c r="E242" s="1"/>
      <c r="F242" s="1"/>
      <c r="G242" s="1"/>
      <c r="H242" s="1"/>
    </row>
    <row r="243" spans="1:10" x14ac:dyDescent="0.25">
      <c r="A243" s="15" t="s">
        <v>191</v>
      </c>
      <c r="B243" s="1"/>
      <c r="C243" s="2"/>
      <c r="D243" s="3"/>
      <c r="E243" s="1"/>
      <c r="F243" s="1"/>
      <c r="G243" s="1"/>
      <c r="H243" s="76">
        <v>2307560.5499999998</v>
      </c>
      <c r="I243" s="130"/>
      <c r="J243" s="59"/>
    </row>
    <row r="244" spans="1:10" x14ac:dyDescent="0.25">
      <c r="A244" s="15" t="s">
        <v>192</v>
      </c>
      <c r="B244" s="1"/>
      <c r="C244" s="2"/>
      <c r="D244" s="3"/>
      <c r="E244" s="1"/>
      <c r="F244" s="1"/>
      <c r="G244" s="1"/>
      <c r="H244" s="94">
        <v>1773712.68</v>
      </c>
      <c r="I244" s="37"/>
      <c r="J244" s="59"/>
    </row>
    <row r="245" spans="1:10" x14ac:dyDescent="0.25">
      <c r="A245" s="15" t="s">
        <v>193</v>
      </c>
      <c r="B245" s="1"/>
      <c r="C245" s="2"/>
      <c r="D245" s="3"/>
      <c r="E245" s="1"/>
      <c r="F245" s="1"/>
      <c r="G245" s="1"/>
      <c r="H245" s="93">
        <v>1169596.8</v>
      </c>
      <c r="J245" s="59"/>
    </row>
    <row r="246" spans="1:10" ht="14.4" thickBot="1" x14ac:dyDescent="0.3">
      <c r="A246" s="15" t="s">
        <v>194</v>
      </c>
      <c r="B246" s="1"/>
      <c r="C246" s="2"/>
      <c r="D246" s="3"/>
      <c r="E246" s="1"/>
      <c r="F246" s="1"/>
      <c r="G246" s="1"/>
      <c r="H246" s="129">
        <v>1703444.67</v>
      </c>
      <c r="I246" s="97"/>
      <c r="J246" s="59"/>
    </row>
    <row r="247" spans="1:10" ht="14.4" thickTop="1" x14ac:dyDescent="0.25">
      <c r="A247" s="15"/>
      <c r="B247" s="1"/>
      <c r="C247" s="2"/>
      <c r="D247" s="3"/>
      <c r="E247" s="1"/>
      <c r="F247" s="1"/>
      <c r="G247" s="1"/>
      <c r="H247" s="1"/>
      <c r="I247" s="131"/>
      <c r="J247" s="59"/>
    </row>
    <row r="248" spans="1:10" x14ac:dyDescent="0.25">
      <c r="A248" s="15" t="s">
        <v>195</v>
      </c>
      <c r="B248" s="1"/>
      <c r="C248" s="2"/>
      <c r="D248" s="3"/>
      <c r="E248" s="1"/>
      <c r="F248" s="1"/>
      <c r="G248" s="1"/>
      <c r="H248" s="76">
        <v>2358730.79</v>
      </c>
      <c r="I248" s="132"/>
      <c r="J248" s="59"/>
    </row>
    <row r="249" spans="1:10" x14ac:dyDescent="0.25">
      <c r="A249" s="15" t="s">
        <v>196</v>
      </c>
      <c r="B249" s="1"/>
      <c r="C249" s="2"/>
      <c r="D249" s="3"/>
      <c r="E249" s="1"/>
      <c r="F249" s="1"/>
      <c r="G249" s="1"/>
      <c r="H249" s="94">
        <v>1017826.03</v>
      </c>
      <c r="I249" s="133"/>
      <c r="J249" s="59"/>
    </row>
    <row r="250" spans="1:10" x14ac:dyDescent="0.25">
      <c r="A250" s="15" t="s">
        <v>197</v>
      </c>
      <c r="B250" s="1"/>
      <c r="C250" s="2"/>
      <c r="D250" s="3"/>
      <c r="E250" s="1"/>
      <c r="F250" s="1"/>
      <c r="G250" s="1"/>
      <c r="H250" s="94">
        <v>659203.75</v>
      </c>
      <c r="I250" s="132"/>
      <c r="J250" s="59"/>
    </row>
    <row r="251" spans="1:10" ht="14.4" thickBot="1" x14ac:dyDescent="0.3">
      <c r="A251" s="15" t="s">
        <v>198</v>
      </c>
      <c r="B251" s="1"/>
      <c r="C251" s="2"/>
      <c r="D251" s="3"/>
      <c r="E251" s="1"/>
      <c r="F251" s="1"/>
      <c r="G251" s="1"/>
      <c r="H251" s="129">
        <v>2000108.51</v>
      </c>
      <c r="I251" s="134"/>
      <c r="J251" s="59"/>
    </row>
    <row r="252" spans="1:10" ht="14.4" thickTop="1" x14ac:dyDescent="0.25">
      <c r="A252" s="15"/>
    </row>
    <row r="253" spans="1:10" x14ac:dyDescent="0.25">
      <c r="A253" s="118" t="s">
        <v>199</v>
      </c>
      <c r="F253" s="135"/>
      <c r="I253" s="37"/>
    </row>
    <row r="254" spans="1:10" x14ac:dyDescent="0.25">
      <c r="A254" s="118"/>
      <c r="F254" s="135"/>
    </row>
    <row r="255" spans="1:10" x14ac:dyDescent="0.25">
      <c r="A255" s="46" t="s">
        <v>200</v>
      </c>
      <c r="F255" s="135"/>
    </row>
    <row r="256" spans="1:10" x14ac:dyDescent="0.25">
      <c r="A256" s="46" t="s">
        <v>201</v>
      </c>
      <c r="F256" s="135"/>
    </row>
    <row r="257" spans="1:8" x14ac:dyDescent="0.25">
      <c r="A257" s="46" t="s">
        <v>202</v>
      </c>
      <c r="E257" s="32"/>
      <c r="F257" s="135"/>
    </row>
    <row r="258" spans="1:8" x14ac:dyDescent="0.25">
      <c r="A258" s="46" t="s">
        <v>203</v>
      </c>
      <c r="E258" s="32" t="s">
        <v>51</v>
      </c>
      <c r="F258" s="135"/>
      <c r="H258" s="136" t="s">
        <v>204</v>
      </c>
    </row>
    <row r="259" spans="1:8" x14ac:dyDescent="0.25">
      <c r="A259" s="46"/>
      <c r="F259" s="135"/>
      <c r="H259" s="118"/>
    </row>
    <row r="260" spans="1:8" x14ac:dyDescent="0.25">
      <c r="A260" s="46" t="s">
        <v>236</v>
      </c>
      <c r="F260" s="135"/>
      <c r="H260" s="118"/>
    </row>
    <row r="261" spans="1:8" x14ac:dyDescent="0.25">
      <c r="A261" s="46" t="s">
        <v>208</v>
      </c>
      <c r="E261" s="32" t="s">
        <v>51</v>
      </c>
      <c r="F261" s="135"/>
      <c r="H261" s="136" t="s">
        <v>204</v>
      </c>
    </row>
    <row r="262" spans="1:8" x14ac:dyDescent="0.25">
      <c r="A262" s="46"/>
      <c r="F262" s="135"/>
      <c r="H262" s="118"/>
    </row>
    <row r="263" spans="1:8" x14ac:dyDescent="0.25">
      <c r="A263" s="46" t="s">
        <v>237</v>
      </c>
      <c r="F263" s="135"/>
      <c r="H263" s="118"/>
    </row>
    <row r="264" spans="1:8" x14ac:dyDescent="0.25">
      <c r="A264" s="46" t="s">
        <v>210</v>
      </c>
      <c r="E264" s="32" t="s">
        <v>51</v>
      </c>
      <c r="F264" s="135"/>
      <c r="H264" s="136" t="s">
        <v>204</v>
      </c>
    </row>
    <row r="265" spans="1:8" x14ac:dyDescent="0.25">
      <c r="A265" s="46"/>
      <c r="E265" s="32"/>
      <c r="F265" s="135"/>
      <c r="H265" s="136"/>
    </row>
    <row r="266" spans="1:8" x14ac:dyDescent="0.25">
      <c r="A266" s="46" t="s">
        <v>238</v>
      </c>
      <c r="E266" s="32"/>
      <c r="F266" s="135"/>
      <c r="H266" s="136"/>
    </row>
    <row r="267" spans="1:8" x14ac:dyDescent="0.25">
      <c r="A267" s="46" t="s">
        <v>212</v>
      </c>
      <c r="E267" s="32" t="s">
        <v>51</v>
      </c>
      <c r="F267" s="135"/>
      <c r="H267" s="136" t="s">
        <v>204</v>
      </c>
    </row>
    <row r="268" spans="1:8" x14ac:dyDescent="0.25">
      <c r="A268" s="46"/>
      <c r="E268" s="32"/>
      <c r="F268" s="135"/>
      <c r="H268" s="136"/>
    </row>
    <row r="269" spans="1:8" x14ac:dyDescent="0.25">
      <c r="A269" s="46" t="s">
        <v>239</v>
      </c>
      <c r="F269" s="135"/>
      <c r="H269" s="118"/>
    </row>
    <row r="270" spans="1:8" x14ac:dyDescent="0.25">
      <c r="A270" s="46" t="s">
        <v>214</v>
      </c>
      <c r="E270" s="32" t="s">
        <v>51</v>
      </c>
      <c r="F270" s="135"/>
      <c r="H270" s="136" t="s">
        <v>204</v>
      </c>
    </row>
    <row r="273" spans="1:1" x14ac:dyDescent="0.25">
      <c r="A273" s="46"/>
    </row>
    <row r="274" spans="1:1" ht="15.6" x14ac:dyDescent="0.25">
      <c r="A274" s="137" t="s">
        <v>216</v>
      </c>
    </row>
    <row r="275" spans="1:1" x14ac:dyDescent="0.25">
      <c r="A275" s="46"/>
    </row>
    <row r="276" spans="1:1" x14ac:dyDescent="0.25">
      <c r="A276" s="46"/>
    </row>
    <row r="277" spans="1:1" x14ac:dyDescent="0.25">
      <c r="A277" s="46"/>
    </row>
    <row r="278" spans="1:1" x14ac:dyDescent="0.25">
      <c r="A278" s="46"/>
    </row>
    <row r="279" spans="1:1" x14ac:dyDescent="0.25">
      <c r="A279" s="46"/>
    </row>
    <row r="280" spans="1:1" x14ac:dyDescent="0.25">
      <c r="A280" s="46"/>
    </row>
    <row r="281" spans="1:1" x14ac:dyDescent="0.25">
      <c r="A281" s="46"/>
    </row>
    <row r="282" spans="1:1" x14ac:dyDescent="0.25">
      <c r="A282" s="46"/>
    </row>
    <row r="283" spans="1:1" x14ac:dyDescent="0.25">
      <c r="A283" s="46"/>
    </row>
    <row r="284" spans="1:1" x14ac:dyDescent="0.25">
      <c r="A284" s="46"/>
    </row>
    <row r="285" spans="1:1" x14ac:dyDescent="0.25">
      <c r="A285" s="46"/>
    </row>
    <row r="286" spans="1:1" x14ac:dyDescent="0.25">
      <c r="A286" s="46"/>
    </row>
    <row r="287" spans="1:1" x14ac:dyDescent="0.25">
      <c r="A287" s="46"/>
    </row>
    <row r="288" spans="1:1" x14ac:dyDescent="0.25">
      <c r="A288" s="46"/>
    </row>
    <row r="289" spans="1:1" x14ac:dyDescent="0.25">
      <c r="A289" s="46"/>
    </row>
    <row r="290" spans="1:1" x14ac:dyDescent="0.25">
      <c r="A290" s="46"/>
    </row>
    <row r="291" spans="1:1" x14ac:dyDescent="0.25">
      <c r="A291" s="46"/>
    </row>
    <row r="292" spans="1:1" x14ac:dyDescent="0.25">
      <c r="A292" s="46"/>
    </row>
    <row r="293" spans="1:1" x14ac:dyDescent="0.25">
      <c r="A293" s="46"/>
    </row>
    <row r="294" spans="1:1" x14ac:dyDescent="0.25">
      <c r="A294" s="46"/>
    </row>
    <row r="295" spans="1:1" x14ac:dyDescent="0.25">
      <c r="A295" s="46"/>
    </row>
  </sheetData>
  <pageMargins left="0.7" right="0.7" top="0.75" bottom="0.75" header="0.3" footer="0.3"/>
  <pageSetup scale="43" fitToHeight="0" orientation="portrait" r:id="rId1"/>
  <headerFooter>
    <oddHeader xml:space="preserve">&amp;C&amp;"Times New Roman,Regular"NISSAN AUTO LEASE TRUST 2020-A
Servicer Report
</oddHeader>
  </headerFooter>
  <rowBreaks count="2" manualBreakCount="2">
    <brk id="99" max="16383" man="1"/>
    <brk id="190" max="8"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E295"/>
  <sheetViews>
    <sheetView topLeftCell="A237" zoomScale="75" zoomScaleNormal="75" workbookViewId="0">
      <selection activeCell="E260" sqref="E260"/>
    </sheetView>
  </sheetViews>
  <sheetFormatPr defaultColWidth="34.44140625" defaultRowHeight="13.8" x14ac:dyDescent="0.25"/>
  <cols>
    <col min="1" max="1" width="32.44140625" style="1" customWidth="1"/>
    <col min="2" max="2" width="20.33203125" style="4" customWidth="1"/>
    <col min="3" max="3" width="18.88671875" style="4" bestFit="1" customWidth="1"/>
    <col min="4" max="4" width="37.88671875" style="4" customWidth="1"/>
    <col min="5" max="5" width="21.33203125" style="4" customWidth="1"/>
    <col min="6" max="6" width="23.33203125" style="4" customWidth="1"/>
    <col min="7" max="7" width="20.88671875" style="4" customWidth="1"/>
    <col min="8" max="8" width="18.109375" style="4" customWidth="1"/>
    <col min="9" max="9" width="15.109375" style="4" customWidth="1"/>
    <col min="10" max="16384" width="34.44140625" style="4"/>
  </cols>
  <sheetData>
    <row r="1" spans="1:31" x14ac:dyDescent="0.25">
      <c r="B1" s="1"/>
      <c r="C1" s="1"/>
      <c r="D1" s="1"/>
      <c r="E1" s="1"/>
      <c r="F1" s="1"/>
      <c r="G1" s="1"/>
      <c r="H1" s="1"/>
      <c r="I1" s="1"/>
      <c r="J1" s="1"/>
      <c r="K1" s="1"/>
      <c r="L1" s="1"/>
      <c r="M1" s="1"/>
      <c r="N1" s="1"/>
      <c r="O1" s="1"/>
      <c r="P1" s="1"/>
      <c r="Q1" s="1"/>
      <c r="R1" s="1"/>
      <c r="S1" s="1"/>
      <c r="T1" s="1"/>
      <c r="U1" s="1"/>
      <c r="V1" s="1"/>
      <c r="W1" s="1"/>
      <c r="X1" s="1"/>
      <c r="Y1" s="1"/>
      <c r="Z1" s="2"/>
      <c r="AA1" s="3"/>
      <c r="AB1" s="1"/>
      <c r="AC1" s="1"/>
      <c r="AD1" s="1"/>
      <c r="AE1" s="1"/>
    </row>
    <row r="2" spans="1:31" x14ac:dyDescent="0.25">
      <c r="A2" s="5"/>
      <c r="B2" s="1"/>
      <c r="C2" s="1"/>
      <c r="D2" s="1"/>
      <c r="E2" s="1"/>
      <c r="F2" s="1"/>
      <c r="G2" s="1"/>
    </row>
    <row r="3" spans="1:31" x14ac:dyDescent="0.25">
      <c r="A3" s="6" t="s">
        <v>0</v>
      </c>
      <c r="B3" s="1"/>
      <c r="C3" s="7">
        <v>43983</v>
      </c>
      <c r="D3" s="8" t="s">
        <v>1</v>
      </c>
      <c r="E3" s="9">
        <v>44027</v>
      </c>
      <c r="F3" s="1"/>
      <c r="G3" s="1"/>
    </row>
    <row r="4" spans="1:31" x14ac:dyDescent="0.25">
      <c r="A4" s="6" t="s">
        <v>2</v>
      </c>
      <c r="B4" s="1"/>
      <c r="C4" s="7">
        <v>44012</v>
      </c>
      <c r="D4" s="8" t="s">
        <v>3</v>
      </c>
      <c r="E4" s="10">
        <v>30</v>
      </c>
      <c r="F4" s="1"/>
      <c r="G4" s="1"/>
    </row>
    <row r="5" spans="1:31" x14ac:dyDescent="0.25">
      <c r="A5" s="6" t="s">
        <v>4</v>
      </c>
      <c r="B5" s="1"/>
      <c r="C5" s="7">
        <v>43997</v>
      </c>
      <c r="D5" s="8" t="s">
        <v>5</v>
      </c>
      <c r="E5" s="10">
        <v>30</v>
      </c>
      <c r="F5" s="11"/>
      <c r="G5" s="1"/>
    </row>
    <row r="6" spans="1:31" x14ac:dyDescent="0.25">
      <c r="A6" s="6" t="s">
        <v>6</v>
      </c>
      <c r="B6" s="1"/>
      <c r="C6" s="7">
        <v>44027</v>
      </c>
      <c r="D6" s="11"/>
      <c r="E6" s="12"/>
      <c r="F6" s="11"/>
      <c r="G6" s="1"/>
    </row>
    <row r="7" spans="1:31" x14ac:dyDescent="0.25">
      <c r="A7" s="6"/>
      <c r="B7" s="13"/>
      <c r="C7" s="11"/>
      <c r="D7" s="11"/>
      <c r="E7" s="11"/>
      <c r="F7" s="14"/>
      <c r="G7" s="1"/>
    </row>
    <row r="8" spans="1:31" x14ac:dyDescent="0.25">
      <c r="A8" s="15" t="s">
        <v>7</v>
      </c>
      <c r="B8" s="11"/>
      <c r="C8" s="1"/>
      <c r="D8" s="1"/>
      <c r="E8" s="1"/>
      <c r="F8" s="1"/>
      <c r="G8" s="1"/>
    </row>
    <row r="9" spans="1:31" x14ac:dyDescent="0.25">
      <c r="A9" s="8"/>
      <c r="B9" s="16" t="s">
        <v>8</v>
      </c>
      <c r="C9" s="16" t="s">
        <v>9</v>
      </c>
      <c r="D9" s="16" t="s">
        <v>10</v>
      </c>
      <c r="E9" s="16" t="s">
        <v>11</v>
      </c>
      <c r="F9" s="16" t="s">
        <v>12</v>
      </c>
      <c r="G9" s="1"/>
    </row>
    <row r="10" spans="1:31" x14ac:dyDescent="0.25">
      <c r="A10" s="8" t="s">
        <v>13</v>
      </c>
      <c r="B10" s="17"/>
      <c r="C10" s="18">
        <v>1506039779.1399999</v>
      </c>
      <c r="D10" s="19">
        <v>1391464634.9400001</v>
      </c>
      <c r="E10" s="18">
        <v>1366679019.6800001</v>
      </c>
      <c r="F10" s="20">
        <v>0.90746541931343971</v>
      </c>
      <c r="G10" s="21"/>
      <c r="H10" s="22"/>
    </row>
    <row r="11" spans="1:31" x14ac:dyDescent="0.25">
      <c r="A11" s="8" t="s">
        <v>14</v>
      </c>
      <c r="B11" s="8"/>
      <c r="C11" s="18">
        <v>1506039779.1399999</v>
      </c>
      <c r="D11" s="19">
        <v>1391464634.9400001</v>
      </c>
      <c r="E11" s="18">
        <v>1366679019.6799998</v>
      </c>
      <c r="F11" s="20">
        <v>0.90746541931343949</v>
      </c>
      <c r="G11" s="1"/>
    </row>
    <row r="12" spans="1:31" x14ac:dyDescent="0.25">
      <c r="A12" s="23" t="s">
        <v>15</v>
      </c>
      <c r="B12" s="24">
        <v>1.7218299999999999E-2</v>
      </c>
      <c r="C12" s="18">
        <v>164000000</v>
      </c>
      <c r="D12" s="19">
        <v>49424855.799999997</v>
      </c>
      <c r="E12" s="18">
        <v>24639240.539999995</v>
      </c>
      <c r="F12" s="20">
        <v>0.15023927158536582</v>
      </c>
      <c r="G12" s="21"/>
    </row>
    <row r="13" spans="1:31" x14ac:dyDescent="0.25">
      <c r="A13" s="23" t="s">
        <v>16</v>
      </c>
      <c r="B13" s="24">
        <v>1.7999999999999999E-2</v>
      </c>
      <c r="C13" s="18">
        <v>500000000</v>
      </c>
      <c r="D13" s="19">
        <v>500000000</v>
      </c>
      <c r="E13" s="18">
        <v>500000000</v>
      </c>
      <c r="F13" s="20">
        <v>1</v>
      </c>
      <c r="G13" s="21"/>
    </row>
    <row r="14" spans="1:31" x14ac:dyDescent="0.25">
      <c r="A14" s="23" t="s">
        <v>17</v>
      </c>
      <c r="B14" s="25">
        <v>3.1475000000000001E-3</v>
      </c>
      <c r="C14" s="18">
        <v>50000000</v>
      </c>
      <c r="D14" s="19">
        <v>50000000</v>
      </c>
      <c r="E14" s="18">
        <v>50000000</v>
      </c>
      <c r="F14" s="20">
        <v>1</v>
      </c>
      <c r="G14" s="21"/>
    </row>
    <row r="15" spans="1:31" x14ac:dyDescent="0.25">
      <c r="A15" s="23" t="s">
        <v>18</v>
      </c>
      <c r="B15" s="24">
        <v>1.84E-2</v>
      </c>
      <c r="C15" s="18">
        <v>436000000</v>
      </c>
      <c r="D15" s="19">
        <v>436000000</v>
      </c>
      <c r="E15" s="18">
        <v>436000000</v>
      </c>
      <c r="F15" s="20">
        <v>1</v>
      </c>
      <c r="G15" s="1"/>
    </row>
    <row r="16" spans="1:31" x14ac:dyDescent="0.25">
      <c r="A16" s="23" t="s">
        <v>19</v>
      </c>
      <c r="B16" s="24">
        <v>1.8800000000000001E-2</v>
      </c>
      <c r="C16" s="18">
        <v>107500000</v>
      </c>
      <c r="D16" s="19">
        <v>107500000</v>
      </c>
      <c r="E16" s="18">
        <v>107500000</v>
      </c>
      <c r="F16" s="20">
        <v>1</v>
      </c>
      <c r="G16" s="1"/>
    </row>
    <row r="17" spans="1:10" x14ac:dyDescent="0.25">
      <c r="A17" s="23" t="s">
        <v>20</v>
      </c>
      <c r="B17" s="24">
        <v>0</v>
      </c>
      <c r="C17" s="18">
        <v>248539779.13999999</v>
      </c>
      <c r="D17" s="19">
        <v>248539779.13999999</v>
      </c>
      <c r="E17" s="18">
        <v>248539779.13999999</v>
      </c>
      <c r="F17" s="20">
        <v>1</v>
      </c>
      <c r="G17" s="1"/>
    </row>
    <row r="18" spans="1:10" x14ac:dyDescent="0.25">
      <c r="A18" s="23"/>
      <c r="B18" s="26"/>
      <c r="C18" s="27"/>
      <c r="D18" s="27"/>
      <c r="E18" s="27"/>
      <c r="F18" s="27"/>
      <c r="G18" s="1"/>
    </row>
    <row r="19" spans="1:10" x14ac:dyDescent="0.25">
      <c r="A19" s="23"/>
      <c r="B19" s="26"/>
      <c r="C19" s="1"/>
      <c r="D19" s="1"/>
      <c r="E19" s="1"/>
      <c r="F19" s="27"/>
      <c r="G19" s="21"/>
    </row>
    <row r="20" spans="1:10" ht="27.6" x14ac:dyDescent="0.25">
      <c r="A20" s="23"/>
      <c r="B20" s="28" t="s">
        <v>21</v>
      </c>
      <c r="C20" s="28" t="s">
        <v>22</v>
      </c>
      <c r="D20" s="28" t="s">
        <v>23</v>
      </c>
      <c r="E20" s="28" t="s">
        <v>24</v>
      </c>
      <c r="F20" s="27"/>
      <c r="G20" s="1"/>
    </row>
    <row r="21" spans="1:10" x14ac:dyDescent="0.25">
      <c r="A21" s="23" t="s">
        <v>15</v>
      </c>
      <c r="B21" s="18">
        <v>24785615.260000009</v>
      </c>
      <c r="C21" s="18">
        <v>70917.67</v>
      </c>
      <c r="D21" s="20">
        <v>151.13180036585371</v>
      </c>
      <c r="E21" s="20">
        <v>0.43242481707317071</v>
      </c>
      <c r="F21" s="27"/>
      <c r="G21" s="1"/>
    </row>
    <row r="22" spans="1:10" x14ac:dyDescent="0.25">
      <c r="A22" s="23" t="s">
        <v>16</v>
      </c>
      <c r="B22" s="18">
        <v>0</v>
      </c>
      <c r="C22" s="18">
        <v>750000</v>
      </c>
      <c r="D22" s="20">
        <v>0</v>
      </c>
      <c r="E22" s="20">
        <v>1.5</v>
      </c>
      <c r="F22" s="27"/>
      <c r="G22" s="1"/>
    </row>
    <row r="23" spans="1:10" x14ac:dyDescent="0.25">
      <c r="A23" s="23" t="s">
        <v>17</v>
      </c>
      <c r="B23" s="18">
        <v>0</v>
      </c>
      <c r="C23" s="18">
        <v>13114.58</v>
      </c>
      <c r="D23" s="20">
        <v>0</v>
      </c>
      <c r="E23" s="20">
        <v>0</v>
      </c>
      <c r="F23" s="27"/>
      <c r="G23" s="1"/>
    </row>
    <row r="24" spans="1:10" x14ac:dyDescent="0.25">
      <c r="A24" s="23" t="s">
        <v>18</v>
      </c>
      <c r="B24" s="18">
        <v>0</v>
      </c>
      <c r="C24" s="18">
        <v>668533.32999999996</v>
      </c>
      <c r="D24" s="20">
        <v>0</v>
      </c>
      <c r="E24" s="20">
        <v>1.5333333256880732</v>
      </c>
      <c r="F24" s="27"/>
      <c r="G24" s="1"/>
    </row>
    <row r="25" spans="1:10" x14ac:dyDescent="0.25">
      <c r="A25" s="23" t="s">
        <v>19</v>
      </c>
      <c r="B25" s="18">
        <v>0</v>
      </c>
      <c r="C25" s="18">
        <v>168416.67</v>
      </c>
      <c r="D25" s="20">
        <v>0</v>
      </c>
      <c r="E25" s="20">
        <v>1.5666666976744188</v>
      </c>
      <c r="F25" s="27"/>
      <c r="G25" s="1"/>
    </row>
    <row r="26" spans="1:10" x14ac:dyDescent="0.25">
      <c r="A26" s="23" t="s">
        <v>20</v>
      </c>
      <c r="B26" s="18">
        <v>0</v>
      </c>
      <c r="C26" s="18">
        <v>0</v>
      </c>
      <c r="D26" s="20">
        <v>0</v>
      </c>
      <c r="E26" s="20">
        <v>0</v>
      </c>
      <c r="F26" s="27"/>
      <c r="G26" s="1"/>
    </row>
    <row r="27" spans="1:10" x14ac:dyDescent="0.25">
      <c r="A27" s="8" t="s">
        <v>14</v>
      </c>
      <c r="B27" s="18">
        <v>24785615.260000009</v>
      </c>
      <c r="C27" s="18">
        <v>1670982.25</v>
      </c>
      <c r="D27" s="29"/>
      <c r="E27" s="30"/>
      <c r="F27" s="31"/>
      <c r="G27" s="1"/>
    </row>
    <row r="28" spans="1:10" x14ac:dyDescent="0.25">
      <c r="A28" s="15"/>
      <c r="B28" s="31"/>
      <c r="C28" s="1"/>
      <c r="D28" s="32"/>
      <c r="E28" s="32"/>
      <c r="F28" s="31"/>
      <c r="G28" s="1"/>
    </row>
    <row r="29" spans="1:10" x14ac:dyDescent="0.25">
      <c r="A29" s="15" t="s">
        <v>25</v>
      </c>
      <c r="B29" s="31"/>
      <c r="C29" s="1"/>
      <c r="D29" s="32"/>
      <c r="E29" s="32"/>
      <c r="F29" s="1"/>
      <c r="G29" s="1"/>
    </row>
    <row r="30" spans="1:10" x14ac:dyDescent="0.25">
      <c r="A30" s="15"/>
      <c r="B30" s="1"/>
      <c r="C30" s="1"/>
      <c r="D30" s="1"/>
      <c r="E30" s="1"/>
      <c r="F30" s="1"/>
      <c r="G30" s="1"/>
    </row>
    <row r="31" spans="1:10" x14ac:dyDescent="0.25">
      <c r="A31" s="33" t="s">
        <v>26</v>
      </c>
      <c r="B31" s="1"/>
      <c r="C31" s="1"/>
      <c r="D31" s="1"/>
      <c r="E31" s="1"/>
      <c r="F31" s="1"/>
      <c r="G31" s="1"/>
    </row>
    <row r="32" spans="1:10" x14ac:dyDescent="0.25">
      <c r="A32" s="34" t="s">
        <v>27</v>
      </c>
      <c r="B32" s="1"/>
      <c r="C32" s="1"/>
      <c r="D32" s="1"/>
      <c r="E32" s="1"/>
      <c r="F32" s="1"/>
      <c r="H32" s="35">
        <v>17879550.780000001</v>
      </c>
      <c r="I32" s="36"/>
      <c r="J32" s="37"/>
    </row>
    <row r="33" spans="1:10" x14ac:dyDescent="0.25">
      <c r="A33" s="34" t="s">
        <v>28</v>
      </c>
      <c r="B33" s="1"/>
      <c r="C33" s="1"/>
      <c r="D33" s="1"/>
      <c r="E33" s="1"/>
      <c r="F33" s="1"/>
      <c r="H33" s="38">
        <v>8285906.4699999997</v>
      </c>
      <c r="I33" s="39"/>
      <c r="J33" s="37"/>
    </row>
    <row r="34" spans="1:10" x14ac:dyDescent="0.25">
      <c r="A34" s="15" t="s">
        <v>29</v>
      </c>
      <c r="B34" s="1"/>
      <c r="C34" s="1"/>
      <c r="D34" s="1"/>
      <c r="E34" s="32"/>
      <c r="F34" s="21"/>
      <c r="H34" s="40">
        <v>26165457.25</v>
      </c>
      <c r="I34" s="41"/>
      <c r="J34" s="37"/>
    </row>
    <row r="35" spans="1:10" x14ac:dyDescent="0.25">
      <c r="A35" s="15"/>
      <c r="B35" s="1"/>
      <c r="C35" s="1"/>
      <c r="D35" s="1"/>
      <c r="E35" s="32"/>
      <c r="F35" s="21"/>
      <c r="H35" s="42"/>
      <c r="I35" s="41"/>
    </row>
    <row r="36" spans="1:10" x14ac:dyDescent="0.25">
      <c r="A36" s="15" t="s">
        <v>30</v>
      </c>
      <c r="B36" s="1"/>
      <c r="C36" s="1"/>
      <c r="D36" s="1"/>
      <c r="E36" s="1"/>
      <c r="F36" s="1"/>
      <c r="H36" s="40">
        <v>0</v>
      </c>
      <c r="I36" s="43"/>
      <c r="J36" s="37"/>
    </row>
    <row r="37" spans="1:10" x14ac:dyDescent="0.25">
      <c r="A37" s="15"/>
      <c r="B37" s="1"/>
      <c r="C37" s="1"/>
      <c r="D37" s="1"/>
      <c r="E37" s="1"/>
      <c r="F37" s="1"/>
      <c r="H37" s="1"/>
      <c r="I37" s="15"/>
    </row>
    <row r="38" spans="1:10" x14ac:dyDescent="0.25">
      <c r="A38" s="33" t="s">
        <v>31</v>
      </c>
      <c r="B38" s="1"/>
      <c r="C38" s="1"/>
      <c r="D38" s="1"/>
      <c r="E38" s="1"/>
      <c r="F38" s="1"/>
      <c r="H38" s="1"/>
      <c r="I38" s="15"/>
    </row>
    <row r="39" spans="1:10" x14ac:dyDescent="0.25">
      <c r="A39" s="34" t="s">
        <v>32</v>
      </c>
      <c r="B39" s="1"/>
      <c r="C39" s="1"/>
      <c r="D39" s="44"/>
      <c r="E39" s="1"/>
      <c r="F39" s="1"/>
      <c r="H39" s="45">
        <v>704973.14</v>
      </c>
      <c r="I39" s="43"/>
      <c r="J39" s="37"/>
    </row>
    <row r="40" spans="1:10" x14ac:dyDescent="0.25">
      <c r="A40" s="34" t="s">
        <v>33</v>
      </c>
      <c r="B40" s="1"/>
      <c r="C40" s="1"/>
      <c r="D40" s="1"/>
      <c r="E40" s="1"/>
      <c r="F40" s="21"/>
      <c r="H40" s="38">
        <v>1290219.8</v>
      </c>
      <c r="I40" s="39"/>
      <c r="J40" s="37"/>
    </row>
    <row r="41" spans="1:10" x14ac:dyDescent="0.25">
      <c r="A41" s="46" t="s">
        <v>34</v>
      </c>
      <c r="B41" s="1"/>
      <c r="C41" s="1"/>
      <c r="D41" s="1"/>
      <c r="E41" s="1"/>
      <c r="F41" s="47"/>
      <c r="H41" s="40">
        <v>1995192.94</v>
      </c>
      <c r="I41" s="41"/>
      <c r="J41" s="37"/>
    </row>
    <row r="42" spans="1:10" x14ac:dyDescent="0.25">
      <c r="A42" s="34"/>
      <c r="B42" s="1"/>
      <c r="C42" s="1"/>
      <c r="D42" s="1"/>
      <c r="E42" s="1"/>
      <c r="F42" s="1"/>
      <c r="G42" s="37"/>
      <c r="H42" s="42"/>
      <c r="I42" s="43"/>
    </row>
    <row r="43" spans="1:10" x14ac:dyDescent="0.25">
      <c r="A43" s="15"/>
      <c r="B43" s="1"/>
      <c r="C43" s="1"/>
      <c r="D43" s="1"/>
      <c r="E43" s="1"/>
      <c r="F43" s="1"/>
      <c r="H43" s="1"/>
      <c r="I43" s="15"/>
    </row>
    <row r="44" spans="1:10" x14ac:dyDescent="0.25">
      <c r="A44" s="33" t="s">
        <v>35</v>
      </c>
      <c r="B44" s="1"/>
      <c r="C44" s="1"/>
      <c r="D44" s="1"/>
      <c r="E44" s="1"/>
      <c r="F44" s="1"/>
      <c r="H44" s="1"/>
      <c r="I44" s="15"/>
    </row>
    <row r="45" spans="1:10" ht="14.4" x14ac:dyDescent="0.3">
      <c r="A45" s="46" t="s">
        <v>36</v>
      </c>
      <c r="B45" s="1"/>
      <c r="C45" s="1"/>
      <c r="D45" s="1"/>
      <c r="E45" s="1"/>
      <c r="F45" s="1"/>
      <c r="G45" s="48"/>
      <c r="H45" s="40">
        <v>0</v>
      </c>
      <c r="I45" s="41"/>
      <c r="J45" s="37"/>
    </row>
    <row r="46" spans="1:10" x14ac:dyDescent="0.25">
      <c r="A46" s="46" t="s">
        <v>37</v>
      </c>
      <c r="B46" s="1"/>
      <c r="C46" s="1"/>
      <c r="D46" s="1"/>
      <c r="E46" s="1"/>
      <c r="F46" s="1"/>
      <c r="H46" s="45">
        <v>0</v>
      </c>
      <c r="I46" s="43"/>
      <c r="J46" s="37"/>
    </row>
    <row r="47" spans="1:10" x14ac:dyDescent="0.25">
      <c r="A47" s="46" t="s">
        <v>38</v>
      </c>
      <c r="B47" s="1"/>
      <c r="C47" s="1"/>
      <c r="D47" s="1"/>
      <c r="E47" s="1"/>
      <c r="F47" s="21"/>
      <c r="G47" s="36"/>
      <c r="H47" s="35">
        <v>6587658.1099999994</v>
      </c>
      <c r="I47" s="36"/>
      <c r="J47" s="37"/>
    </row>
    <row r="48" spans="1:10" x14ac:dyDescent="0.25">
      <c r="A48" s="46" t="s">
        <v>39</v>
      </c>
      <c r="B48" s="1"/>
      <c r="C48" s="1"/>
      <c r="D48" s="1"/>
      <c r="E48" s="1"/>
      <c r="F48" s="1"/>
      <c r="H48" s="35">
        <v>13017.55</v>
      </c>
      <c r="I48" s="36"/>
      <c r="J48" s="37"/>
    </row>
    <row r="49" spans="1:10" x14ac:dyDescent="0.25">
      <c r="A49" s="46" t="s">
        <v>40</v>
      </c>
      <c r="B49" s="1"/>
      <c r="C49" s="1"/>
      <c r="D49" s="1"/>
      <c r="E49" s="1"/>
      <c r="F49" s="1"/>
      <c r="H49" s="45">
        <v>0</v>
      </c>
      <c r="I49" s="43"/>
      <c r="J49" s="37"/>
    </row>
    <row r="50" spans="1:10" x14ac:dyDescent="0.25">
      <c r="A50" s="46" t="s">
        <v>41</v>
      </c>
      <c r="B50" s="1"/>
      <c r="C50" s="1"/>
      <c r="D50" s="1"/>
      <c r="E50" s="1"/>
      <c r="F50" s="1"/>
      <c r="H50" s="35">
        <v>930540.4</v>
      </c>
      <c r="I50" s="36"/>
      <c r="J50" s="37"/>
    </row>
    <row r="51" spans="1:10" x14ac:dyDescent="0.25">
      <c r="A51" s="46" t="s">
        <v>42</v>
      </c>
      <c r="B51" s="1"/>
      <c r="C51" s="1"/>
      <c r="D51" s="1"/>
      <c r="E51" s="1"/>
      <c r="F51" s="1"/>
      <c r="H51" s="49">
        <v>71416.27</v>
      </c>
      <c r="I51" s="50"/>
      <c r="J51" s="37"/>
    </row>
    <row r="52" spans="1:10" x14ac:dyDescent="0.25">
      <c r="A52" s="15" t="s">
        <v>43</v>
      </c>
      <c r="B52" s="1"/>
      <c r="C52" s="1"/>
      <c r="D52" s="1"/>
      <c r="E52" s="1"/>
      <c r="F52" s="21"/>
      <c r="H52" s="51">
        <v>35763282.519999996</v>
      </c>
      <c r="I52" s="51"/>
      <c r="J52" s="37"/>
    </row>
    <row r="53" spans="1:10" x14ac:dyDescent="0.25">
      <c r="A53" s="15"/>
      <c r="B53" s="1"/>
      <c r="C53" s="1"/>
      <c r="D53" s="1"/>
      <c r="E53" s="1"/>
      <c r="F53" s="21"/>
      <c r="H53" s="52"/>
    </row>
    <row r="54" spans="1:10" x14ac:dyDescent="0.25">
      <c r="A54" s="15"/>
      <c r="B54" s="1"/>
      <c r="C54" s="1"/>
      <c r="D54" s="1"/>
      <c r="E54" s="53" t="s">
        <v>44</v>
      </c>
      <c r="F54" s="21"/>
      <c r="H54" s="52"/>
    </row>
    <row r="55" spans="1:10" x14ac:dyDescent="0.25">
      <c r="A55" s="15" t="s">
        <v>45</v>
      </c>
      <c r="B55" s="1"/>
      <c r="C55" s="1"/>
      <c r="D55" s="1"/>
      <c r="E55" s="54" t="s">
        <v>46</v>
      </c>
      <c r="F55" s="55" t="s">
        <v>47</v>
      </c>
      <c r="G55" s="54" t="s">
        <v>48</v>
      </c>
      <c r="H55" s="51" t="s">
        <v>49</v>
      </c>
    </row>
    <row r="56" spans="1:10" x14ac:dyDescent="0.25">
      <c r="A56" s="46" t="s">
        <v>50</v>
      </c>
      <c r="B56" s="1" t="s">
        <v>51</v>
      </c>
      <c r="C56" s="1"/>
      <c r="D56" s="1"/>
      <c r="E56" s="56">
        <v>1960747</v>
      </c>
      <c r="F56" s="56"/>
      <c r="G56" s="57"/>
      <c r="H56" s="58">
        <v>111</v>
      </c>
      <c r="I56" s="59"/>
    </row>
    <row r="57" spans="1:10" x14ac:dyDescent="0.25">
      <c r="A57" s="46" t="s">
        <v>52</v>
      </c>
      <c r="E57" s="56">
        <v>81944</v>
      </c>
      <c r="F57" s="56"/>
      <c r="G57" s="57"/>
      <c r="H57" s="58">
        <v>4</v>
      </c>
      <c r="I57" s="59"/>
    </row>
    <row r="58" spans="1:10" x14ac:dyDescent="0.25">
      <c r="A58" s="46" t="s">
        <v>53</v>
      </c>
      <c r="B58" s="1"/>
      <c r="C58" s="1"/>
      <c r="D58" s="1"/>
      <c r="E58" s="56">
        <v>840452</v>
      </c>
      <c r="F58" s="57"/>
      <c r="G58" s="57"/>
      <c r="H58" s="58">
        <v>45</v>
      </c>
    </row>
    <row r="59" spans="1:10" x14ac:dyDescent="0.25">
      <c r="A59" s="46" t="s">
        <v>54</v>
      </c>
      <c r="B59" s="1"/>
      <c r="C59" s="1"/>
      <c r="D59" s="1"/>
      <c r="E59" s="56">
        <v>0</v>
      </c>
      <c r="F59" s="57"/>
      <c r="G59" s="57"/>
      <c r="H59" s="58">
        <v>0</v>
      </c>
    </row>
    <row r="60" spans="1:10" x14ac:dyDescent="0.25">
      <c r="A60" s="46" t="s">
        <v>55</v>
      </c>
      <c r="B60" s="1"/>
      <c r="C60" s="1"/>
      <c r="D60" s="1"/>
      <c r="E60" s="56">
        <v>0</v>
      </c>
      <c r="F60" s="57"/>
      <c r="G60" s="57"/>
      <c r="H60" s="58">
        <v>0</v>
      </c>
    </row>
    <row r="61" spans="1:10" x14ac:dyDescent="0.25">
      <c r="A61" s="46" t="s">
        <v>56</v>
      </c>
      <c r="B61" s="1"/>
      <c r="C61" s="1"/>
      <c r="D61" s="1"/>
      <c r="E61" s="56"/>
      <c r="F61" s="56">
        <v>917448.48</v>
      </c>
      <c r="G61" s="57"/>
      <c r="H61" s="58">
        <v>45</v>
      </c>
    </row>
    <row r="62" spans="1:10" x14ac:dyDescent="0.25">
      <c r="A62" s="46" t="s">
        <v>57</v>
      </c>
      <c r="B62" s="1"/>
      <c r="C62" s="1"/>
      <c r="D62" s="1"/>
      <c r="E62" s="56"/>
      <c r="F62" s="56"/>
      <c r="G62" s="57">
        <v>20903.52</v>
      </c>
      <c r="H62" s="58">
        <v>1</v>
      </c>
    </row>
    <row r="63" spans="1:10" x14ac:dyDescent="0.25">
      <c r="A63" s="46" t="s">
        <v>58</v>
      </c>
      <c r="B63" s="1"/>
      <c r="C63" s="1"/>
      <c r="D63" s="1"/>
      <c r="E63" s="56"/>
      <c r="F63" s="60"/>
      <c r="G63" s="57">
        <v>2568669.04</v>
      </c>
      <c r="H63" s="58">
        <v>114</v>
      </c>
    </row>
    <row r="64" spans="1:10" x14ac:dyDescent="0.25">
      <c r="A64" s="46" t="s">
        <v>59</v>
      </c>
      <c r="B64" s="1"/>
      <c r="C64" s="1"/>
      <c r="D64" s="1"/>
      <c r="E64" s="61"/>
      <c r="F64" s="61"/>
      <c r="G64" s="57">
        <v>778265.04</v>
      </c>
      <c r="H64" s="58">
        <v>34</v>
      </c>
    </row>
    <row r="65" spans="1:10" x14ac:dyDescent="0.25">
      <c r="A65" s="34" t="s">
        <v>60</v>
      </c>
      <c r="B65" s="1"/>
      <c r="C65" s="1"/>
      <c r="D65" s="1"/>
      <c r="E65" s="62">
        <v>2883143</v>
      </c>
      <c r="F65" s="62">
        <v>917448.48</v>
      </c>
      <c r="G65" s="63">
        <v>3367837.6</v>
      </c>
      <c r="H65" s="64">
        <v>354</v>
      </c>
      <c r="I65" s="59"/>
    </row>
    <row r="66" spans="1:10" x14ac:dyDescent="0.25">
      <c r="A66" s="15"/>
      <c r="B66" s="1"/>
      <c r="C66" s="1"/>
      <c r="D66" s="1"/>
      <c r="E66" s="1"/>
      <c r="F66" s="1"/>
      <c r="G66" s="1"/>
      <c r="H66" s="42"/>
    </row>
    <row r="67" spans="1:10" x14ac:dyDescent="0.25">
      <c r="A67" s="15"/>
      <c r="B67" s="1"/>
      <c r="C67" s="1"/>
      <c r="D67" s="1"/>
      <c r="E67" s="47"/>
      <c r="F67" s="47"/>
      <c r="G67" s="47"/>
      <c r="H67" s="47"/>
    </row>
    <row r="68" spans="1:10" x14ac:dyDescent="0.25">
      <c r="A68" s="15"/>
      <c r="B68" s="1"/>
      <c r="C68" s="1"/>
      <c r="D68" s="1"/>
      <c r="E68" s="1"/>
      <c r="F68" s="1"/>
      <c r="G68" s="1"/>
      <c r="H68" s="42"/>
    </row>
    <row r="69" spans="1:10" x14ac:dyDescent="0.25">
      <c r="A69" s="15" t="s">
        <v>61</v>
      </c>
      <c r="B69" s="1"/>
      <c r="C69" s="1"/>
      <c r="D69" s="2"/>
      <c r="E69" s="1"/>
      <c r="F69" s="65"/>
      <c r="G69" s="1"/>
      <c r="H69" s="42"/>
    </row>
    <row r="70" spans="1:10" x14ac:dyDescent="0.25">
      <c r="A70" s="15"/>
      <c r="B70" s="1"/>
      <c r="C70" s="1"/>
      <c r="D70" s="66" t="s">
        <v>62</v>
      </c>
      <c r="E70" s="66" t="s">
        <v>63</v>
      </c>
      <c r="F70" s="67" t="s">
        <v>64</v>
      </c>
      <c r="G70" s="68" t="s">
        <v>65</v>
      </c>
      <c r="H70" s="42"/>
    </row>
    <row r="71" spans="1:10" x14ac:dyDescent="0.25">
      <c r="A71" s="46" t="s">
        <v>66</v>
      </c>
      <c r="B71" s="1"/>
      <c r="C71" s="1"/>
      <c r="D71" s="69">
        <v>70488</v>
      </c>
      <c r="E71" s="70">
        <v>1697584816</v>
      </c>
      <c r="F71" s="71">
        <v>7.0000000000000007E-2</v>
      </c>
      <c r="G71" s="70">
        <v>1391464634.9400001</v>
      </c>
      <c r="H71" s="42"/>
      <c r="I71" s="59"/>
    </row>
    <row r="72" spans="1:10" x14ac:dyDescent="0.25">
      <c r="A72" s="46" t="s">
        <v>67</v>
      </c>
      <c r="B72" s="1"/>
      <c r="C72" s="1"/>
      <c r="D72" s="72"/>
      <c r="E72" s="73">
        <v>-22818730.23</v>
      </c>
      <c r="F72" s="74"/>
      <c r="G72" s="35">
        <v>-17941822.74000001</v>
      </c>
      <c r="H72" s="42"/>
      <c r="I72" s="59"/>
    </row>
    <row r="73" spans="1:10" x14ac:dyDescent="0.25">
      <c r="A73" s="46" t="s">
        <v>68</v>
      </c>
      <c r="B73" s="1"/>
      <c r="C73" s="1"/>
      <c r="D73" s="75">
        <v>-99</v>
      </c>
      <c r="E73" s="73">
        <v>-2278059.5299999998</v>
      </c>
      <c r="F73" s="74"/>
      <c r="G73" s="35">
        <v>-1901195.57</v>
      </c>
      <c r="H73" s="42"/>
      <c r="I73" s="59"/>
    </row>
    <row r="74" spans="1:10" x14ac:dyDescent="0.25">
      <c r="A74" s="46" t="s">
        <v>69</v>
      </c>
      <c r="B74" s="1"/>
      <c r="C74" s="1"/>
      <c r="D74" s="75">
        <v>0</v>
      </c>
      <c r="E74" s="73">
        <v>0</v>
      </c>
      <c r="F74" s="74"/>
      <c r="G74" s="35">
        <v>0</v>
      </c>
      <c r="H74" s="42"/>
      <c r="I74" s="59"/>
    </row>
    <row r="75" spans="1:10" x14ac:dyDescent="0.25">
      <c r="A75" s="46" t="s">
        <v>70</v>
      </c>
      <c r="B75" s="1"/>
      <c r="C75" s="21"/>
      <c r="D75" s="75">
        <v>-113</v>
      </c>
      <c r="E75" s="73">
        <v>-2397616.3199999998</v>
      </c>
      <c r="F75" s="74"/>
      <c r="G75" s="35">
        <v>-1980592.91</v>
      </c>
      <c r="H75" s="42"/>
      <c r="I75" s="59"/>
    </row>
    <row r="76" spans="1:10" x14ac:dyDescent="0.25">
      <c r="A76" s="46" t="s">
        <v>71</v>
      </c>
      <c r="B76" s="1"/>
      <c r="C76" s="1"/>
      <c r="D76" s="75">
        <v>-158</v>
      </c>
      <c r="E76" s="73">
        <v>-3513431.09</v>
      </c>
      <c r="F76" s="76"/>
      <c r="G76" s="35">
        <v>-2962004.04</v>
      </c>
      <c r="H76" s="42"/>
      <c r="I76" s="59"/>
      <c r="J76" s="59"/>
    </row>
    <row r="77" spans="1:10" x14ac:dyDescent="0.25">
      <c r="A77" s="46" t="s">
        <v>72</v>
      </c>
      <c r="B77" s="1"/>
      <c r="C77" s="77"/>
      <c r="D77" s="78">
        <v>70118</v>
      </c>
      <c r="E77" s="79">
        <v>1666576978.8300002</v>
      </c>
      <c r="F77" s="80"/>
      <c r="G77" s="79">
        <v>1366679019.6800001</v>
      </c>
      <c r="H77" s="52"/>
      <c r="I77" s="59"/>
    </row>
    <row r="78" spans="1:10" x14ac:dyDescent="0.25">
      <c r="A78" s="81"/>
      <c r="B78" s="1"/>
      <c r="C78" s="47"/>
      <c r="D78" s="1"/>
      <c r="E78" s="82" t="s">
        <v>51</v>
      </c>
      <c r="F78" s="1"/>
      <c r="G78" s="82" t="s">
        <v>51</v>
      </c>
      <c r="H78" s="52"/>
    </row>
    <row r="79" spans="1:10" x14ac:dyDescent="0.25">
      <c r="A79" s="83" t="s">
        <v>73</v>
      </c>
      <c r="B79" s="1"/>
      <c r="C79" s="47"/>
      <c r="D79" s="1"/>
      <c r="E79" s="1"/>
      <c r="F79" s="1"/>
      <c r="G79" s="1"/>
      <c r="H79" s="52"/>
    </row>
    <row r="80" spans="1:10" x14ac:dyDescent="0.25">
      <c r="A80" s="84" t="s">
        <v>74</v>
      </c>
      <c r="B80" s="1"/>
      <c r="C80" s="47"/>
      <c r="D80" s="1"/>
      <c r="E80" s="1"/>
      <c r="F80" s="1"/>
      <c r="G80" s="56">
        <v>464999047.24000001</v>
      </c>
      <c r="H80" s="52"/>
      <c r="I80" s="59"/>
    </row>
    <row r="81" spans="1:10" x14ac:dyDescent="0.25">
      <c r="A81" s="84" t="s">
        <v>75</v>
      </c>
      <c r="B81" s="1"/>
      <c r="C81" s="47"/>
      <c r="D81" s="1"/>
      <c r="E81" s="1"/>
      <c r="F81" s="1"/>
      <c r="G81" s="61">
        <v>901679972.44000006</v>
      </c>
      <c r="H81" s="52"/>
      <c r="I81" s="59"/>
    </row>
    <row r="82" spans="1:10" x14ac:dyDescent="0.25">
      <c r="A82" s="85" t="s">
        <v>60</v>
      </c>
      <c r="B82" s="1"/>
      <c r="C82" s="47"/>
      <c r="D82" s="1"/>
      <c r="E82" s="1"/>
      <c r="F82" s="1"/>
      <c r="G82" s="86">
        <v>1366679019.6800001</v>
      </c>
      <c r="H82" s="52"/>
      <c r="I82" s="59"/>
    </row>
    <row r="83" spans="1:10" x14ac:dyDescent="0.25">
      <c r="A83" s="84"/>
      <c r="B83" s="1"/>
      <c r="C83" s="47"/>
      <c r="D83" s="1"/>
      <c r="E83" s="1"/>
      <c r="F83" s="1"/>
      <c r="G83" s="1"/>
      <c r="H83" s="52"/>
    </row>
    <row r="84" spans="1:10" x14ac:dyDescent="0.25">
      <c r="A84" s="87"/>
      <c r="B84" s="1"/>
      <c r="C84" s="47"/>
      <c r="D84" s="1"/>
      <c r="E84" s="1"/>
      <c r="F84" s="1"/>
      <c r="G84" s="1"/>
      <c r="H84" s="52"/>
    </row>
    <row r="85" spans="1:10" x14ac:dyDescent="0.25">
      <c r="A85" s="15" t="s">
        <v>76</v>
      </c>
      <c r="B85" s="1"/>
      <c r="C85" s="1"/>
      <c r="D85" s="1"/>
      <c r="E85" s="1"/>
      <c r="F85" s="1"/>
      <c r="G85" s="88"/>
      <c r="H85" s="1"/>
    </row>
    <row r="86" spans="1:10" x14ac:dyDescent="0.25">
      <c r="A86" s="15"/>
      <c r="B86" s="1"/>
      <c r="C86" s="1"/>
      <c r="D86" s="1"/>
      <c r="E86" s="1"/>
      <c r="F86" s="1"/>
      <c r="G86" s="47"/>
      <c r="H86" s="1"/>
    </row>
    <row r="87" spans="1:10" x14ac:dyDescent="0.25">
      <c r="A87" s="46" t="s">
        <v>43</v>
      </c>
      <c r="B87" s="1"/>
      <c r="C87" s="1"/>
      <c r="D87" s="1"/>
      <c r="E87" s="47"/>
      <c r="F87" s="37"/>
      <c r="G87" s="1"/>
      <c r="H87" s="89">
        <v>35763282.520000003</v>
      </c>
      <c r="I87" s="37"/>
      <c r="J87" s="37"/>
    </row>
    <row r="88" spans="1:10" x14ac:dyDescent="0.25">
      <c r="A88" s="46" t="s">
        <v>77</v>
      </c>
      <c r="B88" s="1"/>
      <c r="C88" s="1"/>
      <c r="D88" s="1"/>
      <c r="E88" s="1"/>
      <c r="F88" s="1"/>
      <c r="G88" s="1"/>
      <c r="H88" s="90">
        <v>0</v>
      </c>
      <c r="J88" s="37"/>
    </row>
    <row r="89" spans="1:10" x14ac:dyDescent="0.25">
      <c r="A89" s="46" t="s">
        <v>78</v>
      </c>
      <c r="B89" s="1"/>
      <c r="C89" s="1"/>
      <c r="D89" s="1"/>
      <c r="E89" s="1"/>
      <c r="F89" s="21"/>
      <c r="G89" s="1"/>
      <c r="H89" s="89">
        <v>35763282.520000003</v>
      </c>
      <c r="J89" s="37"/>
    </row>
    <row r="90" spans="1:10" x14ac:dyDescent="0.25">
      <c r="A90" s="46"/>
      <c r="B90" s="1"/>
      <c r="C90" s="1"/>
      <c r="D90" s="1"/>
      <c r="E90" s="1"/>
      <c r="F90" s="1"/>
      <c r="G90" s="1"/>
      <c r="H90" s="21"/>
    </row>
    <row r="91" spans="1:10" x14ac:dyDescent="0.25">
      <c r="A91" s="46" t="s">
        <v>79</v>
      </c>
      <c r="B91" s="1"/>
      <c r="C91" s="1"/>
      <c r="D91" s="1"/>
      <c r="E91" s="1"/>
      <c r="F91" s="21"/>
      <c r="G91" s="1"/>
      <c r="H91" s="89">
        <v>0</v>
      </c>
      <c r="J91" s="37"/>
    </row>
    <row r="92" spans="1:10" x14ac:dyDescent="0.25">
      <c r="A92" s="46" t="s">
        <v>80</v>
      </c>
      <c r="B92" s="1"/>
      <c r="C92" s="1"/>
      <c r="D92" s="1"/>
      <c r="E92" s="1"/>
      <c r="F92" s="21"/>
      <c r="G92" s="1"/>
      <c r="H92" s="91">
        <v>1214708</v>
      </c>
      <c r="J92" s="37"/>
    </row>
    <row r="93" spans="1:10" x14ac:dyDescent="0.25">
      <c r="A93" s="15" t="s">
        <v>81</v>
      </c>
      <c r="B93" s="1"/>
      <c r="C93" s="1"/>
      <c r="D93" s="1"/>
      <c r="E93" s="1"/>
      <c r="F93" s="1"/>
      <c r="G93" s="1"/>
      <c r="H93" s="92">
        <v>1172260.69</v>
      </c>
      <c r="J93" s="37"/>
    </row>
    <row r="94" spans="1:10" x14ac:dyDescent="0.25">
      <c r="A94" s="46" t="s">
        <v>82</v>
      </c>
      <c r="B94" s="1"/>
      <c r="C94" s="1"/>
      <c r="D94" s="1"/>
      <c r="E94" s="1"/>
      <c r="F94" s="1"/>
      <c r="G94" s="1"/>
      <c r="H94" s="15"/>
    </row>
    <row r="95" spans="1:10" x14ac:dyDescent="0.25">
      <c r="A95" s="34" t="s">
        <v>83</v>
      </c>
      <c r="B95" s="1"/>
      <c r="C95" s="1"/>
      <c r="D95" s="1"/>
      <c r="E95" s="1"/>
      <c r="F95" s="1"/>
      <c r="G95" s="1"/>
      <c r="H95" s="89">
        <v>1159553.8600000001</v>
      </c>
      <c r="J95" s="37"/>
    </row>
    <row r="96" spans="1:10" x14ac:dyDescent="0.25">
      <c r="A96" s="34" t="s">
        <v>84</v>
      </c>
      <c r="B96" s="1"/>
      <c r="C96" s="1"/>
      <c r="D96" s="1"/>
      <c r="E96" s="1"/>
      <c r="F96" s="1"/>
      <c r="G96" s="1"/>
      <c r="H96" s="89">
        <v>1159553.8600000001</v>
      </c>
      <c r="J96" s="37"/>
    </row>
    <row r="97" spans="1:10" x14ac:dyDescent="0.25">
      <c r="A97" s="34" t="s">
        <v>85</v>
      </c>
      <c r="B97" s="1"/>
      <c r="C97" s="1"/>
      <c r="D97" s="1"/>
      <c r="E97" s="1"/>
      <c r="F97" s="1"/>
      <c r="G97" s="1"/>
      <c r="H97" s="93">
        <v>0</v>
      </c>
      <c r="J97" s="37"/>
    </row>
    <row r="98" spans="1:10" x14ac:dyDescent="0.25">
      <c r="A98" s="34" t="s">
        <v>86</v>
      </c>
      <c r="B98" s="1"/>
      <c r="C98" s="1"/>
      <c r="D98" s="1"/>
      <c r="E98" s="1"/>
      <c r="F98" s="1"/>
      <c r="G98" s="1"/>
      <c r="H98" s="94">
        <v>3546522.55</v>
      </c>
      <c r="I98" s="37"/>
      <c r="J98" s="37"/>
    </row>
    <row r="99" spans="1:10" x14ac:dyDescent="0.25">
      <c r="A99" s="81"/>
      <c r="B99" s="1"/>
      <c r="C99" s="1"/>
      <c r="D99" s="1"/>
      <c r="E99" s="1"/>
      <c r="F99" s="1"/>
      <c r="G99" s="1"/>
      <c r="H99" s="1"/>
    </row>
    <row r="100" spans="1:10" x14ac:dyDescent="0.25">
      <c r="A100" s="46" t="s">
        <v>87</v>
      </c>
      <c r="B100" s="1"/>
      <c r="C100" s="1"/>
      <c r="D100" s="1"/>
      <c r="E100" s="1"/>
      <c r="F100" s="1"/>
      <c r="G100" s="1"/>
      <c r="H100" s="1"/>
    </row>
    <row r="101" spans="1:10" x14ac:dyDescent="0.25">
      <c r="A101" s="95" t="s">
        <v>88</v>
      </c>
      <c r="B101" s="1"/>
      <c r="C101" s="1"/>
      <c r="D101" s="1"/>
      <c r="E101" s="1"/>
      <c r="F101" s="1"/>
      <c r="G101" s="1"/>
      <c r="H101" s="1"/>
    </row>
    <row r="102" spans="1:10" x14ac:dyDescent="0.25">
      <c r="A102" s="96" t="s">
        <v>89</v>
      </c>
      <c r="B102" s="1"/>
      <c r="C102" s="1"/>
      <c r="D102" s="1"/>
      <c r="E102" s="1"/>
      <c r="F102" s="1"/>
      <c r="G102" s="1"/>
      <c r="H102" s="89">
        <v>0</v>
      </c>
      <c r="J102" s="37"/>
    </row>
    <row r="103" spans="1:10" x14ac:dyDescent="0.25">
      <c r="A103" s="96" t="s">
        <v>90</v>
      </c>
      <c r="B103" s="1"/>
      <c r="C103" s="1"/>
      <c r="D103" s="1"/>
      <c r="E103" s="1"/>
      <c r="F103" s="1"/>
      <c r="G103" s="1"/>
      <c r="H103" s="89">
        <v>0</v>
      </c>
      <c r="J103" s="37"/>
    </row>
    <row r="104" spans="1:10" x14ac:dyDescent="0.25">
      <c r="A104" s="96" t="s">
        <v>91</v>
      </c>
      <c r="B104" s="1"/>
      <c r="C104" s="1"/>
      <c r="D104" s="1"/>
      <c r="E104" s="1"/>
      <c r="F104" s="1"/>
      <c r="G104" s="1"/>
      <c r="H104" s="89">
        <v>70917.67</v>
      </c>
      <c r="J104" s="37"/>
    </row>
    <row r="105" spans="1:10" x14ac:dyDescent="0.25">
      <c r="A105" s="96"/>
      <c r="B105" s="1"/>
      <c r="C105" s="1"/>
      <c r="D105" s="1"/>
      <c r="E105" s="1"/>
      <c r="F105" s="1"/>
      <c r="G105" s="1"/>
      <c r="H105" s="89"/>
    </row>
    <row r="106" spans="1:10" x14ac:dyDescent="0.25">
      <c r="A106" s="96" t="s">
        <v>92</v>
      </c>
      <c r="B106" s="1"/>
      <c r="C106" s="1"/>
      <c r="D106" s="1"/>
      <c r="E106" s="1"/>
      <c r="F106" s="1"/>
      <c r="G106" s="1"/>
      <c r="H106" s="89">
        <v>70917.67</v>
      </c>
      <c r="J106" s="37"/>
    </row>
    <row r="107" spans="1:10" x14ac:dyDescent="0.25">
      <c r="A107" s="96" t="s">
        <v>93</v>
      </c>
      <c r="B107" s="1"/>
      <c r="C107" s="1"/>
      <c r="D107" s="1"/>
      <c r="E107" s="1"/>
      <c r="F107" s="1"/>
      <c r="G107" s="1"/>
      <c r="H107" s="97">
        <v>0</v>
      </c>
      <c r="J107" s="37"/>
    </row>
    <row r="108" spans="1:10" x14ac:dyDescent="0.25">
      <c r="A108" s="15"/>
      <c r="B108" s="1"/>
      <c r="C108" s="1"/>
      <c r="D108" s="1"/>
      <c r="E108" s="1"/>
      <c r="F108" s="1"/>
      <c r="G108" s="1"/>
      <c r="H108" s="1"/>
    </row>
    <row r="109" spans="1:10" x14ac:dyDescent="0.25">
      <c r="A109" s="95" t="s">
        <v>94</v>
      </c>
      <c r="B109" s="1"/>
      <c r="C109" s="1"/>
      <c r="D109" s="1"/>
      <c r="E109" s="1"/>
      <c r="F109" s="1"/>
      <c r="G109" s="1"/>
      <c r="H109" s="1"/>
    </row>
    <row r="110" spans="1:10" x14ac:dyDescent="0.25">
      <c r="A110" s="96" t="s">
        <v>95</v>
      </c>
      <c r="B110" s="1"/>
      <c r="C110" s="1"/>
      <c r="D110" s="1"/>
      <c r="E110" s="1"/>
      <c r="F110" s="1"/>
      <c r="G110" s="1"/>
      <c r="H110" s="89">
        <v>0</v>
      </c>
      <c r="J110" s="37"/>
    </row>
    <row r="111" spans="1:10" x14ac:dyDescent="0.25">
      <c r="A111" s="96" t="s">
        <v>96</v>
      </c>
      <c r="B111" s="1"/>
      <c r="C111" s="1"/>
      <c r="D111" s="1"/>
      <c r="E111" s="1"/>
      <c r="F111" s="1"/>
      <c r="G111" s="1"/>
      <c r="H111" s="89">
        <v>0</v>
      </c>
      <c r="J111" s="37"/>
    </row>
    <row r="112" spans="1:10" x14ac:dyDescent="0.25">
      <c r="A112" s="96" t="s">
        <v>97</v>
      </c>
      <c r="B112" s="1"/>
      <c r="C112" s="1"/>
      <c r="D112" s="1"/>
      <c r="E112" s="1"/>
      <c r="F112" s="1"/>
      <c r="G112" s="1"/>
      <c r="H112" s="89">
        <v>750000</v>
      </c>
      <c r="J112" s="37"/>
    </row>
    <row r="113" spans="1:10" x14ac:dyDescent="0.25">
      <c r="A113" s="96"/>
      <c r="B113" s="1"/>
      <c r="C113" s="1"/>
      <c r="D113" s="1"/>
      <c r="E113" s="1"/>
      <c r="F113" s="1"/>
      <c r="G113" s="1"/>
      <c r="H113" s="89"/>
    </row>
    <row r="114" spans="1:10" x14ac:dyDescent="0.25">
      <c r="A114" s="96" t="s">
        <v>98</v>
      </c>
      <c r="B114" s="1"/>
      <c r="C114" s="1"/>
      <c r="D114" s="1"/>
      <c r="E114" s="1"/>
      <c r="F114" s="1"/>
      <c r="G114" s="1"/>
      <c r="H114" s="89">
        <v>750000</v>
      </c>
      <c r="J114" s="37"/>
    </row>
    <row r="115" spans="1:10" x14ac:dyDescent="0.25">
      <c r="A115" s="96" t="s">
        <v>99</v>
      </c>
      <c r="B115" s="1"/>
      <c r="C115" s="1"/>
      <c r="D115" s="1"/>
      <c r="E115" s="1"/>
      <c r="F115" s="1"/>
      <c r="G115" s="1"/>
      <c r="H115" s="97">
        <v>0</v>
      </c>
      <c r="J115" s="37"/>
    </row>
    <row r="116" spans="1:10" x14ac:dyDescent="0.25">
      <c r="A116" s="96"/>
      <c r="B116" s="1"/>
      <c r="C116" s="1"/>
      <c r="D116" s="1"/>
      <c r="E116" s="1"/>
      <c r="F116" s="1"/>
      <c r="G116" s="1"/>
      <c r="H116" s="1"/>
    </row>
    <row r="117" spans="1:10" x14ac:dyDescent="0.25">
      <c r="A117" s="95" t="s">
        <v>100</v>
      </c>
      <c r="B117" s="1"/>
      <c r="C117" s="1"/>
      <c r="D117" s="1"/>
      <c r="E117" s="1"/>
      <c r="F117" s="1"/>
      <c r="G117" s="1"/>
      <c r="H117" s="1"/>
    </row>
    <row r="118" spans="1:10" x14ac:dyDescent="0.25">
      <c r="A118" s="96" t="s">
        <v>101</v>
      </c>
      <c r="B118" s="1"/>
      <c r="C118" s="1"/>
      <c r="D118" s="1"/>
      <c r="E118" s="1"/>
      <c r="F118" s="1"/>
      <c r="G118" s="1"/>
      <c r="H118" s="89">
        <v>0</v>
      </c>
      <c r="J118" s="37"/>
    </row>
    <row r="119" spans="1:10" x14ac:dyDescent="0.25">
      <c r="A119" s="96" t="s">
        <v>102</v>
      </c>
      <c r="B119" s="1"/>
      <c r="C119" s="1"/>
      <c r="D119" s="1"/>
      <c r="E119" s="1"/>
      <c r="F119" s="1"/>
      <c r="G119" s="1"/>
      <c r="H119" s="89">
        <v>0</v>
      </c>
      <c r="J119" s="37"/>
    </row>
    <row r="120" spans="1:10" x14ac:dyDescent="0.25">
      <c r="A120" s="96" t="s">
        <v>103</v>
      </c>
      <c r="B120" s="1"/>
      <c r="C120" s="1"/>
      <c r="D120" s="1"/>
      <c r="E120" s="1"/>
      <c r="F120" s="1"/>
      <c r="G120" s="1"/>
      <c r="H120" s="89">
        <v>13114.58</v>
      </c>
      <c r="J120" s="37"/>
    </row>
    <row r="121" spans="1:10" x14ac:dyDescent="0.25">
      <c r="A121" s="96"/>
      <c r="B121" s="1"/>
      <c r="C121" s="1"/>
      <c r="D121" s="1"/>
      <c r="E121" s="1"/>
      <c r="F121" s="1"/>
      <c r="G121" s="1"/>
      <c r="H121" s="89"/>
    </row>
    <row r="122" spans="1:10" x14ac:dyDescent="0.25">
      <c r="A122" s="96" t="s">
        <v>104</v>
      </c>
      <c r="B122" s="1"/>
      <c r="C122" s="1"/>
      <c r="D122" s="1"/>
      <c r="E122" s="1"/>
      <c r="F122" s="1"/>
      <c r="G122" s="1"/>
      <c r="H122" s="89">
        <v>13114.58</v>
      </c>
      <c r="J122" s="37"/>
    </row>
    <row r="123" spans="1:10" x14ac:dyDescent="0.25">
      <c r="A123" s="96" t="s">
        <v>105</v>
      </c>
      <c r="B123" s="1"/>
      <c r="C123" s="1"/>
      <c r="D123" s="1"/>
      <c r="E123" s="1"/>
      <c r="F123" s="1"/>
      <c r="G123" s="1"/>
      <c r="H123" s="97">
        <v>0</v>
      </c>
      <c r="J123" s="37"/>
    </row>
    <row r="124" spans="1:10" x14ac:dyDescent="0.25">
      <c r="A124" s="96"/>
      <c r="B124" s="1"/>
      <c r="C124" s="1"/>
      <c r="D124" s="1"/>
      <c r="E124" s="1"/>
      <c r="F124" s="1"/>
      <c r="G124" s="1"/>
      <c r="H124" s="1"/>
    </row>
    <row r="125" spans="1:10" x14ac:dyDescent="0.25">
      <c r="A125" s="95" t="s">
        <v>106</v>
      </c>
      <c r="B125" s="1"/>
      <c r="C125" s="1"/>
      <c r="D125" s="1"/>
      <c r="E125" s="1"/>
      <c r="F125" s="1"/>
      <c r="G125" s="1"/>
      <c r="H125" s="31"/>
    </row>
    <row r="126" spans="1:10" x14ac:dyDescent="0.25">
      <c r="A126" s="96" t="s">
        <v>107</v>
      </c>
      <c r="B126" s="1"/>
      <c r="C126" s="1"/>
      <c r="D126" s="1"/>
      <c r="E126" s="1"/>
      <c r="F126" s="1"/>
      <c r="G126" s="1"/>
      <c r="H126" s="89">
        <v>0</v>
      </c>
      <c r="J126" s="37"/>
    </row>
    <row r="127" spans="1:10" x14ac:dyDescent="0.25">
      <c r="A127" s="96" t="s">
        <v>108</v>
      </c>
      <c r="B127" s="1"/>
      <c r="C127" s="1"/>
      <c r="D127" s="1"/>
      <c r="E127" s="1"/>
      <c r="F127" s="1"/>
      <c r="G127" s="1"/>
      <c r="H127" s="89">
        <v>0</v>
      </c>
      <c r="J127" s="37"/>
    </row>
    <row r="128" spans="1:10" x14ac:dyDescent="0.25">
      <c r="A128" s="96" t="s">
        <v>109</v>
      </c>
      <c r="B128" s="1"/>
      <c r="C128" s="1"/>
      <c r="D128" s="1"/>
      <c r="E128" s="1"/>
      <c r="F128" s="1"/>
      <c r="G128" s="1"/>
      <c r="H128" s="89">
        <v>668533.32999999996</v>
      </c>
      <c r="J128" s="37"/>
    </row>
    <row r="129" spans="1:10" x14ac:dyDescent="0.25">
      <c r="A129" s="96"/>
      <c r="B129" s="1"/>
      <c r="C129" s="1"/>
      <c r="D129" s="1"/>
      <c r="E129" s="1"/>
      <c r="F129" s="1"/>
      <c r="G129" s="1"/>
      <c r="H129" s="89"/>
    </row>
    <row r="130" spans="1:10" x14ac:dyDescent="0.25">
      <c r="A130" s="96" t="s">
        <v>110</v>
      </c>
      <c r="B130" s="1"/>
      <c r="C130" s="1"/>
      <c r="D130" s="1"/>
      <c r="E130" s="1"/>
      <c r="F130" s="1"/>
      <c r="G130" s="1"/>
      <c r="H130" s="89">
        <v>668533.32999999996</v>
      </c>
      <c r="J130" s="37"/>
    </row>
    <row r="131" spans="1:10" x14ac:dyDescent="0.25">
      <c r="A131" s="96" t="s">
        <v>111</v>
      </c>
      <c r="B131" s="1"/>
      <c r="C131" s="1"/>
      <c r="D131" s="1"/>
      <c r="E131" s="1"/>
      <c r="F131" s="1"/>
      <c r="G131" s="1"/>
      <c r="H131" s="97">
        <v>0</v>
      </c>
      <c r="J131" s="37"/>
    </row>
    <row r="132" spans="1:10" x14ac:dyDescent="0.25">
      <c r="A132" s="15"/>
      <c r="B132" s="1"/>
      <c r="C132" s="1"/>
      <c r="D132" s="1"/>
      <c r="E132" s="1"/>
      <c r="F132" s="1"/>
      <c r="G132" s="1"/>
      <c r="H132" s="21" t="s">
        <v>51</v>
      </c>
    </row>
    <row r="133" spans="1:10" x14ac:dyDescent="0.25">
      <c r="A133" s="95" t="s">
        <v>112</v>
      </c>
      <c r="B133" s="1"/>
      <c r="C133" s="1"/>
      <c r="D133" s="1"/>
      <c r="E133" s="1"/>
      <c r="F133" s="1"/>
      <c r="G133" s="1"/>
      <c r="H133" s="1"/>
    </row>
    <row r="134" spans="1:10" x14ac:dyDescent="0.25">
      <c r="A134" s="96" t="s">
        <v>113</v>
      </c>
      <c r="B134" s="1"/>
      <c r="C134" s="1"/>
      <c r="D134" s="1"/>
      <c r="E134" s="1"/>
      <c r="F134" s="1"/>
      <c r="G134" s="1"/>
      <c r="H134" s="89">
        <v>0</v>
      </c>
      <c r="J134" s="37"/>
    </row>
    <row r="135" spans="1:10" x14ac:dyDescent="0.25">
      <c r="A135" s="96" t="s">
        <v>114</v>
      </c>
      <c r="B135" s="1"/>
      <c r="C135" s="1"/>
      <c r="D135" s="1"/>
      <c r="E135" s="1"/>
      <c r="F135" s="1"/>
      <c r="G135" s="1"/>
      <c r="H135" s="89">
        <v>0</v>
      </c>
      <c r="J135" s="37"/>
    </row>
    <row r="136" spans="1:10" x14ac:dyDescent="0.25">
      <c r="A136" s="96" t="s">
        <v>115</v>
      </c>
      <c r="B136" s="1"/>
      <c r="C136" s="1"/>
      <c r="D136" s="1"/>
      <c r="E136" s="1"/>
      <c r="F136" s="1"/>
      <c r="G136" s="1"/>
      <c r="H136" s="89">
        <v>168416.67</v>
      </c>
      <c r="J136" s="37"/>
    </row>
    <row r="137" spans="1:10" x14ac:dyDescent="0.25">
      <c r="A137" s="96"/>
      <c r="B137" s="1"/>
      <c r="C137" s="1"/>
      <c r="D137" s="1"/>
      <c r="E137" s="1"/>
      <c r="F137" s="1"/>
      <c r="G137" s="1"/>
      <c r="H137" s="89"/>
    </row>
    <row r="138" spans="1:10" x14ac:dyDescent="0.25">
      <c r="A138" s="96" t="s">
        <v>116</v>
      </c>
      <c r="B138" s="1"/>
      <c r="C138" s="1"/>
      <c r="D138" s="1"/>
      <c r="E138" s="1"/>
      <c r="F138" s="1"/>
      <c r="G138" s="1"/>
      <c r="H138" s="89">
        <v>168416.67</v>
      </c>
      <c r="J138" s="37"/>
    </row>
    <row r="139" spans="1:10" x14ac:dyDescent="0.25">
      <c r="A139" s="96" t="s">
        <v>117</v>
      </c>
      <c r="B139" s="1"/>
      <c r="C139" s="1"/>
      <c r="D139" s="1"/>
      <c r="E139" s="1"/>
      <c r="F139" s="1"/>
      <c r="G139" s="1"/>
      <c r="H139" s="97">
        <v>0</v>
      </c>
      <c r="J139" s="37"/>
    </row>
    <row r="140" spans="1:10" x14ac:dyDescent="0.25">
      <c r="A140" s="95"/>
      <c r="B140" s="1"/>
      <c r="C140" s="1"/>
      <c r="D140" s="1"/>
      <c r="E140" s="1"/>
      <c r="F140" s="1"/>
      <c r="G140" s="1"/>
      <c r="H140" s="1"/>
    </row>
    <row r="141" spans="1:10" x14ac:dyDescent="0.25">
      <c r="A141" s="95" t="s">
        <v>118</v>
      </c>
      <c r="B141" s="1"/>
      <c r="C141" s="1"/>
      <c r="D141" s="1"/>
      <c r="E141" s="1"/>
      <c r="F141" s="1"/>
      <c r="G141" s="1"/>
      <c r="H141" s="1"/>
    </row>
    <row r="142" spans="1:10" x14ac:dyDescent="0.25">
      <c r="A142" s="96" t="s">
        <v>119</v>
      </c>
      <c r="B142" s="1"/>
      <c r="C142" s="1"/>
      <c r="D142" s="1"/>
      <c r="E142" s="1"/>
      <c r="F142" s="1"/>
      <c r="G142" s="1"/>
      <c r="H142" s="31">
        <v>0</v>
      </c>
      <c r="J142" s="37"/>
    </row>
    <row r="143" spans="1:10" x14ac:dyDescent="0.25">
      <c r="A143" s="96" t="s">
        <v>120</v>
      </c>
      <c r="B143" s="1"/>
      <c r="C143" s="1"/>
      <c r="D143" s="1"/>
      <c r="E143" s="1"/>
      <c r="F143" s="1"/>
      <c r="G143" s="1"/>
      <c r="H143" s="31">
        <v>0</v>
      </c>
      <c r="J143" s="37"/>
    </row>
    <row r="144" spans="1:10" x14ac:dyDescent="0.25">
      <c r="A144" s="96" t="s">
        <v>121</v>
      </c>
      <c r="B144" s="1"/>
      <c r="C144" s="1"/>
      <c r="D144" s="1"/>
      <c r="E144" s="1"/>
      <c r="F144" s="1"/>
      <c r="G144" s="1"/>
      <c r="H144" s="31">
        <v>0</v>
      </c>
      <c r="J144" s="37"/>
    </row>
    <row r="145" spans="1:10" x14ac:dyDescent="0.25">
      <c r="A145" s="96"/>
      <c r="B145" s="1"/>
      <c r="C145" s="1"/>
      <c r="D145" s="1"/>
      <c r="E145" s="1"/>
      <c r="F145" s="1"/>
      <c r="G145" s="1"/>
      <c r="H145" s="31"/>
    </row>
    <row r="146" spans="1:10" x14ac:dyDescent="0.25">
      <c r="A146" s="96" t="s">
        <v>122</v>
      </c>
      <c r="B146" s="1"/>
      <c r="C146" s="1"/>
      <c r="D146" s="1"/>
      <c r="E146" s="1"/>
      <c r="F146" s="1"/>
      <c r="G146" s="1"/>
      <c r="H146" s="31">
        <v>0</v>
      </c>
      <c r="J146" s="37"/>
    </row>
    <row r="147" spans="1:10" x14ac:dyDescent="0.25">
      <c r="A147" s="96" t="s">
        <v>123</v>
      </c>
      <c r="B147" s="1"/>
      <c r="C147" s="1"/>
      <c r="D147" s="1"/>
      <c r="E147" s="1"/>
      <c r="F147" s="1"/>
      <c r="G147" s="1"/>
      <c r="H147" s="31">
        <v>0</v>
      </c>
      <c r="J147" s="37"/>
    </row>
    <row r="148" spans="1:10" x14ac:dyDescent="0.25">
      <c r="A148" s="15"/>
      <c r="B148" s="1"/>
      <c r="C148" s="1"/>
      <c r="D148" s="1"/>
      <c r="E148" s="1"/>
      <c r="F148" s="1"/>
      <c r="G148" s="1"/>
      <c r="H148" s="21" t="s">
        <v>51</v>
      </c>
    </row>
    <row r="149" spans="1:10" x14ac:dyDescent="0.25">
      <c r="A149" s="95" t="s">
        <v>124</v>
      </c>
      <c r="B149" s="1"/>
      <c r="C149" s="1"/>
      <c r="D149" s="1"/>
      <c r="E149" s="1"/>
      <c r="F149" s="1"/>
      <c r="G149" s="1"/>
      <c r="H149" s="1"/>
    </row>
    <row r="150" spans="1:10" x14ac:dyDescent="0.25">
      <c r="A150" s="96" t="s">
        <v>125</v>
      </c>
      <c r="B150" s="1"/>
      <c r="C150" s="1"/>
      <c r="D150" s="1"/>
      <c r="E150" s="1"/>
      <c r="F150" s="1"/>
      <c r="G150" s="1"/>
      <c r="H150" s="98">
        <v>1670982.25</v>
      </c>
      <c r="J150" s="37"/>
    </row>
    <row r="151" spans="1:10" x14ac:dyDescent="0.25">
      <c r="A151" s="96" t="s">
        <v>126</v>
      </c>
      <c r="B151" s="1"/>
      <c r="C151" s="1"/>
      <c r="D151" s="1"/>
      <c r="E151" s="1"/>
      <c r="F151" s="1"/>
      <c r="G151" s="1"/>
      <c r="H151" s="94">
        <v>1670982.25</v>
      </c>
      <c r="J151" s="37"/>
    </row>
    <row r="152" spans="1:10" x14ac:dyDescent="0.25">
      <c r="A152" s="96" t="s">
        <v>127</v>
      </c>
      <c r="B152" s="1"/>
      <c r="C152" s="1"/>
      <c r="D152" s="1"/>
      <c r="E152" s="1"/>
      <c r="F152" s="1"/>
      <c r="G152" s="1"/>
      <c r="H152" s="94">
        <v>0</v>
      </c>
      <c r="J152" s="37"/>
    </row>
    <row r="153" spans="1:10" x14ac:dyDescent="0.25">
      <c r="A153" s="96" t="s">
        <v>128</v>
      </c>
      <c r="B153" s="1"/>
      <c r="C153" s="1"/>
      <c r="D153" s="1"/>
      <c r="E153" s="1"/>
      <c r="F153" s="1"/>
      <c r="G153" s="1"/>
      <c r="H153" s="94">
        <v>0</v>
      </c>
      <c r="J153" s="37"/>
    </row>
    <row r="154" spans="1:10" x14ac:dyDescent="0.25">
      <c r="A154" s="15"/>
      <c r="B154" s="1"/>
      <c r="C154" s="1"/>
      <c r="D154" s="1"/>
      <c r="E154" s="1"/>
      <c r="F154" s="1"/>
      <c r="G154" s="1"/>
      <c r="H154" s="1"/>
    </row>
    <row r="155" spans="1:10" x14ac:dyDescent="0.25">
      <c r="A155" s="46" t="s">
        <v>129</v>
      </c>
      <c r="B155" s="1"/>
      <c r="C155" s="1"/>
      <c r="D155" s="1"/>
      <c r="E155" s="1"/>
      <c r="F155" s="21"/>
      <c r="G155" s="1"/>
      <c r="H155" s="21">
        <v>30545777.720000003</v>
      </c>
      <c r="J155" s="37"/>
    </row>
    <row r="156" spans="1:10" x14ac:dyDescent="0.25">
      <c r="A156" s="34"/>
      <c r="B156" s="1"/>
      <c r="C156" s="1"/>
      <c r="D156" s="1"/>
      <c r="E156" s="1"/>
      <c r="F156" s="1"/>
      <c r="G156" s="1"/>
      <c r="H156" s="1"/>
    </row>
    <row r="157" spans="1:10" x14ac:dyDescent="0.25">
      <c r="A157" s="34" t="s">
        <v>130</v>
      </c>
      <c r="B157" s="1"/>
      <c r="C157" s="1"/>
      <c r="D157" s="1"/>
      <c r="E157" s="1"/>
      <c r="F157" s="1"/>
      <c r="G157" s="1"/>
      <c r="H157" s="1"/>
    </row>
    <row r="158" spans="1:10" x14ac:dyDescent="0.25">
      <c r="A158" s="99" t="s">
        <v>131</v>
      </c>
      <c r="B158" s="1"/>
      <c r="C158" s="1"/>
      <c r="D158" s="1"/>
      <c r="E158" s="1"/>
      <c r="F158" s="1"/>
      <c r="G158" s="1"/>
      <c r="H158" s="94">
        <v>24785615.260000009</v>
      </c>
      <c r="J158" s="37"/>
    </row>
    <row r="159" spans="1:10" x14ac:dyDescent="0.25">
      <c r="A159" s="46"/>
      <c r="B159" s="1"/>
      <c r="C159" s="1"/>
      <c r="D159" s="1"/>
      <c r="E159" s="1"/>
      <c r="F159" s="1"/>
      <c r="G159" s="1"/>
      <c r="H159" s="15"/>
    </row>
    <row r="160" spans="1:10" x14ac:dyDescent="0.25">
      <c r="A160" s="34" t="s">
        <v>132</v>
      </c>
      <c r="B160" s="1"/>
      <c r="C160" s="1"/>
      <c r="D160" s="1"/>
      <c r="E160" s="1"/>
      <c r="F160" s="1"/>
      <c r="G160" s="1"/>
      <c r="H160" s="89">
        <v>0</v>
      </c>
      <c r="J160" s="37"/>
    </row>
    <row r="161" spans="1:10" x14ac:dyDescent="0.25">
      <c r="A161" s="34" t="s">
        <v>133</v>
      </c>
      <c r="B161" s="1"/>
      <c r="C161" s="1"/>
      <c r="D161" s="1"/>
      <c r="E161" s="1"/>
      <c r="F161" s="1"/>
      <c r="G161" s="1"/>
      <c r="H161" s="89">
        <v>24785615.260000009</v>
      </c>
      <c r="I161" s="37"/>
      <c r="J161" s="37"/>
    </row>
    <row r="162" spans="1:10" x14ac:dyDescent="0.25">
      <c r="A162" s="34" t="s">
        <v>134</v>
      </c>
      <c r="B162" s="1"/>
      <c r="C162" s="1"/>
      <c r="D162" s="1"/>
      <c r="E162" s="1"/>
      <c r="F162" s="1"/>
      <c r="G162" s="1"/>
      <c r="H162" s="94">
        <v>0</v>
      </c>
      <c r="J162" s="37"/>
    </row>
    <row r="163" spans="1:10" x14ac:dyDescent="0.25">
      <c r="A163" s="34"/>
      <c r="B163" s="1"/>
      <c r="C163" s="1"/>
      <c r="D163" s="1"/>
      <c r="E163" s="1"/>
      <c r="F163" s="1"/>
      <c r="G163" s="1"/>
      <c r="H163" s="21" t="s">
        <v>51</v>
      </c>
    </row>
    <row r="164" spans="1:10" x14ac:dyDescent="0.25">
      <c r="A164" s="34"/>
      <c r="B164" s="1"/>
      <c r="C164" s="1"/>
      <c r="D164" s="1"/>
      <c r="E164" s="1"/>
      <c r="F164" s="1"/>
      <c r="G164" s="1"/>
      <c r="H164" s="21" t="s">
        <v>51</v>
      </c>
    </row>
    <row r="165" spans="1:10" x14ac:dyDescent="0.25">
      <c r="A165" s="46" t="s">
        <v>135</v>
      </c>
      <c r="B165" s="1"/>
      <c r="C165" s="1"/>
      <c r="D165" s="1"/>
      <c r="E165" s="1"/>
      <c r="F165" s="1"/>
      <c r="G165" s="1"/>
      <c r="H165" s="94">
        <v>0</v>
      </c>
      <c r="J165" s="37"/>
    </row>
    <row r="166" spans="1:10" x14ac:dyDescent="0.25">
      <c r="A166" s="46"/>
      <c r="B166" s="1"/>
      <c r="C166" s="1"/>
      <c r="D166" s="1"/>
      <c r="E166" s="1"/>
      <c r="F166" s="1"/>
      <c r="G166" s="1"/>
      <c r="H166" s="15"/>
    </row>
    <row r="167" spans="1:10" x14ac:dyDescent="0.25">
      <c r="A167" s="34" t="s">
        <v>136</v>
      </c>
      <c r="B167" s="1"/>
      <c r="C167" s="1"/>
      <c r="D167" s="1"/>
      <c r="E167" s="1"/>
      <c r="F167" s="1"/>
      <c r="G167" s="1"/>
      <c r="H167" s="89">
        <v>0</v>
      </c>
      <c r="J167" s="37"/>
    </row>
    <row r="168" spans="1:10" x14ac:dyDescent="0.25">
      <c r="A168" s="34" t="s">
        <v>137</v>
      </c>
      <c r="B168" s="1"/>
      <c r="C168" s="1"/>
      <c r="D168" s="1"/>
      <c r="E168" s="1"/>
      <c r="F168" s="1"/>
      <c r="G168" s="1"/>
      <c r="H168" s="94">
        <v>0</v>
      </c>
      <c r="J168" s="37"/>
    </row>
    <row r="169" spans="1:10" x14ac:dyDescent="0.25">
      <c r="A169" s="34" t="s">
        <v>138</v>
      </c>
      <c r="B169" s="1"/>
      <c r="C169" s="1"/>
      <c r="D169" s="1"/>
      <c r="E169" s="1"/>
      <c r="F169" s="1"/>
      <c r="G169" s="1"/>
      <c r="H169" s="94">
        <v>0</v>
      </c>
      <c r="J169" s="37"/>
    </row>
    <row r="170" spans="1:10" x14ac:dyDescent="0.25">
      <c r="A170" s="34"/>
      <c r="B170" s="1"/>
      <c r="C170" s="1"/>
      <c r="D170" s="1"/>
      <c r="E170" s="1"/>
      <c r="F170" s="1"/>
      <c r="G170" s="1"/>
      <c r="H170" s="21" t="s">
        <v>51</v>
      </c>
    </row>
    <row r="171" spans="1:10" x14ac:dyDescent="0.25">
      <c r="A171" s="46" t="s">
        <v>139</v>
      </c>
      <c r="B171" s="1"/>
      <c r="C171" s="1"/>
      <c r="D171" s="1"/>
      <c r="E171" s="1"/>
      <c r="F171" s="21"/>
      <c r="G171" s="1"/>
      <c r="H171" s="94">
        <v>5760162.46</v>
      </c>
      <c r="I171" s="100"/>
      <c r="J171" s="37"/>
    </row>
    <row r="172" spans="1:10" x14ac:dyDescent="0.25">
      <c r="A172" s="89"/>
      <c r="B172" s="31"/>
      <c r="C172" s="31"/>
      <c r="D172" s="31"/>
      <c r="E172" s="31"/>
      <c r="F172" s="31"/>
      <c r="G172" s="1"/>
      <c r="H172" s="31"/>
    </row>
    <row r="173" spans="1:10" x14ac:dyDescent="0.25">
      <c r="A173" s="81"/>
      <c r="B173" s="1"/>
      <c r="C173" s="2"/>
      <c r="D173" s="3"/>
      <c r="E173" s="1"/>
      <c r="F173" s="1"/>
      <c r="G173" s="1"/>
      <c r="H173" s="1"/>
    </row>
    <row r="174" spans="1:10" x14ac:dyDescent="0.25">
      <c r="A174" s="81"/>
      <c r="B174" s="1"/>
      <c r="C174" s="2"/>
      <c r="D174" s="3"/>
      <c r="E174" s="1"/>
      <c r="F174" s="1"/>
      <c r="G174" s="1"/>
      <c r="H174" s="1"/>
    </row>
    <row r="175" spans="1:10" x14ac:dyDescent="0.25">
      <c r="A175" s="81"/>
      <c r="B175" s="1"/>
      <c r="C175" s="2"/>
      <c r="D175" s="3"/>
      <c r="E175" s="1"/>
      <c r="F175" s="1"/>
      <c r="G175" s="1"/>
      <c r="H175" s="1"/>
    </row>
    <row r="176" spans="1:10" x14ac:dyDescent="0.25">
      <c r="A176" s="81"/>
      <c r="B176" s="1"/>
      <c r="C176" s="2"/>
      <c r="D176" s="3"/>
      <c r="E176" s="1"/>
      <c r="F176" s="1"/>
      <c r="G176" s="1"/>
      <c r="H176" s="1"/>
    </row>
    <row r="177" spans="1:10" x14ac:dyDescent="0.25">
      <c r="A177" s="15" t="s">
        <v>140</v>
      </c>
      <c r="B177" s="1"/>
      <c r="C177" s="2"/>
      <c r="D177" s="3"/>
      <c r="E177" s="1"/>
      <c r="F177" s="1"/>
      <c r="G177" s="1"/>
      <c r="H177" s="1"/>
    </row>
    <row r="178" spans="1:10" x14ac:dyDescent="0.25">
      <c r="A178" s="15"/>
      <c r="B178" s="1"/>
      <c r="C178" s="2"/>
      <c r="D178" s="3"/>
      <c r="E178" s="1"/>
      <c r="F178" s="1"/>
      <c r="G178" s="1"/>
      <c r="H178" s="1"/>
    </row>
    <row r="179" spans="1:10" x14ac:dyDescent="0.25">
      <c r="A179" s="46" t="s">
        <v>141</v>
      </c>
      <c r="B179" s="1"/>
      <c r="C179" s="2"/>
      <c r="D179" s="3"/>
      <c r="E179" s="1"/>
      <c r="F179" s="1"/>
      <c r="G179" s="1" t="s">
        <v>51</v>
      </c>
      <c r="H179" s="94">
        <v>3765099.45</v>
      </c>
      <c r="J179" s="37"/>
    </row>
    <row r="180" spans="1:10" x14ac:dyDescent="0.25">
      <c r="A180" s="46" t="s">
        <v>142</v>
      </c>
      <c r="B180" s="1"/>
      <c r="C180" s="2"/>
      <c r="D180" s="3"/>
      <c r="E180" s="1"/>
      <c r="F180" s="1"/>
      <c r="G180" s="1"/>
      <c r="H180" s="89">
        <v>7530198.9000000004</v>
      </c>
      <c r="J180" s="37"/>
    </row>
    <row r="181" spans="1:10" x14ac:dyDescent="0.25">
      <c r="A181" s="46" t="s">
        <v>143</v>
      </c>
      <c r="B181" s="1"/>
      <c r="C181" s="2"/>
      <c r="D181" s="3"/>
      <c r="E181" s="1"/>
      <c r="F181" s="1"/>
      <c r="G181" s="1"/>
      <c r="H181" s="76">
        <v>7530198.9000000004</v>
      </c>
      <c r="J181" s="37"/>
    </row>
    <row r="182" spans="1:10" x14ac:dyDescent="0.25">
      <c r="A182" s="46" t="s">
        <v>144</v>
      </c>
      <c r="B182" s="1"/>
      <c r="C182" s="2"/>
      <c r="D182" s="3"/>
      <c r="E182" s="1"/>
      <c r="F182" s="1"/>
      <c r="G182" s="1"/>
      <c r="H182" s="94">
        <v>0</v>
      </c>
      <c r="J182" s="37"/>
    </row>
    <row r="183" spans="1:10" x14ac:dyDescent="0.25">
      <c r="A183" s="46" t="s">
        <v>145</v>
      </c>
      <c r="B183" s="1"/>
      <c r="C183" s="2"/>
      <c r="D183" s="3"/>
      <c r="E183" s="1"/>
      <c r="F183" s="1"/>
      <c r="G183" s="1"/>
      <c r="H183" s="91">
        <v>0</v>
      </c>
      <c r="J183" s="37"/>
    </row>
    <row r="184" spans="1:10" x14ac:dyDescent="0.25">
      <c r="A184" s="46" t="s">
        <v>146</v>
      </c>
      <c r="B184" s="1"/>
      <c r="C184" s="2"/>
      <c r="D184" s="3"/>
      <c r="E184" s="1"/>
      <c r="F184" s="1"/>
      <c r="G184" s="1"/>
      <c r="H184" s="89">
        <v>7530198.9000000004</v>
      </c>
      <c r="J184" s="37"/>
    </row>
    <row r="185" spans="1:10" x14ac:dyDescent="0.25">
      <c r="A185" s="46" t="s">
        <v>147</v>
      </c>
      <c r="B185" s="1"/>
      <c r="C185" s="2"/>
      <c r="D185" s="3"/>
      <c r="E185" s="1"/>
      <c r="F185" s="1"/>
      <c r="G185" s="1"/>
      <c r="H185" s="91">
        <v>0</v>
      </c>
      <c r="J185" s="37"/>
    </row>
    <row r="186" spans="1:10" x14ac:dyDescent="0.25">
      <c r="A186" s="46" t="s">
        <v>148</v>
      </c>
      <c r="B186" s="1"/>
      <c r="C186" s="2"/>
      <c r="D186" s="3"/>
      <c r="E186" s="1"/>
      <c r="F186" s="21"/>
      <c r="G186" s="1"/>
      <c r="H186" s="89">
        <v>5760162.4600000009</v>
      </c>
      <c r="J186" s="37"/>
    </row>
    <row r="187" spans="1:10" x14ac:dyDescent="0.25">
      <c r="A187" s="46" t="s">
        <v>149</v>
      </c>
      <c r="B187" s="1"/>
      <c r="C187" s="2"/>
      <c r="D187" s="3"/>
      <c r="E187" s="1"/>
      <c r="F187" s="21"/>
      <c r="G187" s="1"/>
      <c r="H187" s="94">
        <v>13290361.360000001</v>
      </c>
      <c r="J187" s="37"/>
    </row>
    <row r="188" spans="1:10" x14ac:dyDescent="0.25">
      <c r="A188" s="46" t="s">
        <v>150</v>
      </c>
      <c r="B188" s="1"/>
      <c r="C188" s="2"/>
      <c r="D188" s="3"/>
      <c r="E188" s="1"/>
      <c r="F188" s="21"/>
      <c r="G188" s="1"/>
      <c r="H188" s="94">
        <v>5760162.4600000028</v>
      </c>
      <c r="J188" s="37"/>
    </row>
    <row r="189" spans="1:10" x14ac:dyDescent="0.25">
      <c r="A189" s="46" t="s">
        <v>151</v>
      </c>
      <c r="B189" s="1"/>
      <c r="C189" s="2"/>
      <c r="D189" s="3"/>
      <c r="E189" s="1"/>
      <c r="F189" s="21"/>
      <c r="G189" s="1"/>
      <c r="H189" s="94">
        <v>7530198.8999999985</v>
      </c>
      <c r="J189" s="37"/>
    </row>
    <row r="190" spans="1:10" x14ac:dyDescent="0.25">
      <c r="A190" s="15"/>
      <c r="B190" s="1"/>
      <c r="C190" s="2"/>
      <c r="D190" s="3"/>
      <c r="E190" s="1"/>
      <c r="F190" s="1"/>
      <c r="G190" s="1"/>
      <c r="H190" s="1"/>
    </row>
    <row r="191" spans="1:10" x14ac:dyDescent="0.25">
      <c r="A191" s="15" t="s">
        <v>152</v>
      </c>
      <c r="B191" s="1"/>
      <c r="C191" s="2"/>
      <c r="D191" s="3"/>
      <c r="E191" s="1"/>
      <c r="F191" s="1"/>
      <c r="G191" s="21"/>
      <c r="H191" s="1"/>
    </row>
    <row r="192" spans="1:10" x14ac:dyDescent="0.25">
      <c r="A192" s="15"/>
      <c r="B192" s="1"/>
      <c r="C192" s="2"/>
      <c r="D192" s="3"/>
      <c r="E192" s="1"/>
      <c r="F192" s="1"/>
      <c r="G192" s="1"/>
      <c r="H192" s="1"/>
    </row>
    <row r="193" spans="1:10" ht="14.4" x14ac:dyDescent="0.3">
      <c r="A193" s="46" t="s">
        <v>153</v>
      </c>
      <c r="B193" s="1"/>
      <c r="C193" s="2"/>
      <c r="D193" s="3"/>
      <c r="E193" s="1"/>
      <c r="F193" s="1"/>
      <c r="G193" s="1"/>
      <c r="H193" s="101">
        <v>19.62</v>
      </c>
      <c r="J193" s="48"/>
    </row>
    <row r="194" spans="1:10" ht="17.399999999999999" x14ac:dyDescent="0.3">
      <c r="A194" s="15" t="s">
        <v>154</v>
      </c>
      <c r="B194" s="1"/>
      <c r="C194" s="2"/>
      <c r="D194" s="3"/>
      <c r="E194" s="1"/>
      <c r="F194" s="1"/>
      <c r="H194" s="102">
        <v>0.45388366315166051</v>
      </c>
      <c r="I194" s="103"/>
      <c r="J194" s="48"/>
    </row>
    <row r="195" spans="1:10" ht="17.399999999999999" x14ac:dyDescent="0.3">
      <c r="A195" s="15" t="s">
        <v>155</v>
      </c>
      <c r="B195" s="1"/>
      <c r="C195" s="2"/>
      <c r="D195" s="3"/>
      <c r="E195" s="1"/>
      <c r="F195" s="1"/>
      <c r="H195" s="102">
        <v>0.39176473742359547</v>
      </c>
      <c r="I195" s="103"/>
      <c r="J195" s="48"/>
    </row>
    <row r="196" spans="1:10" x14ac:dyDescent="0.25">
      <c r="A196" s="15"/>
      <c r="B196" s="1"/>
      <c r="C196" s="2"/>
      <c r="D196" s="3"/>
      <c r="E196" s="1"/>
      <c r="F196" s="1"/>
      <c r="H196" s="104"/>
    </row>
    <row r="197" spans="1:10" x14ac:dyDescent="0.25">
      <c r="A197" s="15"/>
      <c r="B197" s="1"/>
      <c r="C197" s="2"/>
      <c r="D197" s="3"/>
      <c r="E197" s="1"/>
      <c r="F197" s="1"/>
      <c r="G197" s="105" t="s">
        <v>156</v>
      </c>
      <c r="H197" s="105" t="s">
        <v>157</v>
      </c>
    </row>
    <row r="198" spans="1:10" x14ac:dyDescent="0.25">
      <c r="A198" s="46" t="s">
        <v>158</v>
      </c>
      <c r="B198" s="1"/>
      <c r="C198" s="2"/>
      <c r="D198" s="3"/>
      <c r="E198" s="21"/>
      <c r="F198" s="1"/>
      <c r="G198" s="101">
        <v>1854685.69</v>
      </c>
      <c r="H198" s="1"/>
    </row>
    <row r="199" spans="1:10" x14ac:dyDescent="0.25">
      <c r="A199" s="46" t="s">
        <v>159</v>
      </c>
      <c r="B199" s="1"/>
      <c r="C199" s="2"/>
      <c r="D199" s="3"/>
      <c r="E199" s="21"/>
      <c r="F199" s="1"/>
      <c r="G199" s="94">
        <v>1901195.57</v>
      </c>
      <c r="H199" s="106">
        <v>99</v>
      </c>
    </row>
    <row r="200" spans="1:10" x14ac:dyDescent="0.25">
      <c r="A200" s="46" t="s">
        <v>160</v>
      </c>
      <c r="B200" s="1"/>
      <c r="C200" s="2"/>
      <c r="D200" s="3"/>
      <c r="E200" s="21"/>
      <c r="F200" s="1"/>
      <c r="G200" s="94">
        <v>-46509.880000000121</v>
      </c>
      <c r="H200" s="1"/>
    </row>
    <row r="201" spans="1:10" x14ac:dyDescent="0.25">
      <c r="A201" s="46" t="s">
        <v>161</v>
      </c>
      <c r="B201" s="1"/>
      <c r="C201" s="2"/>
      <c r="D201" s="3"/>
      <c r="E201" s="21"/>
      <c r="F201" s="1"/>
      <c r="G201" s="94">
        <v>1391464634.9400001</v>
      </c>
      <c r="H201" s="1"/>
    </row>
    <row r="202" spans="1:10" x14ac:dyDescent="0.25">
      <c r="A202" s="46" t="s">
        <v>162</v>
      </c>
      <c r="B202" s="1"/>
      <c r="C202" s="2"/>
      <c r="D202" s="3"/>
      <c r="E202" s="21"/>
      <c r="F202" s="1"/>
      <c r="G202" s="107"/>
      <c r="H202" s="1"/>
    </row>
    <row r="203" spans="1:10" x14ac:dyDescent="0.25">
      <c r="A203" s="46" t="s">
        <v>163</v>
      </c>
      <c r="B203" s="1"/>
      <c r="C203" s="2"/>
      <c r="D203" s="3"/>
      <c r="E203" s="21"/>
      <c r="F203" s="1"/>
      <c r="G203" s="107">
        <v>-3.3425125462858513E-5</v>
      </c>
      <c r="H203" s="1"/>
    </row>
    <row r="204" spans="1:10" x14ac:dyDescent="0.25">
      <c r="A204" s="46" t="s">
        <v>164</v>
      </c>
      <c r="B204" s="1"/>
      <c r="C204" s="2"/>
      <c r="D204" s="3"/>
      <c r="E204" s="21"/>
      <c r="F204" s="1"/>
      <c r="G204" s="108">
        <v>-3.4368940000000002E-4</v>
      </c>
      <c r="H204" s="1"/>
    </row>
    <row r="205" spans="1:10" x14ac:dyDescent="0.25">
      <c r="A205" s="46" t="s">
        <v>165</v>
      </c>
      <c r="B205" s="1"/>
      <c r="C205" s="2"/>
      <c r="D205" s="3"/>
      <c r="E205" s="21"/>
      <c r="F205" s="1"/>
      <c r="G205" s="108">
        <v>-2.8140659999999998E-4</v>
      </c>
      <c r="H205" s="1"/>
    </row>
    <row r="206" spans="1:10" x14ac:dyDescent="0.25">
      <c r="A206" s="46" t="s">
        <v>166</v>
      </c>
      <c r="B206" s="1"/>
      <c r="C206" s="2"/>
      <c r="D206" s="3"/>
      <c r="E206" s="21"/>
      <c r="F206" s="1"/>
      <c r="G206" s="108">
        <v>-1.601653E-4</v>
      </c>
      <c r="H206" s="1"/>
    </row>
    <row r="207" spans="1:10" x14ac:dyDescent="0.25">
      <c r="A207" s="46"/>
      <c r="B207" s="1"/>
      <c r="C207" s="2"/>
      <c r="D207" s="3"/>
      <c r="E207" s="21"/>
      <c r="F207" s="1"/>
      <c r="G207" s="107"/>
      <c r="H207" s="1"/>
    </row>
    <row r="208" spans="1:10" x14ac:dyDescent="0.25">
      <c r="A208" s="15" t="s">
        <v>167</v>
      </c>
      <c r="B208" s="1"/>
      <c r="C208" s="2"/>
      <c r="D208" s="3"/>
      <c r="E208" s="21"/>
      <c r="F208" s="1"/>
      <c r="G208" s="107">
        <v>8.8371274679078734E-4</v>
      </c>
      <c r="H208" s="76">
        <v>1330906.55</v>
      </c>
      <c r="I208" s="37"/>
      <c r="J208" s="37"/>
    </row>
    <row r="209" spans="1:8" x14ac:dyDescent="0.25">
      <c r="A209" s="46"/>
      <c r="B209" s="1"/>
      <c r="C209" s="2"/>
      <c r="D209" s="3"/>
      <c r="E209" s="1"/>
      <c r="F209" s="1"/>
      <c r="G209" s="1"/>
      <c r="H209" s="1"/>
    </row>
    <row r="210" spans="1:8" x14ac:dyDescent="0.25">
      <c r="A210" s="46" t="s">
        <v>168</v>
      </c>
      <c r="B210" s="1"/>
      <c r="C210" s="2"/>
      <c r="D210" s="3"/>
      <c r="E210" s="1"/>
      <c r="F210" s="109" t="s">
        <v>169</v>
      </c>
      <c r="G210" s="110" t="s">
        <v>170</v>
      </c>
      <c r="H210" s="110" t="s">
        <v>62</v>
      </c>
    </row>
    <row r="211" spans="1:8" x14ac:dyDescent="0.25">
      <c r="A211" s="34" t="s">
        <v>171</v>
      </c>
      <c r="B211" s="1"/>
      <c r="C211" s="2"/>
      <c r="D211" s="3"/>
      <c r="E211" s="1"/>
      <c r="F211" s="111">
        <v>5.2007342251368417E-3</v>
      </c>
      <c r="G211" s="101">
        <v>7236637.75</v>
      </c>
      <c r="H211" s="112">
        <v>365</v>
      </c>
    </row>
    <row r="212" spans="1:8" x14ac:dyDescent="0.25">
      <c r="A212" s="34" t="s">
        <v>172</v>
      </c>
      <c r="B212" s="1"/>
      <c r="C212" s="2"/>
      <c r="D212" s="3"/>
      <c r="E212" s="1"/>
      <c r="F212" s="111">
        <v>1.2526141133835981E-3</v>
      </c>
      <c r="G212" s="101">
        <v>1742968.24</v>
      </c>
      <c r="H212" s="112">
        <v>89</v>
      </c>
    </row>
    <row r="213" spans="1:8" x14ac:dyDescent="0.25">
      <c r="A213" s="34" t="s">
        <v>173</v>
      </c>
      <c r="B213" s="1"/>
      <c r="C213" s="2"/>
      <c r="D213" s="3"/>
      <c r="E213" s="1"/>
      <c r="F213" s="111">
        <v>2.911001112273802E-4</v>
      </c>
      <c r="G213" s="113">
        <v>405055.51</v>
      </c>
      <c r="H213" s="114">
        <v>20</v>
      </c>
    </row>
    <row r="214" spans="1:8" x14ac:dyDescent="0.25">
      <c r="A214" s="34" t="s">
        <v>174</v>
      </c>
      <c r="B214" s="1"/>
      <c r="C214" s="2"/>
      <c r="D214" s="3"/>
      <c r="E214" s="1"/>
      <c r="F214" s="111">
        <v>5.3755961971125021E-5</v>
      </c>
      <c r="G214" s="115">
        <v>74799.520000000004</v>
      </c>
      <c r="H214" s="116">
        <v>3</v>
      </c>
    </row>
    <row r="215" spans="1:8" x14ac:dyDescent="0.25">
      <c r="A215" s="46" t="s">
        <v>175</v>
      </c>
      <c r="B215" s="1"/>
      <c r="C215" s="2"/>
      <c r="D215" s="3"/>
      <c r="E215" s="1"/>
      <c r="F215" s="111">
        <v>6.7444484497478198E-3</v>
      </c>
      <c r="G215" s="98">
        <v>9459461.0199999996</v>
      </c>
      <c r="H215" s="117">
        <v>477</v>
      </c>
    </row>
    <row r="216" spans="1:8" x14ac:dyDescent="0.25">
      <c r="A216" s="46"/>
      <c r="B216" s="1"/>
      <c r="C216" s="2"/>
      <c r="D216" s="3"/>
      <c r="E216" s="1"/>
      <c r="F216" s="1"/>
      <c r="G216" s="98"/>
      <c r="H216" s="118"/>
    </row>
    <row r="217" spans="1:8" x14ac:dyDescent="0.25">
      <c r="A217" s="46" t="s">
        <v>176</v>
      </c>
      <c r="B217" s="1"/>
      <c r="C217" s="2"/>
      <c r="D217" s="3"/>
      <c r="E217" s="1"/>
      <c r="F217" s="1"/>
      <c r="G217" s="119" t="s">
        <v>170</v>
      </c>
      <c r="H217" s="119" t="s">
        <v>62</v>
      </c>
    </row>
    <row r="218" spans="1:8" x14ac:dyDescent="0.25">
      <c r="A218" s="46" t="s">
        <v>163</v>
      </c>
      <c r="B218" s="1"/>
      <c r="C218" s="2"/>
      <c r="D218" s="3"/>
      <c r="E218" s="1"/>
      <c r="F218" s="1"/>
      <c r="G218" s="120">
        <v>1.5974701865821032E-3</v>
      </c>
      <c r="H218" s="121">
        <v>1.5889229372375441E-3</v>
      </c>
    </row>
    <row r="219" spans="1:8" x14ac:dyDescent="0.25">
      <c r="A219" s="46" t="s">
        <v>164</v>
      </c>
      <c r="B219" s="1"/>
      <c r="C219" s="2"/>
      <c r="D219" s="3"/>
      <c r="E219" s="1"/>
      <c r="F219" s="1"/>
      <c r="G219" s="120">
        <v>1.4081312E-3</v>
      </c>
      <c r="H219" s="120">
        <v>1.4143471000000001E-3</v>
      </c>
    </row>
    <row r="220" spans="1:8" x14ac:dyDescent="0.25">
      <c r="A220" s="46" t="s">
        <v>165</v>
      </c>
      <c r="B220" s="1"/>
      <c r="C220" s="2"/>
      <c r="D220" s="3"/>
      <c r="E220" s="1"/>
      <c r="F220" s="1"/>
      <c r="G220" s="120">
        <v>1.5247520999999999E-3</v>
      </c>
      <c r="H220" s="120">
        <v>1.4804162000000001E-3</v>
      </c>
    </row>
    <row r="221" spans="1:8" x14ac:dyDescent="0.25">
      <c r="A221" s="46" t="s">
        <v>166</v>
      </c>
      <c r="B221" s="1"/>
      <c r="C221" s="2"/>
      <c r="D221" s="3"/>
      <c r="E221" s="1"/>
      <c r="F221" s="1"/>
      <c r="G221" s="120">
        <v>1.1129079999999999E-3</v>
      </c>
      <c r="H221" s="120">
        <v>1.0670410999999999E-3</v>
      </c>
    </row>
    <row r="222" spans="1:8" x14ac:dyDescent="0.25">
      <c r="A222" s="46"/>
      <c r="B222" s="1"/>
      <c r="C222" s="2"/>
      <c r="D222" s="3"/>
      <c r="E222" s="1"/>
      <c r="F222" s="1"/>
      <c r="G222" s="122"/>
      <c r="H222" s="120"/>
    </row>
    <row r="223" spans="1:8" x14ac:dyDescent="0.25">
      <c r="A223" s="123" t="s">
        <v>177</v>
      </c>
      <c r="B223" s="1"/>
      <c r="C223" s="2"/>
      <c r="D223" s="3"/>
      <c r="E223" s="1"/>
      <c r="F223" s="1"/>
      <c r="G223" s="124">
        <v>2462552.1</v>
      </c>
      <c r="H223" s="120"/>
    </row>
    <row r="224" spans="1:8" x14ac:dyDescent="0.25">
      <c r="A224" s="123" t="s">
        <v>178</v>
      </c>
      <c r="B224" s="1"/>
      <c r="C224" s="2"/>
      <c r="D224" s="3"/>
      <c r="E224" s="1"/>
      <c r="F224" s="1"/>
      <c r="G224" s="122">
        <v>1.7697554347877373E-3</v>
      </c>
      <c r="H224" s="120"/>
    </row>
    <row r="225" spans="1:9" x14ac:dyDescent="0.25">
      <c r="A225" s="123" t="s">
        <v>179</v>
      </c>
      <c r="B225" s="1"/>
      <c r="C225" s="2"/>
      <c r="D225" s="3"/>
      <c r="E225" s="1"/>
      <c r="F225" s="1"/>
      <c r="G225" s="122">
        <v>4.3999999999999997E-2</v>
      </c>
      <c r="H225" s="120"/>
    </row>
    <row r="226" spans="1:9" x14ac:dyDescent="0.25">
      <c r="A226" s="123" t="s">
        <v>180</v>
      </c>
      <c r="B226" s="1"/>
      <c r="C226" s="2"/>
      <c r="D226" s="3"/>
      <c r="E226" s="1"/>
      <c r="F226" s="1"/>
      <c r="G226" s="125" t="s">
        <v>181</v>
      </c>
      <c r="H226" s="120"/>
    </row>
    <row r="227" spans="1:9" x14ac:dyDescent="0.25">
      <c r="A227" s="46"/>
      <c r="B227" s="1"/>
      <c r="C227" s="2"/>
      <c r="D227" s="3"/>
      <c r="E227" s="1"/>
      <c r="F227" s="1"/>
      <c r="G227" s="120"/>
      <c r="H227" s="1"/>
      <c r="I227" s="37"/>
    </row>
    <row r="228" spans="1:9" x14ac:dyDescent="0.25">
      <c r="A228" s="15" t="s">
        <v>182</v>
      </c>
      <c r="B228" s="1"/>
      <c r="C228" s="2"/>
      <c r="D228" s="3"/>
      <c r="E228" s="1"/>
      <c r="F228" s="1"/>
      <c r="G228" s="105" t="s">
        <v>156</v>
      </c>
      <c r="H228" s="105" t="s">
        <v>157</v>
      </c>
    </row>
    <row r="229" spans="1:9" x14ac:dyDescent="0.25">
      <c r="A229" s="15" t="s">
        <v>183</v>
      </c>
      <c r="B229" s="1"/>
      <c r="C229" s="2"/>
      <c r="D229" s="3"/>
      <c r="E229" s="21"/>
      <c r="F229" s="1"/>
      <c r="G229" s="101">
        <v>1960747</v>
      </c>
      <c r="H229" s="126">
        <v>111</v>
      </c>
    </row>
    <row r="230" spans="1:9" x14ac:dyDescent="0.25">
      <c r="A230" s="15" t="s">
        <v>184</v>
      </c>
      <c r="B230" s="1"/>
      <c r="C230" s="2"/>
      <c r="D230" s="3"/>
      <c r="E230" s="21"/>
      <c r="F230" s="1"/>
      <c r="G230" s="115">
        <v>2040671.95</v>
      </c>
      <c r="H230" s="126">
        <v>111</v>
      </c>
    </row>
    <row r="231" spans="1:9" x14ac:dyDescent="0.25">
      <c r="A231" s="15" t="s">
        <v>185</v>
      </c>
      <c r="B231" s="1"/>
      <c r="C231" s="2"/>
      <c r="D231" s="3"/>
      <c r="E231" s="21"/>
      <c r="F231" s="1"/>
      <c r="G231" s="94">
        <v>-79924.949999999953</v>
      </c>
      <c r="H231" s="62"/>
    </row>
    <row r="232" spans="1:9" x14ac:dyDescent="0.25">
      <c r="A232" s="15"/>
      <c r="B232" s="1"/>
      <c r="C232" s="2"/>
      <c r="D232" s="3"/>
      <c r="E232" s="1"/>
      <c r="F232" s="1"/>
      <c r="G232" s="127"/>
    </row>
    <row r="233" spans="1:9" x14ac:dyDescent="0.25">
      <c r="A233" s="15" t="s">
        <v>186</v>
      </c>
      <c r="B233" s="1"/>
      <c r="C233" s="2"/>
      <c r="D233" s="3"/>
      <c r="E233" s="1"/>
      <c r="F233" s="21"/>
      <c r="G233" s="110" t="s">
        <v>156</v>
      </c>
      <c r="H233" s="105" t="s">
        <v>157</v>
      </c>
    </row>
    <row r="234" spans="1:9" x14ac:dyDescent="0.25">
      <c r="A234" s="15" t="s">
        <v>187</v>
      </c>
      <c r="B234" s="1"/>
      <c r="C234" s="2"/>
      <c r="D234" s="3"/>
      <c r="E234" s="21"/>
      <c r="F234" s="1"/>
      <c r="G234" s="76">
        <v>5228135.0999999996</v>
      </c>
      <c r="H234" s="128">
        <v>311</v>
      </c>
      <c r="I234" s="37" t="s">
        <v>51</v>
      </c>
    </row>
    <row r="235" spans="1:9" x14ac:dyDescent="0.25">
      <c r="A235" s="15" t="s">
        <v>188</v>
      </c>
      <c r="B235" s="1"/>
      <c r="C235" s="2"/>
      <c r="D235" s="3"/>
      <c r="E235" s="21"/>
      <c r="F235" s="21"/>
      <c r="G235" s="76">
        <v>5753713.6100000003</v>
      </c>
      <c r="H235" s="69">
        <v>311</v>
      </c>
      <c r="I235" s="37" t="s">
        <v>51</v>
      </c>
    </row>
    <row r="236" spans="1:9" ht="14.4" thickBot="1" x14ac:dyDescent="0.3">
      <c r="A236" s="15" t="s">
        <v>189</v>
      </c>
      <c r="B236" s="1"/>
      <c r="C236" s="2"/>
      <c r="D236" s="3"/>
      <c r="E236" s="21"/>
      <c r="F236" s="1"/>
      <c r="G236" s="129">
        <v>-525578.51000000071</v>
      </c>
    </row>
    <row r="237" spans="1:9" ht="14.4" thickTop="1" x14ac:dyDescent="0.25">
      <c r="A237" s="15"/>
      <c r="B237" s="1"/>
      <c r="C237" s="2"/>
      <c r="D237" s="3"/>
      <c r="E237" s="1"/>
      <c r="F237" s="1"/>
      <c r="G237" s="1"/>
      <c r="H237" s="1"/>
    </row>
    <row r="238" spans="1:9" x14ac:dyDescent="0.25">
      <c r="A238" s="15" t="s">
        <v>234</v>
      </c>
      <c r="B238" s="1"/>
      <c r="C238" s="2"/>
      <c r="E238" s="21"/>
      <c r="F238" s="1"/>
      <c r="G238" s="139">
        <v>31665598.409999996</v>
      </c>
      <c r="H238" s="1"/>
    </row>
    <row r="239" spans="1:9" x14ac:dyDescent="0.25">
      <c r="A239" s="15" t="s">
        <v>235</v>
      </c>
      <c r="B239" s="1"/>
      <c r="C239" s="2"/>
      <c r="E239" s="21"/>
      <c r="F239" s="1"/>
      <c r="G239" s="140">
        <v>1189</v>
      </c>
      <c r="H239" s="1"/>
    </row>
    <row r="240" spans="1:9" x14ac:dyDescent="0.25">
      <c r="A240" s="15"/>
      <c r="B240" s="1"/>
      <c r="C240" s="2"/>
      <c r="D240" s="3"/>
      <c r="E240" s="1"/>
      <c r="F240" s="1"/>
      <c r="G240" s="1"/>
      <c r="H240" s="1"/>
    </row>
    <row r="241" spans="1:10" x14ac:dyDescent="0.25">
      <c r="A241" s="15" t="s">
        <v>190</v>
      </c>
      <c r="B241" s="1"/>
      <c r="C241" s="2"/>
      <c r="D241" s="3"/>
      <c r="E241" s="1"/>
      <c r="F241" s="1"/>
      <c r="G241" s="1" t="s">
        <v>51</v>
      </c>
      <c r="H241" s="1"/>
    </row>
    <row r="242" spans="1:10" x14ac:dyDescent="0.25">
      <c r="A242" s="15"/>
      <c r="B242" s="1"/>
      <c r="C242" s="2"/>
      <c r="D242" s="3"/>
      <c r="E242" s="1"/>
      <c r="F242" s="1"/>
      <c r="G242" s="1"/>
      <c r="H242" s="1"/>
    </row>
    <row r="243" spans="1:10" x14ac:dyDescent="0.25">
      <c r="A243" s="15" t="s">
        <v>191</v>
      </c>
      <c r="B243" s="1"/>
      <c r="C243" s="2"/>
      <c r="D243" s="3"/>
      <c r="E243" s="1"/>
      <c r="F243" s="1"/>
      <c r="G243" s="1"/>
      <c r="H243" s="76">
        <v>2189601.44</v>
      </c>
      <c r="I243" s="130"/>
      <c r="J243" s="59"/>
    </row>
    <row r="244" spans="1:10" x14ac:dyDescent="0.25">
      <c r="A244" s="15" t="s">
        <v>192</v>
      </c>
      <c r="B244" s="1"/>
      <c r="C244" s="2"/>
      <c r="D244" s="3"/>
      <c r="E244" s="1"/>
      <c r="F244" s="1"/>
      <c r="G244" s="1"/>
      <c r="H244" s="94">
        <v>1172260.69</v>
      </c>
      <c r="I244" s="37"/>
      <c r="J244" s="59"/>
    </row>
    <row r="245" spans="1:10" x14ac:dyDescent="0.25">
      <c r="A245" s="15" t="s">
        <v>193</v>
      </c>
      <c r="B245" s="1"/>
      <c r="C245" s="2"/>
      <c r="D245" s="3"/>
      <c r="E245" s="1"/>
      <c r="F245" s="1"/>
      <c r="G245" s="1"/>
      <c r="H245" s="93">
        <v>1290219.8</v>
      </c>
      <c r="J245" s="59"/>
    </row>
    <row r="246" spans="1:10" ht="14.4" thickBot="1" x14ac:dyDescent="0.3">
      <c r="A246" s="15" t="s">
        <v>194</v>
      </c>
      <c r="B246" s="1"/>
      <c r="C246" s="2"/>
      <c r="D246" s="3"/>
      <c r="E246" s="1"/>
      <c r="F246" s="1"/>
      <c r="G246" s="1"/>
      <c r="H246" s="129">
        <v>2307560.5499999998</v>
      </c>
      <c r="I246" s="97"/>
      <c r="J246" s="59"/>
    </row>
    <row r="247" spans="1:10" ht="14.4" thickTop="1" x14ac:dyDescent="0.25">
      <c r="A247" s="15"/>
      <c r="B247" s="1"/>
      <c r="C247" s="2"/>
      <c r="D247" s="3"/>
      <c r="E247" s="1"/>
      <c r="F247" s="1"/>
      <c r="G247" s="1"/>
      <c r="H247" s="1"/>
      <c r="I247" s="131"/>
      <c r="J247" s="59"/>
    </row>
    <row r="248" spans="1:10" x14ac:dyDescent="0.25">
      <c r="A248" s="15" t="s">
        <v>195</v>
      </c>
      <c r="B248" s="1"/>
      <c r="C248" s="2"/>
      <c r="D248" s="3"/>
      <c r="E248" s="1"/>
      <c r="F248" s="1"/>
      <c r="G248" s="1"/>
      <c r="H248" s="76">
        <v>2868465.65</v>
      </c>
      <c r="I248" s="132"/>
      <c r="J248" s="59"/>
    </row>
    <row r="249" spans="1:10" x14ac:dyDescent="0.25">
      <c r="A249" s="15" t="s">
        <v>196</v>
      </c>
      <c r="B249" s="1"/>
      <c r="C249" s="2"/>
      <c r="D249" s="3"/>
      <c r="E249" s="1"/>
      <c r="F249" s="1"/>
      <c r="G249" s="1"/>
      <c r="H249" s="94">
        <v>1214708</v>
      </c>
      <c r="I249" s="133"/>
      <c r="J249" s="59"/>
    </row>
    <row r="250" spans="1:10" x14ac:dyDescent="0.25">
      <c r="A250" s="15" t="s">
        <v>197</v>
      </c>
      <c r="B250" s="1"/>
      <c r="C250" s="2"/>
      <c r="D250" s="3"/>
      <c r="E250" s="1"/>
      <c r="F250" s="1"/>
      <c r="G250" s="1"/>
      <c r="H250" s="94">
        <v>704973.14</v>
      </c>
      <c r="I250" s="132"/>
      <c r="J250" s="59"/>
    </row>
    <row r="251" spans="1:10" ht="14.4" thickBot="1" x14ac:dyDescent="0.3">
      <c r="A251" s="15" t="s">
        <v>198</v>
      </c>
      <c r="B251" s="1"/>
      <c r="C251" s="2"/>
      <c r="D251" s="3"/>
      <c r="E251" s="1"/>
      <c r="F251" s="1"/>
      <c r="G251" s="1"/>
      <c r="H251" s="129">
        <v>2358730.79</v>
      </c>
      <c r="I251" s="134"/>
      <c r="J251" s="59"/>
    </row>
    <row r="252" spans="1:10" ht="14.4" thickTop="1" x14ac:dyDescent="0.25">
      <c r="A252" s="15"/>
    </row>
    <row r="253" spans="1:10" x14ac:dyDescent="0.25">
      <c r="A253" s="118" t="s">
        <v>199</v>
      </c>
      <c r="F253" s="135"/>
      <c r="I253" s="37"/>
    </row>
    <row r="254" spans="1:10" x14ac:dyDescent="0.25">
      <c r="A254" s="118"/>
      <c r="F254" s="135"/>
    </row>
    <row r="255" spans="1:10" x14ac:dyDescent="0.25">
      <c r="A255" s="46" t="s">
        <v>200</v>
      </c>
      <c r="F255" s="135"/>
    </row>
    <row r="256" spans="1:10" x14ac:dyDescent="0.25">
      <c r="A256" s="46" t="s">
        <v>201</v>
      </c>
      <c r="F256" s="135"/>
    </row>
    <row r="257" spans="1:8" x14ac:dyDescent="0.25">
      <c r="A257" s="46" t="s">
        <v>202</v>
      </c>
      <c r="E257" s="32"/>
      <c r="F257" s="135"/>
    </row>
    <row r="258" spans="1:8" x14ac:dyDescent="0.25">
      <c r="A258" s="46" t="s">
        <v>203</v>
      </c>
      <c r="E258" s="32" t="s">
        <v>51</v>
      </c>
      <c r="F258" s="135"/>
      <c r="H258" s="136" t="s">
        <v>204</v>
      </c>
    </row>
    <row r="259" spans="1:8" x14ac:dyDescent="0.25">
      <c r="A259" s="46"/>
      <c r="F259" s="135"/>
      <c r="H259" s="118"/>
    </row>
    <row r="260" spans="1:8" x14ac:dyDescent="0.25">
      <c r="A260" s="46" t="s">
        <v>236</v>
      </c>
      <c r="F260" s="135"/>
      <c r="H260" s="118"/>
    </row>
    <row r="261" spans="1:8" x14ac:dyDescent="0.25">
      <c r="A261" s="46" t="s">
        <v>208</v>
      </c>
      <c r="E261" s="32" t="s">
        <v>51</v>
      </c>
      <c r="F261" s="135"/>
      <c r="H261" s="136" t="s">
        <v>204</v>
      </c>
    </row>
    <row r="262" spans="1:8" x14ac:dyDescent="0.25">
      <c r="A262" s="46"/>
      <c r="F262" s="135"/>
      <c r="H262" s="118"/>
    </row>
    <row r="263" spans="1:8" x14ac:dyDescent="0.25">
      <c r="A263" s="46" t="s">
        <v>237</v>
      </c>
      <c r="F263" s="135"/>
      <c r="H263" s="118"/>
    </row>
    <row r="264" spans="1:8" x14ac:dyDescent="0.25">
      <c r="A264" s="46" t="s">
        <v>210</v>
      </c>
      <c r="E264" s="32" t="s">
        <v>51</v>
      </c>
      <c r="F264" s="135"/>
      <c r="H264" s="136" t="s">
        <v>204</v>
      </c>
    </row>
    <row r="265" spans="1:8" x14ac:dyDescent="0.25">
      <c r="A265" s="46"/>
      <c r="E265" s="32"/>
      <c r="F265" s="135"/>
      <c r="H265" s="136"/>
    </row>
    <row r="266" spans="1:8" x14ac:dyDescent="0.25">
      <c r="A266" s="46" t="s">
        <v>238</v>
      </c>
      <c r="E266" s="32"/>
      <c r="F266" s="135"/>
      <c r="H266" s="136"/>
    </row>
    <row r="267" spans="1:8" x14ac:dyDescent="0.25">
      <c r="A267" s="46" t="s">
        <v>212</v>
      </c>
      <c r="E267" s="32" t="s">
        <v>51</v>
      </c>
      <c r="F267" s="135"/>
      <c r="H267" s="136" t="s">
        <v>204</v>
      </c>
    </row>
    <row r="268" spans="1:8" x14ac:dyDescent="0.25">
      <c r="A268" s="46"/>
      <c r="E268" s="32"/>
      <c r="F268" s="135"/>
      <c r="H268" s="136"/>
    </row>
    <row r="269" spans="1:8" x14ac:dyDescent="0.25">
      <c r="A269" s="46" t="s">
        <v>239</v>
      </c>
      <c r="F269" s="135"/>
      <c r="H269" s="118"/>
    </row>
    <row r="270" spans="1:8" x14ac:dyDescent="0.25">
      <c r="A270" s="46" t="s">
        <v>214</v>
      </c>
      <c r="E270" s="32" t="s">
        <v>51</v>
      </c>
      <c r="F270" s="135"/>
      <c r="H270" s="136" t="s">
        <v>204</v>
      </c>
    </row>
    <row r="273" spans="1:1" x14ac:dyDescent="0.25">
      <c r="A273" s="46"/>
    </row>
    <row r="274" spans="1:1" ht="15.6" x14ac:dyDescent="0.25">
      <c r="A274" s="137" t="s">
        <v>216</v>
      </c>
    </row>
    <row r="275" spans="1:1" x14ac:dyDescent="0.25">
      <c r="A275" s="46"/>
    </row>
    <row r="276" spans="1:1" x14ac:dyDescent="0.25">
      <c r="A276" s="46"/>
    </row>
    <row r="277" spans="1:1" x14ac:dyDescent="0.25">
      <c r="A277" s="46"/>
    </row>
    <row r="278" spans="1:1" x14ac:dyDescent="0.25">
      <c r="A278" s="46"/>
    </row>
    <row r="279" spans="1:1" x14ac:dyDescent="0.25">
      <c r="A279" s="46"/>
    </row>
    <row r="280" spans="1:1" x14ac:dyDescent="0.25">
      <c r="A280" s="46"/>
    </row>
    <row r="281" spans="1:1" x14ac:dyDescent="0.25">
      <c r="A281" s="46"/>
    </row>
    <row r="282" spans="1:1" x14ac:dyDescent="0.25">
      <c r="A282" s="46"/>
    </row>
    <row r="283" spans="1:1" x14ac:dyDescent="0.25">
      <c r="A283" s="46"/>
    </row>
    <row r="284" spans="1:1" x14ac:dyDescent="0.25">
      <c r="A284" s="46"/>
    </row>
    <row r="285" spans="1:1" x14ac:dyDescent="0.25">
      <c r="A285" s="46"/>
    </row>
    <row r="286" spans="1:1" x14ac:dyDescent="0.25">
      <c r="A286" s="46"/>
    </row>
    <row r="287" spans="1:1" x14ac:dyDescent="0.25">
      <c r="A287" s="46"/>
    </row>
    <row r="288" spans="1:1" x14ac:dyDescent="0.25">
      <c r="A288" s="46"/>
    </row>
    <row r="289" spans="1:1" x14ac:dyDescent="0.25">
      <c r="A289" s="46"/>
    </row>
    <row r="290" spans="1:1" x14ac:dyDescent="0.25">
      <c r="A290" s="46"/>
    </row>
    <row r="291" spans="1:1" x14ac:dyDescent="0.25">
      <c r="A291" s="46"/>
    </row>
    <row r="292" spans="1:1" x14ac:dyDescent="0.25">
      <c r="A292" s="46"/>
    </row>
    <row r="293" spans="1:1" x14ac:dyDescent="0.25">
      <c r="A293" s="46"/>
    </row>
    <row r="294" spans="1:1" x14ac:dyDescent="0.25">
      <c r="A294" s="46"/>
    </row>
    <row r="295" spans="1:1" x14ac:dyDescent="0.25">
      <c r="A295" s="46"/>
    </row>
  </sheetData>
  <pageMargins left="0.7" right="0.7" top="0.75" bottom="0.75" header="0.3" footer="0.3"/>
  <pageSetup scale="43" fitToHeight="0" orientation="portrait" r:id="rId1"/>
  <headerFooter>
    <oddHeader xml:space="preserve">&amp;C&amp;"Times New Roman,Regular"NISSAN AUTO LEASE TRUST 2020-A
Servicer Report
</oddHeader>
  </headerFooter>
  <rowBreaks count="2" manualBreakCount="2">
    <brk id="99" max="16383" man="1"/>
    <brk id="190" max="8"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E295"/>
  <sheetViews>
    <sheetView zoomScale="75" zoomScaleNormal="75" workbookViewId="0">
      <selection activeCell="D35" sqref="D35"/>
    </sheetView>
  </sheetViews>
  <sheetFormatPr defaultColWidth="34.44140625" defaultRowHeight="13.8" x14ac:dyDescent="0.25"/>
  <cols>
    <col min="1" max="1" width="32.44140625" style="1" customWidth="1"/>
    <col min="2" max="2" width="20.33203125" style="4" customWidth="1"/>
    <col min="3" max="3" width="18.88671875" style="4" bestFit="1" customWidth="1"/>
    <col min="4" max="4" width="37.88671875" style="4" customWidth="1"/>
    <col min="5" max="5" width="21.33203125" style="4" customWidth="1"/>
    <col min="6" max="6" width="23.33203125" style="4" customWidth="1"/>
    <col min="7" max="7" width="20.88671875" style="4" customWidth="1"/>
    <col min="8" max="8" width="18.109375" style="4" customWidth="1"/>
    <col min="9" max="9" width="15.109375" style="4" customWidth="1"/>
    <col min="10" max="16384" width="34.44140625" style="4"/>
  </cols>
  <sheetData>
    <row r="1" spans="1:31" x14ac:dyDescent="0.25">
      <c r="B1" s="1"/>
      <c r="C1" s="1"/>
      <c r="D1" s="1"/>
      <c r="E1" s="1"/>
      <c r="F1" s="1"/>
      <c r="G1" s="1"/>
      <c r="H1" s="1"/>
      <c r="I1" s="1"/>
      <c r="J1" s="1"/>
      <c r="K1" s="1"/>
      <c r="L1" s="1"/>
      <c r="M1" s="1"/>
      <c r="N1" s="1"/>
      <c r="O1" s="1"/>
      <c r="P1" s="1"/>
      <c r="Q1" s="1"/>
      <c r="R1" s="1"/>
      <c r="S1" s="1"/>
      <c r="T1" s="1"/>
      <c r="U1" s="1"/>
      <c r="V1" s="1"/>
      <c r="W1" s="1"/>
      <c r="X1" s="1"/>
      <c r="Y1" s="1"/>
      <c r="Z1" s="2"/>
      <c r="AA1" s="3"/>
      <c r="AB1" s="1"/>
      <c r="AC1" s="1"/>
      <c r="AD1" s="1"/>
      <c r="AE1" s="1"/>
    </row>
    <row r="2" spans="1:31" x14ac:dyDescent="0.25">
      <c r="A2" s="5"/>
      <c r="B2" s="1"/>
      <c r="C2" s="1"/>
      <c r="D2" s="1"/>
      <c r="E2" s="1"/>
      <c r="F2" s="1"/>
      <c r="G2" s="1"/>
    </row>
    <row r="3" spans="1:31" x14ac:dyDescent="0.25">
      <c r="A3" s="6" t="s">
        <v>0</v>
      </c>
      <c r="B3" s="1"/>
      <c r="C3" s="7">
        <v>43952</v>
      </c>
      <c r="D3" s="8" t="s">
        <v>1</v>
      </c>
      <c r="E3" s="9">
        <v>43997</v>
      </c>
      <c r="F3" s="1"/>
      <c r="G3" s="1"/>
    </row>
    <row r="4" spans="1:31" x14ac:dyDescent="0.25">
      <c r="A4" s="6" t="s">
        <v>2</v>
      </c>
      <c r="B4" s="1"/>
      <c r="C4" s="7">
        <v>43982</v>
      </c>
      <c r="D4" s="8" t="s">
        <v>3</v>
      </c>
      <c r="E4" s="10">
        <v>30</v>
      </c>
      <c r="F4" s="1"/>
      <c r="G4" s="1"/>
    </row>
    <row r="5" spans="1:31" x14ac:dyDescent="0.25">
      <c r="A5" s="6" t="s">
        <v>4</v>
      </c>
      <c r="B5" s="1"/>
      <c r="C5" s="7">
        <v>43966</v>
      </c>
      <c r="D5" s="8" t="s">
        <v>5</v>
      </c>
      <c r="E5" s="10">
        <v>31</v>
      </c>
      <c r="F5" s="11"/>
      <c r="G5" s="1"/>
    </row>
    <row r="6" spans="1:31" x14ac:dyDescent="0.25">
      <c r="A6" s="6" t="s">
        <v>6</v>
      </c>
      <c r="B6" s="1"/>
      <c r="C6" s="7">
        <v>43997</v>
      </c>
      <c r="D6" s="11"/>
      <c r="E6" s="12"/>
      <c r="F6" s="11"/>
      <c r="G6" s="1"/>
    </row>
    <row r="7" spans="1:31" x14ac:dyDescent="0.25">
      <c r="A7" s="6"/>
      <c r="B7" s="13"/>
      <c r="C7" s="11"/>
      <c r="D7" s="11"/>
      <c r="E7" s="11"/>
      <c r="F7" s="14"/>
      <c r="G7" s="1"/>
    </row>
    <row r="8" spans="1:31" x14ac:dyDescent="0.25">
      <c r="A8" s="15" t="s">
        <v>7</v>
      </c>
      <c r="B8" s="11"/>
      <c r="C8" s="1"/>
      <c r="D8" s="1"/>
      <c r="E8" s="1"/>
      <c r="F8" s="1"/>
      <c r="G8" s="1"/>
    </row>
    <row r="9" spans="1:31" x14ac:dyDescent="0.25">
      <c r="A9" s="8"/>
      <c r="B9" s="16" t="s">
        <v>8</v>
      </c>
      <c r="C9" s="16" t="s">
        <v>9</v>
      </c>
      <c r="D9" s="16" t="s">
        <v>10</v>
      </c>
      <c r="E9" s="16" t="s">
        <v>11</v>
      </c>
      <c r="F9" s="16" t="s">
        <v>12</v>
      </c>
      <c r="G9" s="1"/>
    </row>
    <row r="10" spans="1:31" x14ac:dyDescent="0.25">
      <c r="A10" s="8" t="s">
        <v>13</v>
      </c>
      <c r="B10" s="17"/>
      <c r="C10" s="18">
        <v>1506039779.1399999</v>
      </c>
      <c r="D10" s="19">
        <v>1413543950.52</v>
      </c>
      <c r="E10" s="18">
        <v>1391464634.9400001</v>
      </c>
      <c r="F10" s="20">
        <v>0.92392289646862702</v>
      </c>
      <c r="G10" s="21"/>
      <c r="H10" s="22"/>
    </row>
    <row r="11" spans="1:31" x14ac:dyDescent="0.25">
      <c r="A11" s="8" t="s">
        <v>14</v>
      </c>
      <c r="B11" s="8"/>
      <c r="C11" s="18">
        <v>1506039779.1399999</v>
      </c>
      <c r="D11" s="19">
        <v>1413543950.52</v>
      </c>
      <c r="E11" s="18">
        <v>1391464634.9400001</v>
      </c>
      <c r="F11" s="20">
        <v>0.92392289646862702</v>
      </c>
      <c r="G11" s="1"/>
    </row>
    <row r="12" spans="1:31" x14ac:dyDescent="0.25">
      <c r="A12" s="23" t="s">
        <v>15</v>
      </c>
      <c r="B12" s="24">
        <v>1.7218299999999999E-2</v>
      </c>
      <c r="C12" s="18">
        <v>164000000</v>
      </c>
      <c r="D12" s="19">
        <v>71504171.379999995</v>
      </c>
      <c r="E12" s="18">
        <v>49424855.799999997</v>
      </c>
      <c r="F12" s="20">
        <v>0.30137107195121948</v>
      </c>
      <c r="G12" s="21"/>
    </row>
    <row r="13" spans="1:31" x14ac:dyDescent="0.25">
      <c r="A13" s="23" t="s">
        <v>16</v>
      </c>
      <c r="B13" s="24">
        <v>1.7999999999999999E-2</v>
      </c>
      <c r="C13" s="18">
        <v>500000000</v>
      </c>
      <c r="D13" s="19">
        <v>500000000</v>
      </c>
      <c r="E13" s="18">
        <v>500000000</v>
      </c>
      <c r="F13" s="20">
        <v>1</v>
      </c>
      <c r="G13" s="21"/>
    </row>
    <row r="14" spans="1:31" x14ac:dyDescent="0.25">
      <c r="A14" s="23" t="s">
        <v>17</v>
      </c>
      <c r="B14" s="25">
        <v>3.1362999999999999E-3</v>
      </c>
      <c r="C14" s="18">
        <v>50000000</v>
      </c>
      <c r="D14" s="19">
        <v>50000000</v>
      </c>
      <c r="E14" s="18">
        <v>50000000</v>
      </c>
      <c r="F14" s="20">
        <v>1</v>
      </c>
      <c r="G14" s="21"/>
    </row>
    <row r="15" spans="1:31" x14ac:dyDescent="0.25">
      <c r="A15" s="23" t="s">
        <v>18</v>
      </c>
      <c r="B15" s="24">
        <v>1.84E-2</v>
      </c>
      <c r="C15" s="18">
        <v>436000000</v>
      </c>
      <c r="D15" s="19">
        <v>436000000</v>
      </c>
      <c r="E15" s="18">
        <v>436000000</v>
      </c>
      <c r="F15" s="20">
        <v>1</v>
      </c>
      <c r="G15" s="1"/>
    </row>
    <row r="16" spans="1:31" x14ac:dyDescent="0.25">
      <c r="A16" s="23" t="s">
        <v>19</v>
      </c>
      <c r="B16" s="24">
        <v>1.8800000000000001E-2</v>
      </c>
      <c r="C16" s="18">
        <v>107500000</v>
      </c>
      <c r="D16" s="19">
        <v>107500000</v>
      </c>
      <c r="E16" s="18">
        <v>107500000</v>
      </c>
      <c r="F16" s="20">
        <v>1</v>
      </c>
      <c r="G16" s="1"/>
    </row>
    <row r="17" spans="1:10" x14ac:dyDescent="0.25">
      <c r="A17" s="23" t="s">
        <v>20</v>
      </c>
      <c r="B17" s="24">
        <v>0</v>
      </c>
      <c r="C17" s="18">
        <v>248539779.13999999</v>
      </c>
      <c r="D17" s="19">
        <v>248539779.13999999</v>
      </c>
      <c r="E17" s="18">
        <v>248539779.13999999</v>
      </c>
      <c r="F17" s="20">
        <v>1</v>
      </c>
      <c r="G17" s="1"/>
    </row>
    <row r="18" spans="1:10" x14ac:dyDescent="0.25">
      <c r="A18" s="23"/>
      <c r="B18" s="26"/>
      <c r="C18" s="27"/>
      <c r="D18" s="27"/>
      <c r="E18" s="27"/>
      <c r="F18" s="27"/>
      <c r="G18" s="1"/>
    </row>
    <row r="19" spans="1:10" x14ac:dyDescent="0.25">
      <c r="A19" s="23"/>
      <c r="B19" s="26"/>
      <c r="C19" s="1"/>
      <c r="D19" s="1"/>
      <c r="E19" s="1"/>
      <c r="F19" s="27"/>
      <c r="G19" s="21"/>
    </row>
    <row r="20" spans="1:10" ht="27.6" x14ac:dyDescent="0.25">
      <c r="A20" s="23"/>
      <c r="B20" s="28" t="s">
        <v>21</v>
      </c>
      <c r="C20" s="28" t="s">
        <v>22</v>
      </c>
      <c r="D20" s="28" t="s">
        <v>23</v>
      </c>
      <c r="E20" s="28" t="s">
        <v>24</v>
      </c>
      <c r="F20" s="27"/>
      <c r="G20" s="1"/>
    </row>
    <row r="21" spans="1:10" x14ac:dyDescent="0.25">
      <c r="A21" s="23" t="s">
        <v>15</v>
      </c>
      <c r="B21" s="18">
        <v>22079315.579999987</v>
      </c>
      <c r="C21" s="18">
        <v>106018.3</v>
      </c>
      <c r="D21" s="20">
        <v>134.62997304878041</v>
      </c>
      <c r="E21" s="20">
        <v>0.64645304878048782</v>
      </c>
      <c r="F21" s="27"/>
      <c r="G21" s="1"/>
    </row>
    <row r="22" spans="1:10" x14ac:dyDescent="0.25">
      <c r="A22" s="23" t="s">
        <v>16</v>
      </c>
      <c r="B22" s="18">
        <v>0</v>
      </c>
      <c r="C22" s="18">
        <v>750000</v>
      </c>
      <c r="D22" s="20">
        <v>0</v>
      </c>
      <c r="E22" s="20">
        <v>1.5</v>
      </c>
      <c r="F22" s="27"/>
      <c r="G22" s="1"/>
    </row>
    <row r="23" spans="1:10" x14ac:dyDescent="0.25">
      <c r="A23" s="23" t="s">
        <v>17</v>
      </c>
      <c r="B23" s="18">
        <v>0</v>
      </c>
      <c r="C23" s="18">
        <v>13503.51</v>
      </c>
      <c r="D23" s="20">
        <v>0</v>
      </c>
      <c r="E23" s="20">
        <v>0</v>
      </c>
      <c r="F23" s="27"/>
      <c r="G23" s="1"/>
    </row>
    <row r="24" spans="1:10" x14ac:dyDescent="0.25">
      <c r="A24" s="23" t="s">
        <v>18</v>
      </c>
      <c r="B24" s="18">
        <v>0</v>
      </c>
      <c r="C24" s="18">
        <v>668533.32999999996</v>
      </c>
      <c r="D24" s="20">
        <v>0</v>
      </c>
      <c r="E24" s="20">
        <v>1.5333333256880732</v>
      </c>
      <c r="F24" s="27"/>
      <c r="G24" s="1"/>
    </row>
    <row r="25" spans="1:10" x14ac:dyDescent="0.25">
      <c r="A25" s="23" t="s">
        <v>19</v>
      </c>
      <c r="B25" s="18">
        <v>0</v>
      </c>
      <c r="C25" s="18">
        <v>168416.67</v>
      </c>
      <c r="D25" s="20">
        <v>0</v>
      </c>
      <c r="E25" s="20">
        <v>1.5666666976744188</v>
      </c>
      <c r="F25" s="27"/>
      <c r="G25" s="1"/>
    </row>
    <row r="26" spans="1:10" x14ac:dyDescent="0.25">
      <c r="A26" s="23" t="s">
        <v>20</v>
      </c>
      <c r="B26" s="18">
        <v>0</v>
      </c>
      <c r="C26" s="18">
        <v>0</v>
      </c>
      <c r="D26" s="20">
        <v>0</v>
      </c>
      <c r="E26" s="20">
        <v>0</v>
      </c>
      <c r="F26" s="27"/>
      <c r="G26" s="1"/>
    </row>
    <row r="27" spans="1:10" x14ac:dyDescent="0.25">
      <c r="A27" s="8" t="s">
        <v>14</v>
      </c>
      <c r="B27" s="18">
        <v>22079315.579999987</v>
      </c>
      <c r="C27" s="18">
        <v>1706471.81</v>
      </c>
      <c r="D27" s="29"/>
      <c r="E27" s="30"/>
      <c r="F27" s="31"/>
      <c r="G27" s="1"/>
    </row>
    <row r="28" spans="1:10" x14ac:dyDescent="0.25">
      <c r="A28" s="15"/>
      <c r="B28" s="31"/>
      <c r="C28" s="1"/>
      <c r="D28" s="32"/>
      <c r="E28" s="32"/>
      <c r="F28" s="31"/>
      <c r="G28" s="1"/>
    </row>
    <row r="29" spans="1:10" x14ac:dyDescent="0.25">
      <c r="A29" s="15" t="s">
        <v>25</v>
      </c>
      <c r="B29" s="31"/>
      <c r="C29" s="1"/>
      <c r="D29" s="32"/>
      <c r="E29" s="32"/>
      <c r="F29" s="1"/>
      <c r="G29" s="1"/>
    </row>
    <row r="30" spans="1:10" x14ac:dyDescent="0.25">
      <c r="A30" s="15"/>
      <c r="B30" s="1"/>
      <c r="C30" s="1"/>
      <c r="D30" s="1"/>
      <c r="E30" s="1"/>
      <c r="F30" s="1"/>
      <c r="G30" s="1"/>
    </row>
    <row r="31" spans="1:10" x14ac:dyDescent="0.25">
      <c r="A31" s="33" t="s">
        <v>26</v>
      </c>
      <c r="B31" s="1"/>
      <c r="C31" s="1"/>
      <c r="D31" s="1"/>
      <c r="E31" s="1"/>
      <c r="F31" s="1"/>
      <c r="G31" s="1"/>
    </row>
    <row r="32" spans="1:10" x14ac:dyDescent="0.25">
      <c r="A32" s="34" t="s">
        <v>27</v>
      </c>
      <c r="B32" s="1"/>
      <c r="C32" s="1"/>
      <c r="D32" s="1"/>
      <c r="E32" s="1"/>
      <c r="F32" s="1"/>
      <c r="H32" s="35">
        <v>16563685.17</v>
      </c>
      <c r="I32" s="36"/>
      <c r="J32" s="37"/>
    </row>
    <row r="33" spans="1:10" x14ac:dyDescent="0.25">
      <c r="A33" s="34" t="s">
        <v>28</v>
      </c>
      <c r="B33" s="1"/>
      <c r="C33" s="1"/>
      <c r="D33" s="1"/>
      <c r="E33" s="1"/>
      <c r="F33" s="1"/>
      <c r="H33" s="38">
        <v>7957782.6100000003</v>
      </c>
      <c r="I33" s="39"/>
      <c r="J33" s="37"/>
    </row>
    <row r="34" spans="1:10" x14ac:dyDescent="0.25">
      <c r="A34" s="15" t="s">
        <v>29</v>
      </c>
      <c r="B34" s="1"/>
      <c r="C34" s="1"/>
      <c r="D34" s="1"/>
      <c r="E34" s="32"/>
      <c r="F34" s="21"/>
      <c r="H34" s="40">
        <v>24521467.780000001</v>
      </c>
      <c r="I34" s="41"/>
      <c r="J34" s="37"/>
    </row>
    <row r="35" spans="1:10" x14ac:dyDescent="0.25">
      <c r="A35" s="15"/>
      <c r="B35" s="1"/>
      <c r="C35" s="1"/>
      <c r="D35" s="1"/>
      <c r="E35" s="32"/>
      <c r="F35" s="21"/>
      <c r="H35" s="42"/>
      <c r="I35" s="41"/>
    </row>
    <row r="36" spans="1:10" x14ac:dyDescent="0.25">
      <c r="A36" s="15" t="s">
        <v>30</v>
      </c>
      <c r="B36" s="1"/>
      <c r="C36" s="1"/>
      <c r="D36" s="1"/>
      <c r="E36" s="1"/>
      <c r="F36" s="1"/>
      <c r="H36" s="40">
        <v>0</v>
      </c>
      <c r="I36" s="43"/>
      <c r="J36" s="37"/>
    </row>
    <row r="37" spans="1:10" x14ac:dyDescent="0.25">
      <c r="A37" s="15"/>
      <c r="B37" s="1"/>
      <c r="C37" s="1"/>
      <c r="D37" s="1"/>
      <c r="E37" s="1"/>
      <c r="F37" s="1"/>
      <c r="H37" s="1"/>
      <c r="I37" s="15"/>
    </row>
    <row r="38" spans="1:10" x14ac:dyDescent="0.25">
      <c r="A38" s="33" t="s">
        <v>31</v>
      </c>
      <c r="B38" s="1"/>
      <c r="C38" s="1"/>
      <c r="D38" s="1"/>
      <c r="E38" s="1"/>
      <c r="F38" s="1"/>
      <c r="H38" s="1"/>
      <c r="I38" s="15"/>
    </row>
    <row r="39" spans="1:10" x14ac:dyDescent="0.25">
      <c r="A39" s="34" t="s">
        <v>32</v>
      </c>
      <c r="B39" s="1"/>
      <c r="C39" s="1"/>
      <c r="D39" s="44"/>
      <c r="E39" s="1"/>
      <c r="F39" s="1"/>
      <c r="H39" s="45">
        <v>1331303.53</v>
      </c>
      <c r="I39" s="43"/>
      <c r="J39" s="37"/>
    </row>
    <row r="40" spans="1:10" x14ac:dyDescent="0.25">
      <c r="A40" s="34" t="s">
        <v>33</v>
      </c>
      <c r="B40" s="1"/>
      <c r="C40" s="1"/>
      <c r="D40" s="1"/>
      <c r="E40" s="1"/>
      <c r="F40" s="21"/>
      <c r="H40" s="38">
        <v>890293.29</v>
      </c>
      <c r="I40" s="39"/>
      <c r="J40" s="37"/>
    </row>
    <row r="41" spans="1:10" x14ac:dyDescent="0.25">
      <c r="A41" s="46" t="s">
        <v>34</v>
      </c>
      <c r="B41" s="1"/>
      <c r="C41" s="1"/>
      <c r="D41" s="1"/>
      <c r="E41" s="1"/>
      <c r="F41" s="47"/>
      <c r="H41" s="40">
        <v>2221596.8200000003</v>
      </c>
      <c r="I41" s="41"/>
      <c r="J41" s="37"/>
    </row>
    <row r="42" spans="1:10" x14ac:dyDescent="0.25">
      <c r="A42" s="34"/>
      <c r="B42" s="1"/>
      <c r="C42" s="1"/>
      <c r="D42" s="1"/>
      <c r="E42" s="1"/>
      <c r="F42" s="1"/>
      <c r="G42" s="37"/>
      <c r="H42" s="42"/>
      <c r="I42" s="43"/>
    </row>
    <row r="43" spans="1:10" x14ac:dyDescent="0.25">
      <c r="A43" s="15"/>
      <c r="B43" s="1"/>
      <c r="C43" s="1"/>
      <c r="D43" s="1"/>
      <c r="E43" s="1"/>
      <c r="F43" s="1"/>
      <c r="H43" s="1"/>
      <c r="I43" s="15"/>
    </row>
    <row r="44" spans="1:10" x14ac:dyDescent="0.25">
      <c r="A44" s="33" t="s">
        <v>35</v>
      </c>
      <c r="B44" s="1"/>
      <c r="C44" s="1"/>
      <c r="D44" s="1"/>
      <c r="E44" s="1"/>
      <c r="F44" s="1"/>
      <c r="H44" s="1"/>
      <c r="I44" s="15"/>
    </row>
    <row r="45" spans="1:10" ht="14.4" x14ac:dyDescent="0.3">
      <c r="A45" s="46" t="s">
        <v>36</v>
      </c>
      <c r="B45" s="1"/>
      <c r="C45" s="1"/>
      <c r="D45" s="1"/>
      <c r="E45" s="1"/>
      <c r="F45" s="1"/>
      <c r="G45" s="48"/>
      <c r="H45" s="40">
        <v>0</v>
      </c>
      <c r="I45" s="41"/>
      <c r="J45" s="37"/>
    </row>
    <row r="46" spans="1:10" x14ac:dyDescent="0.25">
      <c r="A46" s="46" t="s">
        <v>37</v>
      </c>
      <c r="B46" s="1"/>
      <c r="C46" s="1"/>
      <c r="D46" s="1"/>
      <c r="E46" s="1"/>
      <c r="F46" s="1"/>
      <c r="H46" s="45">
        <v>0</v>
      </c>
      <c r="I46" s="43"/>
      <c r="J46" s="37"/>
    </row>
    <row r="47" spans="1:10" x14ac:dyDescent="0.25">
      <c r="A47" s="46" t="s">
        <v>38</v>
      </c>
      <c r="B47" s="1"/>
      <c r="C47" s="1"/>
      <c r="D47" s="1"/>
      <c r="E47" s="1"/>
      <c r="F47" s="21"/>
      <c r="G47" s="36"/>
      <c r="H47" s="35">
        <v>3224987.52</v>
      </c>
      <c r="I47" s="36"/>
      <c r="J47" s="37"/>
    </row>
    <row r="48" spans="1:10" x14ac:dyDescent="0.25">
      <c r="A48" s="46" t="s">
        <v>39</v>
      </c>
      <c r="B48" s="1"/>
      <c r="C48" s="1"/>
      <c r="D48" s="1"/>
      <c r="E48" s="1"/>
      <c r="F48" s="1"/>
      <c r="H48" s="35">
        <v>3047.84</v>
      </c>
      <c r="I48" s="36"/>
      <c r="J48" s="37"/>
    </row>
    <row r="49" spans="1:10" x14ac:dyDescent="0.25">
      <c r="A49" s="46" t="s">
        <v>40</v>
      </c>
      <c r="B49" s="1"/>
      <c r="C49" s="1"/>
      <c r="D49" s="1"/>
      <c r="E49" s="1"/>
      <c r="F49" s="1"/>
      <c r="H49" s="45">
        <v>0</v>
      </c>
      <c r="I49" s="43"/>
      <c r="J49" s="37"/>
    </row>
    <row r="50" spans="1:10" x14ac:dyDescent="0.25">
      <c r="A50" s="46" t="s">
        <v>41</v>
      </c>
      <c r="B50" s="1"/>
      <c r="C50" s="1"/>
      <c r="D50" s="1"/>
      <c r="E50" s="1"/>
      <c r="F50" s="1"/>
      <c r="H50" s="35">
        <v>578251.06999999995</v>
      </c>
      <c r="I50" s="36"/>
      <c r="J50" s="37"/>
    </row>
    <row r="51" spans="1:10" x14ac:dyDescent="0.25">
      <c r="A51" s="46" t="s">
        <v>42</v>
      </c>
      <c r="B51" s="1"/>
      <c r="C51" s="1"/>
      <c r="D51" s="1"/>
      <c r="E51" s="1"/>
      <c r="F51" s="1"/>
      <c r="H51" s="49">
        <v>26922.560000000001</v>
      </c>
      <c r="I51" s="50"/>
      <c r="J51" s="37"/>
    </row>
    <row r="52" spans="1:10" x14ac:dyDescent="0.25">
      <c r="A52" s="15" t="s">
        <v>43</v>
      </c>
      <c r="B52" s="1"/>
      <c r="C52" s="1"/>
      <c r="D52" s="1"/>
      <c r="E52" s="1"/>
      <c r="F52" s="21"/>
      <c r="H52" s="51">
        <v>30576273.59</v>
      </c>
      <c r="I52" s="51"/>
      <c r="J52" s="37"/>
    </row>
    <row r="53" spans="1:10" x14ac:dyDescent="0.25">
      <c r="A53" s="15"/>
      <c r="B53" s="1"/>
      <c r="C53" s="1"/>
      <c r="D53" s="1"/>
      <c r="E53" s="1"/>
      <c r="F53" s="21"/>
      <c r="H53" s="52"/>
    </row>
    <row r="54" spans="1:10" x14ac:dyDescent="0.25">
      <c r="A54" s="15"/>
      <c r="B54" s="1"/>
      <c r="C54" s="1"/>
      <c r="D54" s="1"/>
      <c r="E54" s="53" t="s">
        <v>44</v>
      </c>
      <c r="F54" s="21"/>
      <c r="H54" s="52"/>
    </row>
    <row r="55" spans="1:10" x14ac:dyDescent="0.25">
      <c r="A55" s="15" t="s">
        <v>45</v>
      </c>
      <c r="B55" s="1"/>
      <c r="C55" s="1"/>
      <c r="D55" s="1"/>
      <c r="E55" s="54" t="s">
        <v>46</v>
      </c>
      <c r="F55" s="55" t="s">
        <v>47</v>
      </c>
      <c r="G55" s="54" t="s">
        <v>48</v>
      </c>
      <c r="H55" s="51" t="s">
        <v>49</v>
      </c>
    </row>
    <row r="56" spans="1:10" x14ac:dyDescent="0.25">
      <c r="A56" s="46" t="s">
        <v>50</v>
      </c>
      <c r="B56" s="1" t="s">
        <v>51</v>
      </c>
      <c r="C56" s="1"/>
      <c r="D56" s="1"/>
      <c r="E56" s="56">
        <v>864346.1</v>
      </c>
      <c r="F56" s="56"/>
      <c r="G56" s="57"/>
      <c r="H56" s="58">
        <v>49</v>
      </c>
      <c r="I56" s="59"/>
    </row>
    <row r="57" spans="1:10" x14ac:dyDescent="0.25">
      <c r="A57" s="46" t="s">
        <v>52</v>
      </c>
      <c r="E57" s="56">
        <v>61132</v>
      </c>
      <c r="F57" s="56"/>
      <c r="G57" s="57"/>
      <c r="H57" s="58">
        <v>4</v>
      </c>
      <c r="I57" s="59"/>
    </row>
    <row r="58" spans="1:10" x14ac:dyDescent="0.25">
      <c r="A58" s="46" t="s">
        <v>53</v>
      </c>
      <c r="B58" s="1"/>
      <c r="C58" s="1"/>
      <c r="D58" s="1"/>
      <c r="E58" s="56">
        <v>321838</v>
      </c>
      <c r="F58" s="57"/>
      <c r="G58" s="57"/>
      <c r="H58" s="58">
        <v>21</v>
      </c>
    </row>
    <row r="59" spans="1:10" x14ac:dyDescent="0.25">
      <c r="A59" s="46" t="s">
        <v>54</v>
      </c>
      <c r="B59" s="1"/>
      <c r="C59" s="1"/>
      <c r="D59" s="1"/>
      <c r="E59" s="56">
        <v>0</v>
      </c>
      <c r="F59" s="57"/>
      <c r="G59" s="57"/>
      <c r="H59" s="58">
        <v>0</v>
      </c>
    </row>
    <row r="60" spans="1:10" x14ac:dyDescent="0.25">
      <c r="A60" s="46" t="s">
        <v>55</v>
      </c>
      <c r="B60" s="1"/>
      <c r="C60" s="1"/>
      <c r="D60" s="1"/>
      <c r="E60" s="56">
        <v>32093</v>
      </c>
      <c r="F60" s="57"/>
      <c r="G60" s="57"/>
      <c r="H60" s="58">
        <v>2</v>
      </c>
    </row>
    <row r="61" spans="1:10" x14ac:dyDescent="0.25">
      <c r="A61" s="46" t="s">
        <v>56</v>
      </c>
      <c r="B61" s="1"/>
      <c r="C61" s="1"/>
      <c r="D61" s="1"/>
      <c r="E61" s="56"/>
      <c r="F61" s="56">
        <v>559070.38</v>
      </c>
      <c r="G61" s="57"/>
      <c r="H61" s="58">
        <v>29</v>
      </c>
    </row>
    <row r="62" spans="1:10" x14ac:dyDescent="0.25">
      <c r="A62" s="46" t="s">
        <v>57</v>
      </c>
      <c r="B62" s="1"/>
      <c r="C62" s="1"/>
      <c r="D62" s="1"/>
      <c r="E62" s="56"/>
      <c r="F62" s="56"/>
      <c r="G62" s="57">
        <v>19751.71</v>
      </c>
      <c r="H62" s="58">
        <v>1</v>
      </c>
    </row>
    <row r="63" spans="1:10" x14ac:dyDescent="0.25">
      <c r="A63" s="46" t="s">
        <v>58</v>
      </c>
      <c r="B63" s="1"/>
      <c r="C63" s="1"/>
      <c r="D63" s="1"/>
      <c r="E63" s="56"/>
      <c r="F63" s="60"/>
      <c r="G63" s="57">
        <v>1246890.5900000001</v>
      </c>
      <c r="H63" s="58">
        <v>57</v>
      </c>
    </row>
    <row r="64" spans="1:10" x14ac:dyDescent="0.25">
      <c r="A64" s="46" t="s">
        <v>59</v>
      </c>
      <c r="B64" s="1"/>
      <c r="C64" s="1"/>
      <c r="D64" s="1"/>
      <c r="E64" s="61"/>
      <c r="F64" s="61"/>
      <c r="G64" s="57">
        <v>481674.37</v>
      </c>
      <c r="H64" s="58">
        <v>18</v>
      </c>
    </row>
    <row r="65" spans="1:10" x14ac:dyDescent="0.25">
      <c r="A65" s="34" t="s">
        <v>60</v>
      </c>
      <c r="B65" s="1"/>
      <c r="C65" s="1"/>
      <c r="D65" s="1"/>
      <c r="E65" s="62">
        <v>1279409.1000000001</v>
      </c>
      <c r="F65" s="62">
        <v>559070.38</v>
      </c>
      <c r="G65" s="63">
        <v>1748316.67</v>
      </c>
      <c r="H65" s="64">
        <v>181</v>
      </c>
      <c r="I65" s="59"/>
    </row>
    <row r="66" spans="1:10" x14ac:dyDescent="0.25">
      <c r="A66" s="15"/>
      <c r="B66" s="1"/>
      <c r="C66" s="1"/>
      <c r="D66" s="1"/>
      <c r="E66" s="1"/>
      <c r="F66" s="1"/>
      <c r="G66" s="1"/>
      <c r="H66" s="42"/>
    </row>
    <row r="67" spans="1:10" x14ac:dyDescent="0.25">
      <c r="A67" s="15"/>
      <c r="B67" s="1"/>
      <c r="C67" s="1"/>
      <c r="D67" s="1"/>
      <c r="E67" s="47"/>
      <c r="F67" s="47"/>
      <c r="G67" s="47"/>
      <c r="H67" s="47"/>
    </row>
    <row r="68" spans="1:10" x14ac:dyDescent="0.25">
      <c r="A68" s="15"/>
      <c r="B68" s="1"/>
      <c r="C68" s="1"/>
      <c r="D68" s="1"/>
      <c r="E68" s="1"/>
      <c r="F68" s="1"/>
      <c r="G68" s="1"/>
      <c r="H68" s="42"/>
    </row>
    <row r="69" spans="1:10" x14ac:dyDescent="0.25">
      <c r="A69" s="15" t="s">
        <v>61</v>
      </c>
      <c r="B69" s="1"/>
      <c r="C69" s="1"/>
      <c r="D69" s="2"/>
      <c r="E69" s="1"/>
      <c r="F69" s="65"/>
      <c r="G69" s="1"/>
      <c r="H69" s="42"/>
    </row>
    <row r="70" spans="1:10" x14ac:dyDescent="0.25">
      <c r="A70" s="15"/>
      <c r="B70" s="1"/>
      <c r="C70" s="1"/>
      <c r="D70" s="66" t="s">
        <v>62</v>
      </c>
      <c r="E70" s="66" t="s">
        <v>63</v>
      </c>
      <c r="F70" s="67" t="s">
        <v>64</v>
      </c>
      <c r="G70" s="68" t="s">
        <v>65</v>
      </c>
      <c r="H70" s="42"/>
    </row>
    <row r="71" spans="1:10" x14ac:dyDescent="0.25">
      <c r="A71" s="46" t="s">
        <v>66</v>
      </c>
      <c r="B71" s="1"/>
      <c r="C71" s="1"/>
      <c r="D71" s="69">
        <v>70704</v>
      </c>
      <c r="E71" s="70">
        <v>1725465829.0799999</v>
      </c>
      <c r="F71" s="71">
        <v>7.0000000000000007E-2</v>
      </c>
      <c r="G71" s="70">
        <v>1413543950.52</v>
      </c>
      <c r="H71" s="42"/>
      <c r="I71" s="59"/>
    </row>
    <row r="72" spans="1:10" x14ac:dyDescent="0.25">
      <c r="A72" s="46" t="s">
        <v>67</v>
      </c>
      <c r="B72" s="1"/>
      <c r="C72" s="1"/>
      <c r="D72" s="72"/>
      <c r="E72" s="73">
        <v>-22937253.59</v>
      </c>
      <c r="F72" s="74"/>
      <c r="G72" s="35">
        <v>-17936357.75999999</v>
      </c>
      <c r="H72" s="42"/>
      <c r="I72" s="59"/>
    </row>
    <row r="73" spans="1:10" x14ac:dyDescent="0.25">
      <c r="A73" s="46" t="s">
        <v>68</v>
      </c>
      <c r="B73" s="1"/>
      <c r="C73" s="1"/>
      <c r="D73" s="75">
        <v>-73</v>
      </c>
      <c r="E73" s="73">
        <v>-1780462</v>
      </c>
      <c r="F73" s="74"/>
      <c r="G73" s="35">
        <v>-1486644.66</v>
      </c>
      <c r="H73" s="42"/>
      <c r="I73" s="59"/>
    </row>
    <row r="74" spans="1:10" x14ac:dyDescent="0.25">
      <c r="A74" s="46" t="s">
        <v>69</v>
      </c>
      <c r="B74" s="1"/>
      <c r="C74" s="1"/>
      <c r="D74" s="75">
        <v>0</v>
      </c>
      <c r="E74" s="73">
        <v>0</v>
      </c>
      <c r="F74" s="74"/>
      <c r="G74" s="35">
        <v>0</v>
      </c>
      <c r="H74" s="42"/>
      <c r="I74" s="59"/>
    </row>
    <row r="75" spans="1:10" x14ac:dyDescent="0.25">
      <c r="A75" s="46" t="s">
        <v>70</v>
      </c>
      <c r="B75" s="1"/>
      <c r="C75" s="21"/>
      <c r="D75" s="75">
        <v>-53</v>
      </c>
      <c r="E75" s="73">
        <v>-1151094.46</v>
      </c>
      <c r="F75" s="74"/>
      <c r="G75" s="35">
        <v>-942692.08</v>
      </c>
      <c r="H75" s="42"/>
      <c r="I75" s="59"/>
    </row>
    <row r="76" spans="1:10" x14ac:dyDescent="0.25">
      <c r="A76" s="46" t="s">
        <v>71</v>
      </c>
      <c r="B76" s="1"/>
      <c r="C76" s="1"/>
      <c r="D76" s="75">
        <v>-90</v>
      </c>
      <c r="E76" s="73">
        <v>-2012203.03</v>
      </c>
      <c r="F76" s="76"/>
      <c r="G76" s="35">
        <v>-1713621.08</v>
      </c>
      <c r="H76" s="42"/>
      <c r="I76" s="59"/>
      <c r="J76" s="59"/>
    </row>
    <row r="77" spans="1:10" x14ac:dyDescent="0.25">
      <c r="A77" s="46" t="s">
        <v>72</v>
      </c>
      <c r="B77" s="1"/>
      <c r="C77" s="77"/>
      <c r="D77" s="78">
        <v>70488</v>
      </c>
      <c r="E77" s="79">
        <v>1697584816</v>
      </c>
      <c r="F77" s="80"/>
      <c r="G77" s="79">
        <v>1391464634.9400001</v>
      </c>
      <c r="H77" s="52"/>
      <c r="I77" s="59"/>
    </row>
    <row r="78" spans="1:10" x14ac:dyDescent="0.25">
      <c r="A78" s="81"/>
      <c r="B78" s="1"/>
      <c r="C78" s="47"/>
      <c r="D78" s="1"/>
      <c r="E78" s="82" t="s">
        <v>51</v>
      </c>
      <c r="F78" s="1"/>
      <c r="G78" s="82" t="s">
        <v>51</v>
      </c>
      <c r="H78" s="52"/>
    </row>
    <row r="79" spans="1:10" x14ac:dyDescent="0.25">
      <c r="A79" s="83" t="s">
        <v>73</v>
      </c>
      <c r="B79" s="1"/>
      <c r="C79" s="47"/>
      <c r="D79" s="1"/>
      <c r="E79" s="1"/>
      <c r="F79" s="1"/>
      <c r="G79" s="1"/>
      <c r="H79" s="52"/>
    </row>
    <row r="80" spans="1:10" x14ac:dyDescent="0.25">
      <c r="A80" s="84" t="s">
        <v>74</v>
      </c>
      <c r="B80" s="1"/>
      <c r="C80" s="47"/>
      <c r="D80" s="1"/>
      <c r="E80" s="1"/>
      <c r="F80" s="1"/>
      <c r="G80" s="56">
        <v>490466154.5</v>
      </c>
      <c r="H80" s="52"/>
      <c r="I80" s="59"/>
    </row>
    <row r="81" spans="1:10" x14ac:dyDescent="0.25">
      <c r="A81" s="84" t="s">
        <v>75</v>
      </c>
      <c r="B81" s="1"/>
      <c r="C81" s="47"/>
      <c r="D81" s="1"/>
      <c r="E81" s="1"/>
      <c r="F81" s="1"/>
      <c r="G81" s="61">
        <v>900998480.44000006</v>
      </c>
      <c r="H81" s="52"/>
      <c r="I81" s="59"/>
    </row>
    <row r="82" spans="1:10" x14ac:dyDescent="0.25">
      <c r="A82" s="85" t="s">
        <v>60</v>
      </c>
      <c r="B82" s="1"/>
      <c r="C82" s="47"/>
      <c r="D82" s="1"/>
      <c r="E82" s="1"/>
      <c r="F82" s="1"/>
      <c r="G82" s="86">
        <v>1391464634.9400001</v>
      </c>
      <c r="H82" s="52"/>
      <c r="I82" s="59"/>
    </row>
    <row r="83" spans="1:10" x14ac:dyDescent="0.25">
      <c r="A83" s="84"/>
      <c r="B83" s="1"/>
      <c r="C83" s="47"/>
      <c r="D83" s="1"/>
      <c r="E83" s="1"/>
      <c r="F83" s="1"/>
      <c r="G83" s="1"/>
      <c r="H83" s="52"/>
    </row>
    <row r="84" spans="1:10" x14ac:dyDescent="0.25">
      <c r="A84" s="87"/>
      <c r="B84" s="1"/>
      <c r="C84" s="47"/>
      <c r="D84" s="1"/>
      <c r="E84" s="1"/>
      <c r="F84" s="1"/>
      <c r="G84" s="1"/>
      <c r="H84" s="52"/>
    </row>
    <row r="85" spans="1:10" x14ac:dyDescent="0.25">
      <c r="A85" s="15" t="s">
        <v>76</v>
      </c>
      <c r="B85" s="1"/>
      <c r="C85" s="1"/>
      <c r="D85" s="1"/>
      <c r="E85" s="1"/>
      <c r="F85" s="1"/>
      <c r="G85" s="88"/>
      <c r="H85" s="1"/>
    </row>
    <row r="86" spans="1:10" x14ac:dyDescent="0.25">
      <c r="A86" s="15"/>
      <c r="B86" s="1"/>
      <c r="C86" s="1"/>
      <c r="D86" s="1"/>
      <c r="E86" s="1"/>
      <c r="F86" s="1"/>
      <c r="G86" s="47"/>
      <c r="H86" s="1"/>
    </row>
    <row r="87" spans="1:10" x14ac:dyDescent="0.25">
      <c r="A87" s="46" t="s">
        <v>43</v>
      </c>
      <c r="B87" s="1"/>
      <c r="C87" s="1"/>
      <c r="D87" s="1"/>
      <c r="E87" s="47"/>
      <c r="F87" s="37"/>
      <c r="G87" s="1"/>
      <c r="H87" s="89">
        <v>30576273.590000004</v>
      </c>
      <c r="I87" s="37"/>
      <c r="J87" s="37"/>
    </row>
    <row r="88" spans="1:10" x14ac:dyDescent="0.25">
      <c r="A88" s="46" t="s">
        <v>77</v>
      </c>
      <c r="B88" s="1"/>
      <c r="C88" s="1"/>
      <c r="D88" s="1"/>
      <c r="E88" s="1"/>
      <c r="F88" s="1"/>
      <c r="G88" s="1"/>
      <c r="H88" s="90">
        <v>0</v>
      </c>
      <c r="J88" s="37"/>
    </row>
    <row r="89" spans="1:10" x14ac:dyDescent="0.25">
      <c r="A89" s="46" t="s">
        <v>78</v>
      </c>
      <c r="B89" s="1"/>
      <c r="C89" s="1"/>
      <c r="D89" s="1"/>
      <c r="E89" s="1"/>
      <c r="F89" s="21"/>
      <c r="G89" s="1"/>
      <c r="H89" s="89">
        <v>30576273.590000004</v>
      </c>
      <c r="J89" s="37"/>
    </row>
    <row r="90" spans="1:10" x14ac:dyDescent="0.25">
      <c r="A90" s="46"/>
      <c r="B90" s="1"/>
      <c r="C90" s="1"/>
      <c r="D90" s="1"/>
      <c r="E90" s="1"/>
      <c r="F90" s="1"/>
      <c r="G90" s="1"/>
      <c r="H90" s="21"/>
    </row>
    <row r="91" spans="1:10" x14ac:dyDescent="0.25">
      <c r="A91" s="46" t="s">
        <v>79</v>
      </c>
      <c r="B91" s="1"/>
      <c r="C91" s="1"/>
      <c r="D91" s="1"/>
      <c r="E91" s="1"/>
      <c r="F91" s="21"/>
      <c r="G91" s="1"/>
      <c r="H91" s="89">
        <v>0</v>
      </c>
      <c r="J91" s="37"/>
    </row>
    <row r="92" spans="1:10" x14ac:dyDescent="0.25">
      <c r="A92" s="46" t="s">
        <v>80</v>
      </c>
      <c r="B92" s="1"/>
      <c r="C92" s="1"/>
      <c r="D92" s="1"/>
      <c r="E92" s="1"/>
      <c r="F92" s="21"/>
      <c r="G92" s="1"/>
      <c r="H92" s="91">
        <v>794118.43</v>
      </c>
      <c r="J92" s="37"/>
    </row>
    <row r="93" spans="1:10" x14ac:dyDescent="0.25">
      <c r="A93" s="15" t="s">
        <v>81</v>
      </c>
      <c r="B93" s="1"/>
      <c r="C93" s="1"/>
      <c r="D93" s="1"/>
      <c r="E93" s="1"/>
      <c r="F93" s="1"/>
      <c r="G93" s="1"/>
      <c r="H93" s="92">
        <v>500162.07</v>
      </c>
      <c r="J93" s="37"/>
    </row>
    <row r="94" spans="1:10" x14ac:dyDescent="0.25">
      <c r="A94" s="46" t="s">
        <v>82</v>
      </c>
      <c r="B94" s="1"/>
      <c r="C94" s="1"/>
      <c r="D94" s="1"/>
      <c r="E94" s="1"/>
      <c r="F94" s="1"/>
      <c r="G94" s="1"/>
      <c r="H94" s="15"/>
    </row>
    <row r="95" spans="1:10" x14ac:dyDescent="0.25">
      <c r="A95" s="34" t="s">
        <v>83</v>
      </c>
      <c r="B95" s="1"/>
      <c r="C95" s="1"/>
      <c r="D95" s="1"/>
      <c r="E95" s="1"/>
      <c r="F95" s="1"/>
      <c r="G95" s="1"/>
      <c r="H95" s="89">
        <v>1177953.29</v>
      </c>
      <c r="J95" s="37"/>
    </row>
    <row r="96" spans="1:10" x14ac:dyDescent="0.25">
      <c r="A96" s="34" t="s">
        <v>84</v>
      </c>
      <c r="B96" s="1"/>
      <c r="C96" s="1"/>
      <c r="D96" s="1"/>
      <c r="E96" s="1"/>
      <c r="F96" s="1"/>
      <c r="G96" s="1"/>
      <c r="H96" s="89">
        <v>1177953.29</v>
      </c>
      <c r="J96" s="37"/>
    </row>
    <row r="97" spans="1:10" x14ac:dyDescent="0.25">
      <c r="A97" s="34" t="s">
        <v>85</v>
      </c>
      <c r="B97" s="1"/>
      <c r="C97" s="1"/>
      <c r="D97" s="1"/>
      <c r="E97" s="1"/>
      <c r="F97" s="1"/>
      <c r="G97" s="1"/>
      <c r="H97" s="93">
        <v>0</v>
      </c>
      <c r="J97" s="37"/>
    </row>
    <row r="98" spans="1:10" x14ac:dyDescent="0.25">
      <c r="A98" s="34" t="s">
        <v>86</v>
      </c>
      <c r="B98" s="1"/>
      <c r="C98" s="1"/>
      <c r="D98" s="1"/>
      <c r="E98" s="1"/>
      <c r="F98" s="1"/>
      <c r="G98" s="1"/>
      <c r="H98" s="94">
        <v>2472233.79</v>
      </c>
      <c r="I98" s="37"/>
      <c r="J98" s="37"/>
    </row>
    <row r="99" spans="1:10" x14ac:dyDescent="0.25">
      <c r="A99" s="81"/>
      <c r="B99" s="1"/>
      <c r="C99" s="1"/>
      <c r="D99" s="1"/>
      <c r="E99" s="1"/>
      <c r="F99" s="1"/>
      <c r="G99" s="1"/>
      <c r="H99" s="1"/>
    </row>
    <row r="100" spans="1:10" x14ac:dyDescent="0.25">
      <c r="A100" s="46" t="s">
        <v>87</v>
      </c>
      <c r="B100" s="1"/>
      <c r="C100" s="1"/>
      <c r="D100" s="1"/>
      <c r="E100" s="1"/>
      <c r="F100" s="1"/>
      <c r="G100" s="1"/>
      <c r="H100" s="1"/>
    </row>
    <row r="101" spans="1:10" x14ac:dyDescent="0.25">
      <c r="A101" s="95" t="s">
        <v>88</v>
      </c>
      <c r="B101" s="1"/>
      <c r="C101" s="1"/>
      <c r="D101" s="1"/>
      <c r="E101" s="1"/>
      <c r="F101" s="1"/>
      <c r="G101" s="1"/>
      <c r="H101" s="1"/>
    </row>
    <row r="102" spans="1:10" x14ac:dyDescent="0.25">
      <c r="A102" s="96" t="s">
        <v>89</v>
      </c>
      <c r="B102" s="1"/>
      <c r="C102" s="1"/>
      <c r="D102" s="1"/>
      <c r="E102" s="1"/>
      <c r="F102" s="1"/>
      <c r="G102" s="1"/>
      <c r="H102" s="89">
        <v>0</v>
      </c>
      <c r="J102" s="37"/>
    </row>
    <row r="103" spans="1:10" x14ac:dyDescent="0.25">
      <c r="A103" s="96" t="s">
        <v>90</v>
      </c>
      <c r="B103" s="1"/>
      <c r="C103" s="1"/>
      <c r="D103" s="1"/>
      <c r="E103" s="1"/>
      <c r="F103" s="1"/>
      <c r="G103" s="1"/>
      <c r="H103" s="89">
        <v>0</v>
      </c>
      <c r="J103" s="37"/>
    </row>
    <row r="104" spans="1:10" x14ac:dyDescent="0.25">
      <c r="A104" s="96" t="s">
        <v>91</v>
      </c>
      <c r="B104" s="1"/>
      <c r="C104" s="1"/>
      <c r="D104" s="1"/>
      <c r="E104" s="1"/>
      <c r="F104" s="1"/>
      <c r="G104" s="1"/>
      <c r="H104" s="89">
        <v>106018.3</v>
      </c>
      <c r="J104" s="37"/>
    </row>
    <row r="105" spans="1:10" x14ac:dyDescent="0.25">
      <c r="A105" s="96"/>
      <c r="B105" s="1"/>
      <c r="C105" s="1"/>
      <c r="D105" s="1"/>
      <c r="E105" s="1"/>
      <c r="F105" s="1"/>
      <c r="G105" s="1"/>
      <c r="H105" s="89"/>
    </row>
    <row r="106" spans="1:10" x14ac:dyDescent="0.25">
      <c r="A106" s="96" t="s">
        <v>92</v>
      </c>
      <c r="B106" s="1"/>
      <c r="C106" s="1"/>
      <c r="D106" s="1"/>
      <c r="E106" s="1"/>
      <c r="F106" s="1"/>
      <c r="G106" s="1"/>
      <c r="H106" s="89">
        <v>106018.3</v>
      </c>
      <c r="J106" s="37"/>
    </row>
    <row r="107" spans="1:10" x14ac:dyDescent="0.25">
      <c r="A107" s="96" t="s">
        <v>93</v>
      </c>
      <c r="B107" s="1"/>
      <c r="C107" s="1"/>
      <c r="D107" s="1"/>
      <c r="E107" s="1"/>
      <c r="F107" s="1"/>
      <c r="G107" s="1"/>
      <c r="H107" s="97">
        <v>0</v>
      </c>
      <c r="J107" s="37"/>
    </row>
    <row r="108" spans="1:10" x14ac:dyDescent="0.25">
      <c r="A108" s="15"/>
      <c r="B108" s="1"/>
      <c r="C108" s="1"/>
      <c r="D108" s="1"/>
      <c r="E108" s="1"/>
      <c r="F108" s="1"/>
      <c r="G108" s="1"/>
      <c r="H108" s="1"/>
    </row>
    <row r="109" spans="1:10" x14ac:dyDescent="0.25">
      <c r="A109" s="95" t="s">
        <v>94</v>
      </c>
      <c r="B109" s="1"/>
      <c r="C109" s="1"/>
      <c r="D109" s="1"/>
      <c r="E109" s="1"/>
      <c r="F109" s="1"/>
      <c r="G109" s="1"/>
      <c r="H109" s="1"/>
    </row>
    <row r="110" spans="1:10" x14ac:dyDescent="0.25">
      <c r="A110" s="96" t="s">
        <v>95</v>
      </c>
      <c r="B110" s="1"/>
      <c r="C110" s="1"/>
      <c r="D110" s="1"/>
      <c r="E110" s="1"/>
      <c r="F110" s="1"/>
      <c r="G110" s="1"/>
      <c r="H110" s="89">
        <v>0</v>
      </c>
      <c r="J110" s="37"/>
    </row>
    <row r="111" spans="1:10" x14ac:dyDescent="0.25">
      <c r="A111" s="96" t="s">
        <v>96</v>
      </c>
      <c r="B111" s="1"/>
      <c r="C111" s="1"/>
      <c r="D111" s="1"/>
      <c r="E111" s="1"/>
      <c r="F111" s="1"/>
      <c r="G111" s="1"/>
      <c r="H111" s="89">
        <v>0</v>
      </c>
      <c r="J111" s="37"/>
    </row>
    <row r="112" spans="1:10" x14ac:dyDescent="0.25">
      <c r="A112" s="96" t="s">
        <v>97</v>
      </c>
      <c r="B112" s="1"/>
      <c r="C112" s="1"/>
      <c r="D112" s="1"/>
      <c r="E112" s="1"/>
      <c r="F112" s="1"/>
      <c r="G112" s="1"/>
      <c r="H112" s="89">
        <v>750000</v>
      </c>
      <c r="J112" s="37"/>
    </row>
    <row r="113" spans="1:10" x14ac:dyDescent="0.25">
      <c r="A113" s="96"/>
      <c r="B113" s="1"/>
      <c r="C113" s="1"/>
      <c r="D113" s="1"/>
      <c r="E113" s="1"/>
      <c r="F113" s="1"/>
      <c r="G113" s="1"/>
      <c r="H113" s="89"/>
    </row>
    <row r="114" spans="1:10" x14ac:dyDescent="0.25">
      <c r="A114" s="96" t="s">
        <v>98</v>
      </c>
      <c r="B114" s="1"/>
      <c r="C114" s="1"/>
      <c r="D114" s="1"/>
      <c r="E114" s="1"/>
      <c r="F114" s="1"/>
      <c r="G114" s="1"/>
      <c r="H114" s="89">
        <v>750000</v>
      </c>
      <c r="J114" s="37"/>
    </row>
    <row r="115" spans="1:10" x14ac:dyDescent="0.25">
      <c r="A115" s="96" t="s">
        <v>99</v>
      </c>
      <c r="B115" s="1"/>
      <c r="C115" s="1"/>
      <c r="D115" s="1"/>
      <c r="E115" s="1"/>
      <c r="F115" s="1"/>
      <c r="G115" s="1"/>
      <c r="H115" s="97">
        <v>0</v>
      </c>
      <c r="J115" s="37"/>
    </row>
    <row r="116" spans="1:10" x14ac:dyDescent="0.25">
      <c r="A116" s="96"/>
      <c r="B116" s="1"/>
      <c r="C116" s="1"/>
      <c r="D116" s="1"/>
      <c r="E116" s="1"/>
      <c r="F116" s="1"/>
      <c r="G116" s="1"/>
      <c r="H116" s="1"/>
    </row>
    <row r="117" spans="1:10" x14ac:dyDescent="0.25">
      <c r="A117" s="95" t="s">
        <v>100</v>
      </c>
      <c r="B117" s="1"/>
      <c r="C117" s="1"/>
      <c r="D117" s="1"/>
      <c r="E117" s="1"/>
      <c r="F117" s="1"/>
      <c r="G117" s="1"/>
      <c r="H117" s="1"/>
    </row>
    <row r="118" spans="1:10" x14ac:dyDescent="0.25">
      <c r="A118" s="96" t="s">
        <v>101</v>
      </c>
      <c r="B118" s="1"/>
      <c r="C118" s="1"/>
      <c r="D118" s="1"/>
      <c r="E118" s="1"/>
      <c r="F118" s="1"/>
      <c r="G118" s="1"/>
      <c r="H118" s="89">
        <v>0</v>
      </c>
      <c r="J118" s="37"/>
    </row>
    <row r="119" spans="1:10" x14ac:dyDescent="0.25">
      <c r="A119" s="96" t="s">
        <v>102</v>
      </c>
      <c r="B119" s="1"/>
      <c r="C119" s="1"/>
      <c r="D119" s="1"/>
      <c r="E119" s="1"/>
      <c r="F119" s="1"/>
      <c r="G119" s="1"/>
      <c r="H119" s="89">
        <v>0</v>
      </c>
      <c r="J119" s="37"/>
    </row>
    <row r="120" spans="1:10" x14ac:dyDescent="0.25">
      <c r="A120" s="96" t="s">
        <v>103</v>
      </c>
      <c r="B120" s="1"/>
      <c r="C120" s="1"/>
      <c r="D120" s="1"/>
      <c r="E120" s="1"/>
      <c r="F120" s="1"/>
      <c r="G120" s="1"/>
      <c r="H120" s="89">
        <v>13503.51</v>
      </c>
      <c r="J120" s="37"/>
    </row>
    <row r="121" spans="1:10" x14ac:dyDescent="0.25">
      <c r="A121" s="96"/>
      <c r="B121" s="1"/>
      <c r="C121" s="1"/>
      <c r="D121" s="1"/>
      <c r="E121" s="1"/>
      <c r="F121" s="1"/>
      <c r="G121" s="1"/>
      <c r="H121" s="89"/>
    </row>
    <row r="122" spans="1:10" x14ac:dyDescent="0.25">
      <c r="A122" s="96" t="s">
        <v>104</v>
      </c>
      <c r="B122" s="1"/>
      <c r="C122" s="1"/>
      <c r="D122" s="1"/>
      <c r="E122" s="1"/>
      <c r="F122" s="1"/>
      <c r="G122" s="1"/>
      <c r="H122" s="89">
        <v>13503.51</v>
      </c>
      <c r="J122" s="37"/>
    </row>
    <row r="123" spans="1:10" x14ac:dyDescent="0.25">
      <c r="A123" s="96" t="s">
        <v>105</v>
      </c>
      <c r="B123" s="1"/>
      <c r="C123" s="1"/>
      <c r="D123" s="1"/>
      <c r="E123" s="1"/>
      <c r="F123" s="1"/>
      <c r="G123" s="1"/>
      <c r="H123" s="97">
        <v>0</v>
      </c>
      <c r="J123" s="37"/>
    </row>
    <row r="124" spans="1:10" x14ac:dyDescent="0.25">
      <c r="A124" s="96"/>
      <c r="B124" s="1"/>
      <c r="C124" s="1"/>
      <c r="D124" s="1"/>
      <c r="E124" s="1"/>
      <c r="F124" s="1"/>
      <c r="G124" s="1"/>
      <c r="H124" s="1"/>
    </row>
    <row r="125" spans="1:10" x14ac:dyDescent="0.25">
      <c r="A125" s="95" t="s">
        <v>106</v>
      </c>
      <c r="B125" s="1"/>
      <c r="C125" s="1"/>
      <c r="D125" s="1"/>
      <c r="E125" s="1"/>
      <c r="F125" s="1"/>
      <c r="G125" s="1"/>
      <c r="H125" s="31"/>
    </row>
    <row r="126" spans="1:10" x14ac:dyDescent="0.25">
      <c r="A126" s="96" t="s">
        <v>107</v>
      </c>
      <c r="B126" s="1"/>
      <c r="C126" s="1"/>
      <c r="D126" s="1"/>
      <c r="E126" s="1"/>
      <c r="F126" s="1"/>
      <c r="G126" s="1"/>
      <c r="H126" s="89">
        <v>0</v>
      </c>
      <c r="J126" s="37"/>
    </row>
    <row r="127" spans="1:10" x14ac:dyDescent="0.25">
      <c r="A127" s="96" t="s">
        <v>108</v>
      </c>
      <c r="B127" s="1"/>
      <c r="C127" s="1"/>
      <c r="D127" s="1"/>
      <c r="E127" s="1"/>
      <c r="F127" s="1"/>
      <c r="G127" s="1"/>
      <c r="H127" s="89">
        <v>0</v>
      </c>
      <c r="J127" s="37"/>
    </row>
    <row r="128" spans="1:10" x14ac:dyDescent="0.25">
      <c r="A128" s="96" t="s">
        <v>109</v>
      </c>
      <c r="B128" s="1"/>
      <c r="C128" s="1"/>
      <c r="D128" s="1"/>
      <c r="E128" s="1"/>
      <c r="F128" s="1"/>
      <c r="G128" s="1"/>
      <c r="H128" s="89">
        <v>668533.32999999996</v>
      </c>
      <c r="J128" s="37"/>
    </row>
    <row r="129" spans="1:10" x14ac:dyDescent="0.25">
      <c r="A129" s="96"/>
      <c r="B129" s="1"/>
      <c r="C129" s="1"/>
      <c r="D129" s="1"/>
      <c r="E129" s="1"/>
      <c r="F129" s="1"/>
      <c r="G129" s="1"/>
      <c r="H129" s="89"/>
    </row>
    <row r="130" spans="1:10" x14ac:dyDescent="0.25">
      <c r="A130" s="96" t="s">
        <v>110</v>
      </c>
      <c r="B130" s="1"/>
      <c r="C130" s="1"/>
      <c r="D130" s="1"/>
      <c r="E130" s="1"/>
      <c r="F130" s="1"/>
      <c r="G130" s="1"/>
      <c r="H130" s="89">
        <v>668533.32999999996</v>
      </c>
      <c r="J130" s="37"/>
    </row>
    <row r="131" spans="1:10" x14ac:dyDescent="0.25">
      <c r="A131" s="96" t="s">
        <v>111</v>
      </c>
      <c r="B131" s="1"/>
      <c r="C131" s="1"/>
      <c r="D131" s="1"/>
      <c r="E131" s="1"/>
      <c r="F131" s="1"/>
      <c r="G131" s="1"/>
      <c r="H131" s="97">
        <v>0</v>
      </c>
      <c r="J131" s="37"/>
    </row>
    <row r="132" spans="1:10" x14ac:dyDescent="0.25">
      <c r="A132" s="15"/>
      <c r="B132" s="1"/>
      <c r="C132" s="1"/>
      <c r="D132" s="1"/>
      <c r="E132" s="1"/>
      <c r="F132" s="1"/>
      <c r="G132" s="1"/>
      <c r="H132" s="21" t="s">
        <v>51</v>
      </c>
    </row>
    <row r="133" spans="1:10" x14ac:dyDescent="0.25">
      <c r="A133" s="95" t="s">
        <v>112</v>
      </c>
      <c r="B133" s="1"/>
      <c r="C133" s="1"/>
      <c r="D133" s="1"/>
      <c r="E133" s="1"/>
      <c r="F133" s="1"/>
      <c r="G133" s="1"/>
      <c r="H133" s="1"/>
    </row>
    <row r="134" spans="1:10" x14ac:dyDescent="0.25">
      <c r="A134" s="96" t="s">
        <v>113</v>
      </c>
      <c r="B134" s="1"/>
      <c r="C134" s="1"/>
      <c r="D134" s="1"/>
      <c r="E134" s="1"/>
      <c r="F134" s="1"/>
      <c r="G134" s="1"/>
      <c r="H134" s="89">
        <v>0</v>
      </c>
      <c r="J134" s="37"/>
    </row>
    <row r="135" spans="1:10" x14ac:dyDescent="0.25">
      <c r="A135" s="96" t="s">
        <v>114</v>
      </c>
      <c r="B135" s="1"/>
      <c r="C135" s="1"/>
      <c r="D135" s="1"/>
      <c r="E135" s="1"/>
      <c r="F135" s="1"/>
      <c r="G135" s="1"/>
      <c r="H135" s="89">
        <v>0</v>
      </c>
      <c r="J135" s="37"/>
    </row>
    <row r="136" spans="1:10" x14ac:dyDescent="0.25">
      <c r="A136" s="96" t="s">
        <v>115</v>
      </c>
      <c r="B136" s="1"/>
      <c r="C136" s="1"/>
      <c r="D136" s="1"/>
      <c r="E136" s="1"/>
      <c r="F136" s="1"/>
      <c r="G136" s="1"/>
      <c r="H136" s="89">
        <v>168416.67</v>
      </c>
      <c r="J136" s="37"/>
    </row>
    <row r="137" spans="1:10" x14ac:dyDescent="0.25">
      <c r="A137" s="96"/>
      <c r="B137" s="1"/>
      <c r="C137" s="1"/>
      <c r="D137" s="1"/>
      <c r="E137" s="1"/>
      <c r="F137" s="1"/>
      <c r="G137" s="1"/>
      <c r="H137" s="89"/>
    </row>
    <row r="138" spans="1:10" x14ac:dyDescent="0.25">
      <c r="A138" s="96" t="s">
        <v>116</v>
      </c>
      <c r="B138" s="1"/>
      <c r="C138" s="1"/>
      <c r="D138" s="1"/>
      <c r="E138" s="1"/>
      <c r="F138" s="1"/>
      <c r="G138" s="1"/>
      <c r="H138" s="89">
        <v>168416.67</v>
      </c>
      <c r="J138" s="37"/>
    </row>
    <row r="139" spans="1:10" x14ac:dyDescent="0.25">
      <c r="A139" s="96" t="s">
        <v>117</v>
      </c>
      <c r="B139" s="1"/>
      <c r="C139" s="1"/>
      <c r="D139" s="1"/>
      <c r="E139" s="1"/>
      <c r="F139" s="1"/>
      <c r="G139" s="1"/>
      <c r="H139" s="97">
        <v>0</v>
      </c>
      <c r="J139" s="37"/>
    </row>
    <row r="140" spans="1:10" x14ac:dyDescent="0.25">
      <c r="A140" s="95"/>
      <c r="B140" s="1"/>
      <c r="C140" s="1"/>
      <c r="D140" s="1"/>
      <c r="E140" s="1"/>
      <c r="F140" s="1"/>
      <c r="G140" s="1"/>
      <c r="H140" s="1"/>
    </row>
    <row r="141" spans="1:10" x14ac:dyDescent="0.25">
      <c r="A141" s="95" t="s">
        <v>118</v>
      </c>
      <c r="B141" s="1"/>
      <c r="C141" s="1"/>
      <c r="D141" s="1"/>
      <c r="E141" s="1"/>
      <c r="F141" s="1"/>
      <c r="G141" s="1"/>
      <c r="H141" s="1"/>
    </row>
    <row r="142" spans="1:10" x14ac:dyDescent="0.25">
      <c r="A142" s="96" t="s">
        <v>119</v>
      </c>
      <c r="B142" s="1"/>
      <c r="C142" s="1"/>
      <c r="D142" s="1"/>
      <c r="E142" s="1"/>
      <c r="F142" s="1"/>
      <c r="G142" s="1"/>
      <c r="H142" s="31">
        <v>0</v>
      </c>
      <c r="J142" s="37"/>
    </row>
    <row r="143" spans="1:10" x14ac:dyDescent="0.25">
      <c r="A143" s="96" t="s">
        <v>120</v>
      </c>
      <c r="B143" s="1"/>
      <c r="C143" s="1"/>
      <c r="D143" s="1"/>
      <c r="E143" s="1"/>
      <c r="F143" s="1"/>
      <c r="G143" s="1"/>
      <c r="H143" s="31">
        <v>0</v>
      </c>
      <c r="J143" s="37"/>
    </row>
    <row r="144" spans="1:10" x14ac:dyDescent="0.25">
      <c r="A144" s="96" t="s">
        <v>121</v>
      </c>
      <c r="B144" s="1"/>
      <c r="C144" s="1"/>
      <c r="D144" s="1"/>
      <c r="E144" s="1"/>
      <c r="F144" s="1"/>
      <c r="G144" s="1"/>
      <c r="H144" s="31">
        <v>0</v>
      </c>
      <c r="J144" s="37"/>
    </row>
    <row r="145" spans="1:10" x14ac:dyDescent="0.25">
      <c r="A145" s="96"/>
      <c r="B145" s="1"/>
      <c r="C145" s="1"/>
      <c r="D145" s="1"/>
      <c r="E145" s="1"/>
      <c r="F145" s="1"/>
      <c r="G145" s="1"/>
      <c r="H145" s="31"/>
    </row>
    <row r="146" spans="1:10" x14ac:dyDescent="0.25">
      <c r="A146" s="96" t="s">
        <v>122</v>
      </c>
      <c r="B146" s="1"/>
      <c r="C146" s="1"/>
      <c r="D146" s="1"/>
      <c r="E146" s="1"/>
      <c r="F146" s="1"/>
      <c r="G146" s="1"/>
      <c r="H146" s="31">
        <v>0</v>
      </c>
      <c r="J146" s="37"/>
    </row>
    <row r="147" spans="1:10" x14ac:dyDescent="0.25">
      <c r="A147" s="96" t="s">
        <v>123</v>
      </c>
      <c r="B147" s="1"/>
      <c r="C147" s="1"/>
      <c r="D147" s="1"/>
      <c r="E147" s="1"/>
      <c r="F147" s="1"/>
      <c r="G147" s="1"/>
      <c r="H147" s="31">
        <v>0</v>
      </c>
      <c r="J147" s="37"/>
    </row>
    <row r="148" spans="1:10" x14ac:dyDescent="0.25">
      <c r="A148" s="15"/>
      <c r="B148" s="1"/>
      <c r="C148" s="1"/>
      <c r="D148" s="1"/>
      <c r="E148" s="1"/>
      <c r="F148" s="1"/>
      <c r="G148" s="1"/>
      <c r="H148" s="21" t="s">
        <v>51</v>
      </c>
    </row>
    <row r="149" spans="1:10" x14ac:dyDescent="0.25">
      <c r="A149" s="95" t="s">
        <v>124</v>
      </c>
      <c r="B149" s="1"/>
      <c r="C149" s="1"/>
      <c r="D149" s="1"/>
      <c r="E149" s="1"/>
      <c r="F149" s="1"/>
      <c r="G149" s="1"/>
      <c r="H149" s="1"/>
    </row>
    <row r="150" spans="1:10" x14ac:dyDescent="0.25">
      <c r="A150" s="96" t="s">
        <v>125</v>
      </c>
      <c r="B150" s="1"/>
      <c r="C150" s="1"/>
      <c r="D150" s="1"/>
      <c r="E150" s="1"/>
      <c r="F150" s="1"/>
      <c r="G150" s="1"/>
      <c r="H150" s="98">
        <v>1706471.81</v>
      </c>
      <c r="J150" s="37"/>
    </row>
    <row r="151" spans="1:10" x14ac:dyDescent="0.25">
      <c r="A151" s="96" t="s">
        <v>126</v>
      </c>
      <c r="B151" s="1"/>
      <c r="C151" s="1"/>
      <c r="D151" s="1"/>
      <c r="E151" s="1"/>
      <c r="F151" s="1"/>
      <c r="G151" s="1"/>
      <c r="H151" s="94">
        <v>1706471.81</v>
      </c>
      <c r="J151" s="37"/>
    </row>
    <row r="152" spans="1:10" x14ac:dyDescent="0.25">
      <c r="A152" s="96" t="s">
        <v>127</v>
      </c>
      <c r="B152" s="1"/>
      <c r="C152" s="1"/>
      <c r="D152" s="1"/>
      <c r="E152" s="1"/>
      <c r="F152" s="1"/>
      <c r="G152" s="1"/>
      <c r="H152" s="94">
        <v>0</v>
      </c>
      <c r="J152" s="37"/>
    </row>
    <row r="153" spans="1:10" x14ac:dyDescent="0.25">
      <c r="A153" s="96" t="s">
        <v>128</v>
      </c>
      <c r="B153" s="1"/>
      <c r="C153" s="1"/>
      <c r="D153" s="1"/>
      <c r="E153" s="1"/>
      <c r="F153" s="1"/>
      <c r="G153" s="1"/>
      <c r="H153" s="94">
        <v>0</v>
      </c>
      <c r="J153" s="37"/>
    </row>
    <row r="154" spans="1:10" x14ac:dyDescent="0.25">
      <c r="A154" s="15"/>
      <c r="B154" s="1"/>
      <c r="C154" s="1"/>
      <c r="D154" s="1"/>
      <c r="E154" s="1"/>
      <c r="F154" s="1"/>
      <c r="G154" s="1"/>
      <c r="H154" s="1"/>
    </row>
    <row r="155" spans="1:10" x14ac:dyDescent="0.25">
      <c r="A155" s="46" t="s">
        <v>129</v>
      </c>
      <c r="B155" s="1"/>
      <c r="C155" s="1"/>
      <c r="D155" s="1"/>
      <c r="E155" s="1"/>
      <c r="F155" s="21"/>
      <c r="G155" s="1"/>
      <c r="H155" s="21">
        <v>26397567.990000006</v>
      </c>
      <c r="J155" s="37"/>
    </row>
    <row r="156" spans="1:10" x14ac:dyDescent="0.25">
      <c r="A156" s="34"/>
      <c r="B156" s="1"/>
      <c r="C156" s="1"/>
      <c r="D156" s="1"/>
      <c r="E156" s="1"/>
      <c r="F156" s="1"/>
      <c r="G156" s="1"/>
      <c r="H156" s="1"/>
    </row>
    <row r="157" spans="1:10" x14ac:dyDescent="0.25">
      <c r="A157" s="34" t="s">
        <v>130</v>
      </c>
      <c r="B157" s="1"/>
      <c r="C157" s="1"/>
      <c r="D157" s="1"/>
      <c r="E157" s="1"/>
      <c r="F157" s="1"/>
      <c r="G157" s="1"/>
      <c r="H157" s="1"/>
    </row>
    <row r="158" spans="1:10" x14ac:dyDescent="0.25">
      <c r="A158" s="99" t="s">
        <v>131</v>
      </c>
      <c r="B158" s="1"/>
      <c r="C158" s="1"/>
      <c r="D158" s="1"/>
      <c r="E158" s="1"/>
      <c r="F158" s="1"/>
      <c r="G158" s="1"/>
      <c r="H158" s="94">
        <v>22079315.579999987</v>
      </c>
      <c r="J158" s="37"/>
    </row>
    <row r="159" spans="1:10" x14ac:dyDescent="0.25">
      <c r="A159" s="46"/>
      <c r="B159" s="1"/>
      <c r="C159" s="1"/>
      <c r="D159" s="1"/>
      <c r="E159" s="1"/>
      <c r="F159" s="1"/>
      <c r="G159" s="1"/>
      <c r="H159" s="15"/>
    </row>
    <row r="160" spans="1:10" x14ac:dyDescent="0.25">
      <c r="A160" s="34" t="s">
        <v>132</v>
      </c>
      <c r="B160" s="1"/>
      <c r="C160" s="1"/>
      <c r="D160" s="1"/>
      <c r="E160" s="1"/>
      <c r="F160" s="1"/>
      <c r="G160" s="1"/>
      <c r="H160" s="89">
        <v>0</v>
      </c>
      <c r="J160" s="37"/>
    </row>
    <row r="161" spans="1:10" x14ac:dyDescent="0.25">
      <c r="A161" s="34" t="s">
        <v>133</v>
      </c>
      <c r="B161" s="1"/>
      <c r="C161" s="1"/>
      <c r="D161" s="1"/>
      <c r="E161" s="1"/>
      <c r="F161" s="1"/>
      <c r="G161" s="1"/>
      <c r="H161" s="89">
        <v>22079315.579999987</v>
      </c>
      <c r="I161" s="37"/>
      <c r="J161" s="37"/>
    </row>
    <row r="162" spans="1:10" x14ac:dyDescent="0.25">
      <c r="A162" s="34" t="s">
        <v>134</v>
      </c>
      <c r="B162" s="1"/>
      <c r="C162" s="1"/>
      <c r="D162" s="1"/>
      <c r="E162" s="1"/>
      <c r="F162" s="1"/>
      <c r="G162" s="1"/>
      <c r="H162" s="94">
        <v>0</v>
      </c>
      <c r="J162" s="37"/>
    </row>
    <row r="163" spans="1:10" x14ac:dyDescent="0.25">
      <c r="A163" s="34"/>
      <c r="B163" s="1"/>
      <c r="C163" s="1"/>
      <c r="D163" s="1"/>
      <c r="E163" s="1"/>
      <c r="F163" s="1"/>
      <c r="G163" s="1"/>
      <c r="H163" s="21" t="s">
        <v>51</v>
      </c>
    </row>
    <row r="164" spans="1:10" x14ac:dyDescent="0.25">
      <c r="A164" s="34"/>
      <c r="B164" s="1"/>
      <c r="C164" s="1"/>
      <c r="D164" s="1"/>
      <c r="E164" s="1"/>
      <c r="F164" s="1"/>
      <c r="G164" s="1"/>
      <c r="H164" s="21" t="s">
        <v>51</v>
      </c>
    </row>
    <row r="165" spans="1:10" x14ac:dyDescent="0.25">
      <c r="A165" s="46" t="s">
        <v>135</v>
      </c>
      <c r="B165" s="1"/>
      <c r="C165" s="1"/>
      <c r="D165" s="1"/>
      <c r="E165" s="1"/>
      <c r="F165" s="1"/>
      <c r="G165" s="1"/>
      <c r="H165" s="94">
        <v>0</v>
      </c>
      <c r="J165" s="37"/>
    </row>
    <row r="166" spans="1:10" x14ac:dyDescent="0.25">
      <c r="A166" s="46"/>
      <c r="B166" s="1"/>
      <c r="C166" s="1"/>
      <c r="D166" s="1"/>
      <c r="E166" s="1"/>
      <c r="F166" s="1"/>
      <c r="G166" s="1"/>
      <c r="H166" s="15"/>
    </row>
    <row r="167" spans="1:10" x14ac:dyDescent="0.25">
      <c r="A167" s="34" t="s">
        <v>136</v>
      </c>
      <c r="B167" s="1"/>
      <c r="C167" s="1"/>
      <c r="D167" s="1"/>
      <c r="E167" s="1"/>
      <c r="F167" s="1"/>
      <c r="G167" s="1"/>
      <c r="H167" s="89">
        <v>0</v>
      </c>
      <c r="J167" s="37"/>
    </row>
    <row r="168" spans="1:10" x14ac:dyDescent="0.25">
      <c r="A168" s="34" t="s">
        <v>137</v>
      </c>
      <c r="B168" s="1"/>
      <c r="C168" s="1"/>
      <c r="D168" s="1"/>
      <c r="E168" s="1"/>
      <c r="F168" s="1"/>
      <c r="G168" s="1"/>
      <c r="H168" s="94">
        <v>0</v>
      </c>
      <c r="J168" s="37"/>
    </row>
    <row r="169" spans="1:10" x14ac:dyDescent="0.25">
      <c r="A169" s="34" t="s">
        <v>138</v>
      </c>
      <c r="B169" s="1"/>
      <c r="C169" s="1"/>
      <c r="D169" s="1"/>
      <c r="E169" s="1"/>
      <c r="F169" s="1"/>
      <c r="G169" s="1"/>
      <c r="H169" s="94">
        <v>0</v>
      </c>
      <c r="J169" s="37"/>
    </row>
    <row r="170" spans="1:10" x14ac:dyDescent="0.25">
      <c r="A170" s="34"/>
      <c r="B170" s="1"/>
      <c r="C170" s="1"/>
      <c r="D170" s="1"/>
      <c r="E170" s="1"/>
      <c r="F170" s="1"/>
      <c r="G170" s="1"/>
      <c r="H170" s="21" t="s">
        <v>51</v>
      </c>
    </row>
    <row r="171" spans="1:10" x14ac:dyDescent="0.25">
      <c r="A171" s="46" t="s">
        <v>139</v>
      </c>
      <c r="B171" s="1"/>
      <c r="C171" s="1"/>
      <c r="D171" s="1"/>
      <c r="E171" s="1"/>
      <c r="F171" s="21"/>
      <c r="G171" s="1"/>
      <c r="H171" s="94">
        <v>4318252.41</v>
      </c>
      <c r="I171" s="100"/>
      <c r="J171" s="37"/>
    </row>
    <row r="172" spans="1:10" x14ac:dyDescent="0.25">
      <c r="A172" s="89"/>
      <c r="B172" s="31"/>
      <c r="C172" s="31"/>
      <c r="D172" s="31"/>
      <c r="E172" s="31"/>
      <c r="F172" s="31"/>
      <c r="G172" s="1"/>
      <c r="H172" s="31"/>
    </row>
    <row r="173" spans="1:10" x14ac:dyDescent="0.25">
      <c r="A173" s="81"/>
      <c r="B173" s="1"/>
      <c r="C173" s="2"/>
      <c r="D173" s="3"/>
      <c r="E173" s="1"/>
      <c r="F173" s="1"/>
      <c r="G173" s="1"/>
      <c r="H173" s="1"/>
    </row>
    <row r="174" spans="1:10" x14ac:dyDescent="0.25">
      <c r="A174" s="81"/>
      <c r="B174" s="1"/>
      <c r="C174" s="2"/>
      <c r="D174" s="3"/>
      <c r="E174" s="1"/>
      <c r="F174" s="1"/>
      <c r="G174" s="1"/>
      <c r="H174" s="1"/>
    </row>
    <row r="175" spans="1:10" x14ac:dyDescent="0.25">
      <c r="A175" s="81"/>
      <c r="B175" s="1"/>
      <c r="C175" s="2"/>
      <c r="D175" s="3"/>
      <c r="E175" s="1"/>
      <c r="F175" s="1"/>
      <c r="G175" s="1"/>
      <c r="H175" s="1"/>
    </row>
    <row r="176" spans="1:10" x14ac:dyDescent="0.25">
      <c r="A176" s="81"/>
      <c r="B176" s="1"/>
      <c r="C176" s="2"/>
      <c r="D176" s="3"/>
      <c r="E176" s="1"/>
      <c r="F176" s="1"/>
      <c r="G176" s="1"/>
      <c r="H176" s="1"/>
    </row>
    <row r="177" spans="1:10" x14ac:dyDescent="0.25">
      <c r="A177" s="15" t="s">
        <v>140</v>
      </c>
      <c r="B177" s="1"/>
      <c r="C177" s="2"/>
      <c r="D177" s="3"/>
      <c r="E177" s="1"/>
      <c r="F177" s="1"/>
      <c r="G177" s="1"/>
      <c r="H177" s="1"/>
    </row>
    <row r="178" spans="1:10" x14ac:dyDescent="0.25">
      <c r="A178" s="15"/>
      <c r="B178" s="1"/>
      <c r="C178" s="2"/>
      <c r="D178" s="3"/>
      <c r="E178" s="1"/>
      <c r="F178" s="1"/>
      <c r="G178" s="1"/>
      <c r="H178" s="1"/>
    </row>
    <row r="179" spans="1:10" x14ac:dyDescent="0.25">
      <c r="A179" s="46" t="s">
        <v>141</v>
      </c>
      <c r="B179" s="1"/>
      <c r="C179" s="2"/>
      <c r="D179" s="3"/>
      <c r="E179" s="1"/>
      <c r="F179" s="1"/>
      <c r="G179" s="1" t="s">
        <v>51</v>
      </c>
      <c r="H179" s="94">
        <v>3765099.45</v>
      </c>
      <c r="J179" s="37"/>
    </row>
    <row r="180" spans="1:10" x14ac:dyDescent="0.25">
      <c r="A180" s="46" t="s">
        <v>142</v>
      </c>
      <c r="B180" s="1"/>
      <c r="C180" s="2"/>
      <c r="D180" s="3"/>
      <c r="E180" s="1"/>
      <c r="F180" s="1"/>
      <c r="G180" s="1"/>
      <c r="H180" s="89">
        <v>7530198.9000000004</v>
      </c>
      <c r="J180" s="37"/>
    </row>
    <row r="181" spans="1:10" x14ac:dyDescent="0.25">
      <c r="A181" s="46" t="s">
        <v>143</v>
      </c>
      <c r="B181" s="1"/>
      <c r="C181" s="2"/>
      <c r="D181" s="3"/>
      <c r="E181" s="1"/>
      <c r="F181" s="1"/>
      <c r="G181" s="1"/>
      <c r="H181" s="76">
        <v>7530198.8999999901</v>
      </c>
      <c r="J181" s="37"/>
    </row>
    <row r="182" spans="1:10" x14ac:dyDescent="0.25">
      <c r="A182" s="46" t="s">
        <v>144</v>
      </c>
      <c r="B182" s="1"/>
      <c r="C182" s="2"/>
      <c r="D182" s="3"/>
      <c r="E182" s="1"/>
      <c r="F182" s="1"/>
      <c r="G182" s="1"/>
      <c r="H182" s="94">
        <v>0</v>
      </c>
      <c r="J182" s="37"/>
    </row>
    <row r="183" spans="1:10" x14ac:dyDescent="0.25">
      <c r="A183" s="46" t="s">
        <v>145</v>
      </c>
      <c r="B183" s="1"/>
      <c r="C183" s="2"/>
      <c r="D183" s="3"/>
      <c r="E183" s="1"/>
      <c r="F183" s="1"/>
      <c r="G183" s="1"/>
      <c r="H183" s="91">
        <v>0</v>
      </c>
      <c r="J183" s="37"/>
    </row>
    <row r="184" spans="1:10" x14ac:dyDescent="0.25">
      <c r="A184" s="46" t="s">
        <v>146</v>
      </c>
      <c r="B184" s="1"/>
      <c r="C184" s="2"/>
      <c r="D184" s="3"/>
      <c r="E184" s="1"/>
      <c r="F184" s="1"/>
      <c r="G184" s="1"/>
      <c r="H184" s="89">
        <v>7530198.8999999901</v>
      </c>
      <c r="J184" s="37"/>
    </row>
    <row r="185" spans="1:10" x14ac:dyDescent="0.25">
      <c r="A185" s="46" t="s">
        <v>147</v>
      </c>
      <c r="B185" s="1"/>
      <c r="C185" s="2"/>
      <c r="D185" s="3"/>
      <c r="E185" s="1"/>
      <c r="F185" s="1"/>
      <c r="G185" s="1"/>
      <c r="H185" s="91">
        <v>0</v>
      </c>
      <c r="J185" s="37"/>
    </row>
    <row r="186" spans="1:10" x14ac:dyDescent="0.25">
      <c r="A186" s="46" t="s">
        <v>148</v>
      </c>
      <c r="B186" s="1"/>
      <c r="C186" s="2"/>
      <c r="D186" s="3"/>
      <c r="E186" s="1"/>
      <c r="F186" s="21"/>
      <c r="G186" s="1"/>
      <c r="H186" s="89">
        <v>4318252.4100000076</v>
      </c>
      <c r="J186" s="37"/>
    </row>
    <row r="187" spans="1:10" x14ac:dyDescent="0.25">
      <c r="A187" s="46" t="s">
        <v>149</v>
      </c>
      <c r="B187" s="1"/>
      <c r="C187" s="2"/>
      <c r="D187" s="3"/>
      <c r="E187" s="1"/>
      <c r="F187" s="21"/>
      <c r="G187" s="1"/>
      <c r="H187" s="94">
        <v>11848451.309999999</v>
      </c>
      <c r="J187" s="37"/>
    </row>
    <row r="188" spans="1:10" x14ac:dyDescent="0.25">
      <c r="A188" s="46" t="s">
        <v>150</v>
      </c>
      <c r="B188" s="1"/>
      <c r="C188" s="2"/>
      <c r="D188" s="3"/>
      <c r="E188" s="1"/>
      <c r="F188" s="21"/>
      <c r="G188" s="1"/>
      <c r="H188" s="94">
        <v>4318252.4099999946</v>
      </c>
      <c r="J188" s="37"/>
    </row>
    <row r="189" spans="1:10" x14ac:dyDescent="0.25">
      <c r="A189" s="46" t="s">
        <v>151</v>
      </c>
      <c r="B189" s="1"/>
      <c r="C189" s="2"/>
      <c r="D189" s="3"/>
      <c r="E189" s="1"/>
      <c r="F189" s="21"/>
      <c r="G189" s="1"/>
      <c r="H189" s="94">
        <v>7530198.9000000041</v>
      </c>
      <c r="J189" s="37"/>
    </row>
    <row r="190" spans="1:10" x14ac:dyDescent="0.25">
      <c r="A190" s="15"/>
      <c r="B190" s="1"/>
      <c r="C190" s="2"/>
      <c r="D190" s="3"/>
      <c r="E190" s="1"/>
      <c r="F190" s="1"/>
      <c r="G190" s="1"/>
      <c r="H190" s="1"/>
    </row>
    <row r="191" spans="1:10" x14ac:dyDescent="0.25">
      <c r="A191" s="15" t="s">
        <v>152</v>
      </c>
      <c r="B191" s="1"/>
      <c r="C191" s="2"/>
      <c r="D191" s="3"/>
      <c r="E191" s="1"/>
      <c r="F191" s="1"/>
      <c r="G191" s="21"/>
      <c r="H191" s="1"/>
    </row>
    <row r="192" spans="1:10" x14ac:dyDescent="0.25">
      <c r="A192" s="15"/>
      <c r="B192" s="1"/>
      <c r="C192" s="2"/>
      <c r="D192" s="3"/>
      <c r="E192" s="1"/>
      <c r="F192" s="1"/>
      <c r="G192" s="1"/>
      <c r="H192" s="1"/>
    </row>
    <row r="193" spans="1:10" ht="14.4" x14ac:dyDescent="0.3">
      <c r="A193" s="46" t="s">
        <v>153</v>
      </c>
      <c r="B193" s="1"/>
      <c r="C193" s="2"/>
      <c r="D193" s="3"/>
      <c r="E193" s="1"/>
      <c r="F193" s="1"/>
      <c r="G193" s="1"/>
      <c r="H193" s="101">
        <v>20.59</v>
      </c>
      <c r="J193" s="48"/>
    </row>
    <row r="194" spans="1:10" ht="17.399999999999999" x14ac:dyDescent="0.3">
      <c r="A194" s="15" t="s">
        <v>154</v>
      </c>
      <c r="B194" s="1"/>
      <c r="C194" s="2"/>
      <c r="D194" s="3"/>
      <c r="E194" s="1"/>
      <c r="F194" s="1"/>
      <c r="H194" s="102">
        <v>0.29043008007562005</v>
      </c>
      <c r="I194" s="103"/>
      <c r="J194" s="48"/>
    </row>
    <row r="195" spans="1:10" ht="17.399999999999999" x14ac:dyDescent="0.3">
      <c r="A195" s="15" t="s">
        <v>155</v>
      </c>
      <c r="B195" s="1"/>
      <c r="C195" s="2"/>
      <c r="D195" s="3"/>
      <c r="E195" s="1"/>
      <c r="F195" s="1"/>
      <c r="H195" s="102">
        <v>0.37934095227798242</v>
      </c>
      <c r="I195" s="103"/>
      <c r="J195" s="48"/>
    </row>
    <row r="196" spans="1:10" x14ac:dyDescent="0.25">
      <c r="A196" s="15"/>
      <c r="B196" s="1"/>
      <c r="C196" s="2"/>
      <c r="D196" s="3"/>
      <c r="E196" s="1"/>
      <c r="F196" s="1"/>
      <c r="H196" s="104"/>
    </row>
    <row r="197" spans="1:10" x14ac:dyDescent="0.25">
      <c r="A197" s="15"/>
      <c r="B197" s="1"/>
      <c r="C197" s="2"/>
      <c r="D197" s="3"/>
      <c r="E197" s="1"/>
      <c r="F197" s="1"/>
      <c r="G197" s="105" t="s">
        <v>156</v>
      </c>
      <c r="H197" s="105" t="s">
        <v>157</v>
      </c>
    </row>
    <row r="198" spans="1:10" x14ac:dyDescent="0.25">
      <c r="A198" s="46" t="s">
        <v>158</v>
      </c>
      <c r="B198" s="1"/>
      <c r="C198" s="2"/>
      <c r="D198" s="3"/>
      <c r="E198" s="21"/>
      <c r="F198" s="1"/>
      <c r="G198" s="101">
        <v>1000824.57</v>
      </c>
      <c r="H198" s="1"/>
    </row>
    <row r="199" spans="1:10" x14ac:dyDescent="0.25">
      <c r="A199" s="46" t="s">
        <v>159</v>
      </c>
      <c r="B199" s="1"/>
      <c r="C199" s="2"/>
      <c r="D199" s="3"/>
      <c r="E199" s="21"/>
      <c r="F199" s="1"/>
      <c r="G199" s="94">
        <v>1486644.66</v>
      </c>
      <c r="H199" s="106">
        <v>73</v>
      </c>
    </row>
    <row r="200" spans="1:10" x14ac:dyDescent="0.25">
      <c r="A200" s="46" t="s">
        <v>160</v>
      </c>
      <c r="B200" s="1"/>
      <c r="C200" s="2"/>
      <c r="D200" s="3"/>
      <c r="E200" s="21"/>
      <c r="F200" s="1"/>
      <c r="G200" s="94">
        <v>-485820.08999999997</v>
      </c>
      <c r="H200" s="1"/>
    </row>
    <row r="201" spans="1:10" x14ac:dyDescent="0.25">
      <c r="A201" s="46" t="s">
        <v>161</v>
      </c>
      <c r="B201" s="1"/>
      <c r="C201" s="2"/>
      <c r="D201" s="3"/>
      <c r="E201" s="21"/>
      <c r="F201" s="1"/>
      <c r="G201" s="94">
        <v>1413543950.52</v>
      </c>
      <c r="H201" s="1"/>
    </row>
    <row r="202" spans="1:10" x14ac:dyDescent="0.25">
      <c r="A202" s="46" t="s">
        <v>162</v>
      </c>
      <c r="B202" s="1"/>
      <c r="C202" s="2"/>
      <c r="D202" s="3"/>
      <c r="E202" s="21"/>
      <c r="F202" s="1"/>
      <c r="G202" s="107"/>
      <c r="H202" s="1"/>
    </row>
    <row r="203" spans="1:10" x14ac:dyDescent="0.25">
      <c r="A203" s="46" t="s">
        <v>163</v>
      </c>
      <c r="B203" s="1"/>
      <c r="C203" s="2"/>
      <c r="D203" s="3"/>
      <c r="E203" s="21"/>
      <c r="F203" s="1"/>
      <c r="G203" s="107">
        <v>-3.4368941257276187E-4</v>
      </c>
      <c r="H203" s="1"/>
    </row>
    <row r="204" spans="1:10" x14ac:dyDescent="0.25">
      <c r="A204" s="46" t="s">
        <v>164</v>
      </c>
      <c r="B204" s="1"/>
      <c r="C204" s="2"/>
      <c r="D204" s="3"/>
      <c r="E204" s="21"/>
      <c r="F204" s="1"/>
      <c r="G204" s="108">
        <v>-2.8140659999999998E-4</v>
      </c>
      <c r="H204" s="1"/>
    </row>
    <row r="205" spans="1:10" x14ac:dyDescent="0.25">
      <c r="A205" s="46" t="s">
        <v>165</v>
      </c>
      <c r="B205" s="1"/>
      <c r="C205" s="2"/>
      <c r="D205" s="3"/>
      <c r="E205" s="21"/>
      <c r="F205" s="1"/>
      <c r="G205" s="108">
        <v>-1.601653E-4</v>
      </c>
      <c r="H205" s="1"/>
    </row>
    <row r="206" spans="1:10" x14ac:dyDescent="0.25">
      <c r="A206" s="46" t="s">
        <v>166</v>
      </c>
      <c r="B206" s="1"/>
      <c r="C206" s="2"/>
      <c r="D206" s="3"/>
      <c r="E206" s="21"/>
      <c r="F206" s="1"/>
      <c r="G206" s="108">
        <v>-8.1155200000000005E-5</v>
      </c>
      <c r="H206" s="1"/>
    </row>
    <row r="207" spans="1:10" x14ac:dyDescent="0.25">
      <c r="A207" s="46"/>
      <c r="B207" s="1"/>
      <c r="C207" s="2"/>
      <c r="D207" s="3"/>
      <c r="E207" s="21"/>
      <c r="F207" s="1"/>
      <c r="G207" s="107"/>
      <c r="H207" s="1"/>
    </row>
    <row r="208" spans="1:10" x14ac:dyDescent="0.25">
      <c r="A208" s="15" t="s">
        <v>167</v>
      </c>
      <c r="B208" s="1"/>
      <c r="C208" s="2"/>
      <c r="D208" s="3"/>
      <c r="E208" s="21"/>
      <c r="F208" s="1"/>
      <c r="G208" s="107">
        <v>8.5283050805831585E-4</v>
      </c>
      <c r="H208" s="76">
        <v>1284396.67</v>
      </c>
      <c r="I208" s="37"/>
      <c r="J208" s="37"/>
    </row>
    <row r="209" spans="1:8" x14ac:dyDescent="0.25">
      <c r="A209" s="46"/>
      <c r="B209" s="1"/>
      <c r="C209" s="2"/>
      <c r="D209" s="3"/>
      <c r="E209" s="1"/>
      <c r="F209" s="1"/>
      <c r="G209" s="1"/>
      <c r="H209" s="1"/>
    </row>
    <row r="210" spans="1:8" x14ac:dyDescent="0.25">
      <c r="A210" s="46" t="s">
        <v>168</v>
      </c>
      <c r="B210" s="1"/>
      <c r="C210" s="2"/>
      <c r="D210" s="3"/>
      <c r="E210" s="1"/>
      <c r="F210" s="109" t="s">
        <v>169</v>
      </c>
      <c r="G210" s="110" t="s">
        <v>170</v>
      </c>
      <c r="H210" s="110" t="s">
        <v>62</v>
      </c>
    </row>
    <row r="211" spans="1:8" x14ac:dyDescent="0.25">
      <c r="A211" s="34" t="s">
        <v>171</v>
      </c>
      <c r="B211" s="1"/>
      <c r="C211" s="2"/>
      <c r="D211" s="3"/>
      <c r="E211" s="1"/>
      <c r="F211" s="111">
        <v>7.5477166989220161E-3</v>
      </c>
      <c r="G211" s="101">
        <v>10669029.279999999</v>
      </c>
      <c r="H211" s="112">
        <v>508</v>
      </c>
    </row>
    <row r="212" spans="1:8" x14ac:dyDescent="0.25">
      <c r="A212" s="34" t="s">
        <v>172</v>
      </c>
      <c r="B212" s="1"/>
      <c r="C212" s="2"/>
      <c r="D212" s="3"/>
      <c r="E212" s="1"/>
      <c r="F212" s="111">
        <v>8.4841720666614087E-4</v>
      </c>
      <c r="G212" s="101">
        <v>1199275.01</v>
      </c>
      <c r="H212" s="112">
        <v>61</v>
      </c>
    </row>
    <row r="213" spans="1:8" x14ac:dyDescent="0.25">
      <c r="A213" s="34" t="s">
        <v>173</v>
      </c>
      <c r="B213" s="1"/>
      <c r="C213" s="2"/>
      <c r="D213" s="3"/>
      <c r="E213" s="1"/>
      <c r="F213" s="111">
        <v>5.5971401505340438E-4</v>
      </c>
      <c r="G213" s="113">
        <v>791180.36</v>
      </c>
      <c r="H213" s="114">
        <v>39</v>
      </c>
    </row>
    <row r="214" spans="1:8" x14ac:dyDescent="0.25">
      <c r="A214" s="34" t="s">
        <v>174</v>
      </c>
      <c r="B214" s="1"/>
      <c r="C214" s="2"/>
      <c r="D214" s="3"/>
      <c r="E214" s="1"/>
      <c r="F214" s="111">
        <v>0</v>
      </c>
      <c r="G214" s="115">
        <v>0</v>
      </c>
      <c r="H214" s="116">
        <v>0</v>
      </c>
    </row>
    <row r="215" spans="1:8" x14ac:dyDescent="0.25">
      <c r="A215" s="46" t="s">
        <v>175</v>
      </c>
      <c r="B215" s="1"/>
      <c r="C215" s="2"/>
      <c r="D215" s="3"/>
      <c r="E215" s="1"/>
      <c r="F215" s="111">
        <v>8.9558479206415607E-3</v>
      </c>
      <c r="G215" s="98">
        <v>12659484.649999999</v>
      </c>
      <c r="H215" s="117">
        <v>608</v>
      </c>
    </row>
    <row r="216" spans="1:8" x14ac:dyDescent="0.25">
      <c r="A216" s="46"/>
      <c r="B216" s="1"/>
      <c r="C216" s="2"/>
      <c r="D216" s="3"/>
      <c r="E216" s="1"/>
      <c r="F216" s="1"/>
      <c r="G216" s="98"/>
      <c r="H216" s="118"/>
    </row>
    <row r="217" spans="1:8" x14ac:dyDescent="0.25">
      <c r="A217" s="46" t="s">
        <v>176</v>
      </c>
      <c r="B217" s="1"/>
      <c r="C217" s="2"/>
      <c r="D217" s="3"/>
      <c r="E217" s="1"/>
      <c r="F217" s="1"/>
      <c r="G217" s="119" t="s">
        <v>170</v>
      </c>
      <c r="H217" s="119" t="s">
        <v>62</v>
      </c>
    </row>
    <row r="218" spans="1:8" x14ac:dyDescent="0.25">
      <c r="A218" s="46" t="s">
        <v>163</v>
      </c>
      <c r="B218" s="1"/>
      <c r="C218" s="2"/>
      <c r="D218" s="3"/>
      <c r="E218" s="1"/>
      <c r="F218" s="1"/>
      <c r="G218" s="120">
        <v>1.4081312217195453E-3</v>
      </c>
      <c r="H218" s="121">
        <v>1.414347137361394E-3</v>
      </c>
    </row>
    <row r="219" spans="1:8" x14ac:dyDescent="0.25">
      <c r="A219" s="46" t="s">
        <v>164</v>
      </c>
      <c r="B219" s="1"/>
      <c r="C219" s="2"/>
      <c r="D219" s="3"/>
      <c r="E219" s="1"/>
      <c r="F219" s="1"/>
      <c r="G219" s="120">
        <v>1.5247520999999999E-3</v>
      </c>
      <c r="H219" s="120">
        <v>1.4804162000000001E-3</v>
      </c>
    </row>
    <row r="220" spans="1:8" x14ac:dyDescent="0.25">
      <c r="A220" s="46" t="s">
        <v>165</v>
      </c>
      <c r="B220" s="1"/>
      <c r="C220" s="2"/>
      <c r="D220" s="3"/>
      <c r="E220" s="1"/>
      <c r="F220" s="1"/>
      <c r="G220" s="120">
        <v>1.1129079999999999E-3</v>
      </c>
      <c r="H220" s="120">
        <v>1.0670410999999999E-3</v>
      </c>
    </row>
    <row r="221" spans="1:8" x14ac:dyDescent="0.25">
      <c r="A221" s="46" t="s">
        <v>166</v>
      </c>
      <c r="B221" s="1"/>
      <c r="C221" s="2"/>
      <c r="D221" s="3"/>
      <c r="E221" s="1"/>
      <c r="F221" s="1"/>
      <c r="G221" s="120">
        <v>7.2758399999999998E-4</v>
      </c>
      <c r="H221" s="120">
        <v>6.990465E-4</v>
      </c>
    </row>
    <row r="222" spans="1:8" x14ac:dyDescent="0.25">
      <c r="A222" s="46"/>
      <c r="B222" s="1"/>
      <c r="C222" s="2"/>
      <c r="D222" s="3"/>
      <c r="E222" s="1"/>
      <c r="F222" s="1"/>
      <c r="G222" s="122"/>
      <c r="H222" s="120"/>
    </row>
    <row r="223" spans="1:8" x14ac:dyDescent="0.25">
      <c r="A223" s="123" t="s">
        <v>177</v>
      </c>
      <c r="B223" s="1"/>
      <c r="C223" s="2"/>
      <c r="D223" s="3"/>
      <c r="E223" s="1"/>
      <c r="F223" s="1"/>
      <c r="G223" s="124">
        <v>2371013.0699999998</v>
      </c>
      <c r="H223" s="120"/>
    </row>
    <row r="224" spans="1:8" x14ac:dyDescent="0.25">
      <c r="A224" s="123" t="s">
        <v>178</v>
      </c>
      <c r="B224" s="1"/>
      <c r="C224" s="2"/>
      <c r="D224" s="3"/>
      <c r="E224" s="1"/>
      <c r="F224" s="1"/>
      <c r="G224" s="122">
        <v>1.6773536253526294E-3</v>
      </c>
      <c r="H224" s="120"/>
    </row>
    <row r="225" spans="1:9" x14ac:dyDescent="0.25">
      <c r="A225" s="123" t="s">
        <v>179</v>
      </c>
      <c r="B225" s="1"/>
      <c r="C225" s="2"/>
      <c r="D225" s="3"/>
      <c r="E225" s="1"/>
      <c r="F225" s="1"/>
      <c r="G225" s="122">
        <v>4.3999999999999997E-2</v>
      </c>
      <c r="H225" s="120"/>
    </row>
    <row r="226" spans="1:9" x14ac:dyDescent="0.25">
      <c r="A226" s="123" t="s">
        <v>180</v>
      </c>
      <c r="B226" s="1"/>
      <c r="C226" s="2"/>
      <c r="D226" s="3"/>
      <c r="E226" s="1"/>
      <c r="F226" s="1"/>
      <c r="G226" s="125" t="s">
        <v>181</v>
      </c>
      <c r="H226" s="120"/>
    </row>
    <row r="227" spans="1:9" x14ac:dyDescent="0.25">
      <c r="A227" s="46"/>
      <c r="B227" s="1"/>
      <c r="C227" s="2"/>
      <c r="D227" s="3"/>
      <c r="E227" s="1"/>
      <c r="F227" s="1"/>
      <c r="G227" s="120"/>
      <c r="H227" s="1"/>
      <c r="I227" s="37"/>
    </row>
    <row r="228" spans="1:9" x14ac:dyDescent="0.25">
      <c r="A228" s="15" t="s">
        <v>182</v>
      </c>
      <c r="B228" s="1"/>
      <c r="C228" s="2"/>
      <c r="D228" s="3"/>
      <c r="E228" s="1"/>
      <c r="F228" s="1"/>
      <c r="G228" s="105" t="s">
        <v>156</v>
      </c>
      <c r="H228" s="105" t="s">
        <v>157</v>
      </c>
    </row>
    <row r="229" spans="1:9" x14ac:dyDescent="0.25">
      <c r="A229" s="15" t="s">
        <v>183</v>
      </c>
      <c r="B229" s="1"/>
      <c r="C229" s="2"/>
      <c r="D229" s="3"/>
      <c r="E229" s="21"/>
      <c r="F229" s="1"/>
      <c r="G229" s="101">
        <v>864346.1</v>
      </c>
      <c r="H229" s="126">
        <v>49</v>
      </c>
    </row>
    <row r="230" spans="1:9" x14ac:dyDescent="0.25">
      <c r="A230" s="15" t="s">
        <v>184</v>
      </c>
      <c r="B230" s="1"/>
      <c r="C230" s="2"/>
      <c r="D230" s="3"/>
      <c r="E230" s="21"/>
      <c r="F230" s="1"/>
      <c r="G230" s="115">
        <v>936117.08</v>
      </c>
      <c r="H230" s="126">
        <v>49</v>
      </c>
    </row>
    <row r="231" spans="1:9" x14ac:dyDescent="0.25">
      <c r="A231" s="15" t="s">
        <v>185</v>
      </c>
      <c r="B231" s="1"/>
      <c r="C231" s="2"/>
      <c r="D231" s="3"/>
      <c r="E231" s="21"/>
      <c r="F231" s="1"/>
      <c r="G231" s="94">
        <v>-71770.979999999981</v>
      </c>
      <c r="H231" s="62"/>
    </row>
    <row r="232" spans="1:9" x14ac:dyDescent="0.25">
      <c r="A232" s="15"/>
      <c r="B232" s="1"/>
      <c r="C232" s="2"/>
      <c r="D232" s="3"/>
      <c r="E232" s="1"/>
      <c r="F232" s="1"/>
      <c r="G232" s="127"/>
    </row>
    <row r="233" spans="1:9" x14ac:dyDescent="0.25">
      <c r="A233" s="15" t="s">
        <v>186</v>
      </c>
      <c r="B233" s="1"/>
      <c r="C233" s="2"/>
      <c r="D233" s="3"/>
      <c r="E233" s="1"/>
      <c r="F233" s="21"/>
      <c r="G233" s="110" t="s">
        <v>156</v>
      </c>
      <c r="H233" s="105" t="s">
        <v>157</v>
      </c>
    </row>
    <row r="234" spans="1:9" x14ac:dyDescent="0.25">
      <c r="A234" s="15" t="s">
        <v>187</v>
      </c>
      <c r="B234" s="1"/>
      <c r="C234" s="2"/>
      <c r="D234" s="3"/>
      <c r="E234" s="21"/>
      <c r="F234" s="1"/>
      <c r="G234" s="76">
        <v>3267388.1</v>
      </c>
      <c r="H234" s="128">
        <v>200</v>
      </c>
      <c r="I234" s="37" t="s">
        <v>51</v>
      </c>
    </row>
    <row r="235" spans="1:9" x14ac:dyDescent="0.25">
      <c r="A235" s="15" t="s">
        <v>188</v>
      </c>
      <c r="B235" s="1"/>
      <c r="C235" s="2"/>
      <c r="D235" s="3"/>
      <c r="E235" s="21"/>
      <c r="F235" s="21"/>
      <c r="G235" s="76">
        <v>3713041.66</v>
      </c>
      <c r="H235" s="69">
        <v>200</v>
      </c>
      <c r="I235" s="37" t="s">
        <v>51</v>
      </c>
    </row>
    <row r="236" spans="1:9" ht="14.4" thickBot="1" x14ac:dyDescent="0.3">
      <c r="A236" s="15" t="s">
        <v>189</v>
      </c>
      <c r="B236" s="1"/>
      <c r="C236" s="2"/>
      <c r="D236" s="3"/>
      <c r="E236" s="21"/>
      <c r="F236" s="1"/>
      <c r="G236" s="129">
        <v>-445653.56000000006</v>
      </c>
    </row>
    <row r="237" spans="1:9" ht="14.4" thickTop="1" x14ac:dyDescent="0.25">
      <c r="A237" s="15"/>
      <c r="B237" s="1"/>
      <c r="C237" s="2"/>
      <c r="D237" s="3"/>
      <c r="E237" s="1"/>
      <c r="F237" s="1"/>
      <c r="G237" s="1"/>
      <c r="H237" s="1"/>
    </row>
    <row r="238" spans="1:9" x14ac:dyDescent="0.25">
      <c r="A238" s="15" t="s">
        <v>234</v>
      </c>
      <c r="B238" s="1"/>
      <c r="C238" s="2"/>
      <c r="E238" s="21"/>
      <c r="F238" s="1"/>
      <c r="G238" s="139">
        <v>152434748.25999999</v>
      </c>
    </row>
    <row r="239" spans="1:9" x14ac:dyDescent="0.25">
      <c r="A239" s="15" t="s">
        <v>235</v>
      </c>
      <c r="B239" s="1"/>
      <c r="C239" s="2"/>
      <c r="E239" s="21"/>
      <c r="F239" s="1"/>
      <c r="G239" s="140">
        <v>5805</v>
      </c>
    </row>
    <row r="240" spans="1:9" x14ac:dyDescent="0.25">
      <c r="A240" s="15"/>
      <c r="B240" s="1"/>
      <c r="C240" s="2"/>
      <c r="D240" s="3"/>
      <c r="E240" s="1"/>
      <c r="F240" s="1"/>
      <c r="G240" s="1"/>
      <c r="H240" s="1"/>
    </row>
    <row r="241" spans="1:10" x14ac:dyDescent="0.25">
      <c r="A241" s="15" t="s">
        <v>190</v>
      </c>
      <c r="B241" s="1"/>
      <c r="C241" s="2"/>
      <c r="D241" s="3"/>
      <c r="E241" s="1"/>
      <c r="F241" s="1"/>
      <c r="G241" s="1" t="s">
        <v>51</v>
      </c>
      <c r="H241" s="1"/>
    </row>
    <row r="242" spans="1:10" x14ac:dyDescent="0.25">
      <c r="A242" s="15"/>
      <c r="B242" s="1"/>
      <c r="C242" s="2"/>
      <c r="D242" s="3"/>
      <c r="E242" s="1"/>
      <c r="F242" s="1"/>
      <c r="G242" s="1"/>
      <c r="H242" s="1"/>
    </row>
    <row r="243" spans="1:10" x14ac:dyDescent="0.25">
      <c r="A243" s="15" t="s">
        <v>191</v>
      </c>
      <c r="B243" s="1"/>
      <c r="C243" s="2"/>
      <c r="D243" s="3"/>
      <c r="E243" s="1"/>
      <c r="F243" s="1"/>
      <c r="G243" s="1"/>
      <c r="H243" s="76">
        <v>1799470.22</v>
      </c>
      <c r="I243" s="130"/>
      <c r="J243" s="59"/>
    </row>
    <row r="244" spans="1:10" x14ac:dyDescent="0.25">
      <c r="A244" s="15" t="s">
        <v>192</v>
      </c>
      <c r="B244" s="1"/>
      <c r="C244" s="2"/>
      <c r="D244" s="3"/>
      <c r="E244" s="1"/>
      <c r="F244" s="1"/>
      <c r="G244" s="1"/>
      <c r="H244" s="94">
        <v>500162.07</v>
      </c>
      <c r="I244" s="37"/>
      <c r="J244" s="59"/>
    </row>
    <row r="245" spans="1:10" x14ac:dyDescent="0.25">
      <c r="A245" s="15" t="s">
        <v>193</v>
      </c>
      <c r="B245" s="1"/>
      <c r="C245" s="2"/>
      <c r="D245" s="3"/>
      <c r="E245" s="1"/>
      <c r="F245" s="1"/>
      <c r="G245" s="1"/>
      <c r="H245" s="93">
        <v>890293.29</v>
      </c>
      <c r="J245" s="59"/>
    </row>
    <row r="246" spans="1:10" ht="14.4" thickBot="1" x14ac:dyDescent="0.3">
      <c r="A246" s="15" t="s">
        <v>194</v>
      </c>
      <c r="B246" s="1"/>
      <c r="C246" s="2"/>
      <c r="D246" s="3"/>
      <c r="E246" s="1"/>
      <c r="F246" s="1"/>
      <c r="G246" s="1"/>
      <c r="H246" s="129">
        <v>2189601.44</v>
      </c>
      <c r="I246" s="97"/>
      <c r="J246" s="59"/>
    </row>
    <row r="247" spans="1:10" ht="14.4" thickTop="1" x14ac:dyDescent="0.25">
      <c r="A247" s="15"/>
      <c r="B247" s="1"/>
      <c r="C247" s="2"/>
      <c r="D247" s="3"/>
      <c r="E247" s="1"/>
      <c r="F247" s="1"/>
      <c r="G247" s="1"/>
      <c r="H247" s="1"/>
      <c r="I247" s="131"/>
      <c r="J247" s="59"/>
    </row>
    <row r="248" spans="1:10" x14ac:dyDescent="0.25">
      <c r="A248" s="15" t="s">
        <v>195</v>
      </c>
      <c r="B248" s="1"/>
      <c r="C248" s="2"/>
      <c r="D248" s="3"/>
      <c r="E248" s="1"/>
      <c r="F248" s="1"/>
      <c r="G248" s="1"/>
      <c r="H248" s="76">
        <v>2331280.5499999998</v>
      </c>
      <c r="I248" s="132"/>
      <c r="J248" s="59"/>
    </row>
    <row r="249" spans="1:10" x14ac:dyDescent="0.25">
      <c r="A249" s="15" t="s">
        <v>196</v>
      </c>
      <c r="B249" s="1"/>
      <c r="C249" s="2"/>
      <c r="D249" s="3"/>
      <c r="E249" s="1"/>
      <c r="F249" s="1"/>
      <c r="G249" s="1"/>
      <c r="H249" s="94">
        <v>794118.43</v>
      </c>
      <c r="I249" s="133"/>
      <c r="J249" s="59"/>
    </row>
    <row r="250" spans="1:10" x14ac:dyDescent="0.25">
      <c r="A250" s="15" t="s">
        <v>197</v>
      </c>
      <c r="B250" s="1"/>
      <c r="C250" s="2"/>
      <c r="D250" s="3"/>
      <c r="E250" s="1"/>
      <c r="F250" s="1"/>
      <c r="G250" s="1"/>
      <c r="H250" s="94">
        <v>1331303.53</v>
      </c>
      <c r="I250" s="132"/>
      <c r="J250" s="59"/>
    </row>
    <row r="251" spans="1:10" ht="14.4" thickBot="1" x14ac:dyDescent="0.3">
      <c r="A251" s="15" t="s">
        <v>198</v>
      </c>
      <c r="B251" s="1"/>
      <c r="C251" s="2"/>
      <c r="D251" s="3"/>
      <c r="E251" s="1"/>
      <c r="F251" s="1"/>
      <c r="G251" s="1"/>
      <c r="H251" s="129">
        <v>2868465.6499999994</v>
      </c>
      <c r="I251" s="134"/>
      <c r="J251" s="59"/>
    </row>
    <row r="252" spans="1:10" ht="14.4" thickTop="1" x14ac:dyDescent="0.25">
      <c r="A252" s="15"/>
    </row>
    <row r="253" spans="1:10" x14ac:dyDescent="0.25">
      <c r="A253" s="118" t="s">
        <v>199</v>
      </c>
      <c r="F253" s="135"/>
      <c r="I253" s="37"/>
    </row>
    <row r="254" spans="1:10" x14ac:dyDescent="0.25">
      <c r="A254" s="118"/>
      <c r="F254" s="135"/>
    </row>
    <row r="255" spans="1:10" x14ac:dyDescent="0.25">
      <c r="A255" s="46" t="s">
        <v>200</v>
      </c>
      <c r="F255" s="135"/>
    </row>
    <row r="256" spans="1:10" x14ac:dyDescent="0.25">
      <c r="A256" s="46" t="s">
        <v>201</v>
      </c>
      <c r="F256" s="135"/>
    </row>
    <row r="257" spans="1:8" x14ac:dyDescent="0.25">
      <c r="A257" s="46" t="s">
        <v>202</v>
      </c>
      <c r="E257" s="32"/>
      <c r="F257" s="135"/>
    </row>
    <row r="258" spans="1:8" x14ac:dyDescent="0.25">
      <c r="A258" s="46" t="s">
        <v>203</v>
      </c>
      <c r="E258" s="32" t="s">
        <v>51</v>
      </c>
      <c r="F258" s="135"/>
      <c r="H258" s="136" t="s">
        <v>204</v>
      </c>
    </row>
    <row r="259" spans="1:8" x14ac:dyDescent="0.25">
      <c r="A259" s="46"/>
      <c r="F259" s="135"/>
      <c r="H259" s="118"/>
    </row>
    <row r="260" spans="1:8" x14ac:dyDescent="0.25">
      <c r="A260" s="46" t="s">
        <v>236</v>
      </c>
      <c r="F260" s="135"/>
      <c r="H260" s="118"/>
    </row>
    <row r="261" spans="1:8" x14ac:dyDescent="0.25">
      <c r="A261" s="46" t="s">
        <v>208</v>
      </c>
      <c r="E261" s="32" t="s">
        <v>51</v>
      </c>
      <c r="F261" s="135"/>
      <c r="H261" s="136" t="s">
        <v>204</v>
      </c>
    </row>
    <row r="262" spans="1:8" x14ac:dyDescent="0.25">
      <c r="A262" s="46"/>
      <c r="F262" s="135"/>
      <c r="H262" s="118"/>
    </row>
    <row r="263" spans="1:8" x14ac:dyDescent="0.25">
      <c r="A263" s="46" t="s">
        <v>237</v>
      </c>
      <c r="F263" s="135"/>
      <c r="H263" s="118"/>
    </row>
    <row r="264" spans="1:8" x14ac:dyDescent="0.25">
      <c r="A264" s="46" t="s">
        <v>210</v>
      </c>
      <c r="E264" s="32" t="s">
        <v>51</v>
      </c>
      <c r="F264" s="135"/>
      <c r="H264" s="136" t="s">
        <v>204</v>
      </c>
    </row>
    <row r="265" spans="1:8" x14ac:dyDescent="0.25">
      <c r="A265" s="46"/>
      <c r="E265" s="32"/>
      <c r="F265" s="135"/>
      <c r="H265" s="136"/>
    </row>
    <row r="266" spans="1:8" x14ac:dyDescent="0.25">
      <c r="A266" s="46" t="s">
        <v>238</v>
      </c>
      <c r="E266" s="32"/>
      <c r="F266" s="135"/>
      <c r="H266" s="136"/>
    </row>
    <row r="267" spans="1:8" x14ac:dyDescent="0.25">
      <c r="A267" s="46" t="s">
        <v>212</v>
      </c>
      <c r="E267" s="32" t="s">
        <v>51</v>
      </c>
      <c r="F267" s="135"/>
      <c r="H267" s="136" t="s">
        <v>204</v>
      </c>
    </row>
    <row r="268" spans="1:8" x14ac:dyDescent="0.25">
      <c r="A268" s="46"/>
      <c r="E268" s="32"/>
      <c r="F268" s="135"/>
      <c r="H268" s="136"/>
    </row>
    <row r="269" spans="1:8" x14ac:dyDescent="0.25">
      <c r="A269" s="46" t="s">
        <v>239</v>
      </c>
      <c r="F269" s="135"/>
      <c r="H269" s="118"/>
    </row>
    <row r="270" spans="1:8" x14ac:dyDescent="0.25">
      <c r="A270" s="46" t="s">
        <v>214</v>
      </c>
      <c r="E270" s="32" t="s">
        <v>51</v>
      </c>
      <c r="F270" s="135"/>
      <c r="H270" s="136" t="s">
        <v>204</v>
      </c>
    </row>
    <row r="273" spans="1:1" x14ac:dyDescent="0.25">
      <c r="A273" s="46"/>
    </row>
    <row r="274" spans="1:1" ht="15.6" x14ac:dyDescent="0.25">
      <c r="A274" s="137" t="s">
        <v>216</v>
      </c>
    </row>
    <row r="275" spans="1:1" x14ac:dyDescent="0.25">
      <c r="A275" s="46"/>
    </row>
    <row r="276" spans="1:1" x14ac:dyDescent="0.25">
      <c r="A276" s="46"/>
    </row>
    <row r="277" spans="1:1" x14ac:dyDescent="0.25">
      <c r="A277" s="46"/>
    </row>
    <row r="278" spans="1:1" x14ac:dyDescent="0.25">
      <c r="A278" s="46"/>
    </row>
    <row r="279" spans="1:1" x14ac:dyDescent="0.25">
      <c r="A279" s="46"/>
    </row>
    <row r="280" spans="1:1" x14ac:dyDescent="0.25">
      <c r="A280" s="46"/>
    </row>
    <row r="281" spans="1:1" x14ac:dyDescent="0.25">
      <c r="A281" s="46"/>
    </row>
    <row r="282" spans="1:1" x14ac:dyDescent="0.25">
      <c r="A282" s="46"/>
    </row>
    <row r="283" spans="1:1" x14ac:dyDescent="0.25">
      <c r="A283" s="46"/>
    </row>
    <row r="284" spans="1:1" x14ac:dyDescent="0.25">
      <c r="A284" s="46"/>
    </row>
    <row r="285" spans="1:1" x14ac:dyDescent="0.25">
      <c r="A285" s="46"/>
    </row>
    <row r="286" spans="1:1" x14ac:dyDescent="0.25">
      <c r="A286" s="46"/>
    </row>
    <row r="287" spans="1:1" x14ac:dyDescent="0.25">
      <c r="A287" s="46"/>
    </row>
    <row r="288" spans="1:1" x14ac:dyDescent="0.25">
      <c r="A288" s="46"/>
    </row>
    <row r="289" spans="1:1" x14ac:dyDescent="0.25">
      <c r="A289" s="46"/>
    </row>
    <row r="290" spans="1:1" x14ac:dyDescent="0.25">
      <c r="A290" s="46"/>
    </row>
    <row r="291" spans="1:1" x14ac:dyDescent="0.25">
      <c r="A291" s="46"/>
    </row>
    <row r="292" spans="1:1" x14ac:dyDescent="0.25">
      <c r="A292" s="46"/>
    </row>
    <row r="293" spans="1:1" x14ac:dyDescent="0.25">
      <c r="A293" s="46"/>
    </row>
    <row r="294" spans="1:1" x14ac:dyDescent="0.25">
      <c r="A294" s="46"/>
    </row>
    <row r="295" spans="1:1" x14ac:dyDescent="0.25">
      <c r="A295" s="46"/>
    </row>
  </sheetData>
  <pageMargins left="0.7" right="0.7" top="0.75" bottom="0.75" header="0.3" footer="0.3"/>
  <pageSetup scale="43" fitToHeight="0" orientation="portrait" r:id="rId1"/>
  <headerFooter>
    <oddHeader xml:space="preserve">&amp;C&amp;"Times New Roman,Regular"NISSAN AUTO LEASE TRUST 2020-A
Servicer Report
</oddHeader>
  </headerFooter>
  <rowBreaks count="2" manualBreakCount="2">
    <brk id="99" max="16383" man="1"/>
    <brk id="190" max="8"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E295"/>
  <sheetViews>
    <sheetView topLeftCell="A238" zoomScale="75" zoomScaleNormal="75" workbookViewId="0">
      <selection activeCell="E248" sqref="E248"/>
    </sheetView>
  </sheetViews>
  <sheetFormatPr defaultColWidth="34.44140625" defaultRowHeight="13.8" x14ac:dyDescent="0.25"/>
  <cols>
    <col min="1" max="1" width="32.44140625" style="1" customWidth="1"/>
    <col min="2" max="2" width="20.33203125" style="4" customWidth="1"/>
    <col min="3" max="3" width="18.88671875" style="4" bestFit="1" customWidth="1"/>
    <col min="4" max="4" width="37.88671875" style="4" customWidth="1"/>
    <col min="5" max="5" width="21.33203125" style="4" customWidth="1"/>
    <col min="6" max="6" width="23.33203125" style="4" customWidth="1"/>
    <col min="7" max="7" width="20.88671875" style="4" customWidth="1"/>
    <col min="8" max="8" width="18.109375" style="4" customWidth="1"/>
    <col min="9" max="9" width="15.109375" style="4" customWidth="1"/>
    <col min="10" max="16384" width="34.44140625" style="4"/>
  </cols>
  <sheetData>
    <row r="1" spans="1:31" x14ac:dyDescent="0.25">
      <c r="B1" s="1"/>
      <c r="C1" s="1"/>
      <c r="D1" s="1"/>
      <c r="E1" s="1"/>
      <c r="F1" s="1"/>
      <c r="G1" s="1"/>
      <c r="H1" s="1"/>
      <c r="I1" s="1"/>
      <c r="J1" s="1"/>
      <c r="K1" s="1"/>
      <c r="L1" s="1"/>
      <c r="M1" s="1"/>
      <c r="N1" s="1"/>
      <c r="O1" s="1"/>
      <c r="P1" s="1"/>
      <c r="Q1" s="1"/>
      <c r="R1" s="1"/>
      <c r="S1" s="1"/>
      <c r="T1" s="1"/>
      <c r="U1" s="1"/>
      <c r="V1" s="1"/>
      <c r="W1" s="1"/>
      <c r="X1" s="1"/>
      <c r="Y1" s="1"/>
      <c r="Z1" s="2"/>
      <c r="AA1" s="3"/>
      <c r="AB1" s="1"/>
      <c r="AC1" s="1"/>
      <c r="AD1" s="1"/>
      <c r="AE1" s="1"/>
    </row>
    <row r="2" spans="1:31" x14ac:dyDescent="0.25">
      <c r="A2" s="5"/>
      <c r="B2" s="1"/>
      <c r="C2" s="1"/>
      <c r="D2" s="1"/>
      <c r="E2" s="1"/>
      <c r="F2" s="1"/>
      <c r="G2" s="1"/>
    </row>
    <row r="3" spans="1:31" x14ac:dyDescent="0.25">
      <c r="A3" s="6" t="s">
        <v>0</v>
      </c>
      <c r="B3" s="1"/>
      <c r="C3" s="7">
        <v>43922</v>
      </c>
      <c r="D3" s="8" t="s">
        <v>1</v>
      </c>
      <c r="E3" s="9">
        <v>43966</v>
      </c>
      <c r="F3" s="1"/>
      <c r="G3" s="1"/>
    </row>
    <row r="4" spans="1:31" x14ac:dyDescent="0.25">
      <c r="A4" s="6" t="s">
        <v>2</v>
      </c>
      <c r="B4" s="1"/>
      <c r="C4" s="7">
        <v>43951</v>
      </c>
      <c r="D4" s="8" t="s">
        <v>3</v>
      </c>
      <c r="E4" s="10">
        <v>30</v>
      </c>
      <c r="F4" s="1"/>
      <c r="G4" s="1"/>
    </row>
    <row r="5" spans="1:31" x14ac:dyDescent="0.25">
      <c r="A5" s="6" t="s">
        <v>4</v>
      </c>
      <c r="B5" s="1"/>
      <c r="C5" s="7">
        <v>43936</v>
      </c>
      <c r="D5" s="8" t="s">
        <v>5</v>
      </c>
      <c r="E5" s="10">
        <v>30</v>
      </c>
      <c r="F5" s="11"/>
      <c r="G5" s="1"/>
    </row>
    <row r="6" spans="1:31" x14ac:dyDescent="0.25">
      <c r="A6" s="6" t="s">
        <v>6</v>
      </c>
      <c r="B6" s="1"/>
      <c r="C6" s="7">
        <v>43966</v>
      </c>
      <c r="D6" s="11"/>
      <c r="E6" s="12"/>
      <c r="F6" s="11"/>
      <c r="G6" s="1"/>
    </row>
    <row r="7" spans="1:31" x14ac:dyDescent="0.25">
      <c r="A7" s="6"/>
      <c r="B7" s="13"/>
      <c r="C7" s="11"/>
      <c r="D7" s="11"/>
      <c r="E7" s="11"/>
      <c r="F7" s="14"/>
      <c r="G7" s="1"/>
    </row>
    <row r="8" spans="1:31" x14ac:dyDescent="0.25">
      <c r="A8" s="15" t="s">
        <v>7</v>
      </c>
      <c r="B8" s="11"/>
      <c r="C8" s="1"/>
      <c r="D8" s="1"/>
      <c r="E8" s="1"/>
      <c r="F8" s="1"/>
      <c r="G8" s="1"/>
    </row>
    <row r="9" spans="1:31" x14ac:dyDescent="0.25">
      <c r="A9" s="8"/>
      <c r="B9" s="16" t="s">
        <v>8</v>
      </c>
      <c r="C9" s="16" t="s">
        <v>9</v>
      </c>
      <c r="D9" s="16" t="s">
        <v>10</v>
      </c>
      <c r="E9" s="16" t="s">
        <v>11</v>
      </c>
      <c r="F9" s="16" t="s">
        <v>12</v>
      </c>
      <c r="G9" s="1"/>
    </row>
    <row r="10" spans="1:31" x14ac:dyDescent="0.25">
      <c r="A10" s="8" t="s">
        <v>13</v>
      </c>
      <c r="B10" s="17"/>
      <c r="C10" s="18">
        <v>1506039779.1399999</v>
      </c>
      <c r="D10" s="19">
        <v>1435855168.77</v>
      </c>
      <c r="E10" s="18">
        <v>1413543950.52</v>
      </c>
      <c r="F10" s="20">
        <v>0.93858340934871043</v>
      </c>
      <c r="G10" s="21"/>
      <c r="H10" s="22"/>
    </row>
    <row r="11" spans="1:31" x14ac:dyDescent="0.25">
      <c r="A11" s="8" t="s">
        <v>14</v>
      </c>
      <c r="B11" s="8"/>
      <c r="C11" s="18">
        <v>1506039779.1399999</v>
      </c>
      <c r="D11" s="19">
        <v>1435855168.77</v>
      </c>
      <c r="E11" s="18">
        <v>1413543950.52</v>
      </c>
      <c r="F11" s="20">
        <v>0.93858340934871043</v>
      </c>
      <c r="G11" s="1"/>
    </row>
    <row r="12" spans="1:31" x14ac:dyDescent="0.25">
      <c r="A12" s="23" t="s">
        <v>15</v>
      </c>
      <c r="B12" s="24">
        <v>1.7218299999999999E-2</v>
      </c>
      <c r="C12" s="18">
        <v>164000000</v>
      </c>
      <c r="D12" s="19">
        <v>93815389.629999995</v>
      </c>
      <c r="E12" s="18">
        <v>71504171.379999995</v>
      </c>
      <c r="F12" s="20">
        <v>0.43600104499999998</v>
      </c>
      <c r="G12" s="21"/>
    </row>
    <row r="13" spans="1:31" x14ac:dyDescent="0.25">
      <c r="A13" s="23" t="s">
        <v>16</v>
      </c>
      <c r="B13" s="24">
        <v>1.7999999999999999E-2</v>
      </c>
      <c r="C13" s="18">
        <v>500000000</v>
      </c>
      <c r="D13" s="19">
        <v>500000000</v>
      </c>
      <c r="E13" s="18">
        <v>500000000</v>
      </c>
      <c r="F13" s="20">
        <v>1</v>
      </c>
      <c r="G13" s="21"/>
    </row>
    <row r="14" spans="1:31" x14ac:dyDescent="0.25">
      <c r="A14" s="23" t="s">
        <v>17</v>
      </c>
      <c r="B14" s="25">
        <v>9.4400000000000005E-3</v>
      </c>
      <c r="C14" s="18">
        <v>50000000</v>
      </c>
      <c r="D14" s="19">
        <v>50000000</v>
      </c>
      <c r="E14" s="18">
        <v>50000000</v>
      </c>
      <c r="F14" s="20">
        <v>1</v>
      </c>
      <c r="G14" s="21"/>
    </row>
    <row r="15" spans="1:31" x14ac:dyDescent="0.25">
      <c r="A15" s="23" t="s">
        <v>18</v>
      </c>
      <c r="B15" s="24">
        <v>1.84E-2</v>
      </c>
      <c r="C15" s="18">
        <v>436000000</v>
      </c>
      <c r="D15" s="19">
        <v>436000000</v>
      </c>
      <c r="E15" s="18">
        <v>436000000</v>
      </c>
      <c r="F15" s="20">
        <v>1</v>
      </c>
      <c r="G15" s="1"/>
    </row>
    <row r="16" spans="1:31" x14ac:dyDescent="0.25">
      <c r="A16" s="23" t="s">
        <v>19</v>
      </c>
      <c r="B16" s="24">
        <v>1.8800000000000001E-2</v>
      </c>
      <c r="C16" s="18">
        <v>107500000</v>
      </c>
      <c r="D16" s="19">
        <v>107500000</v>
      </c>
      <c r="E16" s="18">
        <v>107500000</v>
      </c>
      <c r="F16" s="20">
        <v>1</v>
      </c>
      <c r="G16" s="1"/>
    </row>
    <row r="17" spans="1:10" x14ac:dyDescent="0.25">
      <c r="A17" s="23" t="s">
        <v>20</v>
      </c>
      <c r="B17" s="24">
        <v>0</v>
      </c>
      <c r="C17" s="18">
        <v>248539779.13999999</v>
      </c>
      <c r="D17" s="19">
        <v>248539779.13999999</v>
      </c>
      <c r="E17" s="18">
        <v>248539779.13999999</v>
      </c>
      <c r="F17" s="20">
        <v>1</v>
      </c>
      <c r="G17" s="1"/>
    </row>
    <row r="18" spans="1:10" x14ac:dyDescent="0.25">
      <c r="A18" s="23"/>
      <c r="B18" s="26"/>
      <c r="C18" s="27"/>
      <c r="D18" s="27"/>
      <c r="E18" s="27"/>
      <c r="F18" s="27"/>
      <c r="G18" s="1"/>
    </row>
    <row r="19" spans="1:10" x14ac:dyDescent="0.25">
      <c r="A19" s="23"/>
      <c r="B19" s="26"/>
      <c r="C19" s="1"/>
      <c r="D19" s="1"/>
      <c r="E19" s="1"/>
      <c r="F19" s="27"/>
      <c r="G19" s="21"/>
    </row>
    <row r="20" spans="1:10" ht="27.6" x14ac:dyDescent="0.25">
      <c r="A20" s="23"/>
      <c r="B20" s="28" t="s">
        <v>21</v>
      </c>
      <c r="C20" s="28" t="s">
        <v>22</v>
      </c>
      <c r="D20" s="28" t="s">
        <v>23</v>
      </c>
      <c r="E20" s="28" t="s">
        <v>24</v>
      </c>
      <c r="F20" s="27"/>
      <c r="G20" s="1"/>
    </row>
    <row r="21" spans="1:10" x14ac:dyDescent="0.25">
      <c r="A21" s="23" t="s">
        <v>15</v>
      </c>
      <c r="B21" s="18">
        <v>22311218.249999933</v>
      </c>
      <c r="C21" s="18">
        <v>134611.79</v>
      </c>
      <c r="D21" s="20">
        <v>136.04401371951178</v>
      </c>
      <c r="E21" s="20">
        <v>0.82080359756097565</v>
      </c>
      <c r="F21" s="27"/>
      <c r="G21" s="1"/>
    </row>
    <row r="22" spans="1:10" x14ac:dyDescent="0.25">
      <c r="A22" s="23" t="s">
        <v>16</v>
      </c>
      <c r="B22" s="18">
        <v>0</v>
      </c>
      <c r="C22" s="18">
        <v>750000</v>
      </c>
      <c r="D22" s="20">
        <v>0</v>
      </c>
      <c r="E22" s="20">
        <v>1.5</v>
      </c>
      <c r="F22" s="27"/>
      <c r="G22" s="1"/>
    </row>
    <row r="23" spans="1:10" x14ac:dyDescent="0.25">
      <c r="A23" s="23" t="s">
        <v>17</v>
      </c>
      <c r="B23" s="18">
        <v>0</v>
      </c>
      <c r="C23" s="18">
        <v>39333.33</v>
      </c>
      <c r="D23" s="20">
        <v>0</v>
      </c>
      <c r="E23" s="20">
        <v>0</v>
      </c>
      <c r="F23" s="27"/>
      <c r="G23" s="1"/>
    </row>
    <row r="24" spans="1:10" x14ac:dyDescent="0.25">
      <c r="A24" s="23" t="s">
        <v>18</v>
      </c>
      <c r="B24" s="18">
        <v>0</v>
      </c>
      <c r="C24" s="18">
        <v>668533.32999999996</v>
      </c>
      <c r="D24" s="20">
        <v>0</v>
      </c>
      <c r="E24" s="20">
        <v>1.5333333256880732</v>
      </c>
      <c r="F24" s="27"/>
      <c r="G24" s="1"/>
    </row>
    <row r="25" spans="1:10" x14ac:dyDescent="0.25">
      <c r="A25" s="23" t="s">
        <v>19</v>
      </c>
      <c r="B25" s="18">
        <v>0</v>
      </c>
      <c r="C25" s="18">
        <v>168416.67</v>
      </c>
      <c r="D25" s="20">
        <v>0</v>
      </c>
      <c r="E25" s="20">
        <v>1.5666666976744188</v>
      </c>
      <c r="F25" s="27"/>
      <c r="G25" s="1"/>
    </row>
    <row r="26" spans="1:10" x14ac:dyDescent="0.25">
      <c r="A26" s="23" t="s">
        <v>20</v>
      </c>
      <c r="B26" s="18">
        <v>0</v>
      </c>
      <c r="C26" s="18">
        <v>0</v>
      </c>
      <c r="D26" s="20">
        <v>0</v>
      </c>
      <c r="E26" s="20">
        <v>0</v>
      </c>
      <c r="F26" s="27"/>
      <c r="G26" s="1"/>
    </row>
    <row r="27" spans="1:10" x14ac:dyDescent="0.25">
      <c r="A27" s="8" t="s">
        <v>14</v>
      </c>
      <c r="B27" s="18">
        <v>22311218.249999933</v>
      </c>
      <c r="C27" s="18">
        <v>1760895.1199999999</v>
      </c>
      <c r="D27" s="29"/>
      <c r="E27" s="30"/>
      <c r="F27" s="31"/>
      <c r="G27" s="1"/>
    </row>
    <row r="28" spans="1:10" x14ac:dyDescent="0.25">
      <c r="A28" s="15"/>
      <c r="B28" s="31"/>
      <c r="C28" s="1"/>
      <c r="D28" s="32"/>
      <c r="E28" s="32"/>
      <c r="F28" s="31"/>
      <c r="G28" s="1"/>
    </row>
    <row r="29" spans="1:10" x14ac:dyDescent="0.25">
      <c r="A29" s="15" t="s">
        <v>25</v>
      </c>
      <c r="B29" s="31"/>
      <c r="C29" s="1"/>
      <c r="D29" s="32"/>
      <c r="E29" s="32"/>
      <c r="F29" s="1"/>
      <c r="G29" s="1"/>
    </row>
    <row r="30" spans="1:10" x14ac:dyDescent="0.25">
      <c r="A30" s="15"/>
      <c r="B30" s="1"/>
      <c r="C30" s="1"/>
      <c r="D30" s="1"/>
      <c r="E30" s="1"/>
      <c r="F30" s="1"/>
      <c r="G30" s="1"/>
    </row>
    <row r="31" spans="1:10" x14ac:dyDescent="0.25">
      <c r="A31" s="33" t="s">
        <v>26</v>
      </c>
      <c r="B31" s="1"/>
      <c r="C31" s="1"/>
      <c r="D31" s="1"/>
      <c r="E31" s="1"/>
      <c r="F31" s="1"/>
      <c r="G31" s="1"/>
    </row>
    <row r="32" spans="1:10" x14ac:dyDescent="0.25">
      <c r="A32" s="34" t="s">
        <v>27</v>
      </c>
      <c r="B32" s="1"/>
      <c r="C32" s="1"/>
      <c r="D32" s="1"/>
      <c r="E32" s="1"/>
      <c r="F32" s="1"/>
      <c r="H32" s="35">
        <v>16759093.359999999</v>
      </c>
      <c r="I32" s="36"/>
      <c r="J32" s="37"/>
    </row>
    <row r="33" spans="1:10" x14ac:dyDescent="0.25">
      <c r="A33" s="34" t="s">
        <v>28</v>
      </c>
      <c r="B33" s="1"/>
      <c r="C33" s="1"/>
      <c r="D33" s="1"/>
      <c r="E33" s="1"/>
      <c r="F33" s="1"/>
      <c r="H33" s="38">
        <v>7916248.9800000004</v>
      </c>
      <c r="I33" s="39"/>
      <c r="J33" s="37"/>
    </row>
    <row r="34" spans="1:10" x14ac:dyDescent="0.25">
      <c r="A34" s="15" t="s">
        <v>29</v>
      </c>
      <c r="B34" s="1"/>
      <c r="C34" s="1"/>
      <c r="D34" s="1"/>
      <c r="E34" s="32"/>
      <c r="F34" s="21"/>
      <c r="H34" s="40">
        <v>24675342.34</v>
      </c>
      <c r="I34" s="41"/>
      <c r="J34" s="37"/>
    </row>
    <row r="35" spans="1:10" x14ac:dyDescent="0.25">
      <c r="A35" s="15"/>
      <c r="B35" s="1"/>
      <c r="C35" s="1"/>
      <c r="D35" s="1"/>
      <c r="E35" s="32"/>
      <c r="F35" s="21"/>
      <c r="H35" s="42"/>
      <c r="I35" s="41"/>
    </row>
    <row r="36" spans="1:10" x14ac:dyDescent="0.25">
      <c r="A36" s="15" t="s">
        <v>30</v>
      </c>
      <c r="B36" s="1"/>
      <c r="C36" s="1"/>
      <c r="D36" s="1"/>
      <c r="E36" s="1"/>
      <c r="F36" s="1"/>
      <c r="H36" s="40">
        <v>0</v>
      </c>
      <c r="I36" s="43"/>
      <c r="J36" s="37"/>
    </row>
    <row r="37" spans="1:10" x14ac:dyDescent="0.25">
      <c r="A37" s="15"/>
      <c r="B37" s="1"/>
      <c r="C37" s="1"/>
      <c r="D37" s="1"/>
      <c r="E37" s="1"/>
      <c r="F37" s="1"/>
      <c r="H37" s="1"/>
      <c r="I37" s="15"/>
    </row>
    <row r="38" spans="1:10" x14ac:dyDescent="0.25">
      <c r="A38" s="33" t="s">
        <v>31</v>
      </c>
      <c r="B38" s="1"/>
      <c r="C38" s="1"/>
      <c r="D38" s="1"/>
      <c r="E38" s="1"/>
      <c r="F38" s="1"/>
      <c r="H38" s="1"/>
      <c r="I38" s="15"/>
    </row>
    <row r="39" spans="1:10" x14ac:dyDescent="0.25">
      <c r="A39" s="34" t="s">
        <v>32</v>
      </c>
      <c r="B39" s="1"/>
      <c r="C39" s="1"/>
      <c r="D39" s="44"/>
      <c r="E39" s="1"/>
      <c r="F39" s="1"/>
      <c r="H39" s="45">
        <v>888142</v>
      </c>
      <c r="I39" s="43"/>
      <c r="J39" s="37"/>
    </row>
    <row r="40" spans="1:10" x14ac:dyDescent="0.25">
      <c r="A40" s="34" t="s">
        <v>33</v>
      </c>
      <c r="B40" s="1"/>
      <c r="C40" s="1"/>
      <c r="D40" s="1"/>
      <c r="E40" s="1"/>
      <c r="F40" s="21"/>
      <c r="H40" s="38">
        <v>897548.79</v>
      </c>
      <c r="I40" s="39"/>
      <c r="J40" s="37"/>
    </row>
    <row r="41" spans="1:10" x14ac:dyDescent="0.25">
      <c r="A41" s="46" t="s">
        <v>34</v>
      </c>
      <c r="B41" s="1"/>
      <c r="C41" s="1"/>
      <c r="D41" s="1"/>
      <c r="E41" s="1"/>
      <c r="F41" s="47"/>
      <c r="H41" s="40">
        <v>1785690.79</v>
      </c>
      <c r="I41" s="41"/>
      <c r="J41" s="37"/>
    </row>
    <row r="42" spans="1:10" x14ac:dyDescent="0.25">
      <c r="A42" s="34"/>
      <c r="B42" s="1"/>
      <c r="C42" s="1"/>
      <c r="D42" s="1"/>
      <c r="E42" s="1"/>
      <c r="F42" s="1"/>
      <c r="G42" s="37"/>
      <c r="H42" s="42"/>
      <c r="I42" s="43"/>
    </row>
    <row r="43" spans="1:10" x14ac:dyDescent="0.25">
      <c r="A43" s="15"/>
      <c r="B43" s="1"/>
      <c r="C43" s="1"/>
      <c r="D43" s="1"/>
      <c r="E43" s="1"/>
      <c r="F43" s="1"/>
      <c r="H43" s="1"/>
      <c r="I43" s="15"/>
    </row>
    <row r="44" spans="1:10" x14ac:dyDescent="0.25">
      <c r="A44" s="33" t="s">
        <v>35</v>
      </c>
      <c r="B44" s="1"/>
      <c r="C44" s="1"/>
      <c r="D44" s="1"/>
      <c r="E44" s="1"/>
      <c r="F44" s="1"/>
      <c r="H44" s="1"/>
      <c r="I44" s="15"/>
    </row>
    <row r="45" spans="1:10" ht="14.4" x14ac:dyDescent="0.3">
      <c r="A45" s="46" t="s">
        <v>36</v>
      </c>
      <c r="B45" s="1"/>
      <c r="C45" s="1"/>
      <c r="D45" s="1"/>
      <c r="E45" s="1"/>
      <c r="F45" s="1"/>
      <c r="G45" s="48"/>
      <c r="H45" s="40">
        <v>0</v>
      </c>
      <c r="I45" s="41"/>
      <c r="J45" s="37"/>
    </row>
    <row r="46" spans="1:10" x14ac:dyDescent="0.25">
      <c r="A46" s="46" t="s">
        <v>37</v>
      </c>
      <c r="B46" s="1"/>
      <c r="C46" s="1"/>
      <c r="D46" s="1"/>
      <c r="E46" s="1"/>
      <c r="F46" s="1"/>
      <c r="H46" s="45">
        <v>0</v>
      </c>
      <c r="I46" s="43"/>
      <c r="J46" s="37"/>
    </row>
    <row r="47" spans="1:10" x14ac:dyDescent="0.25">
      <c r="A47" s="46" t="s">
        <v>38</v>
      </c>
      <c r="B47" s="1"/>
      <c r="C47" s="1"/>
      <c r="D47" s="1"/>
      <c r="E47" s="1"/>
      <c r="F47" s="21"/>
      <c r="G47" s="36"/>
      <c r="H47" s="35">
        <v>2779231.19</v>
      </c>
      <c r="I47" s="36"/>
      <c r="J47" s="37"/>
    </row>
    <row r="48" spans="1:10" x14ac:dyDescent="0.25">
      <c r="A48" s="46" t="s">
        <v>39</v>
      </c>
      <c r="B48" s="1"/>
      <c r="C48" s="1"/>
      <c r="D48" s="1"/>
      <c r="E48" s="1"/>
      <c r="F48" s="1"/>
      <c r="H48" s="35">
        <v>5834.21</v>
      </c>
      <c r="I48" s="36"/>
      <c r="J48" s="37"/>
    </row>
    <row r="49" spans="1:10" x14ac:dyDescent="0.25">
      <c r="A49" s="46" t="s">
        <v>40</v>
      </c>
      <c r="B49" s="1"/>
      <c r="C49" s="1"/>
      <c r="D49" s="1"/>
      <c r="E49" s="1"/>
      <c r="F49" s="1"/>
      <c r="H49" s="45">
        <v>0</v>
      </c>
      <c r="I49" s="43"/>
      <c r="J49" s="37"/>
    </row>
    <row r="50" spans="1:10" x14ac:dyDescent="0.25">
      <c r="A50" s="46" t="s">
        <v>41</v>
      </c>
      <c r="B50" s="1"/>
      <c r="C50" s="1"/>
      <c r="D50" s="1"/>
      <c r="E50" s="1"/>
      <c r="F50" s="1"/>
      <c r="H50" s="35">
        <v>1041963.57</v>
      </c>
      <c r="I50" s="36"/>
      <c r="J50" s="37"/>
    </row>
    <row r="51" spans="1:10" x14ac:dyDescent="0.25">
      <c r="A51" s="46" t="s">
        <v>42</v>
      </c>
      <c r="B51" s="1"/>
      <c r="C51" s="1"/>
      <c r="D51" s="1"/>
      <c r="E51" s="1"/>
      <c r="F51" s="1"/>
      <c r="H51" s="49">
        <v>5571.45</v>
      </c>
      <c r="I51" s="50"/>
      <c r="J51" s="37"/>
    </row>
    <row r="52" spans="1:10" x14ac:dyDescent="0.25">
      <c r="A52" s="15" t="s">
        <v>43</v>
      </c>
      <c r="B52" s="1"/>
      <c r="C52" s="1"/>
      <c r="D52" s="1"/>
      <c r="E52" s="1"/>
      <c r="F52" s="21"/>
      <c r="H52" s="51">
        <v>30293633.549999997</v>
      </c>
      <c r="I52" s="51"/>
      <c r="J52" s="37"/>
    </row>
    <row r="53" spans="1:10" x14ac:dyDescent="0.25">
      <c r="A53" s="15"/>
      <c r="B53" s="1"/>
      <c r="C53" s="1"/>
      <c r="D53" s="1"/>
      <c r="E53" s="1"/>
      <c r="F53" s="21"/>
      <c r="H53" s="52"/>
    </row>
    <row r="54" spans="1:10" x14ac:dyDescent="0.25">
      <c r="A54" s="15"/>
      <c r="B54" s="1"/>
      <c r="C54" s="1"/>
      <c r="D54" s="1"/>
      <c r="E54" s="53" t="s">
        <v>44</v>
      </c>
      <c r="F54" s="21"/>
      <c r="H54" s="52"/>
    </row>
    <row r="55" spans="1:10" x14ac:dyDescent="0.25">
      <c r="A55" s="15" t="s">
        <v>45</v>
      </c>
      <c r="B55" s="1"/>
      <c r="C55" s="1"/>
      <c r="D55" s="1"/>
      <c r="E55" s="54" t="s">
        <v>46</v>
      </c>
      <c r="F55" s="55" t="s">
        <v>47</v>
      </c>
      <c r="G55" s="54" t="s">
        <v>48</v>
      </c>
      <c r="H55" s="51" t="s">
        <v>49</v>
      </c>
    </row>
    <row r="56" spans="1:10" x14ac:dyDescent="0.25">
      <c r="A56" s="46" t="s">
        <v>50</v>
      </c>
      <c r="B56" s="1" t="s">
        <v>51</v>
      </c>
      <c r="C56" s="1"/>
      <c r="D56" s="1"/>
      <c r="E56" s="56">
        <v>271834</v>
      </c>
      <c r="F56" s="56"/>
      <c r="G56" s="57"/>
      <c r="H56" s="58">
        <v>18</v>
      </c>
      <c r="I56" s="59"/>
    </row>
    <row r="57" spans="1:10" x14ac:dyDescent="0.25">
      <c r="A57" s="46" t="s">
        <v>52</v>
      </c>
      <c r="E57" s="56">
        <v>30606</v>
      </c>
      <c r="F57" s="56"/>
      <c r="G57" s="57"/>
      <c r="H57" s="58">
        <v>2</v>
      </c>
      <c r="I57" s="59"/>
    </row>
    <row r="58" spans="1:10" x14ac:dyDescent="0.25">
      <c r="A58" s="46" t="s">
        <v>53</v>
      </c>
      <c r="B58" s="1"/>
      <c r="C58" s="1"/>
      <c r="D58" s="1"/>
      <c r="E58" s="56">
        <v>183113</v>
      </c>
      <c r="F58" s="57"/>
      <c r="G58" s="57"/>
      <c r="H58" s="58">
        <v>9</v>
      </c>
    </row>
    <row r="59" spans="1:10" x14ac:dyDescent="0.25">
      <c r="A59" s="46" t="s">
        <v>54</v>
      </c>
      <c r="B59" s="1"/>
      <c r="C59" s="1"/>
      <c r="D59" s="1"/>
      <c r="E59" s="56">
        <v>0</v>
      </c>
      <c r="F59" s="57"/>
      <c r="G59" s="57"/>
      <c r="H59" s="58">
        <v>0</v>
      </c>
    </row>
    <row r="60" spans="1:10" x14ac:dyDescent="0.25">
      <c r="A60" s="46" t="s">
        <v>55</v>
      </c>
      <c r="B60" s="1"/>
      <c r="C60" s="1"/>
      <c r="D60" s="1"/>
      <c r="E60" s="56">
        <v>0</v>
      </c>
      <c r="F60" s="57"/>
      <c r="G60" s="57"/>
      <c r="H60" s="58">
        <v>0</v>
      </c>
    </row>
    <row r="61" spans="1:10" x14ac:dyDescent="0.25">
      <c r="A61" s="46" t="s">
        <v>56</v>
      </c>
      <c r="B61" s="1"/>
      <c r="C61" s="1"/>
      <c r="D61" s="1"/>
      <c r="E61" s="56"/>
      <c r="F61" s="56">
        <v>1023017.62</v>
      </c>
      <c r="G61" s="57"/>
      <c r="H61" s="58">
        <v>44</v>
      </c>
    </row>
    <row r="62" spans="1:10" x14ac:dyDescent="0.25">
      <c r="A62" s="46" t="s">
        <v>57</v>
      </c>
      <c r="B62" s="1"/>
      <c r="C62" s="1"/>
      <c r="D62" s="1"/>
      <c r="E62" s="56"/>
      <c r="F62" s="56"/>
      <c r="G62" s="57">
        <v>44569.27</v>
      </c>
      <c r="H62" s="58">
        <v>2</v>
      </c>
    </row>
    <row r="63" spans="1:10" x14ac:dyDescent="0.25">
      <c r="A63" s="46" t="s">
        <v>58</v>
      </c>
      <c r="B63" s="1"/>
      <c r="C63" s="1"/>
      <c r="D63" s="1"/>
      <c r="E63" s="56"/>
      <c r="F63" s="60"/>
      <c r="G63" s="57">
        <v>1390102.82</v>
      </c>
      <c r="H63" s="58">
        <v>60</v>
      </c>
    </row>
    <row r="64" spans="1:10" x14ac:dyDescent="0.25">
      <c r="A64" s="46" t="s">
        <v>59</v>
      </c>
      <c r="B64" s="1"/>
      <c r="C64" s="1"/>
      <c r="D64" s="1"/>
      <c r="E64" s="61"/>
      <c r="F64" s="61"/>
      <c r="G64" s="57">
        <v>601150.43000000005</v>
      </c>
      <c r="H64" s="58">
        <v>23</v>
      </c>
    </row>
    <row r="65" spans="1:10" x14ac:dyDescent="0.25">
      <c r="A65" s="34" t="s">
        <v>60</v>
      </c>
      <c r="B65" s="1"/>
      <c r="C65" s="1"/>
      <c r="D65" s="1"/>
      <c r="E65" s="62">
        <v>485553</v>
      </c>
      <c r="F65" s="62">
        <v>1023017.62</v>
      </c>
      <c r="G65" s="63">
        <v>2035822.52</v>
      </c>
      <c r="H65" s="64">
        <v>158</v>
      </c>
      <c r="I65" s="59"/>
    </row>
    <row r="66" spans="1:10" x14ac:dyDescent="0.25">
      <c r="A66" s="15"/>
      <c r="B66" s="1"/>
      <c r="C66" s="1"/>
      <c r="D66" s="1"/>
      <c r="E66" s="1"/>
      <c r="F66" s="1"/>
      <c r="G66" s="1"/>
      <c r="H66" s="42"/>
    </row>
    <row r="67" spans="1:10" x14ac:dyDescent="0.25">
      <c r="A67" s="15"/>
      <c r="B67" s="1"/>
      <c r="C67" s="1"/>
      <c r="D67" s="1"/>
      <c r="E67" s="47"/>
      <c r="F67" s="47"/>
      <c r="G67" s="47"/>
      <c r="H67" s="47"/>
    </row>
    <row r="68" spans="1:10" x14ac:dyDescent="0.25">
      <c r="A68" s="15"/>
      <c r="B68" s="1"/>
      <c r="C68" s="1"/>
      <c r="D68" s="1"/>
      <c r="E68" s="1"/>
      <c r="F68" s="1"/>
      <c r="G68" s="1"/>
      <c r="H68" s="42"/>
    </row>
    <row r="69" spans="1:10" x14ac:dyDescent="0.25">
      <c r="A69" s="15" t="s">
        <v>61</v>
      </c>
      <c r="B69" s="1"/>
      <c r="C69" s="1"/>
      <c r="D69" s="2"/>
      <c r="E69" s="1"/>
      <c r="F69" s="65"/>
      <c r="G69" s="1"/>
      <c r="H69" s="42"/>
    </row>
    <row r="70" spans="1:10" x14ac:dyDescent="0.25">
      <c r="A70" s="15"/>
      <c r="B70" s="1"/>
      <c r="C70" s="1"/>
      <c r="D70" s="66" t="s">
        <v>62</v>
      </c>
      <c r="E70" s="66" t="s">
        <v>63</v>
      </c>
      <c r="F70" s="67" t="s">
        <v>64</v>
      </c>
      <c r="G70" s="68" t="s">
        <v>65</v>
      </c>
      <c r="H70" s="42"/>
    </row>
    <row r="71" spans="1:10" x14ac:dyDescent="0.25">
      <c r="A71" s="46" t="s">
        <v>66</v>
      </c>
      <c r="B71" s="1"/>
      <c r="C71" s="1"/>
      <c r="D71" s="69">
        <v>70926</v>
      </c>
      <c r="E71" s="70">
        <v>1753748620.22</v>
      </c>
      <c r="F71" s="71">
        <v>7.0000000000000007E-2</v>
      </c>
      <c r="G71" s="70">
        <v>1435855168.77</v>
      </c>
      <c r="H71" s="42"/>
      <c r="I71" s="59"/>
    </row>
    <row r="72" spans="1:10" x14ac:dyDescent="0.25">
      <c r="A72" s="46" t="s">
        <v>67</v>
      </c>
      <c r="B72" s="1"/>
      <c r="C72" s="1"/>
      <c r="D72" s="72"/>
      <c r="E72" s="73">
        <v>-23006692.530000001</v>
      </c>
      <c r="F72" s="74"/>
      <c r="G72" s="35">
        <v>-17893376.819999933</v>
      </c>
      <c r="H72" s="42"/>
      <c r="I72" s="59"/>
    </row>
    <row r="73" spans="1:10" x14ac:dyDescent="0.25">
      <c r="A73" s="46" t="s">
        <v>68</v>
      </c>
      <c r="B73" s="1"/>
      <c r="C73" s="1"/>
      <c r="D73" s="75">
        <v>-82</v>
      </c>
      <c r="E73" s="73">
        <v>-2001846.73</v>
      </c>
      <c r="F73" s="74"/>
      <c r="G73" s="35">
        <v>-1667542.76</v>
      </c>
      <c r="H73" s="42"/>
      <c r="I73" s="59"/>
    </row>
    <row r="74" spans="1:10" x14ac:dyDescent="0.25">
      <c r="A74" s="46" t="s">
        <v>69</v>
      </c>
      <c r="B74" s="1"/>
      <c r="C74" s="1"/>
      <c r="D74" s="75">
        <v>0</v>
      </c>
      <c r="E74" s="73">
        <v>0</v>
      </c>
      <c r="F74" s="74"/>
      <c r="G74" s="35">
        <v>0</v>
      </c>
      <c r="H74" s="42"/>
      <c r="I74" s="59"/>
    </row>
    <row r="75" spans="1:10" x14ac:dyDescent="0.25">
      <c r="A75" s="46" t="s">
        <v>70</v>
      </c>
      <c r="B75" s="1"/>
      <c r="C75" s="21"/>
      <c r="D75" s="75">
        <v>-45</v>
      </c>
      <c r="E75" s="73">
        <v>-1058519.82</v>
      </c>
      <c r="F75" s="74"/>
      <c r="G75" s="35">
        <v>-865072.7</v>
      </c>
      <c r="H75" s="42"/>
      <c r="I75" s="59"/>
    </row>
    <row r="76" spans="1:10" x14ac:dyDescent="0.25">
      <c r="A76" s="46" t="s">
        <v>71</v>
      </c>
      <c r="B76" s="1"/>
      <c r="C76" s="1"/>
      <c r="D76" s="75">
        <v>-95</v>
      </c>
      <c r="E76" s="73">
        <v>-2215732.06</v>
      </c>
      <c r="F76" s="76"/>
      <c r="G76" s="35">
        <v>-1885225.97</v>
      </c>
      <c r="H76" s="42"/>
      <c r="I76" s="59"/>
      <c r="J76" s="59"/>
    </row>
    <row r="77" spans="1:10" x14ac:dyDescent="0.25">
      <c r="A77" s="46" t="s">
        <v>72</v>
      </c>
      <c r="B77" s="1"/>
      <c r="C77" s="77"/>
      <c r="D77" s="78">
        <v>70704</v>
      </c>
      <c r="E77" s="79">
        <v>1725465829.0800002</v>
      </c>
      <c r="F77" s="80"/>
      <c r="G77" s="79">
        <v>1413543950.52</v>
      </c>
      <c r="H77" s="52"/>
      <c r="I77" s="59"/>
    </row>
    <row r="78" spans="1:10" x14ac:dyDescent="0.25">
      <c r="A78" s="81"/>
      <c r="B78" s="1"/>
      <c r="C78" s="47"/>
      <c r="D78" s="1"/>
      <c r="E78" s="82" t="s">
        <v>51</v>
      </c>
      <c r="F78" s="1"/>
      <c r="G78" s="82" t="s">
        <v>51</v>
      </c>
      <c r="H78" s="52"/>
    </row>
    <row r="79" spans="1:10" x14ac:dyDescent="0.25">
      <c r="A79" s="83" t="s">
        <v>73</v>
      </c>
      <c r="B79" s="1"/>
      <c r="C79" s="47"/>
      <c r="D79" s="1"/>
      <c r="E79" s="1"/>
      <c r="F79" s="1"/>
      <c r="G79" s="1"/>
      <c r="H79" s="52"/>
    </row>
    <row r="80" spans="1:10" x14ac:dyDescent="0.25">
      <c r="A80" s="84" t="s">
        <v>74</v>
      </c>
      <c r="B80" s="1"/>
      <c r="C80" s="47"/>
      <c r="D80" s="1"/>
      <c r="E80" s="1"/>
      <c r="F80" s="1"/>
      <c r="G80" s="56">
        <v>515095650.89999998</v>
      </c>
      <c r="H80" s="52"/>
      <c r="I80" s="59"/>
    </row>
    <row r="81" spans="1:10" x14ac:dyDescent="0.25">
      <c r="A81" s="84" t="s">
        <v>75</v>
      </c>
      <c r="B81" s="1"/>
      <c r="C81" s="47"/>
      <c r="D81" s="1"/>
      <c r="E81" s="1"/>
      <c r="F81" s="1"/>
      <c r="G81" s="61">
        <v>898448299.62</v>
      </c>
      <c r="H81" s="52"/>
      <c r="I81" s="59"/>
    </row>
    <row r="82" spans="1:10" x14ac:dyDescent="0.25">
      <c r="A82" s="85" t="s">
        <v>60</v>
      </c>
      <c r="B82" s="1"/>
      <c r="C82" s="47"/>
      <c r="D82" s="1"/>
      <c r="E82" s="1"/>
      <c r="F82" s="1"/>
      <c r="G82" s="86">
        <v>1413543950.52</v>
      </c>
      <c r="H82" s="52"/>
      <c r="I82" s="59"/>
    </row>
    <row r="83" spans="1:10" x14ac:dyDescent="0.25">
      <c r="A83" s="84"/>
      <c r="B83" s="1"/>
      <c r="C83" s="47"/>
      <c r="D83" s="1"/>
      <c r="E83" s="1"/>
      <c r="F83" s="1"/>
      <c r="G83" s="1"/>
      <c r="H83" s="52"/>
    </row>
    <row r="84" spans="1:10" x14ac:dyDescent="0.25">
      <c r="A84" s="87"/>
      <c r="B84" s="1"/>
      <c r="C84" s="47"/>
      <c r="D84" s="1"/>
      <c r="E84" s="1"/>
      <c r="F84" s="1"/>
      <c r="G84" s="1"/>
      <c r="H84" s="52"/>
    </row>
    <row r="85" spans="1:10" x14ac:dyDescent="0.25">
      <c r="A85" s="15" t="s">
        <v>76</v>
      </c>
      <c r="B85" s="1"/>
      <c r="C85" s="1"/>
      <c r="D85" s="1"/>
      <c r="E85" s="1"/>
      <c r="F85" s="1"/>
      <c r="G85" s="88"/>
      <c r="H85" s="1"/>
    </row>
    <row r="86" spans="1:10" x14ac:dyDescent="0.25">
      <c r="A86" s="15"/>
      <c r="B86" s="1"/>
      <c r="C86" s="1"/>
      <c r="D86" s="1"/>
      <c r="E86" s="1"/>
      <c r="F86" s="1"/>
      <c r="G86" s="47"/>
      <c r="H86" s="1"/>
    </row>
    <row r="87" spans="1:10" x14ac:dyDescent="0.25">
      <c r="A87" s="46" t="s">
        <v>43</v>
      </c>
      <c r="B87" s="1"/>
      <c r="C87" s="1"/>
      <c r="D87" s="1"/>
      <c r="E87" s="47"/>
      <c r="F87" s="37"/>
      <c r="G87" s="1"/>
      <c r="H87" s="89">
        <v>30293633.550000001</v>
      </c>
      <c r="I87" s="37"/>
      <c r="J87" s="37"/>
    </row>
    <row r="88" spans="1:10" x14ac:dyDescent="0.25">
      <c r="A88" s="46" t="s">
        <v>77</v>
      </c>
      <c r="B88" s="1"/>
      <c r="C88" s="1"/>
      <c r="D88" s="1"/>
      <c r="E88" s="1"/>
      <c r="F88" s="1"/>
      <c r="G88" s="1"/>
      <c r="H88" s="90">
        <v>0</v>
      </c>
      <c r="J88" s="37"/>
    </row>
    <row r="89" spans="1:10" x14ac:dyDescent="0.25">
      <c r="A89" s="46" t="s">
        <v>78</v>
      </c>
      <c r="B89" s="1"/>
      <c r="C89" s="1"/>
      <c r="D89" s="1"/>
      <c r="E89" s="1"/>
      <c r="F89" s="21"/>
      <c r="G89" s="1"/>
      <c r="H89" s="89">
        <v>30293633.550000001</v>
      </c>
      <c r="J89" s="37"/>
    </row>
    <row r="90" spans="1:10" x14ac:dyDescent="0.25">
      <c r="A90" s="46"/>
      <c r="B90" s="1"/>
      <c r="C90" s="1"/>
      <c r="D90" s="1"/>
      <c r="E90" s="1"/>
      <c r="F90" s="1"/>
      <c r="G90" s="1"/>
      <c r="H90" s="21"/>
    </row>
    <row r="91" spans="1:10" x14ac:dyDescent="0.25">
      <c r="A91" s="46" t="s">
        <v>79</v>
      </c>
      <c r="B91" s="1"/>
      <c r="C91" s="1"/>
      <c r="D91" s="1"/>
      <c r="E91" s="1"/>
      <c r="F91" s="21"/>
      <c r="G91" s="1"/>
      <c r="H91" s="89">
        <v>0</v>
      </c>
      <c r="J91" s="37"/>
    </row>
    <row r="92" spans="1:10" x14ac:dyDescent="0.25">
      <c r="A92" s="46" t="s">
        <v>80</v>
      </c>
      <c r="B92" s="1"/>
      <c r="C92" s="1"/>
      <c r="D92" s="1"/>
      <c r="E92" s="1"/>
      <c r="F92" s="21"/>
      <c r="G92" s="1"/>
      <c r="H92" s="91">
        <v>983733.83</v>
      </c>
      <c r="J92" s="37"/>
    </row>
    <row r="93" spans="1:10" x14ac:dyDescent="0.25">
      <c r="A93" s="15" t="s">
        <v>81</v>
      </c>
      <c r="B93" s="1"/>
      <c r="C93" s="1"/>
      <c r="D93" s="1"/>
      <c r="E93" s="1"/>
      <c r="F93" s="1"/>
      <c r="G93" s="1"/>
      <c r="H93" s="92">
        <v>137184.60999999999</v>
      </c>
      <c r="J93" s="37"/>
    </row>
    <row r="94" spans="1:10" x14ac:dyDescent="0.25">
      <c r="A94" s="46" t="s">
        <v>82</v>
      </c>
      <c r="B94" s="1"/>
      <c r="C94" s="1"/>
      <c r="D94" s="1"/>
      <c r="E94" s="1"/>
      <c r="F94" s="1"/>
      <c r="G94" s="1"/>
      <c r="H94" s="15"/>
    </row>
    <row r="95" spans="1:10" x14ac:dyDescent="0.25">
      <c r="A95" s="34" t="s">
        <v>83</v>
      </c>
      <c r="B95" s="1"/>
      <c r="C95" s="1"/>
      <c r="D95" s="1"/>
      <c r="E95" s="1"/>
      <c r="F95" s="1"/>
      <c r="G95" s="1"/>
      <c r="H95" s="89">
        <v>1196545.97</v>
      </c>
      <c r="J95" s="37"/>
    </row>
    <row r="96" spans="1:10" x14ac:dyDescent="0.25">
      <c r="A96" s="34" t="s">
        <v>84</v>
      </c>
      <c r="B96" s="1"/>
      <c r="C96" s="1"/>
      <c r="D96" s="1"/>
      <c r="E96" s="1"/>
      <c r="F96" s="1"/>
      <c r="G96" s="1"/>
      <c r="H96" s="89">
        <v>1196545.97</v>
      </c>
      <c r="J96" s="37"/>
    </row>
    <row r="97" spans="1:10" x14ac:dyDescent="0.25">
      <c r="A97" s="34" t="s">
        <v>85</v>
      </c>
      <c r="B97" s="1"/>
      <c r="C97" s="1"/>
      <c r="D97" s="1"/>
      <c r="E97" s="1"/>
      <c r="F97" s="1"/>
      <c r="G97" s="1"/>
      <c r="H97" s="93">
        <v>0</v>
      </c>
      <c r="J97" s="37"/>
    </row>
    <row r="98" spans="1:10" x14ac:dyDescent="0.25">
      <c r="A98" s="34" t="s">
        <v>86</v>
      </c>
      <c r="B98" s="1"/>
      <c r="C98" s="1"/>
      <c r="D98" s="1"/>
      <c r="E98" s="1"/>
      <c r="F98" s="1"/>
      <c r="G98" s="1"/>
      <c r="H98" s="94">
        <v>2317464.41</v>
      </c>
      <c r="I98" s="37"/>
      <c r="J98" s="37"/>
    </row>
    <row r="99" spans="1:10" x14ac:dyDescent="0.25">
      <c r="A99" s="81"/>
      <c r="B99" s="1"/>
      <c r="C99" s="1"/>
      <c r="D99" s="1"/>
      <c r="E99" s="1"/>
      <c r="F99" s="1"/>
      <c r="G99" s="1"/>
      <c r="H99" s="1"/>
    </row>
    <row r="100" spans="1:10" x14ac:dyDescent="0.25">
      <c r="A100" s="46" t="s">
        <v>87</v>
      </c>
      <c r="B100" s="1"/>
      <c r="C100" s="1"/>
      <c r="D100" s="1"/>
      <c r="E100" s="1"/>
      <c r="F100" s="1"/>
      <c r="G100" s="1"/>
      <c r="H100" s="1"/>
    </row>
    <row r="101" spans="1:10" x14ac:dyDescent="0.25">
      <c r="A101" s="95" t="s">
        <v>88</v>
      </c>
      <c r="B101" s="1"/>
      <c r="C101" s="1"/>
      <c r="D101" s="1"/>
      <c r="E101" s="1"/>
      <c r="F101" s="1"/>
      <c r="G101" s="1"/>
      <c r="H101" s="1"/>
    </row>
    <row r="102" spans="1:10" x14ac:dyDescent="0.25">
      <c r="A102" s="96" t="s">
        <v>89</v>
      </c>
      <c r="B102" s="1"/>
      <c r="C102" s="1"/>
      <c r="D102" s="1"/>
      <c r="E102" s="1"/>
      <c r="F102" s="1"/>
      <c r="G102" s="1"/>
      <c r="H102" s="89">
        <v>0</v>
      </c>
      <c r="J102" s="37"/>
    </row>
    <row r="103" spans="1:10" x14ac:dyDescent="0.25">
      <c r="A103" s="96" t="s">
        <v>90</v>
      </c>
      <c r="B103" s="1"/>
      <c r="C103" s="1"/>
      <c r="D103" s="1"/>
      <c r="E103" s="1"/>
      <c r="F103" s="1"/>
      <c r="G103" s="1"/>
      <c r="H103" s="89">
        <v>0</v>
      </c>
      <c r="J103" s="37"/>
    </row>
    <row r="104" spans="1:10" x14ac:dyDescent="0.25">
      <c r="A104" s="96" t="s">
        <v>91</v>
      </c>
      <c r="B104" s="1"/>
      <c r="C104" s="1"/>
      <c r="D104" s="1"/>
      <c r="E104" s="1"/>
      <c r="F104" s="1"/>
      <c r="G104" s="1"/>
      <c r="H104" s="89">
        <v>134611.79</v>
      </c>
      <c r="J104" s="37"/>
    </row>
    <row r="105" spans="1:10" x14ac:dyDescent="0.25">
      <c r="A105" s="96"/>
      <c r="B105" s="1"/>
      <c r="C105" s="1"/>
      <c r="D105" s="1"/>
      <c r="E105" s="1"/>
      <c r="F105" s="1"/>
      <c r="G105" s="1"/>
      <c r="H105" s="89"/>
    </row>
    <row r="106" spans="1:10" x14ac:dyDescent="0.25">
      <c r="A106" s="96" t="s">
        <v>92</v>
      </c>
      <c r="B106" s="1"/>
      <c r="C106" s="1"/>
      <c r="D106" s="1"/>
      <c r="E106" s="1"/>
      <c r="F106" s="1"/>
      <c r="G106" s="1"/>
      <c r="H106" s="89">
        <v>134611.79</v>
      </c>
      <c r="J106" s="37"/>
    </row>
    <row r="107" spans="1:10" x14ac:dyDescent="0.25">
      <c r="A107" s="96" t="s">
        <v>93</v>
      </c>
      <c r="B107" s="1"/>
      <c r="C107" s="1"/>
      <c r="D107" s="1"/>
      <c r="E107" s="1"/>
      <c r="F107" s="1"/>
      <c r="G107" s="1"/>
      <c r="H107" s="97">
        <v>0</v>
      </c>
      <c r="J107" s="37"/>
    </row>
    <row r="108" spans="1:10" x14ac:dyDescent="0.25">
      <c r="A108" s="15"/>
      <c r="B108" s="1"/>
      <c r="C108" s="1"/>
      <c r="D108" s="1"/>
      <c r="E108" s="1"/>
      <c r="F108" s="1"/>
      <c r="G108" s="1"/>
      <c r="H108" s="1"/>
    </row>
    <row r="109" spans="1:10" x14ac:dyDescent="0.25">
      <c r="A109" s="95" t="s">
        <v>94</v>
      </c>
      <c r="B109" s="1"/>
      <c r="C109" s="1"/>
      <c r="D109" s="1"/>
      <c r="E109" s="1"/>
      <c r="F109" s="1"/>
      <c r="G109" s="1"/>
      <c r="H109" s="1"/>
    </row>
    <row r="110" spans="1:10" x14ac:dyDescent="0.25">
      <c r="A110" s="96" t="s">
        <v>95</v>
      </c>
      <c r="B110" s="1"/>
      <c r="C110" s="1"/>
      <c r="D110" s="1"/>
      <c r="E110" s="1"/>
      <c r="F110" s="1"/>
      <c r="G110" s="1"/>
      <c r="H110" s="89">
        <v>0</v>
      </c>
      <c r="J110" s="37"/>
    </row>
    <row r="111" spans="1:10" x14ac:dyDescent="0.25">
      <c r="A111" s="96" t="s">
        <v>96</v>
      </c>
      <c r="B111" s="1"/>
      <c r="C111" s="1"/>
      <c r="D111" s="1"/>
      <c r="E111" s="1"/>
      <c r="F111" s="1"/>
      <c r="G111" s="1"/>
      <c r="H111" s="89">
        <v>0</v>
      </c>
      <c r="J111" s="37"/>
    </row>
    <row r="112" spans="1:10" x14ac:dyDescent="0.25">
      <c r="A112" s="96" t="s">
        <v>97</v>
      </c>
      <c r="B112" s="1"/>
      <c r="C112" s="1"/>
      <c r="D112" s="1"/>
      <c r="E112" s="1"/>
      <c r="F112" s="1"/>
      <c r="G112" s="1"/>
      <c r="H112" s="89">
        <v>750000</v>
      </c>
      <c r="J112" s="37"/>
    </row>
    <row r="113" spans="1:10" x14ac:dyDescent="0.25">
      <c r="A113" s="96"/>
      <c r="B113" s="1"/>
      <c r="C113" s="1"/>
      <c r="D113" s="1"/>
      <c r="E113" s="1"/>
      <c r="F113" s="1"/>
      <c r="G113" s="1"/>
      <c r="H113" s="89"/>
    </row>
    <row r="114" spans="1:10" x14ac:dyDescent="0.25">
      <c r="A114" s="96" t="s">
        <v>98</v>
      </c>
      <c r="B114" s="1"/>
      <c r="C114" s="1"/>
      <c r="D114" s="1"/>
      <c r="E114" s="1"/>
      <c r="F114" s="1"/>
      <c r="G114" s="1"/>
      <c r="H114" s="89">
        <v>750000</v>
      </c>
      <c r="J114" s="37"/>
    </row>
    <row r="115" spans="1:10" x14ac:dyDescent="0.25">
      <c r="A115" s="96" t="s">
        <v>99</v>
      </c>
      <c r="B115" s="1"/>
      <c r="C115" s="1"/>
      <c r="D115" s="1"/>
      <c r="E115" s="1"/>
      <c r="F115" s="1"/>
      <c r="G115" s="1"/>
      <c r="H115" s="97">
        <v>0</v>
      </c>
      <c r="J115" s="37"/>
    </row>
    <row r="116" spans="1:10" x14ac:dyDescent="0.25">
      <c r="A116" s="96"/>
      <c r="B116" s="1"/>
      <c r="C116" s="1"/>
      <c r="D116" s="1"/>
      <c r="E116" s="1"/>
      <c r="F116" s="1"/>
      <c r="G116" s="1"/>
      <c r="H116" s="1"/>
    </row>
    <row r="117" spans="1:10" x14ac:dyDescent="0.25">
      <c r="A117" s="95" t="s">
        <v>100</v>
      </c>
      <c r="B117" s="1"/>
      <c r="C117" s="1"/>
      <c r="D117" s="1"/>
      <c r="E117" s="1"/>
      <c r="F117" s="1"/>
      <c r="G117" s="1"/>
      <c r="H117" s="1"/>
    </row>
    <row r="118" spans="1:10" x14ac:dyDescent="0.25">
      <c r="A118" s="96" t="s">
        <v>101</v>
      </c>
      <c r="B118" s="1"/>
      <c r="C118" s="1"/>
      <c r="D118" s="1"/>
      <c r="E118" s="1"/>
      <c r="F118" s="1"/>
      <c r="G118" s="1"/>
      <c r="H118" s="89">
        <v>0</v>
      </c>
      <c r="J118" s="37"/>
    </row>
    <row r="119" spans="1:10" x14ac:dyDescent="0.25">
      <c r="A119" s="96" t="s">
        <v>102</v>
      </c>
      <c r="B119" s="1"/>
      <c r="C119" s="1"/>
      <c r="D119" s="1"/>
      <c r="E119" s="1"/>
      <c r="F119" s="1"/>
      <c r="G119" s="1"/>
      <c r="H119" s="89">
        <v>0</v>
      </c>
      <c r="J119" s="37"/>
    </row>
    <row r="120" spans="1:10" x14ac:dyDescent="0.25">
      <c r="A120" s="96" t="s">
        <v>103</v>
      </c>
      <c r="B120" s="1"/>
      <c r="C120" s="1"/>
      <c r="D120" s="1"/>
      <c r="E120" s="1"/>
      <c r="F120" s="1"/>
      <c r="G120" s="1"/>
      <c r="H120" s="89">
        <v>39333.33</v>
      </c>
      <c r="J120" s="37"/>
    </row>
    <row r="121" spans="1:10" x14ac:dyDescent="0.25">
      <c r="A121" s="96"/>
      <c r="B121" s="1"/>
      <c r="C121" s="1"/>
      <c r="D121" s="1"/>
      <c r="E121" s="1"/>
      <c r="F121" s="1"/>
      <c r="G121" s="1"/>
      <c r="H121" s="89"/>
    </row>
    <row r="122" spans="1:10" x14ac:dyDescent="0.25">
      <c r="A122" s="96" t="s">
        <v>104</v>
      </c>
      <c r="B122" s="1"/>
      <c r="C122" s="1"/>
      <c r="D122" s="1"/>
      <c r="E122" s="1"/>
      <c r="F122" s="1"/>
      <c r="G122" s="1"/>
      <c r="H122" s="89">
        <v>39333.33</v>
      </c>
      <c r="J122" s="37"/>
    </row>
    <row r="123" spans="1:10" x14ac:dyDescent="0.25">
      <c r="A123" s="96" t="s">
        <v>105</v>
      </c>
      <c r="B123" s="1"/>
      <c r="C123" s="1"/>
      <c r="D123" s="1"/>
      <c r="E123" s="1"/>
      <c r="F123" s="1"/>
      <c r="G123" s="1"/>
      <c r="H123" s="97">
        <v>0</v>
      </c>
      <c r="J123" s="37"/>
    </row>
    <row r="124" spans="1:10" x14ac:dyDescent="0.25">
      <c r="A124" s="96"/>
      <c r="B124" s="1"/>
      <c r="C124" s="1"/>
      <c r="D124" s="1"/>
      <c r="E124" s="1"/>
      <c r="F124" s="1"/>
      <c r="G124" s="1"/>
      <c r="H124" s="1"/>
    </row>
    <row r="125" spans="1:10" x14ac:dyDescent="0.25">
      <c r="A125" s="95" t="s">
        <v>106</v>
      </c>
      <c r="B125" s="1"/>
      <c r="C125" s="1"/>
      <c r="D125" s="1"/>
      <c r="E125" s="1"/>
      <c r="F125" s="1"/>
      <c r="G125" s="1"/>
      <c r="H125" s="31"/>
    </row>
    <row r="126" spans="1:10" x14ac:dyDescent="0.25">
      <c r="A126" s="96" t="s">
        <v>107</v>
      </c>
      <c r="B126" s="1"/>
      <c r="C126" s="1"/>
      <c r="D126" s="1"/>
      <c r="E126" s="1"/>
      <c r="F126" s="1"/>
      <c r="G126" s="1"/>
      <c r="H126" s="89">
        <v>0</v>
      </c>
      <c r="J126" s="37"/>
    </row>
    <row r="127" spans="1:10" x14ac:dyDescent="0.25">
      <c r="A127" s="96" t="s">
        <v>108</v>
      </c>
      <c r="B127" s="1"/>
      <c r="C127" s="1"/>
      <c r="D127" s="1"/>
      <c r="E127" s="1"/>
      <c r="F127" s="1"/>
      <c r="G127" s="1"/>
      <c r="H127" s="89">
        <v>0</v>
      </c>
      <c r="J127" s="37"/>
    </row>
    <row r="128" spans="1:10" x14ac:dyDescent="0.25">
      <c r="A128" s="96" t="s">
        <v>109</v>
      </c>
      <c r="B128" s="1"/>
      <c r="C128" s="1"/>
      <c r="D128" s="1"/>
      <c r="E128" s="1"/>
      <c r="F128" s="1"/>
      <c r="G128" s="1"/>
      <c r="H128" s="89">
        <v>668533.32999999996</v>
      </c>
      <c r="J128" s="37"/>
    </row>
    <row r="129" spans="1:10" x14ac:dyDescent="0.25">
      <c r="A129" s="96"/>
      <c r="B129" s="1"/>
      <c r="C129" s="1"/>
      <c r="D129" s="1"/>
      <c r="E129" s="1"/>
      <c r="F129" s="1"/>
      <c r="G129" s="1"/>
      <c r="H129" s="89"/>
    </row>
    <row r="130" spans="1:10" x14ac:dyDescent="0.25">
      <c r="A130" s="96" t="s">
        <v>110</v>
      </c>
      <c r="B130" s="1"/>
      <c r="C130" s="1"/>
      <c r="D130" s="1"/>
      <c r="E130" s="1"/>
      <c r="F130" s="1"/>
      <c r="G130" s="1"/>
      <c r="H130" s="89">
        <v>668533.32999999996</v>
      </c>
      <c r="J130" s="37"/>
    </row>
    <row r="131" spans="1:10" x14ac:dyDescent="0.25">
      <c r="A131" s="96" t="s">
        <v>111</v>
      </c>
      <c r="B131" s="1"/>
      <c r="C131" s="1"/>
      <c r="D131" s="1"/>
      <c r="E131" s="1"/>
      <c r="F131" s="1"/>
      <c r="G131" s="1"/>
      <c r="H131" s="97">
        <v>0</v>
      </c>
      <c r="J131" s="37"/>
    </row>
    <row r="132" spans="1:10" x14ac:dyDescent="0.25">
      <c r="A132" s="15"/>
      <c r="B132" s="1"/>
      <c r="C132" s="1"/>
      <c r="D132" s="1"/>
      <c r="E132" s="1"/>
      <c r="F132" s="1"/>
      <c r="G132" s="1"/>
      <c r="H132" s="21" t="s">
        <v>51</v>
      </c>
    </row>
    <row r="133" spans="1:10" x14ac:dyDescent="0.25">
      <c r="A133" s="95" t="s">
        <v>112</v>
      </c>
      <c r="B133" s="1"/>
      <c r="C133" s="1"/>
      <c r="D133" s="1"/>
      <c r="E133" s="1"/>
      <c r="F133" s="1"/>
      <c r="G133" s="1"/>
      <c r="H133" s="1"/>
    </row>
    <row r="134" spans="1:10" x14ac:dyDescent="0.25">
      <c r="A134" s="96" t="s">
        <v>113</v>
      </c>
      <c r="B134" s="1"/>
      <c r="C134" s="1"/>
      <c r="D134" s="1"/>
      <c r="E134" s="1"/>
      <c r="F134" s="1"/>
      <c r="G134" s="1"/>
      <c r="H134" s="89">
        <v>0</v>
      </c>
      <c r="J134" s="37"/>
    </row>
    <row r="135" spans="1:10" x14ac:dyDescent="0.25">
      <c r="A135" s="96" t="s">
        <v>114</v>
      </c>
      <c r="B135" s="1"/>
      <c r="C135" s="1"/>
      <c r="D135" s="1"/>
      <c r="E135" s="1"/>
      <c r="F135" s="1"/>
      <c r="G135" s="1"/>
      <c r="H135" s="89">
        <v>0</v>
      </c>
      <c r="J135" s="37"/>
    </row>
    <row r="136" spans="1:10" x14ac:dyDescent="0.25">
      <c r="A136" s="96" t="s">
        <v>115</v>
      </c>
      <c r="B136" s="1"/>
      <c r="C136" s="1"/>
      <c r="D136" s="1"/>
      <c r="E136" s="1"/>
      <c r="F136" s="1"/>
      <c r="G136" s="1"/>
      <c r="H136" s="89">
        <v>168416.67</v>
      </c>
      <c r="J136" s="37"/>
    </row>
    <row r="137" spans="1:10" x14ac:dyDescent="0.25">
      <c r="A137" s="96"/>
      <c r="B137" s="1"/>
      <c r="C137" s="1"/>
      <c r="D137" s="1"/>
      <c r="E137" s="1"/>
      <c r="F137" s="1"/>
      <c r="G137" s="1"/>
      <c r="H137" s="89"/>
    </row>
    <row r="138" spans="1:10" x14ac:dyDescent="0.25">
      <c r="A138" s="96" t="s">
        <v>116</v>
      </c>
      <c r="B138" s="1"/>
      <c r="C138" s="1"/>
      <c r="D138" s="1"/>
      <c r="E138" s="1"/>
      <c r="F138" s="1"/>
      <c r="G138" s="1"/>
      <c r="H138" s="89">
        <v>168416.67</v>
      </c>
      <c r="J138" s="37"/>
    </row>
    <row r="139" spans="1:10" x14ac:dyDescent="0.25">
      <c r="A139" s="96" t="s">
        <v>117</v>
      </c>
      <c r="B139" s="1"/>
      <c r="C139" s="1"/>
      <c r="D139" s="1"/>
      <c r="E139" s="1"/>
      <c r="F139" s="1"/>
      <c r="G139" s="1"/>
      <c r="H139" s="97">
        <v>0</v>
      </c>
      <c r="J139" s="37"/>
    </row>
    <row r="140" spans="1:10" x14ac:dyDescent="0.25">
      <c r="A140" s="95"/>
      <c r="B140" s="1"/>
      <c r="C140" s="1"/>
      <c r="D140" s="1"/>
      <c r="E140" s="1"/>
      <c r="F140" s="1"/>
      <c r="G140" s="1"/>
      <c r="H140" s="1"/>
    </row>
    <row r="141" spans="1:10" x14ac:dyDescent="0.25">
      <c r="A141" s="95" t="s">
        <v>118</v>
      </c>
      <c r="B141" s="1"/>
      <c r="C141" s="1"/>
      <c r="D141" s="1"/>
      <c r="E141" s="1"/>
      <c r="F141" s="1"/>
      <c r="G141" s="1"/>
      <c r="H141" s="1"/>
    </row>
    <row r="142" spans="1:10" x14ac:dyDescent="0.25">
      <c r="A142" s="96" t="s">
        <v>119</v>
      </c>
      <c r="B142" s="1"/>
      <c r="C142" s="1"/>
      <c r="D142" s="1"/>
      <c r="E142" s="1"/>
      <c r="F142" s="1"/>
      <c r="G142" s="1"/>
      <c r="H142" s="31">
        <v>0</v>
      </c>
      <c r="J142" s="37"/>
    </row>
    <row r="143" spans="1:10" x14ac:dyDescent="0.25">
      <c r="A143" s="96" t="s">
        <v>120</v>
      </c>
      <c r="B143" s="1"/>
      <c r="C143" s="1"/>
      <c r="D143" s="1"/>
      <c r="E143" s="1"/>
      <c r="F143" s="1"/>
      <c r="G143" s="1"/>
      <c r="H143" s="31">
        <v>0</v>
      </c>
      <c r="J143" s="37"/>
    </row>
    <row r="144" spans="1:10" x14ac:dyDescent="0.25">
      <c r="A144" s="96" t="s">
        <v>121</v>
      </c>
      <c r="B144" s="1"/>
      <c r="C144" s="1"/>
      <c r="D144" s="1"/>
      <c r="E144" s="1"/>
      <c r="F144" s="1"/>
      <c r="G144" s="1"/>
      <c r="H144" s="31">
        <v>0</v>
      </c>
      <c r="J144" s="37"/>
    </row>
    <row r="145" spans="1:10" x14ac:dyDescent="0.25">
      <c r="A145" s="96"/>
      <c r="B145" s="1"/>
      <c r="C145" s="1"/>
      <c r="D145" s="1"/>
      <c r="E145" s="1"/>
      <c r="F145" s="1"/>
      <c r="G145" s="1"/>
      <c r="H145" s="31"/>
    </row>
    <row r="146" spans="1:10" x14ac:dyDescent="0.25">
      <c r="A146" s="96" t="s">
        <v>122</v>
      </c>
      <c r="B146" s="1"/>
      <c r="C146" s="1"/>
      <c r="D146" s="1"/>
      <c r="E146" s="1"/>
      <c r="F146" s="1"/>
      <c r="G146" s="1"/>
      <c r="H146" s="31">
        <v>0</v>
      </c>
      <c r="J146" s="37"/>
    </row>
    <row r="147" spans="1:10" x14ac:dyDescent="0.25">
      <c r="A147" s="96" t="s">
        <v>123</v>
      </c>
      <c r="B147" s="1"/>
      <c r="C147" s="1"/>
      <c r="D147" s="1"/>
      <c r="E147" s="1"/>
      <c r="F147" s="1"/>
      <c r="G147" s="1"/>
      <c r="H147" s="31">
        <v>0</v>
      </c>
      <c r="J147" s="37"/>
    </row>
    <row r="148" spans="1:10" x14ac:dyDescent="0.25">
      <c r="A148" s="15"/>
      <c r="B148" s="1"/>
      <c r="C148" s="1"/>
      <c r="D148" s="1"/>
      <c r="E148" s="1"/>
      <c r="F148" s="1"/>
      <c r="G148" s="1"/>
      <c r="H148" s="21" t="s">
        <v>51</v>
      </c>
    </row>
    <row r="149" spans="1:10" x14ac:dyDescent="0.25">
      <c r="A149" s="95" t="s">
        <v>124</v>
      </c>
      <c r="B149" s="1"/>
      <c r="C149" s="1"/>
      <c r="D149" s="1"/>
      <c r="E149" s="1"/>
      <c r="F149" s="1"/>
      <c r="G149" s="1"/>
      <c r="H149" s="1"/>
    </row>
    <row r="150" spans="1:10" x14ac:dyDescent="0.25">
      <c r="A150" s="96" t="s">
        <v>125</v>
      </c>
      <c r="B150" s="1"/>
      <c r="C150" s="1"/>
      <c r="D150" s="1"/>
      <c r="E150" s="1"/>
      <c r="F150" s="1"/>
      <c r="G150" s="1"/>
      <c r="H150" s="98">
        <v>1760895.1199999999</v>
      </c>
      <c r="J150" s="37"/>
    </row>
    <row r="151" spans="1:10" x14ac:dyDescent="0.25">
      <c r="A151" s="96" t="s">
        <v>126</v>
      </c>
      <c r="B151" s="1"/>
      <c r="C151" s="1"/>
      <c r="D151" s="1"/>
      <c r="E151" s="1"/>
      <c r="F151" s="1"/>
      <c r="G151" s="1"/>
      <c r="H151" s="94">
        <v>1760895.1199999999</v>
      </c>
      <c r="J151" s="37"/>
    </row>
    <row r="152" spans="1:10" x14ac:dyDescent="0.25">
      <c r="A152" s="96" t="s">
        <v>127</v>
      </c>
      <c r="B152" s="1"/>
      <c r="C152" s="1"/>
      <c r="D152" s="1"/>
      <c r="E152" s="1"/>
      <c r="F152" s="1"/>
      <c r="G152" s="1"/>
      <c r="H152" s="94">
        <v>0</v>
      </c>
      <c r="J152" s="37"/>
    </row>
    <row r="153" spans="1:10" x14ac:dyDescent="0.25">
      <c r="A153" s="96" t="s">
        <v>128</v>
      </c>
      <c r="B153" s="1"/>
      <c r="C153" s="1"/>
      <c r="D153" s="1"/>
      <c r="E153" s="1"/>
      <c r="F153" s="1"/>
      <c r="G153" s="1"/>
      <c r="H153" s="94">
        <v>0</v>
      </c>
      <c r="J153" s="37"/>
    </row>
    <row r="154" spans="1:10" x14ac:dyDescent="0.25">
      <c r="A154" s="15"/>
      <c r="B154" s="1"/>
      <c r="C154" s="1"/>
      <c r="D154" s="1"/>
      <c r="E154" s="1"/>
      <c r="F154" s="1"/>
      <c r="G154" s="1"/>
      <c r="H154" s="1"/>
    </row>
    <row r="155" spans="1:10" x14ac:dyDescent="0.25">
      <c r="A155" s="46" t="s">
        <v>129</v>
      </c>
      <c r="B155" s="1"/>
      <c r="C155" s="1"/>
      <c r="D155" s="1"/>
      <c r="E155" s="1"/>
      <c r="F155" s="21"/>
      <c r="G155" s="1"/>
      <c r="H155" s="21">
        <v>26215274.02</v>
      </c>
      <c r="J155" s="37"/>
    </row>
    <row r="156" spans="1:10" x14ac:dyDescent="0.25">
      <c r="A156" s="34"/>
      <c r="B156" s="1"/>
      <c r="C156" s="1"/>
      <c r="D156" s="1"/>
      <c r="E156" s="1"/>
      <c r="F156" s="1"/>
      <c r="G156" s="1"/>
      <c r="H156" s="1"/>
    </row>
    <row r="157" spans="1:10" x14ac:dyDescent="0.25">
      <c r="A157" s="34" t="s">
        <v>130</v>
      </c>
      <c r="B157" s="1"/>
      <c r="C157" s="1"/>
      <c r="D157" s="1"/>
      <c r="E157" s="1"/>
      <c r="F157" s="1"/>
      <c r="G157" s="1"/>
      <c r="H157" s="1"/>
    </row>
    <row r="158" spans="1:10" x14ac:dyDescent="0.25">
      <c r="A158" s="99" t="s">
        <v>131</v>
      </c>
      <c r="B158" s="1"/>
      <c r="C158" s="1"/>
      <c r="D158" s="1"/>
      <c r="E158" s="1"/>
      <c r="F158" s="1"/>
      <c r="G158" s="1"/>
      <c r="H158" s="94">
        <v>22311218.249999933</v>
      </c>
      <c r="J158" s="37"/>
    </row>
    <row r="159" spans="1:10" x14ac:dyDescent="0.25">
      <c r="A159" s="46"/>
      <c r="B159" s="1"/>
      <c r="C159" s="1"/>
      <c r="D159" s="1"/>
      <c r="E159" s="1"/>
      <c r="F159" s="1"/>
      <c r="G159" s="1"/>
      <c r="H159" s="15"/>
    </row>
    <row r="160" spans="1:10" x14ac:dyDescent="0.25">
      <c r="A160" s="34" t="s">
        <v>132</v>
      </c>
      <c r="B160" s="1"/>
      <c r="C160" s="1"/>
      <c r="D160" s="1"/>
      <c r="E160" s="1"/>
      <c r="F160" s="1"/>
      <c r="G160" s="1"/>
      <c r="H160" s="89">
        <v>0</v>
      </c>
      <c r="J160" s="37"/>
    </row>
    <row r="161" spans="1:10" x14ac:dyDescent="0.25">
      <c r="A161" s="34" t="s">
        <v>133</v>
      </c>
      <c r="B161" s="1"/>
      <c r="C161" s="1"/>
      <c r="D161" s="1"/>
      <c r="E161" s="1"/>
      <c r="F161" s="1"/>
      <c r="G161" s="1"/>
      <c r="H161" s="89">
        <v>22311218.249999933</v>
      </c>
      <c r="I161" s="37"/>
      <c r="J161" s="37"/>
    </row>
    <row r="162" spans="1:10" x14ac:dyDescent="0.25">
      <c r="A162" s="34" t="s">
        <v>134</v>
      </c>
      <c r="B162" s="1"/>
      <c r="C162" s="1"/>
      <c r="D162" s="1"/>
      <c r="E162" s="1"/>
      <c r="F162" s="1"/>
      <c r="G162" s="1"/>
      <c r="H162" s="94">
        <v>0</v>
      </c>
      <c r="J162" s="37"/>
    </row>
    <row r="163" spans="1:10" x14ac:dyDescent="0.25">
      <c r="A163" s="34"/>
      <c r="B163" s="1"/>
      <c r="C163" s="1"/>
      <c r="D163" s="1"/>
      <c r="E163" s="1"/>
      <c r="F163" s="1"/>
      <c r="G163" s="1"/>
      <c r="H163" s="21" t="s">
        <v>51</v>
      </c>
    </row>
    <row r="164" spans="1:10" x14ac:dyDescent="0.25">
      <c r="A164" s="34"/>
      <c r="B164" s="1"/>
      <c r="C164" s="1"/>
      <c r="D164" s="1"/>
      <c r="E164" s="1"/>
      <c r="F164" s="1"/>
      <c r="G164" s="1"/>
      <c r="H164" s="21" t="s">
        <v>51</v>
      </c>
    </row>
    <row r="165" spans="1:10" x14ac:dyDescent="0.25">
      <c r="A165" s="46" t="s">
        <v>135</v>
      </c>
      <c r="B165" s="1"/>
      <c r="C165" s="1"/>
      <c r="D165" s="1"/>
      <c r="E165" s="1"/>
      <c r="F165" s="1"/>
      <c r="G165" s="1"/>
      <c r="H165" s="94">
        <v>0</v>
      </c>
      <c r="J165" s="37"/>
    </row>
    <row r="166" spans="1:10" x14ac:dyDescent="0.25">
      <c r="A166" s="46"/>
      <c r="B166" s="1"/>
      <c r="C166" s="1"/>
      <c r="D166" s="1"/>
      <c r="E166" s="1"/>
      <c r="F166" s="1"/>
      <c r="G166" s="1"/>
      <c r="H166" s="15"/>
    </row>
    <row r="167" spans="1:10" x14ac:dyDescent="0.25">
      <c r="A167" s="34" t="s">
        <v>136</v>
      </c>
      <c r="B167" s="1"/>
      <c r="C167" s="1"/>
      <c r="D167" s="1"/>
      <c r="E167" s="1"/>
      <c r="F167" s="1"/>
      <c r="G167" s="1"/>
      <c r="H167" s="89">
        <v>0</v>
      </c>
      <c r="J167" s="37"/>
    </row>
    <row r="168" spans="1:10" x14ac:dyDescent="0.25">
      <c r="A168" s="34" t="s">
        <v>137</v>
      </c>
      <c r="B168" s="1"/>
      <c r="C168" s="1"/>
      <c r="D168" s="1"/>
      <c r="E168" s="1"/>
      <c r="F168" s="1"/>
      <c r="G168" s="1"/>
      <c r="H168" s="94">
        <v>0</v>
      </c>
      <c r="J168" s="37"/>
    </row>
    <row r="169" spans="1:10" x14ac:dyDescent="0.25">
      <c r="A169" s="34" t="s">
        <v>138</v>
      </c>
      <c r="B169" s="1"/>
      <c r="C169" s="1"/>
      <c r="D169" s="1"/>
      <c r="E169" s="1"/>
      <c r="F169" s="1"/>
      <c r="G169" s="1"/>
      <c r="H169" s="94">
        <v>0</v>
      </c>
      <c r="J169" s="37"/>
    </row>
    <row r="170" spans="1:10" x14ac:dyDescent="0.25">
      <c r="A170" s="34"/>
      <c r="B170" s="1"/>
      <c r="C170" s="1"/>
      <c r="D170" s="1"/>
      <c r="E170" s="1"/>
      <c r="F170" s="1"/>
      <c r="G170" s="1"/>
      <c r="H170" s="21" t="s">
        <v>51</v>
      </c>
    </row>
    <row r="171" spans="1:10" x14ac:dyDescent="0.25">
      <c r="A171" s="46" t="s">
        <v>139</v>
      </c>
      <c r="B171" s="1"/>
      <c r="C171" s="1"/>
      <c r="D171" s="1"/>
      <c r="E171" s="1"/>
      <c r="F171" s="21"/>
      <c r="G171" s="1"/>
      <c r="H171" s="94">
        <v>3904055.77</v>
      </c>
      <c r="I171" s="100"/>
      <c r="J171" s="37"/>
    </row>
    <row r="172" spans="1:10" x14ac:dyDescent="0.25">
      <c r="A172" s="89"/>
      <c r="B172" s="31"/>
      <c r="C172" s="31"/>
      <c r="D172" s="31"/>
      <c r="E172" s="31"/>
      <c r="F172" s="31"/>
      <c r="G172" s="1"/>
      <c r="H172" s="31"/>
    </row>
    <row r="173" spans="1:10" x14ac:dyDescent="0.25">
      <c r="A173" s="81"/>
      <c r="B173" s="1"/>
      <c r="C173" s="2"/>
      <c r="D173" s="3"/>
      <c r="E173" s="1"/>
      <c r="F173" s="1"/>
      <c r="G173" s="1"/>
      <c r="H173" s="1"/>
    </row>
    <row r="174" spans="1:10" x14ac:dyDescent="0.25">
      <c r="A174" s="81"/>
      <c r="B174" s="1"/>
      <c r="C174" s="2"/>
      <c r="D174" s="3"/>
      <c r="E174" s="1"/>
      <c r="F174" s="1"/>
      <c r="G174" s="1"/>
      <c r="H174" s="1"/>
    </row>
    <row r="175" spans="1:10" x14ac:dyDescent="0.25">
      <c r="A175" s="81"/>
      <c r="B175" s="1"/>
      <c r="C175" s="2"/>
      <c r="D175" s="3"/>
      <c r="E175" s="1"/>
      <c r="F175" s="1"/>
      <c r="G175" s="1"/>
      <c r="H175" s="1"/>
    </row>
    <row r="176" spans="1:10" x14ac:dyDescent="0.25">
      <c r="A176" s="81"/>
      <c r="B176" s="1"/>
      <c r="C176" s="2"/>
      <c r="D176" s="3"/>
      <c r="E176" s="1"/>
      <c r="F176" s="1"/>
      <c r="G176" s="1"/>
      <c r="H176" s="1"/>
    </row>
    <row r="177" spans="1:10" x14ac:dyDescent="0.25">
      <c r="A177" s="15" t="s">
        <v>140</v>
      </c>
      <c r="B177" s="1"/>
      <c r="C177" s="2"/>
      <c r="D177" s="3"/>
      <c r="E177" s="1"/>
      <c r="F177" s="1"/>
      <c r="G177" s="1"/>
      <c r="H177" s="1"/>
    </row>
    <row r="178" spans="1:10" x14ac:dyDescent="0.25">
      <c r="A178" s="15"/>
      <c r="B178" s="1"/>
      <c r="C178" s="2"/>
      <c r="D178" s="3"/>
      <c r="E178" s="1"/>
      <c r="F178" s="1"/>
      <c r="G178" s="1"/>
      <c r="H178" s="1"/>
    </row>
    <row r="179" spans="1:10" x14ac:dyDescent="0.25">
      <c r="A179" s="46" t="s">
        <v>141</v>
      </c>
      <c r="B179" s="1"/>
      <c r="C179" s="2"/>
      <c r="D179" s="3"/>
      <c r="E179" s="1"/>
      <c r="F179" s="1"/>
      <c r="G179" s="1" t="s">
        <v>51</v>
      </c>
      <c r="H179" s="94">
        <v>3765099.45</v>
      </c>
      <c r="J179" s="37"/>
    </row>
    <row r="180" spans="1:10" x14ac:dyDescent="0.25">
      <c r="A180" s="46" t="s">
        <v>142</v>
      </c>
      <c r="B180" s="1"/>
      <c r="C180" s="2"/>
      <c r="D180" s="3"/>
      <c r="E180" s="1"/>
      <c r="F180" s="1"/>
      <c r="G180" s="1"/>
      <c r="H180" s="89">
        <v>7530198.9000000004</v>
      </c>
      <c r="J180" s="37"/>
    </row>
    <row r="181" spans="1:10" x14ac:dyDescent="0.25">
      <c r="A181" s="46" t="s">
        <v>143</v>
      </c>
      <c r="B181" s="1"/>
      <c r="C181" s="2"/>
      <c r="D181" s="3"/>
      <c r="E181" s="1"/>
      <c r="F181" s="1"/>
      <c r="G181" s="1"/>
      <c r="H181" s="76">
        <v>7530198.9000000004</v>
      </c>
      <c r="J181" s="37"/>
    </row>
    <row r="182" spans="1:10" x14ac:dyDescent="0.25">
      <c r="A182" s="46" t="s">
        <v>144</v>
      </c>
      <c r="B182" s="1"/>
      <c r="C182" s="2"/>
      <c r="D182" s="3"/>
      <c r="E182" s="1"/>
      <c r="F182" s="1"/>
      <c r="G182" s="1"/>
      <c r="H182" s="94">
        <v>0</v>
      </c>
      <c r="J182" s="37"/>
    </row>
    <row r="183" spans="1:10" x14ac:dyDescent="0.25">
      <c r="A183" s="46" t="s">
        <v>145</v>
      </c>
      <c r="B183" s="1"/>
      <c r="C183" s="2"/>
      <c r="D183" s="3"/>
      <c r="E183" s="1"/>
      <c r="F183" s="1"/>
      <c r="G183" s="1"/>
      <c r="H183" s="91">
        <v>0</v>
      </c>
      <c r="J183" s="37"/>
    </row>
    <row r="184" spans="1:10" x14ac:dyDescent="0.25">
      <c r="A184" s="46" t="s">
        <v>146</v>
      </c>
      <c r="B184" s="1"/>
      <c r="C184" s="2"/>
      <c r="D184" s="3"/>
      <c r="E184" s="1"/>
      <c r="F184" s="1"/>
      <c r="G184" s="1"/>
      <c r="H184" s="89">
        <v>7530198.9000000004</v>
      </c>
      <c r="J184" s="37"/>
    </row>
    <row r="185" spans="1:10" x14ac:dyDescent="0.25">
      <c r="A185" s="46" t="s">
        <v>147</v>
      </c>
      <c r="B185" s="1"/>
      <c r="C185" s="2"/>
      <c r="D185" s="3"/>
      <c r="E185" s="1"/>
      <c r="F185" s="1"/>
      <c r="G185" s="1"/>
      <c r="H185" s="91">
        <v>3.7252902984619141E-9</v>
      </c>
      <c r="J185" s="37"/>
    </row>
    <row r="186" spans="1:10" x14ac:dyDescent="0.25">
      <c r="A186" s="46" t="s">
        <v>148</v>
      </c>
      <c r="B186" s="1"/>
      <c r="C186" s="2"/>
      <c r="D186" s="3"/>
      <c r="E186" s="1"/>
      <c r="F186" s="21"/>
      <c r="G186" s="1"/>
      <c r="H186" s="89">
        <v>3904055.7699999996</v>
      </c>
      <c r="J186" s="37"/>
    </row>
    <row r="187" spans="1:10" x14ac:dyDescent="0.25">
      <c r="A187" s="46" t="s">
        <v>149</v>
      </c>
      <c r="B187" s="1"/>
      <c r="C187" s="2"/>
      <c r="D187" s="3"/>
      <c r="E187" s="1"/>
      <c r="F187" s="21"/>
      <c r="G187" s="1"/>
      <c r="H187" s="94">
        <v>11434254.669999996</v>
      </c>
      <c r="J187" s="37"/>
    </row>
    <row r="188" spans="1:10" x14ac:dyDescent="0.25">
      <c r="A188" s="46" t="s">
        <v>150</v>
      </c>
      <c r="B188" s="1"/>
      <c r="C188" s="2"/>
      <c r="D188" s="3"/>
      <c r="E188" s="1"/>
      <c r="F188" s="21"/>
      <c r="G188" s="1"/>
      <c r="H188" s="94">
        <v>3904055.7700000014</v>
      </c>
      <c r="J188" s="37"/>
    </row>
    <row r="189" spans="1:10" x14ac:dyDescent="0.25">
      <c r="A189" s="46" t="s">
        <v>151</v>
      </c>
      <c r="B189" s="1"/>
      <c r="C189" s="2"/>
      <c r="D189" s="3"/>
      <c r="E189" s="1"/>
      <c r="F189" s="21"/>
      <c r="G189" s="1"/>
      <c r="H189" s="94">
        <v>7530198.8999999948</v>
      </c>
      <c r="J189" s="37"/>
    </row>
    <row r="190" spans="1:10" x14ac:dyDescent="0.25">
      <c r="A190" s="15"/>
      <c r="B190" s="1"/>
      <c r="C190" s="2"/>
      <c r="D190" s="3"/>
      <c r="E190" s="1"/>
      <c r="F190" s="1"/>
      <c r="G190" s="1"/>
      <c r="H190" s="1"/>
    </row>
    <row r="191" spans="1:10" x14ac:dyDescent="0.25">
      <c r="A191" s="15" t="s">
        <v>152</v>
      </c>
      <c r="B191" s="1"/>
      <c r="C191" s="2"/>
      <c r="D191" s="3"/>
      <c r="E191" s="1"/>
      <c r="F191" s="1"/>
      <c r="G191" s="21"/>
      <c r="H191" s="1"/>
    </row>
    <row r="192" spans="1:10" x14ac:dyDescent="0.25">
      <c r="A192" s="15"/>
      <c r="B192" s="1"/>
      <c r="C192" s="2"/>
      <c r="D192" s="3"/>
      <c r="E192" s="1"/>
      <c r="F192" s="1"/>
      <c r="G192" s="1"/>
      <c r="H192" s="1"/>
    </row>
    <row r="193" spans="1:10" ht="14.4" x14ac:dyDescent="0.3">
      <c r="A193" s="46" t="s">
        <v>153</v>
      </c>
      <c r="B193" s="1"/>
      <c r="C193" s="2"/>
      <c r="D193" s="3"/>
      <c r="E193" s="1"/>
      <c r="F193" s="1"/>
      <c r="G193" s="1"/>
      <c r="H193" s="101">
        <v>21.57</v>
      </c>
      <c r="J193" s="48"/>
    </row>
    <row r="194" spans="1:10" ht="17.399999999999999" x14ac:dyDescent="0.3">
      <c r="A194" s="15" t="s">
        <v>154</v>
      </c>
      <c r="B194" s="1"/>
      <c r="C194" s="2"/>
      <c r="D194" s="3"/>
      <c r="E194" s="1"/>
      <c r="F194" s="1"/>
      <c r="H194" s="102">
        <v>0.3194756880307833</v>
      </c>
      <c r="I194" s="103"/>
      <c r="J194" s="48"/>
    </row>
    <row r="195" spans="1:10" ht="17.399999999999999" x14ac:dyDescent="0.3">
      <c r="A195" s="15" t="s">
        <v>155</v>
      </c>
      <c r="B195" s="1"/>
      <c r="C195" s="2"/>
      <c r="D195" s="3"/>
      <c r="E195" s="1"/>
      <c r="F195" s="1"/>
      <c r="H195" s="102">
        <v>0.40156867032857302</v>
      </c>
      <c r="I195" s="103"/>
      <c r="J195" s="48"/>
    </row>
    <row r="196" spans="1:10" x14ac:dyDescent="0.25">
      <c r="A196" s="15"/>
      <c r="B196" s="1"/>
      <c r="C196" s="2"/>
      <c r="D196" s="3"/>
      <c r="E196" s="1"/>
      <c r="F196" s="1"/>
      <c r="H196" s="104"/>
    </row>
    <row r="197" spans="1:10" x14ac:dyDescent="0.25">
      <c r="A197" s="15"/>
      <c r="B197" s="1"/>
      <c r="C197" s="2"/>
      <c r="D197" s="3"/>
      <c r="E197" s="1"/>
      <c r="F197" s="1"/>
      <c r="G197" s="105" t="s">
        <v>156</v>
      </c>
      <c r="H197" s="105" t="s">
        <v>157</v>
      </c>
    </row>
    <row r="198" spans="1:10" x14ac:dyDescent="0.25">
      <c r="A198" s="46" t="s">
        <v>158</v>
      </c>
      <c r="B198" s="1"/>
      <c r="C198" s="2"/>
      <c r="D198" s="3"/>
      <c r="E198" s="21"/>
      <c r="F198" s="1"/>
      <c r="G198" s="101">
        <v>1263483.7</v>
      </c>
      <c r="H198" s="1"/>
    </row>
    <row r="199" spans="1:10" x14ac:dyDescent="0.25">
      <c r="A199" s="46" t="s">
        <v>159</v>
      </c>
      <c r="B199" s="1"/>
      <c r="C199" s="2"/>
      <c r="D199" s="3"/>
      <c r="E199" s="21"/>
      <c r="F199" s="1"/>
      <c r="G199" s="94">
        <v>1667542.76</v>
      </c>
      <c r="H199" s="106">
        <v>82</v>
      </c>
    </row>
    <row r="200" spans="1:10" x14ac:dyDescent="0.25">
      <c r="A200" s="46" t="s">
        <v>160</v>
      </c>
      <c r="B200" s="1"/>
      <c r="C200" s="2"/>
      <c r="D200" s="3"/>
      <c r="E200" s="21"/>
      <c r="F200" s="1"/>
      <c r="G200" s="94">
        <v>-404059.06000000006</v>
      </c>
      <c r="H200" s="1"/>
    </row>
    <row r="201" spans="1:10" x14ac:dyDescent="0.25">
      <c r="A201" s="46" t="s">
        <v>161</v>
      </c>
      <c r="B201" s="1"/>
      <c r="C201" s="2"/>
      <c r="D201" s="3"/>
      <c r="E201" s="21"/>
      <c r="F201" s="1"/>
      <c r="G201" s="94">
        <v>1435855168.77</v>
      </c>
      <c r="H201" s="1"/>
    </row>
    <row r="202" spans="1:10" x14ac:dyDescent="0.25">
      <c r="A202" s="46" t="s">
        <v>162</v>
      </c>
      <c r="B202" s="1"/>
      <c r="C202" s="2"/>
      <c r="D202" s="3"/>
      <c r="E202" s="21"/>
      <c r="F202" s="1"/>
      <c r="G202" s="107"/>
      <c r="H202" s="1"/>
    </row>
    <row r="203" spans="1:10" x14ac:dyDescent="0.25">
      <c r="A203" s="46" t="s">
        <v>163</v>
      </c>
      <c r="B203" s="1"/>
      <c r="C203" s="2"/>
      <c r="D203" s="3"/>
      <c r="E203" s="21"/>
      <c r="F203" s="1"/>
      <c r="G203" s="107">
        <v>-2.814065574218952E-4</v>
      </c>
      <c r="H203" s="1"/>
    </row>
    <row r="204" spans="1:10" x14ac:dyDescent="0.25">
      <c r="A204" s="46" t="s">
        <v>164</v>
      </c>
      <c r="B204" s="1"/>
      <c r="C204" s="2"/>
      <c r="D204" s="3"/>
      <c r="E204" s="21"/>
      <c r="F204" s="1"/>
      <c r="G204" s="108">
        <v>-1.601653E-4</v>
      </c>
      <c r="H204" s="1"/>
    </row>
    <row r="205" spans="1:10" x14ac:dyDescent="0.25">
      <c r="A205" s="46" t="s">
        <v>165</v>
      </c>
      <c r="B205" s="1"/>
      <c r="C205" s="2"/>
      <c r="D205" s="3"/>
      <c r="E205" s="21"/>
      <c r="F205" s="1"/>
      <c r="G205" s="108">
        <v>-8.1155200000000005E-5</v>
      </c>
      <c r="H205" s="1"/>
    </row>
    <row r="206" spans="1:10" x14ac:dyDescent="0.25">
      <c r="A206" s="46" t="s">
        <v>166</v>
      </c>
      <c r="B206" s="1"/>
      <c r="C206" s="2"/>
      <c r="D206" s="3"/>
      <c r="E206" s="21"/>
      <c r="F206" s="1"/>
      <c r="G206" s="108">
        <v>-2.68414E-5</v>
      </c>
      <c r="H206" s="1"/>
    </row>
    <row r="207" spans="1:10" x14ac:dyDescent="0.25">
      <c r="A207" s="46"/>
      <c r="B207" s="1"/>
      <c r="C207" s="2"/>
      <c r="D207" s="3"/>
      <c r="E207" s="21"/>
      <c r="F207" s="1"/>
      <c r="G207" s="107"/>
      <c r="H207" s="1"/>
    </row>
    <row r="208" spans="1:10" x14ac:dyDescent="0.25">
      <c r="A208" s="15" t="s">
        <v>167</v>
      </c>
      <c r="B208" s="1"/>
      <c r="C208" s="2"/>
      <c r="D208" s="3"/>
      <c r="E208" s="21"/>
      <c r="F208" s="1"/>
      <c r="G208" s="107">
        <v>5.3024932744871755E-4</v>
      </c>
      <c r="H208" s="76">
        <v>798576.58000000007</v>
      </c>
      <c r="I208" s="37"/>
      <c r="J208" s="37"/>
    </row>
    <row r="209" spans="1:8" x14ac:dyDescent="0.25">
      <c r="A209" s="46"/>
      <c r="B209" s="1"/>
      <c r="C209" s="2"/>
      <c r="D209" s="3"/>
      <c r="E209" s="1"/>
      <c r="F209" s="1"/>
      <c r="G209" s="1"/>
      <c r="H209" s="1"/>
    </row>
    <row r="210" spans="1:8" x14ac:dyDescent="0.25">
      <c r="A210" s="46" t="s">
        <v>168</v>
      </c>
      <c r="B210" s="1"/>
      <c r="C210" s="2"/>
      <c r="D210" s="3"/>
      <c r="E210" s="1"/>
      <c r="F210" s="109" t="s">
        <v>169</v>
      </c>
      <c r="G210" s="110" t="s">
        <v>170</v>
      </c>
      <c r="H210" s="110" t="s">
        <v>62</v>
      </c>
    </row>
    <row r="211" spans="1:8" x14ac:dyDescent="0.25">
      <c r="A211" s="34" t="s">
        <v>171</v>
      </c>
      <c r="B211" s="1"/>
      <c r="C211" s="2"/>
      <c r="D211" s="3"/>
      <c r="E211" s="1"/>
      <c r="F211" s="111">
        <v>4.2045271496090851E-3</v>
      </c>
      <c r="G211" s="101">
        <v>6037092.04</v>
      </c>
      <c r="H211" s="112">
        <v>295</v>
      </c>
    </row>
    <row r="212" spans="1:8" x14ac:dyDescent="0.25">
      <c r="A212" s="34" t="s">
        <v>172</v>
      </c>
      <c r="B212" s="1"/>
      <c r="C212" s="2"/>
      <c r="D212" s="3"/>
      <c r="E212" s="1"/>
      <c r="F212" s="111">
        <v>1.0994371189625676E-3</v>
      </c>
      <c r="G212" s="101">
        <v>1578632.47</v>
      </c>
      <c r="H212" s="112">
        <v>76</v>
      </c>
    </row>
    <row r="213" spans="1:8" x14ac:dyDescent="0.25">
      <c r="A213" s="34" t="s">
        <v>173</v>
      </c>
      <c r="B213" s="1"/>
      <c r="C213" s="2"/>
      <c r="D213" s="3"/>
      <c r="E213" s="1"/>
      <c r="F213" s="111">
        <v>3.8491471286302862E-4</v>
      </c>
      <c r="G213" s="113">
        <v>552681.78</v>
      </c>
      <c r="H213" s="114">
        <v>27</v>
      </c>
    </row>
    <row r="214" spans="1:8" x14ac:dyDescent="0.25">
      <c r="A214" s="34" t="s">
        <v>174</v>
      </c>
      <c r="B214" s="1"/>
      <c r="C214" s="2"/>
      <c r="D214" s="3"/>
      <c r="E214" s="1"/>
      <c r="F214" s="111">
        <v>4.0400244580163542E-5</v>
      </c>
      <c r="G214" s="115">
        <v>58008.9</v>
      </c>
      <c r="H214" s="116">
        <v>2</v>
      </c>
    </row>
    <row r="215" spans="1:8" x14ac:dyDescent="0.25">
      <c r="A215" s="46" t="s">
        <v>175</v>
      </c>
      <c r="B215" s="1"/>
      <c r="C215" s="2"/>
      <c r="D215" s="3"/>
      <c r="E215" s="1"/>
      <c r="F215" s="111">
        <v>5.6888789814346814E-3</v>
      </c>
      <c r="G215" s="98">
        <v>8226415.1900000004</v>
      </c>
      <c r="H215" s="117">
        <v>400</v>
      </c>
    </row>
    <row r="216" spans="1:8" x14ac:dyDescent="0.25">
      <c r="A216" s="46"/>
      <c r="B216" s="1"/>
      <c r="C216" s="2"/>
      <c r="D216" s="3"/>
      <c r="E216" s="1"/>
      <c r="F216" s="1"/>
      <c r="G216" s="98"/>
      <c r="H216" s="118"/>
    </row>
    <row r="217" spans="1:8" x14ac:dyDescent="0.25">
      <c r="A217" s="46" t="s">
        <v>176</v>
      </c>
      <c r="B217" s="1"/>
      <c r="C217" s="2"/>
      <c r="D217" s="3"/>
      <c r="E217" s="1"/>
      <c r="F217" s="1"/>
      <c r="G217" s="119" t="s">
        <v>170</v>
      </c>
      <c r="H217" s="119" t="s">
        <v>62</v>
      </c>
    </row>
    <row r="218" spans="1:8" x14ac:dyDescent="0.25">
      <c r="A218" s="46" t="s">
        <v>163</v>
      </c>
      <c r="B218" s="1"/>
      <c r="C218" s="2"/>
      <c r="D218" s="3"/>
      <c r="E218" s="1"/>
      <c r="F218" s="1"/>
      <c r="G218" s="120">
        <v>1.5247520764057596E-3</v>
      </c>
      <c r="H218" s="121">
        <v>1.4804162084426022E-3</v>
      </c>
    </row>
    <row r="219" spans="1:8" x14ac:dyDescent="0.25">
      <c r="A219" s="46" t="s">
        <v>164</v>
      </c>
      <c r="B219" s="1"/>
      <c r="C219" s="2"/>
      <c r="D219" s="3"/>
      <c r="E219" s="1"/>
      <c r="F219" s="1"/>
      <c r="G219" s="120">
        <v>1.1129079999999999E-3</v>
      </c>
      <c r="H219" s="120">
        <v>1.0670410999999999E-3</v>
      </c>
    </row>
    <row r="220" spans="1:8" x14ac:dyDescent="0.25">
      <c r="A220" s="46" t="s">
        <v>165</v>
      </c>
      <c r="B220" s="1"/>
      <c r="C220" s="2"/>
      <c r="D220" s="3"/>
      <c r="E220" s="1"/>
      <c r="F220" s="1"/>
      <c r="G220" s="120">
        <v>7.2758399999999998E-4</v>
      </c>
      <c r="H220" s="120">
        <v>6.990465E-4</v>
      </c>
    </row>
    <row r="221" spans="1:8" x14ac:dyDescent="0.25">
      <c r="A221" s="46" t="s">
        <v>166</v>
      </c>
      <c r="B221" s="1"/>
      <c r="C221" s="2"/>
      <c r="D221" s="3"/>
      <c r="E221" s="1"/>
      <c r="F221" s="1"/>
      <c r="G221" s="120">
        <v>4.6050900000000003E-5</v>
      </c>
      <c r="H221" s="120">
        <v>4.1786200000000003E-5</v>
      </c>
    </row>
    <row r="222" spans="1:8" x14ac:dyDescent="0.25">
      <c r="A222" s="46"/>
      <c r="B222" s="1"/>
      <c r="C222" s="2"/>
      <c r="D222" s="3"/>
      <c r="E222" s="1"/>
      <c r="F222" s="1"/>
      <c r="G222" s="122"/>
      <c r="H222" s="120"/>
    </row>
    <row r="223" spans="1:8" x14ac:dyDescent="0.25">
      <c r="A223" s="123" t="s">
        <v>177</v>
      </c>
      <c r="B223" s="1"/>
      <c r="C223" s="2"/>
      <c r="D223" s="3"/>
      <c r="E223" s="1"/>
      <c r="F223" s="1"/>
      <c r="G223" s="124">
        <v>2514874.56</v>
      </c>
      <c r="H223" s="120"/>
    </row>
    <row r="224" spans="1:8" x14ac:dyDescent="0.25">
      <c r="A224" s="123" t="s">
        <v>178</v>
      </c>
      <c r="B224" s="1"/>
      <c r="C224" s="2"/>
      <c r="D224" s="3"/>
      <c r="E224" s="1"/>
      <c r="F224" s="1"/>
      <c r="G224" s="122">
        <v>1.7514820538302085E-3</v>
      </c>
      <c r="H224" s="120"/>
    </row>
    <row r="225" spans="1:9" x14ac:dyDescent="0.25">
      <c r="A225" s="123" t="s">
        <v>179</v>
      </c>
      <c r="B225" s="1"/>
      <c r="C225" s="2"/>
      <c r="D225" s="3"/>
      <c r="E225" s="1"/>
      <c r="F225" s="1"/>
      <c r="G225" s="122">
        <v>4.3999999999999997E-2</v>
      </c>
      <c r="H225" s="120"/>
    </row>
    <row r="226" spans="1:9" x14ac:dyDescent="0.25">
      <c r="A226" s="123" t="s">
        <v>180</v>
      </c>
      <c r="B226" s="1"/>
      <c r="C226" s="2"/>
      <c r="D226" s="3"/>
      <c r="E226" s="1"/>
      <c r="F226" s="1"/>
      <c r="G226" s="125" t="s">
        <v>181</v>
      </c>
      <c r="H226" s="120"/>
    </row>
    <row r="227" spans="1:9" x14ac:dyDescent="0.25">
      <c r="A227" s="46"/>
      <c r="B227" s="1"/>
      <c r="C227" s="2"/>
      <c r="D227" s="3"/>
      <c r="E227" s="1"/>
      <c r="F227" s="1"/>
      <c r="G227" s="120"/>
      <c r="H227" s="1"/>
      <c r="I227" s="37"/>
    </row>
    <row r="228" spans="1:9" x14ac:dyDescent="0.25">
      <c r="A228" s="15" t="s">
        <v>182</v>
      </c>
      <c r="B228" s="1"/>
      <c r="C228" s="2"/>
      <c r="D228" s="3"/>
      <c r="E228" s="1"/>
      <c r="F228" s="1"/>
      <c r="G228" s="105" t="s">
        <v>156</v>
      </c>
      <c r="H228" s="105" t="s">
        <v>157</v>
      </c>
    </row>
    <row r="229" spans="1:9" x14ac:dyDescent="0.25">
      <c r="A229" s="15" t="s">
        <v>183</v>
      </c>
      <c r="B229" s="1"/>
      <c r="C229" s="2"/>
      <c r="D229" s="3"/>
      <c r="E229" s="21"/>
      <c r="F229" s="1"/>
      <c r="G229" s="101">
        <v>271834</v>
      </c>
      <c r="H229" s="126">
        <v>18</v>
      </c>
    </row>
    <row r="230" spans="1:9" x14ac:dyDescent="0.25">
      <c r="A230" s="15" t="s">
        <v>184</v>
      </c>
      <c r="B230" s="1"/>
      <c r="C230" s="2"/>
      <c r="D230" s="3"/>
      <c r="E230" s="21"/>
      <c r="F230" s="1"/>
      <c r="G230" s="115">
        <v>320431.3</v>
      </c>
      <c r="H230" s="126">
        <v>18</v>
      </c>
    </row>
    <row r="231" spans="1:9" x14ac:dyDescent="0.25">
      <c r="A231" s="15" t="s">
        <v>185</v>
      </c>
      <c r="B231" s="1"/>
      <c r="C231" s="2"/>
      <c r="D231" s="3"/>
      <c r="E231" s="21"/>
      <c r="F231" s="1"/>
      <c r="G231" s="94">
        <v>-48597.299999999988</v>
      </c>
      <c r="H231" s="62"/>
    </row>
    <row r="232" spans="1:9" x14ac:dyDescent="0.25">
      <c r="A232" s="15"/>
      <c r="B232" s="1"/>
      <c r="C232" s="2"/>
      <c r="D232" s="3"/>
      <c r="E232" s="1"/>
      <c r="F232" s="1"/>
      <c r="G232" s="127"/>
    </row>
    <row r="233" spans="1:9" x14ac:dyDescent="0.25">
      <c r="A233" s="15" t="s">
        <v>186</v>
      </c>
      <c r="B233" s="1"/>
      <c r="C233" s="2"/>
      <c r="D233" s="3"/>
      <c r="E233" s="1"/>
      <c r="F233" s="21"/>
      <c r="G233" s="110" t="s">
        <v>156</v>
      </c>
      <c r="H233" s="105" t="s">
        <v>157</v>
      </c>
    </row>
    <row r="234" spans="1:9" x14ac:dyDescent="0.25">
      <c r="A234" s="15" t="s">
        <v>187</v>
      </c>
      <c r="B234" s="1"/>
      <c r="C234" s="2"/>
      <c r="D234" s="3"/>
      <c r="E234" s="21"/>
      <c r="F234" s="1"/>
      <c r="G234" s="76">
        <v>2403042</v>
      </c>
      <c r="H234" s="128">
        <v>151</v>
      </c>
      <c r="I234" s="37" t="s">
        <v>51</v>
      </c>
    </row>
    <row r="235" spans="1:9" x14ac:dyDescent="0.25">
      <c r="A235" s="15" t="s">
        <v>188</v>
      </c>
      <c r="B235" s="1"/>
      <c r="C235" s="2"/>
      <c r="D235" s="3"/>
      <c r="E235" s="21"/>
      <c r="F235" s="21"/>
      <c r="G235" s="76">
        <v>2776924.5799999996</v>
      </c>
      <c r="H235" s="69">
        <v>151</v>
      </c>
      <c r="I235" s="37" t="s">
        <v>51</v>
      </c>
    </row>
    <row r="236" spans="1:9" ht="14.4" thickBot="1" x14ac:dyDescent="0.3">
      <c r="A236" s="15" t="s">
        <v>189</v>
      </c>
      <c r="B236" s="1"/>
      <c r="C236" s="2"/>
      <c r="D236" s="3"/>
      <c r="E236" s="21"/>
      <c r="F236" s="1"/>
      <c r="G236" s="129">
        <v>-373882.57999999961</v>
      </c>
    </row>
    <row r="237" spans="1:9" ht="14.4" thickTop="1" x14ac:dyDescent="0.25">
      <c r="A237" s="15"/>
      <c r="B237" s="1"/>
      <c r="C237" s="2"/>
      <c r="D237" s="3"/>
      <c r="E237" s="1"/>
      <c r="F237" s="1"/>
      <c r="G237" s="1"/>
      <c r="H237" s="1"/>
    </row>
    <row r="238" spans="1:9" x14ac:dyDescent="0.25">
      <c r="A238" s="15" t="s">
        <v>234</v>
      </c>
      <c r="B238" s="1"/>
      <c r="C238" s="2"/>
      <c r="E238" s="21"/>
      <c r="F238" s="1"/>
      <c r="G238" s="139">
        <v>97420517.590000004</v>
      </c>
    </row>
    <row r="239" spans="1:9" x14ac:dyDescent="0.25">
      <c r="A239" s="15" t="s">
        <v>235</v>
      </c>
      <c r="B239" s="1"/>
      <c r="C239" s="2"/>
      <c r="E239" s="21"/>
      <c r="F239" s="1"/>
      <c r="G239" s="140">
        <v>3670</v>
      </c>
    </row>
    <row r="240" spans="1:9" x14ac:dyDescent="0.25">
      <c r="A240" s="15"/>
      <c r="B240" s="1"/>
      <c r="C240" s="2"/>
      <c r="D240" s="3"/>
      <c r="E240" s="1"/>
      <c r="F240" s="1"/>
      <c r="G240" s="1"/>
      <c r="H240" s="1"/>
    </row>
    <row r="241" spans="1:10" x14ac:dyDescent="0.25">
      <c r="A241" s="15" t="s">
        <v>190</v>
      </c>
      <c r="B241" s="1"/>
      <c r="C241" s="2"/>
      <c r="D241" s="3"/>
      <c r="E241" s="1"/>
      <c r="F241" s="1"/>
      <c r="G241" s="1" t="s">
        <v>51</v>
      </c>
      <c r="H241" s="1"/>
    </row>
    <row r="242" spans="1:10" x14ac:dyDescent="0.25">
      <c r="A242" s="15"/>
      <c r="B242" s="1"/>
      <c r="C242" s="2"/>
      <c r="D242" s="3"/>
      <c r="E242" s="1"/>
      <c r="F242" s="1"/>
      <c r="G242" s="1"/>
      <c r="H242" s="1"/>
    </row>
    <row r="243" spans="1:10" x14ac:dyDescent="0.25">
      <c r="A243" s="15" t="s">
        <v>191</v>
      </c>
      <c r="B243" s="1"/>
      <c r="C243" s="2"/>
      <c r="D243" s="3"/>
      <c r="E243" s="1"/>
      <c r="F243" s="1"/>
      <c r="G243" s="1"/>
      <c r="H243" s="76">
        <v>1039106.04</v>
      </c>
      <c r="I243" s="130"/>
      <c r="J243" s="59"/>
    </row>
    <row r="244" spans="1:10" x14ac:dyDescent="0.25">
      <c r="A244" s="15" t="s">
        <v>192</v>
      </c>
      <c r="B244" s="1"/>
      <c r="C244" s="2"/>
      <c r="D244" s="3"/>
      <c r="E244" s="1"/>
      <c r="F244" s="1"/>
      <c r="G244" s="1"/>
      <c r="H244" s="94">
        <v>137184.60999999999</v>
      </c>
      <c r="I244" s="37"/>
      <c r="J244" s="59"/>
    </row>
    <row r="245" spans="1:10" x14ac:dyDescent="0.25">
      <c r="A245" s="15" t="s">
        <v>193</v>
      </c>
      <c r="B245" s="1"/>
      <c r="C245" s="2"/>
      <c r="D245" s="3"/>
      <c r="E245" s="1"/>
      <c r="F245" s="1"/>
      <c r="G245" s="1"/>
      <c r="H245" s="93">
        <v>897548.79</v>
      </c>
      <c r="J245" s="59"/>
    </row>
    <row r="246" spans="1:10" ht="14.4" thickBot="1" x14ac:dyDescent="0.3">
      <c r="A246" s="15" t="s">
        <v>194</v>
      </c>
      <c r="B246" s="1"/>
      <c r="C246" s="2"/>
      <c r="D246" s="3"/>
      <c r="E246" s="1"/>
      <c r="F246" s="1"/>
      <c r="G246" s="1"/>
      <c r="H246" s="129">
        <v>1799470.2200000002</v>
      </c>
      <c r="I246" s="97"/>
      <c r="J246" s="59"/>
    </row>
    <row r="247" spans="1:10" ht="14.4" thickTop="1" x14ac:dyDescent="0.25">
      <c r="A247" s="15"/>
      <c r="B247" s="1"/>
      <c r="C247" s="2"/>
      <c r="D247" s="3"/>
      <c r="E247" s="1"/>
      <c r="F247" s="1"/>
      <c r="G247" s="1"/>
      <c r="H247" s="1"/>
      <c r="I247" s="131"/>
      <c r="J247" s="59"/>
    </row>
    <row r="248" spans="1:10" x14ac:dyDescent="0.25">
      <c r="A248" s="15" t="s">
        <v>195</v>
      </c>
      <c r="B248" s="1"/>
      <c r="C248" s="2"/>
      <c r="D248" s="3"/>
      <c r="E248" s="1"/>
      <c r="F248" s="1"/>
      <c r="G248" s="1"/>
      <c r="H248" s="76">
        <v>2426872.38</v>
      </c>
      <c r="I248" s="132"/>
      <c r="J248" s="59"/>
    </row>
    <row r="249" spans="1:10" x14ac:dyDescent="0.25">
      <c r="A249" s="15" t="s">
        <v>196</v>
      </c>
      <c r="B249" s="1"/>
      <c r="C249" s="2"/>
      <c r="D249" s="3"/>
      <c r="E249" s="1"/>
      <c r="F249" s="1"/>
      <c r="G249" s="1"/>
      <c r="H249" s="94">
        <v>983733.83</v>
      </c>
      <c r="I249" s="133"/>
      <c r="J249" s="59"/>
    </row>
    <row r="250" spans="1:10" x14ac:dyDescent="0.25">
      <c r="A250" s="15" t="s">
        <v>197</v>
      </c>
      <c r="B250" s="1"/>
      <c r="C250" s="2"/>
      <c r="D250" s="3"/>
      <c r="E250" s="1"/>
      <c r="F250" s="1"/>
      <c r="G250" s="1"/>
      <c r="H250" s="94">
        <v>888142</v>
      </c>
      <c r="I250" s="132"/>
      <c r="J250" s="59"/>
    </row>
    <row r="251" spans="1:10" ht="14.4" thickBot="1" x14ac:dyDescent="0.3">
      <c r="A251" s="15" t="s">
        <v>198</v>
      </c>
      <c r="B251" s="1"/>
      <c r="C251" s="2"/>
      <c r="D251" s="3"/>
      <c r="E251" s="1"/>
      <c r="F251" s="1"/>
      <c r="G251" s="1"/>
      <c r="H251" s="129">
        <v>2331280.5499999998</v>
      </c>
      <c r="I251" s="134"/>
      <c r="J251" s="59"/>
    </row>
    <row r="252" spans="1:10" ht="14.4" thickTop="1" x14ac:dyDescent="0.25">
      <c r="A252" s="15"/>
    </row>
    <row r="253" spans="1:10" x14ac:dyDescent="0.25">
      <c r="A253" s="118" t="s">
        <v>199</v>
      </c>
      <c r="F253" s="135"/>
      <c r="I253" s="37"/>
    </row>
    <row r="254" spans="1:10" x14ac:dyDescent="0.25">
      <c r="A254" s="118"/>
      <c r="F254" s="135"/>
    </row>
    <row r="255" spans="1:10" x14ac:dyDescent="0.25">
      <c r="A255" s="46" t="s">
        <v>200</v>
      </c>
      <c r="F255" s="135"/>
    </row>
    <row r="256" spans="1:10" x14ac:dyDescent="0.25">
      <c r="A256" s="46" t="s">
        <v>201</v>
      </c>
      <c r="F256" s="135"/>
    </row>
    <row r="257" spans="1:8" x14ac:dyDescent="0.25">
      <c r="A257" s="46" t="s">
        <v>202</v>
      </c>
      <c r="E257" s="32"/>
      <c r="F257" s="135"/>
    </row>
    <row r="258" spans="1:8" x14ac:dyDescent="0.25">
      <c r="A258" s="46" t="s">
        <v>203</v>
      </c>
      <c r="E258" s="32" t="s">
        <v>51</v>
      </c>
      <c r="F258" s="135"/>
      <c r="H258" s="136" t="s">
        <v>204</v>
      </c>
    </row>
    <row r="259" spans="1:8" x14ac:dyDescent="0.25">
      <c r="A259" s="46"/>
      <c r="F259" s="135"/>
      <c r="H259" s="118"/>
    </row>
    <row r="260" spans="1:8" x14ac:dyDescent="0.25">
      <c r="A260" s="46" t="s">
        <v>236</v>
      </c>
      <c r="F260" s="135"/>
      <c r="H260" s="118"/>
    </row>
    <row r="261" spans="1:8" x14ac:dyDescent="0.25">
      <c r="A261" s="46" t="s">
        <v>208</v>
      </c>
      <c r="E261" s="32" t="s">
        <v>51</v>
      </c>
      <c r="F261" s="135"/>
      <c r="H261" s="136" t="s">
        <v>204</v>
      </c>
    </row>
    <row r="262" spans="1:8" x14ac:dyDescent="0.25">
      <c r="A262" s="46"/>
      <c r="F262" s="135"/>
      <c r="H262" s="118"/>
    </row>
    <row r="263" spans="1:8" x14ac:dyDescent="0.25">
      <c r="A263" s="46" t="s">
        <v>237</v>
      </c>
      <c r="F263" s="135"/>
      <c r="H263" s="118"/>
    </row>
    <row r="264" spans="1:8" x14ac:dyDescent="0.25">
      <c r="A264" s="46" t="s">
        <v>210</v>
      </c>
      <c r="E264" s="32" t="s">
        <v>51</v>
      </c>
      <c r="F264" s="135"/>
      <c r="H264" s="136" t="s">
        <v>204</v>
      </c>
    </row>
    <row r="265" spans="1:8" x14ac:dyDescent="0.25">
      <c r="A265" s="46"/>
      <c r="E265" s="32"/>
      <c r="F265" s="135"/>
      <c r="H265" s="136"/>
    </row>
    <row r="266" spans="1:8" x14ac:dyDescent="0.25">
      <c r="A266" s="46" t="s">
        <v>238</v>
      </c>
      <c r="E266" s="32"/>
      <c r="F266" s="135"/>
      <c r="H266" s="136"/>
    </row>
    <row r="267" spans="1:8" x14ac:dyDescent="0.25">
      <c r="A267" s="46" t="s">
        <v>212</v>
      </c>
      <c r="E267" s="32" t="s">
        <v>51</v>
      </c>
      <c r="F267" s="135"/>
      <c r="H267" s="136" t="s">
        <v>204</v>
      </c>
    </row>
    <row r="268" spans="1:8" x14ac:dyDescent="0.25">
      <c r="A268" s="46"/>
      <c r="E268" s="32"/>
      <c r="F268" s="135"/>
      <c r="H268" s="136"/>
    </row>
    <row r="269" spans="1:8" x14ac:dyDescent="0.25">
      <c r="A269" s="46" t="s">
        <v>239</v>
      </c>
      <c r="F269" s="135"/>
      <c r="H269" s="118"/>
    </row>
    <row r="270" spans="1:8" x14ac:dyDescent="0.25">
      <c r="A270" s="46" t="s">
        <v>214</v>
      </c>
      <c r="E270" s="32" t="s">
        <v>51</v>
      </c>
      <c r="F270" s="135"/>
      <c r="H270" s="136" t="s">
        <v>204</v>
      </c>
    </row>
    <row r="273" spans="1:1" x14ac:dyDescent="0.25">
      <c r="A273" s="46"/>
    </row>
    <row r="274" spans="1:1" ht="15.6" x14ac:dyDescent="0.25">
      <c r="A274" s="137" t="s">
        <v>216</v>
      </c>
    </row>
    <row r="275" spans="1:1" x14ac:dyDescent="0.25">
      <c r="A275" s="46"/>
    </row>
    <row r="276" spans="1:1" x14ac:dyDescent="0.25">
      <c r="A276" s="46"/>
    </row>
    <row r="277" spans="1:1" x14ac:dyDescent="0.25">
      <c r="A277" s="46"/>
    </row>
    <row r="278" spans="1:1" x14ac:dyDescent="0.25">
      <c r="A278" s="46"/>
    </row>
    <row r="279" spans="1:1" x14ac:dyDescent="0.25">
      <c r="A279" s="46"/>
    </row>
    <row r="280" spans="1:1" x14ac:dyDescent="0.25">
      <c r="A280" s="46"/>
    </row>
    <row r="281" spans="1:1" x14ac:dyDescent="0.25">
      <c r="A281" s="46"/>
    </row>
    <row r="282" spans="1:1" x14ac:dyDescent="0.25">
      <c r="A282" s="46"/>
    </row>
    <row r="283" spans="1:1" x14ac:dyDescent="0.25">
      <c r="A283" s="46"/>
    </row>
    <row r="284" spans="1:1" x14ac:dyDescent="0.25">
      <c r="A284" s="46"/>
    </row>
    <row r="285" spans="1:1" x14ac:dyDescent="0.25">
      <c r="A285" s="46"/>
    </row>
    <row r="286" spans="1:1" x14ac:dyDescent="0.25">
      <c r="A286" s="46"/>
    </row>
    <row r="287" spans="1:1" x14ac:dyDescent="0.25">
      <c r="A287" s="46"/>
    </row>
    <row r="288" spans="1:1" x14ac:dyDescent="0.25">
      <c r="A288" s="46"/>
    </row>
    <row r="289" spans="1:1" x14ac:dyDescent="0.25">
      <c r="A289" s="46"/>
    </row>
    <row r="290" spans="1:1" x14ac:dyDescent="0.25">
      <c r="A290" s="46"/>
    </row>
    <row r="291" spans="1:1" x14ac:dyDescent="0.25">
      <c r="A291" s="46"/>
    </row>
    <row r="292" spans="1:1" x14ac:dyDescent="0.25">
      <c r="A292" s="46"/>
    </row>
    <row r="293" spans="1:1" x14ac:dyDescent="0.25">
      <c r="A293" s="46"/>
    </row>
    <row r="294" spans="1:1" x14ac:dyDescent="0.25">
      <c r="A294" s="46"/>
    </row>
    <row r="295" spans="1:1" x14ac:dyDescent="0.25">
      <c r="A295" s="46"/>
    </row>
  </sheetData>
  <pageMargins left="0.7" right="0.7" top="0.75" bottom="0.75" header="0.3" footer="0.3"/>
  <pageSetup scale="43" fitToHeight="0" orientation="portrait" r:id="rId1"/>
  <headerFooter>
    <oddHeader xml:space="preserve">&amp;C&amp;"Times New Roman,Regular"NISSAN AUTO LEASE TRUST 2020-A
Servicer Report
</oddHeader>
  </headerFooter>
  <rowBreaks count="2" manualBreakCount="2">
    <brk id="99" max="16383" man="1"/>
    <brk id="190" max="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12</vt:i4>
      </vt:variant>
    </vt:vector>
  </HeadingPairs>
  <TitlesOfParts>
    <vt:vector size="24" baseType="lpstr">
      <vt:lpstr>Dec20</vt:lpstr>
      <vt:lpstr>Nov20</vt:lpstr>
      <vt:lpstr>Oct20</vt:lpstr>
      <vt:lpstr>Sep20</vt:lpstr>
      <vt:lpstr>Aug20</vt:lpstr>
      <vt:lpstr>Jul20</vt:lpstr>
      <vt:lpstr>Jun20</vt:lpstr>
      <vt:lpstr>May20</vt:lpstr>
      <vt:lpstr>Apr20</vt:lpstr>
      <vt:lpstr>Mar20</vt:lpstr>
      <vt:lpstr>Feb20</vt:lpstr>
      <vt:lpstr>Jan20</vt:lpstr>
      <vt:lpstr>'Apr20'!Print_Area</vt:lpstr>
      <vt:lpstr>'Aug20'!Print_Area</vt:lpstr>
      <vt:lpstr>'Dec20'!Print_Area</vt:lpstr>
      <vt:lpstr>'Feb20'!Print_Area</vt:lpstr>
      <vt:lpstr>'Jan20'!Print_Area</vt:lpstr>
      <vt:lpstr>'Jul20'!Print_Area</vt:lpstr>
      <vt:lpstr>'Jun20'!Print_Area</vt:lpstr>
      <vt:lpstr>'Mar20'!Print_Area</vt:lpstr>
      <vt:lpstr>'May20'!Print_Area</vt:lpstr>
      <vt:lpstr>'Nov20'!Print_Area</vt:lpstr>
      <vt:lpstr>'Oct20'!Print_Area</vt:lpstr>
      <vt:lpstr>'Sep20'!Print_Area</vt:lpstr>
    </vt:vector>
  </TitlesOfParts>
  <Company>ALLIANCE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Wang, Yu</dc:creator>
  <cp:lastModifiedBy>Hales, Malori</cp:lastModifiedBy>
  <dcterms:created xsi:type="dcterms:W3CDTF">2020-08-05T19:58:23Z</dcterms:created>
  <dcterms:modified xsi:type="dcterms:W3CDTF">2021-04-27T19:55:56Z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