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REASURY\EXCEL\OwnerTrust17A\ABS6\Salesforce\"/>
    </mc:Choice>
  </mc:AlternateContent>
  <bookViews>
    <workbookView xWindow="0" yWindow="0" windowWidth="19200" windowHeight="7050" activeTab="3"/>
  </bookViews>
  <sheets>
    <sheet name="Dec20" sheetId="12" r:id="rId1"/>
    <sheet name="Nov20" sheetId="11" r:id="rId2"/>
    <sheet name="Oct20" sheetId="10" r:id="rId3"/>
    <sheet name="Sep20" sheetId="9" r:id="rId4"/>
    <sheet name="Aug20" sheetId="8" r:id="rId5"/>
    <sheet name="Jul20" sheetId="7" r:id="rId6"/>
    <sheet name="Jun20" sheetId="6" r:id="rId7"/>
    <sheet name="May20" sheetId="5" r:id="rId8"/>
    <sheet name="Apr20" sheetId="4" r:id="rId9"/>
    <sheet name="Mar20" sheetId="3" r:id="rId10"/>
    <sheet name="Feb20" sheetId="2" r:id="rId11"/>
    <sheet name="Jan20" sheetId="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1_BegBal" localSheetId="8">[1]Notes!$C$4</definedName>
    <definedName name="A1_BegBal" localSheetId="4">[2]Notes!$C$4</definedName>
    <definedName name="A1_BegBal" localSheetId="0">[12]Notes!$C$4</definedName>
    <definedName name="A1_BegBal" localSheetId="10">[3]Notes!$C$4</definedName>
    <definedName name="A1_BegBal" localSheetId="6">[4]Notes!$C$4</definedName>
    <definedName name="A1_BegBal" localSheetId="9">[5]Notes!$C$4</definedName>
    <definedName name="A1_BegBal" localSheetId="7">[6]Notes!$C$4</definedName>
    <definedName name="A1_BegBal" localSheetId="1">[7]Notes!$C$4</definedName>
    <definedName name="A1_BegBal" localSheetId="2">[8]Notes!$C$4</definedName>
    <definedName name="A1_BegBal" localSheetId="3">[9]Notes!$C$4</definedName>
    <definedName name="A1_BegBal">[10]Notes!$C$4</definedName>
    <definedName name="A1_EndBal" localSheetId="8">[1]Notes!$P$4</definedName>
    <definedName name="A1_EndBal" localSheetId="4">[2]Notes!$P$4</definedName>
    <definedName name="A1_EndBal" localSheetId="0">[12]Notes!$P$4</definedName>
    <definedName name="A1_EndBal" localSheetId="10">[3]Notes!$P$4</definedName>
    <definedName name="A1_EndBal" localSheetId="6">[4]Notes!$P$4</definedName>
    <definedName name="A1_EndBal" localSheetId="9">[5]Notes!$P$4</definedName>
    <definedName name="A1_EndBal" localSheetId="7">[6]Notes!$P$4</definedName>
    <definedName name="A1_EndBal" localSheetId="1">[7]Notes!$P$4</definedName>
    <definedName name="A1_EndBal" localSheetId="2">[8]Notes!$P$4</definedName>
    <definedName name="A1_EndBal" localSheetId="3">[9]Notes!$P$4</definedName>
    <definedName name="A1_EndBal">[10]Notes!$P$4</definedName>
    <definedName name="A1_FinalDist" localSheetId="8">[1]Notes!$C$23</definedName>
    <definedName name="A1_FinalDist" localSheetId="4">[2]Notes!$C$23</definedName>
    <definedName name="A1_FinalDist" localSheetId="0">[12]Notes!$C$23</definedName>
    <definedName name="A1_FinalDist" localSheetId="10">[3]Notes!$C$23</definedName>
    <definedName name="A1_FinalDist" localSheetId="6">[4]Notes!$C$23</definedName>
    <definedName name="A1_FinalDist" localSheetId="9">[5]Notes!$C$23</definedName>
    <definedName name="A1_FinalDist" localSheetId="7">[6]Notes!$C$23</definedName>
    <definedName name="A1_FinalDist" localSheetId="1">[7]Notes!$C$23</definedName>
    <definedName name="A1_FinalDist" localSheetId="2">[8]Notes!$C$23</definedName>
    <definedName name="A1_FinalDist" localSheetId="3">[9]Notes!$C$23</definedName>
    <definedName name="A1_FinalDist">[10]Notes!$C$23</definedName>
    <definedName name="A2_FinalDist" localSheetId="8">[1]Notes!$C$24</definedName>
    <definedName name="A2_FinalDist" localSheetId="4">[2]Notes!$C$24</definedName>
    <definedName name="A2_FinalDist" localSheetId="0">[12]Notes!$C$24</definedName>
    <definedName name="A2_FinalDist" localSheetId="10">[3]Notes!$C$24</definedName>
    <definedName name="A2_FinalDist" localSheetId="6">[4]Notes!$C$24</definedName>
    <definedName name="A2_FinalDist" localSheetId="9">[5]Notes!$C$24</definedName>
    <definedName name="A2_FinalDist" localSheetId="7">[6]Notes!$C$24</definedName>
    <definedName name="A2_FinalDist" localSheetId="1">[7]Notes!$C$24</definedName>
    <definedName name="A2_FinalDist" localSheetId="2">[8]Notes!$C$24</definedName>
    <definedName name="A2_FinalDist" localSheetId="3">[9]Notes!$C$24</definedName>
    <definedName name="A2_FinalDist">[10]Notes!$C$24</definedName>
    <definedName name="A2a_BegBal" localSheetId="8">[1]Notes!$C$5</definedName>
    <definedName name="A2a_BegBal" localSheetId="4">[2]Notes!$C$5</definedName>
    <definedName name="A2a_BegBal" localSheetId="0">[12]Notes!$C$5</definedName>
    <definedName name="A2a_BegBal" localSheetId="10">[3]Notes!$C$5</definedName>
    <definedName name="A2a_BegBal" localSheetId="6">[4]Notes!$C$5</definedName>
    <definedName name="A2a_BegBal" localSheetId="9">[5]Notes!$C$5</definedName>
    <definedName name="A2a_BegBal" localSheetId="7">[6]Notes!$C$5</definedName>
    <definedName name="A2a_BegBal" localSheetId="1">[7]Notes!$C$5</definedName>
    <definedName name="A2a_BegBal" localSheetId="2">[8]Notes!$C$5</definedName>
    <definedName name="A2a_BegBal" localSheetId="3">[9]Notes!$C$5</definedName>
    <definedName name="A2a_BegBal">[10]Notes!$C$5</definedName>
    <definedName name="A2a_EndBal" localSheetId="8">[1]Notes!$P$5</definedName>
    <definedName name="A2a_EndBal" localSheetId="4">[2]Notes!$P$5</definedName>
    <definedName name="A2a_EndBal" localSheetId="0">[12]Notes!$P$5</definedName>
    <definedName name="A2a_EndBal" localSheetId="10">[3]Notes!$P$5</definedName>
    <definedName name="A2a_EndBal" localSheetId="6">[4]Notes!$P$5</definedName>
    <definedName name="A2a_EndBal" localSheetId="9">[5]Notes!$P$5</definedName>
    <definedName name="A2a_EndBal" localSheetId="7">[6]Notes!$P$5</definedName>
    <definedName name="A2a_EndBal" localSheetId="1">[7]Notes!$P$5</definedName>
    <definedName name="A2a_EndBal" localSheetId="2">[8]Notes!$P$5</definedName>
    <definedName name="A2a_EndBal" localSheetId="3">[9]Notes!$P$5</definedName>
    <definedName name="A2a_EndBal">[10]Notes!$P$5</definedName>
    <definedName name="A2b_BegBal" localSheetId="8">[1]Notes!$C$6</definedName>
    <definedName name="A2b_BegBal" localSheetId="4">[2]Notes!$C$6</definedName>
    <definedName name="A2b_BegBal" localSheetId="0">[12]Notes!$C$6</definedName>
    <definedName name="A2b_BegBal" localSheetId="10">[3]Notes!$C$6</definedName>
    <definedName name="A2b_BegBal" localSheetId="6">[4]Notes!$C$6</definedName>
    <definedName name="A2b_BegBal" localSheetId="9">[5]Notes!$C$6</definedName>
    <definedName name="A2b_BegBal" localSheetId="7">[6]Notes!$C$6</definedName>
    <definedName name="A2b_BegBal" localSheetId="1">[7]Notes!$C$6</definedName>
    <definedName name="A2b_BegBal" localSheetId="2">[8]Notes!$C$6</definedName>
    <definedName name="A2b_BegBal" localSheetId="3">[9]Notes!$C$6</definedName>
    <definedName name="A2b_BegBal">[10]Notes!$C$6</definedName>
    <definedName name="A2b_EndBal" localSheetId="8">[1]Notes!$P$6</definedName>
    <definedName name="A2b_EndBal" localSheetId="4">[2]Notes!$P$6</definedName>
    <definedName name="A2b_EndBal" localSheetId="0">[12]Notes!$P$6</definedName>
    <definedName name="A2b_EndBal" localSheetId="10">[3]Notes!$P$6</definedName>
    <definedName name="A2b_EndBal" localSheetId="6">[4]Notes!$P$6</definedName>
    <definedName name="A2b_EndBal" localSheetId="9">[5]Notes!$P$6</definedName>
    <definedName name="A2b_EndBal" localSheetId="7">[6]Notes!$P$6</definedName>
    <definedName name="A2b_EndBal" localSheetId="1">[7]Notes!$P$6</definedName>
    <definedName name="A2b_EndBal" localSheetId="2">[8]Notes!$P$6</definedName>
    <definedName name="A2b_EndBal" localSheetId="3">[9]Notes!$P$6</definedName>
    <definedName name="A2b_EndBal">[10]Notes!$P$6</definedName>
    <definedName name="A3_BegBal" localSheetId="8">[1]Notes!$C$7</definedName>
    <definedName name="A3_BegBal" localSheetId="4">[2]Notes!$C$7</definedName>
    <definedName name="A3_BegBal" localSheetId="0">[12]Notes!$C$7</definedName>
    <definedName name="A3_BegBal" localSheetId="10">[3]Notes!$C$7</definedName>
    <definedName name="A3_BegBal" localSheetId="6">[4]Notes!$C$7</definedName>
    <definedName name="A3_BegBal" localSheetId="9">[5]Notes!$C$7</definedName>
    <definedName name="A3_BegBal" localSheetId="7">[6]Notes!$C$7</definedName>
    <definedName name="A3_BegBal" localSheetId="1">[7]Notes!$C$7</definedName>
    <definedName name="A3_BegBal" localSheetId="2">[8]Notes!$C$7</definedName>
    <definedName name="A3_BegBal" localSheetId="3">[9]Notes!$C$7</definedName>
    <definedName name="A3_BegBal">[10]Notes!$C$7</definedName>
    <definedName name="A3_EndBal" localSheetId="8">[1]Notes!$P$7</definedName>
    <definedName name="A3_EndBal" localSheetId="4">[2]Notes!$P$7</definedName>
    <definedName name="A3_EndBal" localSheetId="0">[12]Notes!$P$7</definedName>
    <definedName name="A3_EndBal" localSheetId="10">[3]Notes!$P$7</definedName>
    <definedName name="A3_EndBal" localSheetId="6">[4]Notes!$P$7</definedName>
    <definedName name="A3_EndBal" localSheetId="9">[5]Notes!$P$7</definedName>
    <definedName name="A3_EndBal" localSheetId="7">[6]Notes!$P$7</definedName>
    <definedName name="A3_EndBal" localSheetId="1">[7]Notes!$P$7</definedName>
    <definedName name="A3_EndBal" localSheetId="2">[8]Notes!$P$7</definedName>
    <definedName name="A3_EndBal" localSheetId="3">[9]Notes!$P$7</definedName>
    <definedName name="A3_EndBal">[10]Notes!$P$7</definedName>
    <definedName name="A3_FinalDist" localSheetId="8">[1]Notes!$C$26</definedName>
    <definedName name="A3_FinalDist" localSheetId="4">[2]Notes!$C$26</definedName>
    <definedName name="A3_FinalDist" localSheetId="0">[12]Notes!$C$26</definedName>
    <definedName name="A3_FinalDist" localSheetId="10">[3]Notes!$C$26</definedName>
    <definedName name="A3_FinalDist" localSheetId="6">[4]Notes!$C$26</definedName>
    <definedName name="A3_FinalDist" localSheetId="9">[5]Notes!$C$26</definedName>
    <definedName name="A3_FinalDist" localSheetId="7">[6]Notes!$C$26</definedName>
    <definedName name="A3_FinalDist" localSheetId="1">[7]Notes!$C$26</definedName>
    <definedName name="A3_FinalDist" localSheetId="2">[8]Notes!$C$26</definedName>
    <definedName name="A3_FinalDist" localSheetId="3">[9]Notes!$C$26</definedName>
    <definedName name="A3_FinalDist">[10]Notes!$C$26</definedName>
    <definedName name="A3B_BegBal" localSheetId="8">[1]Notes!#REF!</definedName>
    <definedName name="A3B_BegBal" localSheetId="4">[2]Notes!#REF!</definedName>
    <definedName name="A3B_BegBal" localSheetId="0">[12]Notes!#REF!</definedName>
    <definedName name="A3B_BegBal" localSheetId="10">[3]Notes!#REF!</definedName>
    <definedName name="A3B_BegBal" localSheetId="5">[11]Notes!#REF!</definedName>
    <definedName name="A3B_BegBal" localSheetId="6">[4]Notes!#REF!</definedName>
    <definedName name="A3B_BegBal" localSheetId="9">[5]Notes!#REF!</definedName>
    <definedName name="A3B_BegBal" localSheetId="7">[6]Notes!#REF!</definedName>
    <definedName name="A3B_BegBal" localSheetId="1">[7]Notes!#REF!</definedName>
    <definedName name="A3B_BegBal" localSheetId="2">[8]Notes!#REF!</definedName>
    <definedName name="A3B_BegBal" localSheetId="3">[9]Notes!#REF!</definedName>
    <definedName name="A3B_BegBal">[10]Notes!#REF!</definedName>
    <definedName name="A3B_EndBal" localSheetId="8">[1]Notes!#REF!</definedName>
    <definedName name="A3B_EndBal" localSheetId="4">[2]Notes!#REF!</definedName>
    <definedName name="A3B_EndBal" localSheetId="0">[12]Notes!#REF!</definedName>
    <definedName name="A3B_EndBal" localSheetId="10">[3]Notes!#REF!</definedName>
    <definedName name="A3B_EndBal" localSheetId="5">[11]Notes!#REF!</definedName>
    <definedName name="A3B_EndBal" localSheetId="6">[4]Notes!#REF!</definedName>
    <definedName name="A3B_EndBal" localSheetId="9">[5]Notes!#REF!</definedName>
    <definedName name="A3B_EndBal" localSheetId="7">[6]Notes!#REF!</definedName>
    <definedName name="A3B_EndBal" localSheetId="1">[7]Notes!#REF!</definedName>
    <definedName name="A3B_EndBal" localSheetId="2">[8]Notes!#REF!</definedName>
    <definedName name="A3B_EndBal" localSheetId="3">[9]Notes!#REF!</definedName>
    <definedName name="A3B_EndBal">[10]Notes!#REF!</definedName>
    <definedName name="A3B_FinalDist" localSheetId="8">[1]Notes!#REF!</definedName>
    <definedName name="A3B_FinalDist" localSheetId="4">[2]Notes!#REF!</definedName>
    <definedName name="A3B_FinalDist" localSheetId="0">[12]Notes!#REF!</definedName>
    <definedName name="A3B_FinalDist" localSheetId="10">[3]Notes!#REF!</definedName>
    <definedName name="A3B_FinalDist" localSheetId="5">[11]Notes!#REF!</definedName>
    <definedName name="A3B_FinalDist" localSheetId="6">[4]Notes!#REF!</definedName>
    <definedName name="A3B_FinalDist" localSheetId="9">[5]Notes!#REF!</definedName>
    <definedName name="A3B_FinalDist" localSheetId="7">[6]Notes!#REF!</definedName>
    <definedName name="A3B_FinalDist" localSheetId="1">[7]Notes!#REF!</definedName>
    <definedName name="A3B_FinalDist" localSheetId="2">[8]Notes!#REF!</definedName>
    <definedName name="A3B_FinalDist" localSheetId="3">[9]Notes!#REF!</definedName>
    <definedName name="A3B_FinalDist">[10]Notes!#REF!</definedName>
    <definedName name="A4_BegBal" localSheetId="8">[1]Notes!$C$8</definedName>
    <definedName name="A4_BegBal" localSheetId="4">[2]Notes!$C$8</definedName>
    <definedName name="A4_BegBal" localSheetId="0">[12]Notes!$C$8</definedName>
    <definedName name="A4_BegBal" localSheetId="10">[3]Notes!$C$8</definedName>
    <definedName name="A4_BegBal" localSheetId="6">[4]Notes!$C$8</definedName>
    <definedName name="A4_BegBal" localSheetId="9">[5]Notes!$C$8</definedName>
    <definedName name="A4_BegBal" localSheetId="7">[6]Notes!$C$8</definedName>
    <definedName name="A4_BegBal" localSheetId="1">[7]Notes!$C$8</definedName>
    <definedName name="A4_BegBal" localSheetId="2">[8]Notes!$C$8</definedName>
    <definedName name="A4_BegBal" localSheetId="3">[9]Notes!$C$8</definedName>
    <definedName name="A4_BegBal">[10]Notes!$C$8</definedName>
    <definedName name="A4_EndBal" localSheetId="8">[1]Notes!$P$8</definedName>
    <definedName name="A4_EndBal" localSheetId="4">[2]Notes!$P$8</definedName>
    <definedName name="A4_EndBal" localSheetId="0">[12]Notes!$P$8</definedName>
    <definedName name="A4_EndBal" localSheetId="10">[3]Notes!$P$8</definedName>
    <definedName name="A4_EndBal" localSheetId="6">[4]Notes!$P$8</definedName>
    <definedName name="A4_EndBal" localSheetId="9">[5]Notes!$P$8</definedName>
    <definedName name="A4_EndBal" localSheetId="7">[6]Notes!$P$8</definedName>
    <definedName name="A4_EndBal" localSheetId="1">[7]Notes!$P$8</definedName>
    <definedName name="A4_EndBal" localSheetId="2">[8]Notes!$P$8</definedName>
    <definedName name="A4_EndBal" localSheetId="3">[9]Notes!$P$8</definedName>
    <definedName name="A4_EndBal">[10]Notes!$P$8</definedName>
    <definedName name="A4_FinalDist" localSheetId="8">[1]Notes!$C$27</definedName>
    <definedName name="A4_FinalDist" localSheetId="4">[2]Notes!$C$27</definedName>
    <definedName name="A4_FinalDist" localSheetId="0">[12]Notes!$C$27</definedName>
    <definedName name="A4_FinalDist" localSheetId="10">[3]Notes!$C$27</definedName>
    <definedName name="A4_FinalDist" localSheetId="6">[4]Notes!$C$27</definedName>
    <definedName name="A4_FinalDist" localSheetId="9">[5]Notes!$C$27</definedName>
    <definedName name="A4_FinalDist" localSheetId="7">[6]Notes!$C$27</definedName>
    <definedName name="A4_FinalDist" localSheetId="1">[7]Notes!$C$27</definedName>
    <definedName name="A4_FinalDist" localSheetId="2">[8]Notes!$C$27</definedName>
    <definedName name="A4_FinalDist" localSheetId="3">[9]Notes!$C$27</definedName>
    <definedName name="A4_FinalDist">[10]Notes!$C$27</definedName>
    <definedName name="Adj_BegBal" localSheetId="8">[1]Collateral!$B$8</definedName>
    <definedName name="Adj_BegBal" localSheetId="4">[2]Collateral!$B$8</definedName>
    <definedName name="Adj_BegBal" localSheetId="0">[12]Collateral!$B$8</definedName>
    <definedName name="Adj_BegBal" localSheetId="10">[3]Collateral!$B$8</definedName>
    <definedName name="Adj_BegBal" localSheetId="6">[4]Collateral!$B$8</definedName>
    <definedName name="Adj_BegBal" localSheetId="9">[5]Collateral!$B$8</definedName>
    <definedName name="Adj_BegBal" localSheetId="7">[6]Collateral!$B$8</definedName>
    <definedName name="Adj_BegBal" localSheetId="1">[7]Collateral!$B$8</definedName>
    <definedName name="Adj_BegBal" localSheetId="2">[8]Collateral!$B$8</definedName>
    <definedName name="Adj_BegBal" localSheetId="3">[9]Collateral!$B$8</definedName>
    <definedName name="Adj_BegBal">[10]Collateral!$B$8</definedName>
    <definedName name="Adj_EndBal" localSheetId="8">[1]Collateral!$B$9</definedName>
    <definedName name="Adj_EndBal" localSheetId="4">[2]Collateral!$B$9</definedName>
    <definedName name="Adj_EndBal" localSheetId="0">[12]Collateral!$B$9</definedName>
    <definedName name="Adj_EndBal" localSheetId="10">[3]Collateral!$B$9</definedName>
    <definedName name="Adj_EndBal" localSheetId="6">[4]Collateral!$B$9</definedName>
    <definedName name="Adj_EndBal" localSheetId="9">[5]Collateral!$B$9</definedName>
    <definedName name="Adj_EndBal" localSheetId="7">[6]Collateral!$B$9</definedName>
    <definedName name="Adj_EndBal" localSheetId="1">[7]Collateral!$B$9</definedName>
    <definedName name="Adj_EndBal" localSheetId="2">[8]Collateral!$B$9</definedName>
    <definedName name="Adj_EndBal" localSheetId="3">[9]Collateral!$B$9</definedName>
    <definedName name="Adj_EndBal">[10]Collateral!$B$9</definedName>
    <definedName name="Avail_Amt" localSheetId="8">[1]Waterfall!$C$7</definedName>
    <definedName name="Avail_Amt" localSheetId="4">[2]Waterfall!$C$7</definedName>
    <definedName name="Avail_Amt" localSheetId="0">[12]Waterfall!$C$7</definedName>
    <definedName name="Avail_Amt" localSheetId="10">[3]Waterfall!$C$7</definedName>
    <definedName name="Avail_Amt" localSheetId="6">[4]Waterfall!$C$7</definedName>
    <definedName name="Avail_Amt" localSheetId="9">[5]Waterfall!$C$7</definedName>
    <definedName name="Avail_Amt" localSheetId="7">[6]Waterfall!$C$7</definedName>
    <definedName name="Avail_Amt" localSheetId="1">[7]Waterfall!$C$7</definedName>
    <definedName name="Avail_Amt" localSheetId="2">[8]Waterfall!$C$7</definedName>
    <definedName name="Avail_Amt" localSheetId="3">[9]Waterfall!$C$7</definedName>
    <definedName name="Avail_Amt">[10]Waterfall!$C$7</definedName>
    <definedName name="Cert_BegBal" localSheetId="8">[1]Notes!$C$9</definedName>
    <definedName name="Cert_BegBal" localSheetId="4">[2]Notes!$C$9</definedName>
    <definedName name="Cert_BegBal" localSheetId="0">[12]Notes!$C$9</definedName>
    <definedName name="Cert_BegBal" localSheetId="10">[3]Notes!$C$9</definedName>
    <definedName name="Cert_BegBal" localSheetId="6">[4]Notes!$C$9</definedName>
    <definedName name="Cert_BegBal" localSheetId="9">[5]Notes!$C$9</definedName>
    <definedName name="Cert_BegBal" localSheetId="7">[6]Notes!$C$9</definedName>
    <definedName name="Cert_BegBal" localSheetId="1">[7]Notes!$C$9</definedName>
    <definedName name="Cert_BegBal" localSheetId="2">[8]Notes!$C$9</definedName>
    <definedName name="Cert_BegBal" localSheetId="3">[9]Notes!$C$9</definedName>
    <definedName name="Cert_BegBal">[10]Notes!$C$9</definedName>
    <definedName name="Cert_EndBal" localSheetId="8">[1]Notes!$P$9</definedName>
    <definedName name="Cert_EndBal" localSheetId="4">[2]Notes!$P$9</definedName>
    <definedName name="Cert_EndBal" localSheetId="0">[12]Notes!$P$9</definedName>
    <definedName name="Cert_EndBal" localSheetId="10">[3]Notes!$P$9</definedName>
    <definedName name="Cert_EndBal" localSheetId="6">[4]Notes!$P$9</definedName>
    <definedName name="Cert_EndBal" localSheetId="9">[5]Notes!$P$9</definedName>
    <definedName name="Cert_EndBal" localSheetId="7">[6]Notes!$P$9</definedName>
    <definedName name="Cert_EndBal" localSheetId="1">[7]Notes!$P$9</definedName>
    <definedName name="Cert_EndBal" localSheetId="2">[8]Notes!$P$9</definedName>
    <definedName name="Cert_EndBal" localSheetId="3">[9]Notes!$P$9</definedName>
    <definedName name="Cert_EndBal">[10]Notes!$P$9</definedName>
    <definedName name="Coll_BegBal" localSheetId="8">[1]Collateral!$B$4</definedName>
    <definedName name="Coll_BegBal" localSheetId="4">[2]Collateral!$B$4</definedName>
    <definedName name="Coll_BegBal" localSheetId="0">[12]Collateral!$B$4</definedName>
    <definedName name="Coll_BegBal" localSheetId="10">[3]Collateral!$B$4</definedName>
    <definedName name="Coll_BegBal" localSheetId="6">[4]Collateral!$B$4</definedName>
    <definedName name="Coll_BegBal" localSheetId="9">[5]Collateral!$B$4</definedName>
    <definedName name="Coll_BegBal" localSheetId="7">[6]Collateral!$B$4</definedName>
    <definedName name="Coll_BegBal" localSheetId="1">[7]Collateral!$B$4</definedName>
    <definedName name="Coll_BegBal" localSheetId="2">[8]Collateral!$B$4</definedName>
    <definedName name="Coll_BegBal" localSheetId="3">[9]Collateral!$B$4</definedName>
    <definedName name="Coll_BegBal">[10]Collateral!$B$4</definedName>
    <definedName name="Coll_EndBal" localSheetId="8">[1]Collateral!$B$5</definedName>
    <definedName name="Coll_EndBal" localSheetId="4">[2]Collateral!$B$5</definedName>
    <definedName name="Coll_EndBal" localSheetId="0">[12]Collateral!$B$5</definedName>
    <definedName name="Coll_EndBal" localSheetId="10">[3]Collateral!$B$5</definedName>
    <definedName name="Coll_EndBal" localSheetId="6">[4]Collateral!$B$5</definedName>
    <definedName name="Coll_EndBal" localSheetId="9">[5]Collateral!$B$5</definedName>
    <definedName name="Coll_EndBal" localSheetId="7">[6]Collateral!$B$5</definedName>
    <definedName name="Coll_EndBal" localSheetId="1">[7]Collateral!$B$5</definedName>
    <definedName name="Coll_EndBal" localSheetId="2">[8]Collateral!$B$5</definedName>
    <definedName name="Coll_EndBal" localSheetId="3">[9]Collateral!$B$5</definedName>
    <definedName name="Coll_EndBal">[10]Collateral!$B$5</definedName>
    <definedName name="Curr_DistDate" localSheetId="8">[1]Notes!$C$18</definedName>
    <definedName name="Curr_DistDate" localSheetId="4">[2]Notes!$C$18</definedName>
    <definedName name="Curr_DistDate" localSheetId="0">[12]Notes!$C$18</definedName>
    <definedName name="Curr_DistDate" localSheetId="10">[3]Notes!$C$18</definedName>
    <definedName name="Curr_DistDate" localSheetId="6">[4]Notes!$C$18</definedName>
    <definedName name="Curr_DistDate" localSheetId="9">[5]Notes!$C$18</definedName>
    <definedName name="Curr_DistDate" localSheetId="7">[6]Notes!$C$18</definedName>
    <definedName name="Curr_DistDate" localSheetId="1">[7]Notes!$C$18</definedName>
    <definedName name="Curr_DistDate" localSheetId="2">[8]Notes!$C$18</definedName>
    <definedName name="Curr_DistDate" localSheetId="3">[9]Notes!$C$18</definedName>
    <definedName name="Curr_DistDate">[10]Notes!$C$18</definedName>
    <definedName name="Events_of_Default" localSheetId="8">[1]Waterfall!$B$4</definedName>
    <definedName name="Events_of_Default" localSheetId="4">[2]Waterfall!$B$4</definedName>
    <definedName name="Events_of_Default" localSheetId="0">[12]Waterfall!$B$4</definedName>
    <definedName name="Events_of_Default" localSheetId="10">[3]Waterfall!$B$4</definedName>
    <definedName name="Events_of_Default" localSheetId="6">[4]Waterfall!$B$4</definedName>
    <definedName name="Events_of_Default" localSheetId="9">[5]Waterfall!$B$4</definedName>
    <definedName name="Events_of_Default" localSheetId="7">[6]Waterfall!$B$4</definedName>
    <definedName name="Events_of_Default" localSheetId="1">[7]Waterfall!$B$4</definedName>
    <definedName name="Events_of_Default" localSheetId="2">[8]Waterfall!$B$4</definedName>
    <definedName name="Events_of_Default" localSheetId="3">[9]Waterfall!$B$4</definedName>
    <definedName name="Events_of_Default">[10]Waterfall!$B$4</definedName>
    <definedName name="First_DistDate" localSheetId="8">[1]Notes!$C$16</definedName>
    <definedName name="First_DistDate" localSheetId="4">[2]Notes!$C$16</definedName>
    <definedName name="First_DistDate" localSheetId="0">[12]Notes!$C$16</definedName>
    <definedName name="First_DistDate" localSheetId="10">[3]Notes!$C$16</definedName>
    <definedName name="First_DistDate" localSheetId="6">[4]Notes!$C$16</definedName>
    <definedName name="First_DistDate" localSheetId="9">[5]Notes!$C$16</definedName>
    <definedName name="First_DistDate" localSheetId="7">[6]Notes!$C$16</definedName>
    <definedName name="First_DistDate" localSheetId="1">[7]Notes!$C$16</definedName>
    <definedName name="First_DistDate" localSheetId="2">[8]Notes!$C$16</definedName>
    <definedName name="First_DistDate" localSheetId="3">[9]Notes!$C$16</definedName>
    <definedName name="First_DistDate">[10]Notes!$C$16</definedName>
    <definedName name="HTML_CodePage" hidden="1">1252</definedName>
    <definedName name="HTML_Control" localSheetId="8" hidden="1">{"'Filing Version'!$A$1:$F$168"}</definedName>
    <definedName name="HTML_Control" localSheetId="4" hidden="1">{"'Filing Version'!$A$1:$F$168"}</definedName>
    <definedName name="HTML_Control" localSheetId="0" hidden="1">{"'Filing Version'!$A$1:$F$168"}</definedName>
    <definedName name="HTML_Control" localSheetId="10" hidden="1">{"'Filing Version'!$A$1:$F$168"}</definedName>
    <definedName name="HTML_Control" localSheetId="5" hidden="1">{"'Filing Version'!$A$1:$F$168"}</definedName>
    <definedName name="HTML_Control" localSheetId="6" hidden="1">{"'Filing Version'!$A$1:$F$168"}</definedName>
    <definedName name="HTML_Control" localSheetId="9" hidden="1">{"'Filing Version'!$A$1:$F$168"}</definedName>
    <definedName name="HTML_Control" localSheetId="7" hidden="1">{"'Filing Version'!$A$1:$F$168"}</definedName>
    <definedName name="HTML_Control" localSheetId="1" hidden="1">{"'Filing Version'!$A$1:$F$168"}</definedName>
    <definedName name="HTML_Control" localSheetId="2" hidden="1">{"'Filing Version'!$A$1:$F$168"}</definedName>
    <definedName name="HTML_Control" localSheetId="3" hidden="1">{"'Filing Version'!$A$1:$F$168"}</definedName>
    <definedName name="HTML_Control" hidden="1">{"'Filing Version'!$A$1:$F$168"}</definedName>
    <definedName name="HTML_Control_1" localSheetId="8" hidden="1">{"'Filing Version'!$A$1:$F$168"}</definedName>
    <definedName name="HTML_Control_1" localSheetId="4" hidden="1">{"'Filing Version'!$A$1:$F$168"}</definedName>
    <definedName name="HTML_Control_1" localSheetId="0" hidden="1">{"'Filing Version'!$A$1:$F$168"}</definedName>
    <definedName name="HTML_Control_1" localSheetId="10" hidden="1">{"'Filing Version'!$A$1:$F$168"}</definedName>
    <definedName name="HTML_Control_1" localSheetId="11" hidden="1">{"'Filing Version'!$A$1:$F$168"}</definedName>
    <definedName name="HTML_Control_1" localSheetId="5" hidden="1">{"'Filing Version'!$A$1:$F$168"}</definedName>
    <definedName name="HTML_Control_1" localSheetId="6" hidden="1">{"'Filing Version'!$A$1:$F$168"}</definedName>
    <definedName name="HTML_Control_1" localSheetId="9" hidden="1">{"'Filing Version'!$A$1:$F$168"}</definedName>
    <definedName name="HTML_Control_1" localSheetId="7" hidden="1">{"'Filing Version'!$A$1:$F$168"}</definedName>
    <definedName name="HTML_Control_1" localSheetId="1" hidden="1">{"'Filing Version'!$A$1:$F$168"}</definedName>
    <definedName name="HTML_Control_1" localSheetId="2" hidden="1">{"'Filing Version'!$A$1:$F$168"}</definedName>
    <definedName name="HTML_Control_1" localSheetId="3" hidden="1">{"'Filing Version'!$A$1:$F$168"}</definedName>
    <definedName name="HTML_Description" hidden="1">"NAR 2002-C"</definedName>
    <definedName name="HTML_Email" hidden="1">""</definedName>
    <definedName name="HTML_Header" hidden="1">""</definedName>
    <definedName name="HTML_LastUpdate" hidden="1">"12/09/2002"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"Q:\TREASURY\EXCEL\OwnerTrust02C\HTML_02C_113002.htm"</definedName>
    <definedName name="HTML_Title" hidden="1">""</definedName>
    <definedName name="OC_BegBal" localSheetId="8">[1]Collateral!$B$6</definedName>
    <definedName name="OC_BegBal" localSheetId="4">[2]Collateral!$B$6</definedName>
    <definedName name="OC_BegBal" localSheetId="0">[12]Collateral!$B$6</definedName>
    <definedName name="OC_BegBal" localSheetId="10">[3]Collateral!$B$6</definedName>
    <definedName name="OC_BegBal" localSheetId="6">[4]Collateral!$B$6</definedName>
    <definedName name="OC_BegBal" localSheetId="9">[5]Collateral!$B$6</definedName>
    <definedName name="OC_BegBal" localSheetId="7">[6]Collateral!$B$6</definedName>
    <definedName name="OC_BegBal" localSheetId="1">[7]Collateral!$B$6</definedName>
    <definedName name="OC_BegBal" localSheetId="2">[8]Collateral!$B$6</definedName>
    <definedName name="OC_BegBal" localSheetId="3">[9]Collateral!$B$6</definedName>
    <definedName name="OC_BegBal">[10]Collateral!$B$6</definedName>
    <definedName name="OC_EndBal" localSheetId="8">[1]Collateral!$B$7</definedName>
    <definedName name="OC_EndBal" localSheetId="4">[2]Collateral!$B$7</definedName>
    <definedName name="OC_EndBal" localSheetId="0">[12]Collateral!$B$7</definedName>
    <definedName name="OC_EndBal" localSheetId="10">[3]Collateral!$B$7</definedName>
    <definedName name="OC_EndBal" localSheetId="6">[4]Collateral!$B$7</definedName>
    <definedName name="OC_EndBal" localSheetId="9">[5]Collateral!$B$7</definedName>
    <definedName name="OC_EndBal" localSheetId="7">[6]Collateral!$B$7</definedName>
    <definedName name="OC_EndBal" localSheetId="1">[7]Collateral!$B$7</definedName>
    <definedName name="OC_EndBal" localSheetId="2">[8]Collateral!$B$7</definedName>
    <definedName name="OC_EndBal" localSheetId="3">[9]Collateral!$B$7</definedName>
    <definedName name="OC_EndBal">[10]Collateral!$B$7</definedName>
    <definedName name="Officer" localSheetId="8">#REF!</definedName>
    <definedName name="Officer" localSheetId="4">#REF!</definedName>
    <definedName name="Officer" localSheetId="0">#REF!</definedName>
    <definedName name="Officer" localSheetId="10">#REF!</definedName>
    <definedName name="Officer" localSheetId="5">#REF!</definedName>
    <definedName name="Officer" localSheetId="6">#REF!</definedName>
    <definedName name="Officer" localSheetId="9">#REF!</definedName>
    <definedName name="Officer" localSheetId="7">#REF!</definedName>
    <definedName name="Officer" localSheetId="1">#REF!</definedName>
    <definedName name="Officer" localSheetId="2">#REF!</definedName>
    <definedName name="Officer" localSheetId="3">#REF!</definedName>
    <definedName name="Officer">#REF!</definedName>
    <definedName name="Prev_DistDate" localSheetId="8">[1]Notes!$C$17</definedName>
    <definedName name="Prev_DistDate" localSheetId="4">[2]Notes!$C$17</definedName>
    <definedName name="Prev_DistDate" localSheetId="0">[12]Notes!$C$17</definedName>
    <definedName name="Prev_DistDate" localSheetId="10">[3]Notes!$C$17</definedName>
    <definedName name="Prev_DistDate" localSheetId="6">[4]Notes!$C$17</definedName>
    <definedName name="Prev_DistDate" localSheetId="9">[5]Notes!$C$17</definedName>
    <definedName name="Prev_DistDate" localSheetId="7">[6]Notes!$C$17</definedName>
    <definedName name="Prev_DistDate" localSheetId="1">[7]Notes!$C$17</definedName>
    <definedName name="Prev_DistDate" localSheetId="2">[8]Notes!$C$17</definedName>
    <definedName name="Prev_DistDate" localSheetId="3">[9]Notes!$C$17</definedName>
    <definedName name="Prev_DistDate">[10]Notes!$C$17</definedName>
    <definedName name="prinatRAP" localSheetId="8">#REF!</definedName>
    <definedName name="prinatRAP" localSheetId="4">#REF!</definedName>
    <definedName name="prinatRAP" localSheetId="0">#REF!</definedName>
    <definedName name="prinatRAP" localSheetId="10">#REF!</definedName>
    <definedName name="prinatRAP" localSheetId="5">#REF!</definedName>
    <definedName name="prinatRAP" localSheetId="6">#REF!</definedName>
    <definedName name="prinatRAP" localSheetId="9">#REF!</definedName>
    <definedName name="prinatRAP" localSheetId="7">#REF!</definedName>
    <definedName name="prinatRAP" localSheetId="1">#REF!</definedName>
    <definedName name="prinatRAP" localSheetId="2">#REF!</definedName>
    <definedName name="prinatRAP" localSheetId="3">#REF!</definedName>
    <definedName name="prinatRAP">#REF!</definedName>
    <definedName name="Res_Fund" localSheetId="8">[1]Waterfall!$D$7</definedName>
    <definedName name="Res_Fund" localSheetId="4">[2]Waterfall!$D$7</definedName>
    <definedName name="Res_Fund" localSheetId="0">[12]Waterfall!$D$7</definedName>
    <definedName name="Res_Fund" localSheetId="10">[3]Waterfall!$D$7</definedName>
    <definedName name="Res_Fund" localSheetId="6">[4]Waterfall!$D$7</definedName>
    <definedName name="Res_Fund" localSheetId="9">[5]Waterfall!$D$7</definedName>
    <definedName name="Res_Fund" localSheetId="7">[6]Waterfall!$D$7</definedName>
    <definedName name="Res_Fund" localSheetId="1">[7]Waterfall!$D$7</definedName>
    <definedName name="Res_Fund" localSheetId="2">[8]Waterfall!$D$7</definedName>
    <definedName name="Res_Fund" localSheetId="3">[9]Waterfall!$D$7</definedName>
    <definedName name="Res_Fund">[10]Waterfall!$D$7</definedName>
    <definedName name="Rescission" localSheetId="8">[1]Waterfall!$B$3</definedName>
    <definedName name="Rescission" localSheetId="4">[2]Waterfall!$B$3</definedName>
    <definedName name="Rescission" localSheetId="0">[12]Waterfall!$B$3</definedName>
    <definedName name="Rescission" localSheetId="10">[3]Waterfall!$B$3</definedName>
    <definedName name="Rescission" localSheetId="6">[4]Waterfall!$B$3</definedName>
    <definedName name="Rescission" localSheetId="9">[5]Waterfall!$B$3</definedName>
    <definedName name="Rescission" localSheetId="7">[6]Waterfall!$B$3</definedName>
    <definedName name="Rescission" localSheetId="1">[7]Waterfall!$B$3</definedName>
    <definedName name="Rescission" localSheetId="2">[8]Waterfall!$B$3</definedName>
    <definedName name="Rescission" localSheetId="3">[9]Waterfall!$B$3</definedName>
    <definedName name="Rescission">[10]Waterfall!$B$3</definedName>
    <definedName name="test" localSheetId="8">#REF!</definedName>
    <definedName name="test" localSheetId="4">#REF!</definedName>
    <definedName name="test" localSheetId="0">#REF!</definedName>
    <definedName name="test" localSheetId="10">#REF!</definedName>
    <definedName name="test" localSheetId="5">#REF!</definedName>
    <definedName name="test" localSheetId="6">#REF!</definedName>
    <definedName name="test" localSheetId="9">#REF!</definedName>
    <definedName name="test" localSheetId="7">#REF!</definedName>
    <definedName name="test" localSheetId="1">#REF!</definedName>
    <definedName name="test" localSheetId="2">#REF!</definedName>
    <definedName name="test" localSheetId="3">#REF!</definedName>
    <definedName name="test">#REF!</definedName>
    <definedName name="Title" localSheetId="8">#REF!</definedName>
    <definedName name="Title" localSheetId="4">#REF!</definedName>
    <definedName name="Title" localSheetId="0">#REF!</definedName>
    <definedName name="Title" localSheetId="10">#REF!</definedName>
    <definedName name="Title" localSheetId="5">#REF!</definedName>
    <definedName name="Title" localSheetId="6">#REF!</definedName>
    <definedName name="Title" localSheetId="9">#REF!</definedName>
    <definedName name="Title" localSheetId="7">#REF!</definedName>
    <definedName name="Title" localSheetId="1">#REF!</definedName>
    <definedName name="Title" localSheetId="2">#REF!</definedName>
    <definedName name="Title" localSheetId="3">#REF!</definedName>
    <definedName name="Title">#REF!</definedName>
    <definedName name="wrn.0205." localSheetId="8" hidden="1">{"0205",#N/A,FALSE,"0205"}</definedName>
    <definedName name="wrn.0205." localSheetId="4" hidden="1">{"0205",#N/A,FALSE,"0205"}</definedName>
    <definedName name="wrn.0205." localSheetId="0" hidden="1">{"0205",#N/A,FALSE,"0205"}</definedName>
    <definedName name="wrn.0205." localSheetId="10" hidden="1">{"0205",#N/A,FALSE,"0205"}</definedName>
    <definedName name="wrn.0205." localSheetId="5" hidden="1">{"0205",#N/A,FALSE,"0205"}</definedName>
    <definedName name="wrn.0205." localSheetId="6" hidden="1">{"0205",#N/A,FALSE,"0205"}</definedName>
    <definedName name="wrn.0205." localSheetId="9" hidden="1">{"0205",#N/A,FALSE,"0205"}</definedName>
    <definedName name="wrn.0205." localSheetId="7" hidden="1">{"0205",#N/A,FALSE,"0205"}</definedName>
    <definedName name="wrn.0205." localSheetId="1" hidden="1">{"0205",#N/A,FALSE,"0205"}</definedName>
    <definedName name="wrn.0205." localSheetId="2" hidden="1">{"0205",#N/A,FALSE,"0205"}</definedName>
    <definedName name="wrn.0205." localSheetId="3" hidden="1">{"0205",#N/A,FALSE,"0205"}</definedName>
    <definedName name="wrn.0205." hidden="1">{"0205",#N/A,FALSE,"0205"}</definedName>
    <definedName name="wrn.0205._1" localSheetId="8" hidden="1">{"0205",#N/A,FALSE,"0205"}</definedName>
    <definedName name="wrn.0205._1" localSheetId="4" hidden="1">{"0205",#N/A,FALSE,"0205"}</definedName>
    <definedName name="wrn.0205._1" localSheetId="0" hidden="1">{"0205",#N/A,FALSE,"0205"}</definedName>
    <definedName name="wrn.0205._1" localSheetId="10" hidden="1">{"0205",#N/A,FALSE,"0205"}</definedName>
    <definedName name="wrn.0205._1" localSheetId="11" hidden="1">{"0205",#N/A,FALSE,"0205"}</definedName>
    <definedName name="wrn.0205._1" localSheetId="5" hidden="1">{"0205",#N/A,FALSE,"0205"}</definedName>
    <definedName name="wrn.0205._1" localSheetId="6" hidden="1">{"0205",#N/A,FALSE,"0205"}</definedName>
    <definedName name="wrn.0205._1" localSheetId="9" hidden="1">{"0205",#N/A,FALSE,"0205"}</definedName>
    <definedName name="wrn.0205._1" localSheetId="7" hidden="1">{"0205",#N/A,FALSE,"0205"}</definedName>
    <definedName name="wrn.0205._1" localSheetId="1" hidden="1">{"0205",#N/A,FALSE,"0205"}</definedName>
    <definedName name="wrn.0205._1" localSheetId="2" hidden="1">{"0205",#N/A,FALSE,"0205"}</definedName>
    <definedName name="wrn.0205._1" localSheetId="3" hidden="1">{"0205",#N/A,FALSE,"0205"}</definedName>
    <definedName name="wrn.0208." localSheetId="8" hidden="1">{"0208",#N/A,FALSE,"0205"}</definedName>
    <definedName name="wrn.0208." localSheetId="4" hidden="1">{"0208",#N/A,FALSE,"0205"}</definedName>
    <definedName name="wrn.0208." localSheetId="0" hidden="1">{"0208",#N/A,FALSE,"0205"}</definedName>
    <definedName name="wrn.0208." localSheetId="10" hidden="1">{"0208",#N/A,FALSE,"0205"}</definedName>
    <definedName name="wrn.0208." localSheetId="5" hidden="1">{"0208",#N/A,FALSE,"0205"}</definedName>
    <definedName name="wrn.0208." localSheetId="6" hidden="1">{"0208",#N/A,FALSE,"0205"}</definedName>
    <definedName name="wrn.0208." localSheetId="9" hidden="1">{"0208",#N/A,FALSE,"0205"}</definedName>
    <definedName name="wrn.0208." localSheetId="7" hidden="1">{"0208",#N/A,FALSE,"0205"}</definedName>
    <definedName name="wrn.0208." localSheetId="1" hidden="1">{"0208",#N/A,FALSE,"0205"}</definedName>
    <definedName name="wrn.0208." localSheetId="2" hidden="1">{"0208",#N/A,FALSE,"0205"}</definedName>
    <definedName name="wrn.0208." localSheetId="3" hidden="1">{"0208",#N/A,FALSE,"0205"}</definedName>
    <definedName name="wrn.0208." hidden="1">{"0208",#N/A,FALSE,"0205"}</definedName>
    <definedName name="wrn.0208._1" localSheetId="8" hidden="1">{"0208",#N/A,FALSE,"0205"}</definedName>
    <definedName name="wrn.0208._1" localSheetId="4" hidden="1">{"0208",#N/A,FALSE,"0205"}</definedName>
    <definedName name="wrn.0208._1" localSheetId="0" hidden="1">{"0208",#N/A,FALSE,"0205"}</definedName>
    <definedName name="wrn.0208._1" localSheetId="10" hidden="1">{"0208",#N/A,FALSE,"0205"}</definedName>
    <definedName name="wrn.0208._1" localSheetId="11" hidden="1">{"0208",#N/A,FALSE,"0205"}</definedName>
    <definedName name="wrn.0208._1" localSheetId="5" hidden="1">{"0208",#N/A,FALSE,"0205"}</definedName>
    <definedName name="wrn.0208._1" localSheetId="6" hidden="1">{"0208",#N/A,FALSE,"0205"}</definedName>
    <definedName name="wrn.0208._1" localSheetId="9" hidden="1">{"0208",#N/A,FALSE,"0205"}</definedName>
    <definedName name="wrn.0208._1" localSheetId="7" hidden="1">{"0208",#N/A,FALSE,"0205"}</definedName>
    <definedName name="wrn.0208._1" localSheetId="1" hidden="1">{"0208",#N/A,FALSE,"0205"}</definedName>
    <definedName name="wrn.0208._1" localSheetId="2" hidden="1">{"0208",#N/A,FALSE,"0205"}</definedName>
    <definedName name="wrn.0208._1" localSheetId="3" hidden="1">{"0208",#N/A,FALSE,"0205"}</definedName>
    <definedName name="wrn.TEST." localSheetId="8" hidden="1">{"TEST",#N/A,FALSE,"TEST"}</definedName>
    <definedName name="wrn.TEST." localSheetId="4" hidden="1">{"TEST",#N/A,FALSE,"TEST"}</definedName>
    <definedName name="wrn.TEST." localSheetId="0" hidden="1">{"TEST",#N/A,FALSE,"TEST"}</definedName>
    <definedName name="wrn.TEST." localSheetId="10" hidden="1">{"TEST",#N/A,FALSE,"TEST"}</definedName>
    <definedName name="wrn.TEST." localSheetId="5" hidden="1">{"TEST",#N/A,FALSE,"TEST"}</definedName>
    <definedName name="wrn.TEST." localSheetId="6" hidden="1">{"TEST",#N/A,FALSE,"TEST"}</definedName>
    <definedName name="wrn.TEST." localSheetId="9" hidden="1">{"TEST",#N/A,FALSE,"TEST"}</definedName>
    <definedName name="wrn.TEST." localSheetId="7" hidden="1">{"TEST",#N/A,FALSE,"TEST"}</definedName>
    <definedName name="wrn.TEST." localSheetId="1" hidden="1">{"TEST",#N/A,FALSE,"TEST"}</definedName>
    <definedName name="wrn.TEST." localSheetId="2" hidden="1">{"TEST",#N/A,FALSE,"TEST"}</definedName>
    <definedName name="wrn.TEST." localSheetId="3" hidden="1">{"TEST",#N/A,FALSE,"TEST"}</definedName>
    <definedName name="wrn.TEST." hidden="1">{"TEST",#N/A,FALSE,"TEST"}</definedName>
    <definedName name="wrn.TEST._1" localSheetId="8" hidden="1">{"TEST",#N/A,FALSE,"TEST"}</definedName>
    <definedName name="wrn.TEST._1" localSheetId="4" hidden="1">{"TEST",#N/A,FALSE,"TEST"}</definedName>
    <definedName name="wrn.TEST._1" localSheetId="0" hidden="1">{"TEST",#N/A,FALSE,"TEST"}</definedName>
    <definedName name="wrn.TEST._1" localSheetId="10" hidden="1">{"TEST",#N/A,FALSE,"TEST"}</definedName>
    <definedName name="wrn.TEST._1" localSheetId="11" hidden="1">{"TEST",#N/A,FALSE,"TEST"}</definedName>
    <definedName name="wrn.TEST._1" localSheetId="5" hidden="1">{"TEST",#N/A,FALSE,"TEST"}</definedName>
    <definedName name="wrn.TEST._1" localSheetId="6" hidden="1">{"TEST",#N/A,FALSE,"TEST"}</definedName>
    <definedName name="wrn.TEST._1" localSheetId="9" hidden="1">{"TEST",#N/A,FALSE,"TEST"}</definedName>
    <definedName name="wrn.TEST._1" localSheetId="7" hidden="1">{"TEST",#N/A,FALSE,"TEST"}</definedName>
    <definedName name="wrn.TEST._1" localSheetId="1" hidden="1">{"TEST",#N/A,FALSE,"TEST"}</definedName>
    <definedName name="wrn.TEST._1" localSheetId="2" hidden="1">{"TEST",#N/A,FALSE,"TEST"}</definedName>
    <definedName name="wrn.TEST._1" localSheetId="3" hidden="1">{"TEST",#N/A,FALSE,"TEST"}</definedName>
    <definedName name="wrn.TMPL." localSheetId="8" hidden="1">{"TMPL",#N/A,FALSE,"TMPL"}</definedName>
    <definedName name="wrn.TMPL." localSheetId="4" hidden="1">{"TMPL",#N/A,FALSE,"TMPL"}</definedName>
    <definedName name="wrn.TMPL." localSheetId="0" hidden="1">{"TMPL",#N/A,FALSE,"TMPL"}</definedName>
    <definedName name="wrn.TMPL." localSheetId="10" hidden="1">{"TMPL",#N/A,FALSE,"TMPL"}</definedName>
    <definedName name="wrn.TMPL." localSheetId="5" hidden="1">{"TMPL",#N/A,FALSE,"TMPL"}</definedName>
    <definedName name="wrn.TMPL." localSheetId="6" hidden="1">{"TMPL",#N/A,FALSE,"TMPL"}</definedName>
    <definedName name="wrn.TMPL." localSheetId="9" hidden="1">{"TMPL",#N/A,FALSE,"TMPL"}</definedName>
    <definedName name="wrn.TMPL." localSheetId="7" hidden="1">{"TMPL",#N/A,FALSE,"TMPL"}</definedName>
    <definedName name="wrn.TMPL." localSheetId="1" hidden="1">{"TMPL",#N/A,FALSE,"TMPL"}</definedName>
    <definedName name="wrn.TMPL." localSheetId="2" hidden="1">{"TMPL",#N/A,FALSE,"TMPL"}</definedName>
    <definedName name="wrn.TMPL." localSheetId="3" hidden="1">{"TMPL",#N/A,FALSE,"TMPL"}</definedName>
    <definedName name="wrn.TMPL." hidden="1">{"TMPL",#N/A,FALSE,"TMPL"}</definedName>
    <definedName name="wrn.TMPL._1" localSheetId="8" hidden="1">{"TMPL",#N/A,FALSE,"TMPL"}</definedName>
    <definedName name="wrn.TMPL._1" localSheetId="4" hidden="1">{"TMPL",#N/A,FALSE,"TMPL"}</definedName>
    <definedName name="wrn.TMPL._1" localSheetId="0" hidden="1">{"TMPL",#N/A,FALSE,"TMPL"}</definedName>
    <definedName name="wrn.TMPL._1" localSheetId="10" hidden="1">{"TMPL",#N/A,FALSE,"TMPL"}</definedName>
    <definedName name="wrn.TMPL._1" localSheetId="11" hidden="1">{"TMPL",#N/A,FALSE,"TMPL"}</definedName>
    <definedName name="wrn.TMPL._1" localSheetId="5" hidden="1">{"TMPL",#N/A,FALSE,"TMPL"}</definedName>
    <definedName name="wrn.TMPL._1" localSheetId="6" hidden="1">{"TMPL",#N/A,FALSE,"TMPL"}</definedName>
    <definedName name="wrn.TMPL._1" localSheetId="9" hidden="1">{"TMPL",#N/A,FALSE,"TMPL"}</definedName>
    <definedName name="wrn.TMPL._1" localSheetId="7" hidden="1">{"TMPL",#N/A,FALSE,"TMPL"}</definedName>
    <definedName name="wrn.TMPL._1" localSheetId="1" hidden="1">{"TMPL",#N/A,FALSE,"TMPL"}</definedName>
    <definedName name="wrn.TMPL._1" localSheetId="2" hidden="1">{"TMPL",#N/A,FALSE,"TMPL"}</definedName>
    <definedName name="wrn.TMPL._1" localSheetId="3" hidden="1">{"TMPL",#N/A,FALSE,"TMPL"}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7" i="11" l="1"/>
  <c r="E204" i="11"/>
  <c r="E201" i="11"/>
  <c r="E198" i="11"/>
  <c r="D190" i="11"/>
  <c r="D189" i="11"/>
  <c r="D186" i="11"/>
  <c r="D185" i="11"/>
  <c r="D184" i="11"/>
  <c r="E180" i="11"/>
  <c r="D180" i="11"/>
  <c r="E179" i="11"/>
  <c r="D179" i="11"/>
  <c r="E178" i="11"/>
  <c r="E182" i="11" s="1"/>
  <c r="D178" i="11"/>
  <c r="F174" i="11"/>
  <c r="E174" i="11"/>
  <c r="D174" i="11"/>
  <c r="F173" i="11"/>
  <c r="E173" i="11"/>
  <c r="D173" i="11"/>
  <c r="F172" i="11"/>
  <c r="E172" i="11"/>
  <c r="E175" i="11" s="1"/>
  <c r="D172" i="11"/>
  <c r="D181" i="11" s="1"/>
  <c r="F171" i="11"/>
  <c r="F175" i="11" s="1"/>
  <c r="E171" i="11"/>
  <c r="D171" i="11"/>
  <c r="D168" i="11"/>
  <c r="D164" i="11"/>
  <c r="D163" i="11"/>
  <c r="D162" i="11"/>
  <c r="D160" i="11"/>
  <c r="D165" i="11" s="1"/>
  <c r="D158" i="11"/>
  <c r="E157" i="11"/>
  <c r="D157" i="11"/>
  <c r="D159" i="11" s="1"/>
  <c r="E154" i="11"/>
  <c r="E153" i="11"/>
  <c r="E149" i="11"/>
  <c r="E147" i="11"/>
  <c r="E146" i="11"/>
  <c r="E145" i="11"/>
  <c r="E144" i="11"/>
  <c r="E143" i="11"/>
  <c r="E137" i="11"/>
  <c r="E136" i="11"/>
  <c r="E135" i="11"/>
  <c r="E130" i="11"/>
  <c r="E129" i="11"/>
  <c r="E131" i="11" s="1"/>
  <c r="E127" i="11"/>
  <c r="E126" i="11"/>
  <c r="E125" i="11"/>
  <c r="E123" i="11"/>
  <c r="E121" i="11"/>
  <c r="E120" i="11"/>
  <c r="E119" i="11"/>
  <c r="E117" i="11"/>
  <c r="E115" i="11"/>
  <c r="E112" i="11"/>
  <c r="E111" i="11"/>
  <c r="E107" i="11"/>
  <c r="E106" i="11"/>
  <c r="E104" i="11"/>
  <c r="E103" i="11"/>
  <c r="E102" i="11"/>
  <c r="E99" i="11"/>
  <c r="E98" i="11"/>
  <c r="E96" i="11"/>
  <c r="E95" i="11"/>
  <c r="E94" i="11"/>
  <c r="E91" i="11"/>
  <c r="E90" i="11"/>
  <c r="E88" i="11"/>
  <c r="E87" i="11"/>
  <c r="E86" i="11"/>
  <c r="E83" i="11"/>
  <c r="E82" i="11"/>
  <c r="E80" i="11"/>
  <c r="E79" i="11"/>
  <c r="E78" i="11"/>
  <c r="E75" i="11"/>
  <c r="E113" i="11" s="1"/>
  <c r="E74" i="11"/>
  <c r="E72" i="11"/>
  <c r="E110" i="11" s="1"/>
  <c r="E71" i="11"/>
  <c r="E70" i="11"/>
  <c r="E66" i="11"/>
  <c r="E65" i="11"/>
  <c r="E64" i="11"/>
  <c r="E61" i="11"/>
  <c r="E58" i="11"/>
  <c r="D53" i="11"/>
  <c r="E181" i="11" s="1"/>
  <c r="E51" i="11"/>
  <c r="D51" i="11"/>
  <c r="E44" i="11"/>
  <c r="E42" i="11"/>
  <c r="E41" i="11"/>
  <c r="E40" i="11"/>
  <c r="E36" i="11"/>
  <c r="E35" i="11"/>
  <c r="E37" i="11" s="1"/>
  <c r="E47" i="11" s="1"/>
  <c r="E57" i="11" s="1"/>
  <c r="E59" i="11" s="1"/>
  <c r="C29" i="11"/>
  <c r="E28" i="11"/>
  <c r="D28" i="11"/>
  <c r="C28" i="11"/>
  <c r="B28" i="11"/>
  <c r="C27" i="11"/>
  <c r="B27" i="11"/>
  <c r="D27" i="11" s="1"/>
  <c r="C26" i="11"/>
  <c r="B26" i="11"/>
  <c r="C25" i="11"/>
  <c r="B25" i="11"/>
  <c r="D25" i="11" s="1"/>
  <c r="C24" i="11"/>
  <c r="B24" i="11"/>
  <c r="C23" i="11"/>
  <c r="B23" i="11"/>
  <c r="B29" i="11" s="1"/>
  <c r="E19" i="11"/>
  <c r="D19" i="11"/>
  <c r="C19" i="11"/>
  <c r="F19" i="11" s="1"/>
  <c r="B19" i="11"/>
  <c r="E18" i="11"/>
  <c r="F18" i="11" s="1"/>
  <c r="D18" i="11"/>
  <c r="C18" i="11"/>
  <c r="E26" i="11" s="1"/>
  <c r="B18" i="11"/>
  <c r="E17" i="11"/>
  <c r="D17" i="11"/>
  <c r="C17" i="11"/>
  <c r="E24" i="11" s="1"/>
  <c r="B17" i="11"/>
  <c r="F16" i="11"/>
  <c r="E16" i="11"/>
  <c r="D16" i="11"/>
  <c r="C16" i="11"/>
  <c r="B16" i="11"/>
  <c r="E15" i="11"/>
  <c r="D15" i="11"/>
  <c r="C15" i="11"/>
  <c r="D23" i="11" s="1"/>
  <c r="B15" i="11"/>
  <c r="E14" i="11"/>
  <c r="D14" i="11"/>
  <c r="D13" i="11" s="1"/>
  <c r="C14" i="11"/>
  <c r="F14" i="11" s="1"/>
  <c r="B14" i="11"/>
  <c r="E13" i="11"/>
  <c r="E12" i="11"/>
  <c r="D12" i="11"/>
  <c r="E52" i="11" s="1"/>
  <c r="E11" i="11"/>
  <c r="D11" i="11"/>
  <c r="C11" i="11"/>
  <c r="E10" i="11"/>
  <c r="D10" i="11"/>
  <c r="C10" i="11"/>
  <c r="C12" i="11" s="1"/>
  <c r="F6" i="11"/>
  <c r="F5" i="11"/>
  <c r="F4" i="11"/>
  <c r="D4" i="11"/>
  <c r="B4" i="11"/>
  <c r="F3" i="11"/>
  <c r="D3" i="11"/>
  <c r="B3" i="11"/>
  <c r="D187" i="11" l="1"/>
  <c r="F10" i="11"/>
  <c r="D166" i="11"/>
  <c r="D182" i="11"/>
  <c r="E53" i="11"/>
  <c r="D175" i="11"/>
  <c r="E23" i="11"/>
  <c r="E25" i="11"/>
  <c r="E27" i="11"/>
  <c r="F15" i="11"/>
  <c r="F17" i="11"/>
  <c r="C13" i="11"/>
  <c r="F13" i="11" s="1"/>
  <c r="D24" i="11"/>
  <c r="D26" i="11"/>
</calcChain>
</file>

<file path=xl/comments1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0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1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2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2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3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4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5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6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7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8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9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sharedStrings.xml><?xml version="1.0" encoding="utf-8"?>
<sst xmlns="http://schemas.openxmlformats.org/spreadsheetml/2006/main" count="2049" uniqueCount="162">
  <si>
    <t>Nissan Auto Receivables 2017-A</t>
  </si>
  <si>
    <t>Collection Period</t>
  </si>
  <si>
    <t xml:space="preserve">    30/360 Days</t>
  </si>
  <si>
    <t>Collection Period Start</t>
  </si>
  <si>
    <t>Distribution Date</t>
  </si>
  <si>
    <t xml:space="preserve">    Actual/360 Days</t>
  </si>
  <si>
    <t>Collection Period End</t>
  </si>
  <si>
    <t>Prior Month Settlement Date</t>
  </si>
  <si>
    <t>Current Month Settlement Date</t>
  </si>
  <si>
    <t>Coupon Rate</t>
  </si>
  <si>
    <t>Initial Balance</t>
  </si>
  <si>
    <t>Beginning Balance</t>
  </si>
  <si>
    <t>Ending Balance</t>
  </si>
  <si>
    <t>Pool Factor</t>
  </si>
  <si>
    <t>Pool Balance</t>
  </si>
  <si>
    <t>Yield Supplement Overcollaterization</t>
  </si>
  <si>
    <t>Total Adjusted Pool Balance</t>
  </si>
  <si>
    <t>Total Adjusted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</si>
  <si>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</si>
  <si>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</si>
  <si>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</si>
  <si>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</si>
  <si>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</si>
  <si>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</si>
  <si>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</t>
  </si>
  <si>
    <t>Interest Payment</t>
  </si>
  <si>
    <r>
      <t xml:space="preserve">Principal per $1000                    </t>
    </r>
    <r>
      <rPr>
        <u/>
        <sz val="14"/>
        <rFont val="Arial"/>
        <family val="2"/>
      </rPr>
      <t xml:space="preserve"> Face Amount</t>
    </r>
  </si>
  <si>
    <r>
      <t xml:space="preserve">Interest per $1000                              </t>
    </r>
    <r>
      <rPr>
        <u/>
        <sz val="14"/>
        <rFont val="Arial"/>
        <family val="2"/>
      </rPr>
      <t>Face Amount</t>
    </r>
  </si>
  <si>
    <t>Total Securities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</si>
  <si>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</si>
  <si>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</si>
  <si>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</si>
  <si>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</si>
  <si>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</si>
  <si>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</si>
  <si>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</si>
  <si>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</si>
  <si>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</si>
  <si>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</si>
  <si>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Total Collections</t>
  </si>
  <si>
    <t>II. COLLATERAL POOL BALANCE DATA</t>
  </si>
  <si>
    <t>Number</t>
  </si>
  <si>
    <t>Amount</t>
  </si>
  <si>
    <t>Adjusted Pool Balance - Beginning of Period</t>
  </si>
  <si>
    <t>Total Principal Payment</t>
  </si>
  <si>
    <t>III. DISTRIBUTIONS</t>
  </si>
  <si>
    <t>Reserve Account Draw</t>
  </si>
  <si>
    <t>Total Available for Distribution</t>
  </si>
  <si>
    <t>1. Reimbursement of Advance</t>
  </si>
  <si>
    <t>2. Servicing Fee:</t>
  </si>
  <si>
    <t>Servicing Fee Due</t>
  </si>
  <si>
    <t>Servicing Fee Paid</t>
  </si>
  <si>
    <t>Servicing Fee Shortfall</t>
  </si>
  <si>
    <t>3. Interest: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</si>
  <si>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</si>
  <si>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</si>
  <si>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</si>
  <si>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</si>
  <si>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</si>
  <si>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</si>
  <si>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</si>
  <si>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</si>
  <si>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</si>
  <si>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Interest Distributable Amount</t>
  </si>
  <si>
    <t>Class A-2a Notes Monthly Interest Paid</t>
  </si>
  <si>
    <t>Change in Class A-2a Notes Interest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</si>
  <si>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</si>
  <si>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</si>
  <si>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</si>
  <si>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Interest Distributable Amount</t>
  </si>
  <si>
    <t>Class A-2b Notes Monthly Interest Paid</t>
  </si>
  <si>
    <t>Change in Class A-2b Notes Interest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</si>
  <si>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</si>
  <si>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</si>
  <si>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</si>
  <si>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</si>
  <si>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</si>
  <si>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</si>
  <si>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</si>
  <si>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</si>
  <si>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</si>
  <si>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</si>
  <si>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</si>
  <si>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</si>
  <si>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</si>
  <si>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</si>
  <si>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</si>
  <si>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</si>
  <si>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</si>
  <si>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</si>
  <si>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4. Total Monthly Principal Paid on the Notes</t>
  </si>
  <si>
    <t>Total Noteholders' Principal Carryover Shortfall</t>
  </si>
  <si>
    <t>Total Noteholders' Principal Distributable Amount</t>
  </si>
  <si>
    <t>Change in Total Noteholders' Principal Carryover Shortfall</t>
  </si>
  <si>
    <t>5. Total Monthly Principal Paid on the Certificates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</si>
  <si>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</si>
  <si>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</si>
  <si>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</si>
  <si>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</si>
  <si>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</si>
  <si>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Remaining Available Collections Released to Certificateholder</t>
  </si>
  <si>
    <t>IV. YIELD SUPPLEMENT ACCOUNT</t>
  </si>
  <si>
    <t>Beginning Yield Supplement Account Balance</t>
  </si>
  <si>
    <t>Release to Collection Account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</si>
  <si>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</si>
  <si>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</si>
  <si>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</si>
  <si>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</si>
  <si>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</si>
  <si>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Deposit of Remaining Available Collections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</si>
  <si>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</si>
  <si>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</si>
  <si>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</si>
  <si>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</si>
  <si>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</si>
  <si>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on Defaulted Receivables</t>
  </si>
  <si>
    <t>Principal Recoveries of Defaulted Receivables</t>
  </si>
  <si>
    <t xml:space="preserve">  Monthly Net Losses</t>
  </si>
  <si>
    <t>Pool Balance at Beginning of Collection Period</t>
  </si>
  <si>
    <t>Net Loss Ratio for Third Preceding Collection Period</t>
  </si>
  <si>
    <t>Net Loss Ratio for Second Preceding Collection Period</t>
  </si>
  <si>
    <t>Net Loss Ratio for Preceding Collection Period</t>
  </si>
  <si>
    <t>Net Loss Ratio for Current Collection Period</t>
  </si>
  <si>
    <t>Four-Month Average Net Loss Ratio</t>
  </si>
  <si>
    <t>Cumulative Net Losses for all Periods</t>
  </si>
  <si>
    <t>Delinquent Receivables:</t>
  </si>
  <si>
    <t>% of Receivables (EOP Balance)</t>
  </si>
  <si>
    <t>31-60 Days Delinquent</t>
  </si>
  <si>
    <t>61-90 Days Delinquent</t>
  </si>
  <si>
    <t>91-120 Days Delinquent</t>
  </si>
  <si>
    <t>More than 120 Days</t>
  </si>
  <si>
    <t>Total 31+ Days Delinquent Receivables:</t>
  </si>
  <si>
    <t>61+ Days Delinquencies as Percentage of Receivables (EOP):</t>
  </si>
  <si>
    <t xml:space="preserve">   Delinquency Ratio for Third Preceding Collection Period 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</si>
  <si>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</si>
  <si>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</si>
  <si>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</si>
  <si>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</si>
  <si>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>60 Day Delinquent Receivables</t>
  </si>
  <si>
    <t>Delinquency Percentage</t>
  </si>
  <si>
    <t>Delinquency Trigger</t>
  </si>
  <si>
    <t>Does the Delinquency Percentage exceed the Delinquency Trigger?</t>
  </si>
  <si>
    <t>VII. STATEMENTS TO NOTEHOLDERS</t>
  </si>
  <si>
    <t>1. Has there been a material change in practices with respect to charge-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</si>
  <si>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</si>
  <si>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</si>
  <si>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</si>
  <si>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 xml:space="preserve">2. Have there been any material modifications, extensions or waivers to </t>
  </si>
  <si>
    <t>Receivables terms, fees, penalties or payments during the Collection Period?</t>
  </si>
  <si>
    <t xml:space="preserve">3. Have there been any material breaches of representations, warranties </t>
  </si>
  <si>
    <t>or covenants contained in the Receivables?</t>
  </si>
  <si>
    <t xml:space="preserve">4. Has there been an issuance of notes or other securities backed by the </t>
  </si>
  <si>
    <t>Receivables?</t>
  </si>
  <si>
    <t xml:space="preserve">5. Has there been a material change in the underwriting, origination or acquisition </t>
  </si>
  <si>
    <t>of Receivables?</t>
  </si>
  <si>
    <t>No</t>
  </si>
  <si>
    <t>NO</t>
  </si>
  <si>
    <t>Principal Balance of Extensions</t>
  </si>
  <si>
    <t>Number of Extensions</t>
  </si>
  <si>
    <t xml:space="preserve">2. Have there been any material breaches of representations, warranties </t>
  </si>
  <si>
    <t xml:space="preserve">3. Has there been an issuance of notes or other securities backed by the </t>
  </si>
  <si>
    <t xml:space="preserve">4. Has there been a material change in the underwriting, origination or acquisition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</si>
</sst>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0.000%"/>
    <numFmt numFmtId="165" formatCode="#,##0.000000_);\(#,##0.000000\)"/>
    <numFmt numFmtId="166" formatCode="0.00000%"/>
    <numFmt numFmtId="167" formatCode="#,##0.000_);\(#,##0.000\)"/>
    <numFmt numFmtId="168" formatCode="_(* #,##0.0000000_);_(* \(#,##0.0000000\);_(* &quot;-&quot;??_);_(@_)"/>
    <numFmt numFmtId="169" formatCode="#,##0.0000000_);\(#,##0.0000000\)"/>
    <numFmt numFmtId="170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4"/>
      <color indexed="62"/>
      <name val="Arial"/>
      <family val="2"/>
    </font>
    <font>
      <u/>
      <sz val="14"/>
      <name val="Arial"/>
      <family val="2"/>
    </font>
    <font>
      <sz val="11"/>
      <color indexed="8"/>
      <name val="Calibri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 applyFill="1" applyAlignment="1">
      <alignment vertical="top"/>
    </xf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indent="5"/>
    </xf>
    <xf numFmtId="15" fontId="2" fillId="0" borderId="0" xfId="0" applyNumberFormat="1" applyFont="1" applyFill="1"/>
    <xf numFmtId="0" fontId="4" fillId="0" borderId="0" xfId="0" applyFont="1" applyAlignment="1"/>
    <xf numFmtId="15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6" fillId="0" borderId="0" xfId="3" applyFont="1" applyFill="1" applyBorder="1"/>
    <xf numFmtId="15" fontId="6" fillId="0" borderId="0" xfId="3" applyNumberFormat="1" applyFont="1" applyFill="1" applyBorder="1"/>
    <xf numFmtId="39" fontId="6" fillId="0" borderId="0" xfId="3" applyNumberFormat="1" applyFont="1" applyBorder="1"/>
    <xf numFmtId="0" fontId="6" fillId="0" borderId="0" xfId="3" applyFont="1" applyBorder="1"/>
    <xf numFmtId="0" fontId="6" fillId="0" borderId="0" xfId="3" applyFont="1" applyBorder="1" applyAlignment="1">
      <alignment horizontal="center" vertical="center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4" fontId="6" fillId="0" borderId="0" xfId="3" applyNumberFormat="1" applyFont="1" applyFill="1" applyBorder="1"/>
    <xf numFmtId="39" fontId="9" fillId="0" borderId="0" xfId="1" applyNumberFormat="1" applyFont="1" applyFill="1" applyBorder="1"/>
    <xf numFmtId="39" fontId="6" fillId="0" borderId="0" xfId="4" applyNumberFormat="1" applyFont="1" applyBorder="1"/>
    <xf numFmtId="39" fontId="6" fillId="0" borderId="0" xfId="4" applyNumberFormat="1" applyFont="1" applyFill="1" applyBorder="1"/>
    <xf numFmtId="165" fontId="6" fillId="0" borderId="0" xfId="4" applyNumberFormat="1" applyFont="1" applyBorder="1" applyAlignment="1">
      <alignment horizontal="center" vertical="center"/>
    </xf>
    <xf numFmtId="39" fontId="3" fillId="0" borderId="0" xfId="0" applyNumberFormat="1" applyFont="1"/>
    <xf numFmtId="39" fontId="2" fillId="0" borderId="0" xfId="0" applyNumberFormat="1" applyFont="1"/>
    <xf numFmtId="39" fontId="9" fillId="0" borderId="0" xfId="1" applyNumberFormat="1" applyFont="1" applyBorder="1"/>
    <xf numFmtId="39" fontId="2" fillId="0" borderId="0" xfId="1" applyNumberFormat="1" applyFont="1" applyBorder="1"/>
    <xf numFmtId="39" fontId="2" fillId="0" borderId="0" xfId="5" applyNumberFormat="1" applyFont="1"/>
    <xf numFmtId="0" fontId="2" fillId="0" borderId="0" xfId="0" applyFont="1" applyFill="1" applyBorder="1" applyAlignment="1">
      <alignment horizontal="left" indent="1"/>
    </xf>
    <xf numFmtId="166" fontId="9" fillId="0" borderId="0" xfId="0" applyNumberFormat="1" applyFont="1" applyFill="1" applyBorder="1"/>
    <xf numFmtId="0" fontId="2" fillId="0" borderId="0" xfId="0" applyFont="1" applyBorder="1" applyAlignment="1">
      <alignment horizontal="left" indent="1"/>
    </xf>
    <xf numFmtId="164" fontId="2" fillId="0" borderId="0" xfId="0" applyNumberFormat="1" applyFont="1" applyBorder="1"/>
    <xf numFmtId="39" fontId="2" fillId="0" borderId="0" xfId="5" applyNumberFormat="1" applyFont="1" applyBorder="1"/>
    <xf numFmtId="167" fontId="2" fillId="0" borderId="0" xfId="5" applyNumberFormat="1" applyFont="1" applyBorder="1" applyAlignment="1">
      <alignment horizontal="center" vertical="center"/>
    </xf>
    <xf numFmtId="39" fontId="2" fillId="0" borderId="0" xfId="5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8" fontId="6" fillId="0" borderId="0" xfId="4" applyNumberFormat="1" applyFont="1" applyBorder="1"/>
    <xf numFmtId="168" fontId="6" fillId="0" borderId="0" xfId="4" applyNumberFormat="1" applyFont="1" applyFill="1" applyBorder="1"/>
    <xf numFmtId="0" fontId="2" fillId="0" borderId="0" xfId="0" applyFont="1" applyBorder="1"/>
    <xf numFmtId="39" fontId="2" fillId="0" borderId="1" xfId="5" applyNumberFormat="1" applyFont="1" applyBorder="1"/>
    <xf numFmtId="169" fontId="2" fillId="0" borderId="0" xfId="5" applyNumberFormat="1" applyFont="1" applyBorder="1"/>
    <xf numFmtId="169" fontId="2" fillId="0" borderId="0" xfId="5" applyNumberFormat="1" applyFont="1"/>
    <xf numFmtId="39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left" indent="1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Alignment="1">
      <alignment horizontal="left" indent="2"/>
    </xf>
    <xf numFmtId="39" fontId="6" fillId="0" borderId="0" xfId="4" applyNumberFormat="1" applyFont="1" applyFill="1" applyAlignment="1">
      <alignment horizontal="right"/>
    </xf>
    <xf numFmtId="39" fontId="2" fillId="0" borderId="0" xfId="0" applyNumberFormat="1" applyFont="1" applyFill="1" applyBorder="1" applyAlignment="1">
      <alignment horizontal="center" vertical="center"/>
    </xf>
    <xf numFmtId="39" fontId="3" fillId="0" borderId="0" xfId="1" applyNumberFormat="1" applyFont="1" applyFill="1" applyBorder="1" applyAlignment="1">
      <alignment horizontal="right"/>
    </xf>
    <xf numFmtId="39" fontId="6" fillId="0" borderId="2" xfId="4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9" fontId="2" fillId="0" borderId="0" xfId="5" applyNumberFormat="1" applyFont="1" applyAlignment="1">
      <alignment horizontal="right"/>
    </xf>
    <xf numFmtId="39" fontId="6" fillId="0" borderId="0" xfId="3" applyNumberFormat="1" applyFont="1" applyFill="1" applyAlignment="1">
      <alignment horizontal="right"/>
    </xf>
    <xf numFmtId="39" fontId="6" fillId="0" borderId="3" xfId="3" applyNumberFormat="1" applyFont="1" applyFill="1" applyBorder="1" applyAlignment="1">
      <alignment horizontal="right"/>
    </xf>
    <xf numFmtId="3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43" fontId="7" fillId="0" borderId="0" xfId="5" applyFont="1" applyAlignment="1">
      <alignment horizontal="right"/>
    </xf>
    <xf numFmtId="170" fontId="6" fillId="0" borderId="0" xfId="4" applyNumberFormat="1" applyFont="1" applyFill="1" applyAlignment="1">
      <alignment horizontal="right"/>
    </xf>
    <xf numFmtId="0" fontId="6" fillId="0" borderId="0" xfId="3" applyFont="1"/>
    <xf numFmtId="170" fontId="6" fillId="0" borderId="0" xfId="4" applyNumberFormat="1" applyFont="1" applyFill="1"/>
    <xf numFmtId="39" fontId="6" fillId="0" borderId="0" xfId="4" applyNumberFormat="1" applyFont="1" applyFill="1" applyBorder="1" applyAlignment="1">
      <alignment horizontal="right"/>
    </xf>
    <xf numFmtId="39" fontId="6" fillId="0" borderId="0" xfId="4" applyNumberFormat="1" applyFont="1" applyFill="1"/>
    <xf numFmtId="39" fontId="6" fillId="0" borderId="0" xfId="3" applyNumberFormat="1" applyFont="1" applyFill="1"/>
    <xf numFmtId="0" fontId="2" fillId="0" borderId="0" xfId="0" applyFont="1" applyAlignment="1">
      <alignment horizontal="left" indent="3"/>
    </xf>
    <xf numFmtId="43" fontId="2" fillId="0" borderId="0" xfId="5" applyFont="1"/>
    <xf numFmtId="43" fontId="6" fillId="0" borderId="0" xfId="4" applyNumberFormat="1" applyFont="1" applyFill="1"/>
    <xf numFmtId="0" fontId="6" fillId="0" borderId="0" xfId="3" applyFont="1" applyFill="1"/>
    <xf numFmtId="39" fontId="6" fillId="0" borderId="2" xfId="3" applyNumberFormat="1" applyFont="1" applyFill="1" applyBorder="1"/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indent="1"/>
    </xf>
    <xf numFmtId="10" fontId="2" fillId="0" borderId="0" xfId="0" applyNumberFormat="1" applyFont="1"/>
    <xf numFmtId="10" fontId="6" fillId="0" borderId="0" xfId="3" applyNumberFormat="1" applyFont="1" applyFill="1"/>
    <xf numFmtId="43" fontId="6" fillId="0" borderId="0" xfId="4" applyFont="1" applyFill="1"/>
    <xf numFmtId="10" fontId="2" fillId="0" borderId="0" xfId="2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43" fontId="7" fillId="0" borderId="0" xfId="5" applyFont="1" applyAlignment="1">
      <alignment horizontal="right" wrapText="1"/>
    </xf>
    <xf numFmtId="1" fontId="6" fillId="0" borderId="0" xfId="4" applyNumberFormat="1" applyFont="1" applyFill="1"/>
    <xf numFmtId="1" fontId="6" fillId="0" borderId="0" xfId="4" applyNumberFormat="1" applyFont="1" applyFill="1" applyBorder="1"/>
    <xf numFmtId="39" fontId="6" fillId="0" borderId="2" xfId="4" applyNumberFormat="1" applyFont="1" applyFill="1" applyBorder="1"/>
    <xf numFmtId="1" fontId="6" fillId="0" borderId="2" xfId="4" applyNumberFormat="1" applyFont="1" applyFill="1" applyBorder="1"/>
    <xf numFmtId="10" fontId="6" fillId="0" borderId="2" xfId="6" applyNumberFormat="1" applyFont="1" applyFill="1" applyBorder="1"/>
    <xf numFmtId="43" fontId="6" fillId="0" borderId="0" xfId="1" applyFont="1" applyFill="1"/>
    <xf numFmtId="10" fontId="6" fillId="0" borderId="0" xfId="4" applyNumberFormat="1" applyFont="1" applyFill="1"/>
    <xf numFmtId="43" fontId="2" fillId="0" borderId="0" xfId="0" applyNumberFormat="1" applyFont="1" applyFill="1"/>
    <xf numFmtId="10" fontId="6" fillId="0" borderId="0" xfId="6" applyNumberFormat="1" applyFont="1" applyFill="1" applyAlignment="1">
      <alignment horizontal="right"/>
    </xf>
    <xf numFmtId="0" fontId="6" fillId="0" borderId="0" xfId="3" applyFont="1" applyFill="1" applyAlignment="1">
      <alignment horizontal="right"/>
    </xf>
    <xf numFmtId="43" fontId="2" fillId="0" borderId="0" xfId="7" applyFont="1"/>
    <xf numFmtId="0" fontId="13" fillId="0" borderId="0" xfId="0" applyFont="1" applyAlignment="1">
      <alignment vertical="center" wrapText="1"/>
    </xf>
    <xf numFmtId="170" fontId="2" fillId="0" borderId="0" xfId="7" applyNumberFormat="1" applyFont="1"/>
    <xf numFmtId="43" fontId="2" fillId="0" borderId="0" xfId="8" applyFont="1"/>
    <xf numFmtId="170" fontId="2" fillId="0" borderId="0" xfId="8" applyNumberFormat="1" applyFont="1"/>
    <xf numFmtId="39" fontId="3" fillId="0" borderId="0" xfId="8" applyNumberFormat="1" applyFont="1" applyFill="1" applyBorder="1" applyAlignment="1">
      <alignment horizontal="right"/>
    </xf>
    <xf numFmtId="43" fontId="2" fillId="0" borderId="0" xfId="8" applyFont="1" applyFill="1"/>
    <xf numFmtId="0" fontId="13" fillId="0" borderId="0" xfId="0" applyFont="1" applyFill="1" applyAlignment="1">
      <alignment vertical="center" wrapText="1"/>
    </xf>
    <xf numFmtId="170" fontId="2" fillId="0" borderId="0" xfId="8" applyNumberFormat="1" applyFont="1" applyFill="1"/>
  </cellXfs>
  <cellStyles count="9">
    <cellStyle name="Comma" xfId="1" builtinId="3"/>
    <cellStyle name="Comma 10" xfId="8"/>
    <cellStyle name="Comma 11 10" xfId="7"/>
    <cellStyle name="Comma 2" xfId="5"/>
    <cellStyle name="Comma 3 2" xfId="4"/>
    <cellStyle name="Normal" xfId="0" builtinId="0"/>
    <cellStyle name="Normal 3" xfId="3"/>
    <cellStyle name="Percent" xfId="2" builtinId="5"/>
    <cellStyle name="Percent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7A/ABS6/17-AApr20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7A/ABS6/17-AJan20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7A/ABS6/17-AJul20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7A/ABS6/17-ADec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7A/ABS6/17-AAug2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7A/ABS6/17-AFeb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7A/ABS6/17-AJun20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7A/ABS6/17-AMar20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7A/ABS6/17-AMay20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7A/ABS6/17-ANov20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7A/ABS6/17-AOct20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7A/ABS6/17-ASep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">
          <cell r="B4">
            <v>194941889.59999999</v>
          </cell>
        </row>
        <row r="5">
          <cell r="B5">
            <v>181331966.03999999</v>
          </cell>
        </row>
        <row r="6">
          <cell r="B6">
            <v>4774556.59</v>
          </cell>
        </row>
        <row r="7">
          <cell r="B7">
            <v>4264424.53</v>
          </cell>
        </row>
        <row r="8">
          <cell r="B8">
            <v>190167333.00999999</v>
          </cell>
        </row>
        <row r="9">
          <cell r="B9">
            <v>177067541.50999999</v>
          </cell>
        </row>
      </sheetData>
      <sheetData sheetId="13"/>
      <sheetData sheetId="14"/>
      <sheetData sheetId="15" refreshError="1"/>
      <sheetData sheetId="16">
        <row r="3">
          <cell r="B3" t="str">
            <v>NO</v>
          </cell>
        </row>
        <row r="4">
          <cell r="B4" t="str">
            <v>No</v>
          </cell>
        </row>
        <row r="7">
          <cell r="C7">
            <v>13984917.619999999</v>
          </cell>
          <cell r="D7">
            <v>2604166.6800000002</v>
          </cell>
        </row>
      </sheetData>
      <sheetData sheetId="17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59500664.600000001</v>
          </cell>
          <cell r="P7">
            <v>46400873.100000001</v>
          </cell>
        </row>
        <row r="8">
          <cell r="C8">
            <v>89000000</v>
          </cell>
          <cell r="P8">
            <v>89000000</v>
          </cell>
        </row>
        <row r="9">
          <cell r="C9">
            <v>41666668.409999996</v>
          </cell>
          <cell r="P9">
            <v>41666668.409999996</v>
          </cell>
        </row>
        <row r="16">
          <cell r="C16">
            <v>42842</v>
          </cell>
        </row>
        <row r="17">
          <cell r="C17">
            <v>43936</v>
          </cell>
        </row>
        <row r="18">
          <cell r="C18">
            <v>43966</v>
          </cell>
        </row>
        <row r="23">
          <cell r="C23">
            <v>43206</v>
          </cell>
        </row>
        <row r="24">
          <cell r="C24">
            <v>43600</v>
          </cell>
        </row>
        <row r="26">
          <cell r="C26">
            <v>44211</v>
          </cell>
        </row>
        <row r="27">
          <cell r="C27">
            <v>44943</v>
          </cell>
        </row>
      </sheetData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">
          <cell r="B4">
            <v>242609314.94999999</v>
          </cell>
        </row>
        <row r="5">
          <cell r="B5">
            <v>225435052.28</v>
          </cell>
        </row>
        <row r="6">
          <cell r="B6">
            <v>6700278.4100000001</v>
          </cell>
        </row>
        <row r="7">
          <cell r="B7">
            <v>5985468.7199999997</v>
          </cell>
        </row>
        <row r="8">
          <cell r="B8">
            <v>235909036.53999999</v>
          </cell>
        </row>
        <row r="9">
          <cell r="B9">
            <v>219449583.56</v>
          </cell>
        </row>
      </sheetData>
      <sheetData sheetId="13"/>
      <sheetData sheetId="14"/>
      <sheetData sheetId="15" refreshError="1"/>
      <sheetData sheetId="16">
        <row r="3">
          <cell r="B3" t="str">
            <v>NO</v>
          </cell>
        </row>
        <row r="4">
          <cell r="B4" t="str">
            <v>No</v>
          </cell>
        </row>
        <row r="7">
          <cell r="C7">
            <v>17396205.039999999</v>
          </cell>
          <cell r="D7">
            <v>2604166.6800000002</v>
          </cell>
        </row>
      </sheetData>
      <sheetData sheetId="17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105242368.13</v>
          </cell>
          <cell r="P7">
            <v>88782915.150000006</v>
          </cell>
        </row>
        <row r="8">
          <cell r="C8">
            <v>89000000</v>
          </cell>
          <cell r="P8">
            <v>89000000</v>
          </cell>
        </row>
        <row r="9">
          <cell r="C9">
            <v>41666668.409999996</v>
          </cell>
          <cell r="P9">
            <v>41666668.409999996</v>
          </cell>
        </row>
        <row r="16">
          <cell r="C16">
            <v>42842</v>
          </cell>
        </row>
        <row r="17">
          <cell r="C17">
            <v>43845</v>
          </cell>
        </row>
        <row r="18">
          <cell r="C18">
            <v>43879</v>
          </cell>
        </row>
        <row r="23">
          <cell r="C23">
            <v>43206</v>
          </cell>
        </row>
        <row r="24">
          <cell r="C24">
            <v>43600</v>
          </cell>
        </row>
        <row r="26">
          <cell r="C26">
            <v>44211</v>
          </cell>
        </row>
        <row r="27">
          <cell r="C27">
            <v>44943</v>
          </cell>
        </row>
      </sheetData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B4">
            <v>93543452.25</v>
          </cell>
        </row>
        <row r="5">
          <cell r="B5">
            <v>83460291.450000003</v>
          </cell>
        </row>
        <row r="6">
          <cell r="B6">
            <v>1591008.09</v>
          </cell>
        </row>
        <row r="7">
          <cell r="B7">
            <v>1341886.6599999999</v>
          </cell>
        </row>
        <row r="8">
          <cell r="B8">
            <v>91952444.159999996</v>
          </cell>
        </row>
        <row r="9">
          <cell r="B9">
            <v>82118404.790000007</v>
          </cell>
        </row>
      </sheetData>
      <sheetData sheetId="13"/>
      <sheetData sheetId="14"/>
      <sheetData sheetId="15"/>
      <sheetData sheetId="16">
        <row r="3">
          <cell r="B3" t="str">
            <v>NO</v>
          </cell>
        </row>
        <row r="4">
          <cell r="B4" t="str">
            <v>No</v>
          </cell>
        </row>
        <row r="7">
          <cell r="C7">
            <v>10313219.859999999</v>
          </cell>
          <cell r="D7">
            <v>2604166.6800000002</v>
          </cell>
        </row>
      </sheetData>
      <sheetData sheetId="17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0</v>
          </cell>
          <cell r="P7">
            <v>0</v>
          </cell>
        </row>
        <row r="8">
          <cell r="C8">
            <v>50285775.75</v>
          </cell>
          <cell r="P8">
            <v>40451736.38000001</v>
          </cell>
        </row>
        <row r="9">
          <cell r="C9">
            <v>41666668.409999996</v>
          </cell>
          <cell r="P9">
            <v>41666668.409999996</v>
          </cell>
        </row>
        <row r="16">
          <cell r="C16">
            <v>42842</v>
          </cell>
        </row>
        <row r="17">
          <cell r="C17">
            <v>44180</v>
          </cell>
        </row>
        <row r="18">
          <cell r="C18">
            <v>44211</v>
          </cell>
        </row>
        <row r="23">
          <cell r="C23">
            <v>43206</v>
          </cell>
        </row>
        <row r="24">
          <cell r="C24">
            <v>43600</v>
          </cell>
        </row>
        <row r="26">
          <cell r="C26">
            <v>44211</v>
          </cell>
        </row>
        <row r="27">
          <cell r="C27">
            <v>44943</v>
          </cell>
        </row>
      </sheetData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">
          <cell r="B4">
            <v>140065571.44</v>
          </cell>
        </row>
        <row r="5">
          <cell r="B5">
            <v>127382024.29000001</v>
          </cell>
        </row>
        <row r="6">
          <cell r="B6">
            <v>2888419.98</v>
          </cell>
        </row>
        <row r="7">
          <cell r="B7">
            <v>2515205.62</v>
          </cell>
        </row>
        <row r="8">
          <cell r="B8">
            <v>137177151.46000001</v>
          </cell>
        </row>
        <row r="9">
          <cell r="B9">
            <v>124866818.67</v>
          </cell>
        </row>
      </sheetData>
      <sheetData sheetId="13"/>
      <sheetData sheetId="14"/>
      <sheetData sheetId="15" refreshError="1"/>
      <sheetData sheetId="16">
        <row r="3">
          <cell r="B3" t="str">
            <v>NO</v>
          </cell>
        </row>
        <row r="4">
          <cell r="B4" t="str">
            <v>No</v>
          </cell>
        </row>
        <row r="7">
          <cell r="C7">
            <v>12976996.859999999</v>
          </cell>
          <cell r="D7">
            <v>2604166.6800000002</v>
          </cell>
        </row>
      </sheetData>
      <sheetData sheetId="17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6510483.0500000296</v>
          </cell>
          <cell r="P7">
            <v>0</v>
          </cell>
        </row>
        <row r="8">
          <cell r="C8">
            <v>89000000</v>
          </cell>
          <cell r="P8">
            <v>83200150.26000002</v>
          </cell>
        </row>
        <row r="9">
          <cell r="C9">
            <v>41666668.409999996</v>
          </cell>
          <cell r="P9">
            <v>41666668.409999996</v>
          </cell>
        </row>
        <row r="16">
          <cell r="C16">
            <v>42842</v>
          </cell>
        </row>
        <row r="17">
          <cell r="C17">
            <v>44060</v>
          </cell>
        </row>
        <row r="18">
          <cell r="C18">
            <v>44089</v>
          </cell>
        </row>
        <row r="23">
          <cell r="C23">
            <v>43206</v>
          </cell>
        </row>
        <row r="24">
          <cell r="C24">
            <v>43600</v>
          </cell>
        </row>
        <row r="26">
          <cell r="C26">
            <v>44211</v>
          </cell>
        </row>
        <row r="27">
          <cell r="C27">
            <v>44943</v>
          </cell>
        </row>
      </sheetData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">
          <cell r="B4">
            <v>225435052.28</v>
          </cell>
        </row>
        <row r="5">
          <cell r="B5">
            <v>210282614.09999999</v>
          </cell>
        </row>
        <row r="6">
          <cell r="B6">
            <v>5985468.7199999997</v>
          </cell>
        </row>
        <row r="7">
          <cell r="B7">
            <v>5374930.3799999999</v>
          </cell>
        </row>
        <row r="8">
          <cell r="B8">
            <v>219449583.56</v>
          </cell>
        </row>
        <row r="9">
          <cell r="B9">
            <v>204907683.72</v>
          </cell>
        </row>
      </sheetData>
      <sheetData sheetId="13"/>
      <sheetData sheetId="14"/>
      <sheetData sheetId="15" refreshError="1"/>
      <sheetData sheetId="16">
        <row r="3">
          <cell r="B3" t="str">
            <v>NO</v>
          </cell>
        </row>
        <row r="4">
          <cell r="B4" t="str">
            <v>No</v>
          </cell>
        </row>
        <row r="7">
          <cell r="C7">
            <v>15551747.9</v>
          </cell>
          <cell r="D7">
            <v>2604166.6800000002</v>
          </cell>
        </row>
      </sheetData>
      <sheetData sheetId="17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88782915.150000006</v>
          </cell>
          <cell r="P7">
            <v>74241015.310000002</v>
          </cell>
        </row>
        <row r="8">
          <cell r="C8">
            <v>89000000</v>
          </cell>
          <cell r="P8">
            <v>89000000</v>
          </cell>
        </row>
        <row r="9">
          <cell r="C9">
            <v>41666668.409999996</v>
          </cell>
          <cell r="P9">
            <v>41666668.409999996</v>
          </cell>
        </row>
        <row r="16">
          <cell r="C16">
            <v>42842</v>
          </cell>
        </row>
        <row r="17">
          <cell r="C17">
            <v>43879</v>
          </cell>
        </row>
        <row r="18">
          <cell r="C18">
            <v>43906</v>
          </cell>
        </row>
        <row r="23">
          <cell r="C23">
            <v>43206</v>
          </cell>
        </row>
        <row r="24">
          <cell r="C24">
            <v>43600</v>
          </cell>
        </row>
        <row r="26">
          <cell r="C26">
            <v>44211</v>
          </cell>
        </row>
        <row r="27">
          <cell r="C27">
            <v>44943</v>
          </cell>
        </row>
      </sheetData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">
          <cell r="B4">
            <v>168144873.41999999</v>
          </cell>
        </row>
        <row r="5">
          <cell r="B5">
            <v>153815404.91999999</v>
          </cell>
        </row>
        <row r="6">
          <cell r="B6">
            <v>3797767.11</v>
          </cell>
        </row>
        <row r="7">
          <cell r="B7">
            <v>3323917.02</v>
          </cell>
        </row>
        <row r="8">
          <cell r="B8">
            <v>164347106.30999997</v>
          </cell>
        </row>
        <row r="9">
          <cell r="B9">
            <v>150491487.89999998</v>
          </cell>
        </row>
      </sheetData>
      <sheetData sheetId="13"/>
      <sheetData sheetId="14"/>
      <sheetData sheetId="15" refreshError="1"/>
      <sheetData sheetId="16">
        <row r="3">
          <cell r="B3" t="str">
            <v>NO</v>
          </cell>
        </row>
        <row r="4">
          <cell r="B4" t="str">
            <v>No</v>
          </cell>
        </row>
        <row r="7">
          <cell r="C7">
            <v>14620181.969999999</v>
          </cell>
          <cell r="D7">
            <v>2604166.6800000002</v>
          </cell>
        </row>
      </sheetData>
      <sheetData sheetId="17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33680437.899999999</v>
          </cell>
          <cell r="P7">
            <v>19824819.490000002</v>
          </cell>
        </row>
        <row r="8">
          <cell r="C8">
            <v>89000000</v>
          </cell>
          <cell r="P8">
            <v>89000000</v>
          </cell>
        </row>
        <row r="9">
          <cell r="C9">
            <v>41666668.409999996</v>
          </cell>
          <cell r="P9">
            <v>41666668.409999996</v>
          </cell>
        </row>
        <row r="16">
          <cell r="C16">
            <v>42842</v>
          </cell>
        </row>
        <row r="17">
          <cell r="C17">
            <v>43997</v>
          </cell>
        </row>
        <row r="18">
          <cell r="C18">
            <v>44027</v>
          </cell>
        </row>
        <row r="23">
          <cell r="C23">
            <v>43206</v>
          </cell>
        </row>
        <row r="24">
          <cell r="C24">
            <v>43600</v>
          </cell>
        </row>
        <row r="26">
          <cell r="C26">
            <v>44211</v>
          </cell>
        </row>
        <row r="27">
          <cell r="C27">
            <v>44943</v>
          </cell>
        </row>
      </sheetData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">
          <cell r="B4">
            <v>210282614.09999999</v>
          </cell>
        </row>
        <row r="5">
          <cell r="B5">
            <v>194941889.59999999</v>
          </cell>
        </row>
        <row r="6">
          <cell r="B6">
            <v>5374930.3799999999</v>
          </cell>
        </row>
        <row r="7">
          <cell r="B7">
            <v>4774556.59</v>
          </cell>
        </row>
        <row r="8">
          <cell r="B8">
            <v>204907683.72</v>
          </cell>
        </row>
        <row r="9">
          <cell r="B9">
            <v>190167333.00999999</v>
          </cell>
        </row>
      </sheetData>
      <sheetData sheetId="13"/>
      <sheetData sheetId="14"/>
      <sheetData sheetId="15" refreshError="1"/>
      <sheetData sheetId="16">
        <row r="3">
          <cell r="B3" t="str">
            <v>NO</v>
          </cell>
        </row>
        <row r="4">
          <cell r="B4" t="str">
            <v>No</v>
          </cell>
        </row>
        <row r="7">
          <cell r="C7">
            <v>15667424.43</v>
          </cell>
          <cell r="D7">
            <v>2604166.6800000002</v>
          </cell>
        </row>
      </sheetData>
      <sheetData sheetId="17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74241015.310000002</v>
          </cell>
          <cell r="P7">
            <v>59500664.599999994</v>
          </cell>
        </row>
        <row r="8">
          <cell r="C8">
            <v>89000000</v>
          </cell>
          <cell r="P8">
            <v>89000000</v>
          </cell>
        </row>
        <row r="9">
          <cell r="C9">
            <v>41666668.409999996</v>
          </cell>
          <cell r="P9">
            <v>41666668.409999996</v>
          </cell>
        </row>
        <row r="16">
          <cell r="C16">
            <v>42842</v>
          </cell>
        </row>
        <row r="17">
          <cell r="C17">
            <v>43906</v>
          </cell>
        </row>
        <row r="18">
          <cell r="C18">
            <v>43936</v>
          </cell>
        </row>
        <row r="23">
          <cell r="C23">
            <v>43206</v>
          </cell>
        </row>
        <row r="24">
          <cell r="C24">
            <v>43600</v>
          </cell>
        </row>
        <row r="26">
          <cell r="C26">
            <v>44211</v>
          </cell>
        </row>
        <row r="27">
          <cell r="C27">
            <v>44943</v>
          </cell>
        </row>
      </sheetData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">
          <cell r="B4">
            <v>181331966.03999999</v>
          </cell>
        </row>
        <row r="5">
          <cell r="B5">
            <v>168144873.41999999</v>
          </cell>
        </row>
        <row r="6">
          <cell r="B6">
            <v>4264424.53</v>
          </cell>
        </row>
        <row r="7">
          <cell r="B7">
            <v>3797767.11</v>
          </cell>
        </row>
        <row r="8">
          <cell r="B8">
            <v>177067541.50999999</v>
          </cell>
        </row>
        <row r="9">
          <cell r="B9">
            <v>164347106.30999997</v>
          </cell>
        </row>
      </sheetData>
      <sheetData sheetId="13"/>
      <sheetData sheetId="14"/>
      <sheetData sheetId="15" refreshError="1"/>
      <sheetData sheetId="16">
        <row r="3">
          <cell r="B3" t="str">
            <v>NO</v>
          </cell>
        </row>
        <row r="4">
          <cell r="B4" t="str">
            <v>No</v>
          </cell>
        </row>
        <row r="7">
          <cell r="C7">
            <v>13475787.33</v>
          </cell>
          <cell r="D7">
            <v>2604166.6800000002</v>
          </cell>
        </row>
      </sheetData>
      <sheetData sheetId="17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46400873.100000001</v>
          </cell>
          <cell r="P7">
            <v>33680437.899999984</v>
          </cell>
        </row>
        <row r="8">
          <cell r="C8">
            <v>89000000</v>
          </cell>
          <cell r="P8">
            <v>89000000</v>
          </cell>
        </row>
        <row r="9">
          <cell r="C9">
            <v>41666668.409999996</v>
          </cell>
          <cell r="P9">
            <v>41666668.409999996</v>
          </cell>
        </row>
        <row r="16">
          <cell r="C16">
            <v>42842</v>
          </cell>
        </row>
        <row r="17">
          <cell r="C17">
            <v>43966</v>
          </cell>
        </row>
        <row r="18">
          <cell r="C18">
            <v>43997</v>
          </cell>
        </row>
        <row r="23">
          <cell r="C23">
            <v>43206</v>
          </cell>
        </row>
        <row r="24">
          <cell r="C24">
            <v>43600</v>
          </cell>
        </row>
        <row r="26">
          <cell r="C26">
            <v>44211</v>
          </cell>
        </row>
        <row r="27">
          <cell r="C27">
            <v>44943</v>
          </cell>
        </row>
      </sheetData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 refreshError="1"/>
      <sheetData sheetId="1">
        <row r="1">
          <cell r="B1" t="str">
            <v>dataname</v>
          </cell>
          <cell r="C1" t="str">
            <v>cvalue</v>
          </cell>
          <cell r="D1" t="str">
            <v>nvalue</v>
          </cell>
          <cell r="E1" t="str">
            <v>dvalue</v>
          </cell>
          <cell r="F1" t="str">
            <v>datatype</v>
          </cell>
        </row>
        <row r="2">
          <cell r="B2" t="str">
            <v>0607_COLLATERAL_BALANCE</v>
          </cell>
          <cell r="D2">
            <v>93543452.25</v>
          </cell>
          <cell r="F2" t="str">
            <v>N</v>
          </cell>
        </row>
        <row r="3">
          <cell r="B3" t="str">
            <v>0607_CURRENT_AMT</v>
          </cell>
          <cell r="D3">
            <v>0</v>
          </cell>
          <cell r="F3" t="str">
            <v>N</v>
          </cell>
        </row>
        <row r="4">
          <cell r="B4" t="str">
            <v>0607_CURRENT_CNT</v>
          </cell>
          <cell r="D4">
            <v>1244</v>
          </cell>
          <cell r="F4" t="str">
            <v>N</v>
          </cell>
        </row>
        <row r="5">
          <cell r="B5" t="str">
            <v>0607_CURRENT_MONTH_EXTENSIONS</v>
          </cell>
          <cell r="D5">
            <v>812188.72</v>
          </cell>
          <cell r="F5" t="str">
            <v>N</v>
          </cell>
        </row>
        <row r="6">
          <cell r="B6" t="str">
            <v>0607_CURRENT_MONTH_EXTENSIONS_CNT</v>
          </cell>
          <cell r="D6">
            <v>101</v>
          </cell>
          <cell r="F6" t="str">
            <v>N</v>
          </cell>
        </row>
        <row r="7">
          <cell r="B7" t="str">
            <v>0607_DAILY_REMIT</v>
          </cell>
          <cell r="D7">
            <v>10341521.439999999</v>
          </cell>
          <cell r="F7" t="str">
            <v>N</v>
          </cell>
        </row>
        <row r="8">
          <cell r="B8" t="str">
            <v>0607_DELINQ_60_PLUS_AMT</v>
          </cell>
          <cell r="D8">
            <v>385316.18</v>
          </cell>
          <cell r="F8" t="str">
            <v>N</v>
          </cell>
        </row>
        <row r="9">
          <cell r="B9" t="str">
            <v>0607_DELINQ_60_PLUS_CNT</v>
          </cell>
          <cell r="D9">
            <v>45</v>
          </cell>
          <cell r="F9" t="str">
            <v>N</v>
          </cell>
        </row>
        <row r="10">
          <cell r="B10" t="str">
            <v>0607_DELQ_121_PLUS_AMT</v>
          </cell>
          <cell r="D10">
            <v>0</v>
          </cell>
          <cell r="F10" t="str">
            <v>N</v>
          </cell>
        </row>
        <row r="11">
          <cell r="B11" t="str">
            <v>0607_DELQ_121_PLUS_CNT</v>
          </cell>
          <cell r="D11">
            <v>0</v>
          </cell>
          <cell r="F11" t="str">
            <v>N</v>
          </cell>
        </row>
        <row r="12">
          <cell r="B12" t="str">
            <v>0607_DELQ_31_60_AMT</v>
          </cell>
          <cell r="D12">
            <v>1040485.04</v>
          </cell>
          <cell r="F12" t="str">
            <v>N</v>
          </cell>
        </row>
        <row r="13">
          <cell r="B13" t="str">
            <v>0607_DELQ_31_60_CNT</v>
          </cell>
          <cell r="D13">
            <v>130</v>
          </cell>
          <cell r="F13" t="str">
            <v>N</v>
          </cell>
        </row>
        <row r="14">
          <cell r="B14" t="str">
            <v>0607_DELQ_61_90_AMT</v>
          </cell>
          <cell r="D14">
            <v>296927.28999999998</v>
          </cell>
          <cell r="F14" t="str">
            <v>N</v>
          </cell>
        </row>
        <row r="15">
          <cell r="B15" t="str">
            <v>0607_DELQ_61_90_CNT</v>
          </cell>
          <cell r="D15">
            <v>35</v>
          </cell>
          <cell r="F15" t="str">
            <v>N</v>
          </cell>
        </row>
        <row r="16">
          <cell r="B16" t="str">
            <v>0607_DELQ_91_120_AMT</v>
          </cell>
          <cell r="D16">
            <v>76628.36</v>
          </cell>
          <cell r="F16" t="str">
            <v>N</v>
          </cell>
        </row>
        <row r="17">
          <cell r="B17" t="str">
            <v>0607_DELQ_91_120_CNT</v>
          </cell>
          <cell r="D17">
            <v>8</v>
          </cell>
          <cell r="F17" t="str">
            <v>N</v>
          </cell>
        </row>
        <row r="18">
          <cell r="B18" t="str">
            <v>ADM_PURCH_PAY</v>
          </cell>
          <cell r="D18">
            <v>0</v>
          </cell>
          <cell r="F18" t="str">
            <v>N</v>
          </cell>
        </row>
        <row r="19">
          <cell r="B19" t="str">
            <v>COLL_END_DATE</v>
          </cell>
          <cell r="D19">
            <v>0</v>
          </cell>
          <cell r="E19">
            <v>44165</v>
          </cell>
          <cell r="F19" t="str">
            <v>D</v>
          </cell>
        </row>
        <row r="20">
          <cell r="B20" t="str">
            <v>COLLATERAL_COUNT</v>
          </cell>
          <cell r="D20">
            <v>18465</v>
          </cell>
          <cell r="F20" t="str">
            <v>N</v>
          </cell>
        </row>
        <row r="21">
          <cell r="B21" t="str">
            <v>COUNTERPARTY_PMT</v>
          </cell>
          <cell r="D21">
            <v>0</v>
          </cell>
          <cell r="F21" t="str">
            <v>N</v>
          </cell>
        </row>
        <row r="22">
          <cell r="B22" t="str">
            <v>DEBT_SALE_RECOVERIES</v>
          </cell>
          <cell r="D22">
            <v>0</v>
          </cell>
          <cell r="F22" t="str">
            <v>N</v>
          </cell>
        </row>
        <row r="23">
          <cell r="B23" t="str">
            <v>DISTRIBUTION_DATE</v>
          </cell>
          <cell r="D23">
            <v>0</v>
          </cell>
          <cell r="E23">
            <v>44180</v>
          </cell>
          <cell r="F23" t="str">
            <v>D</v>
          </cell>
        </row>
        <row r="24">
          <cell r="B24" t="str">
            <v>EARNING_YIELD_SUPPLEMENT</v>
          </cell>
          <cell r="D24">
            <v>0</v>
          </cell>
          <cell r="F24" t="str">
            <v>N</v>
          </cell>
        </row>
        <row r="25">
          <cell r="B25" t="str">
            <v>EVENT_DEFAULT_A</v>
          </cell>
          <cell r="C25" t="str">
            <v>NO</v>
          </cell>
          <cell r="D25">
            <v>0</v>
          </cell>
          <cell r="F25" t="str">
            <v>C</v>
          </cell>
        </row>
        <row r="26">
          <cell r="B26" t="str">
            <v>EVENT_DEFAULT_B</v>
          </cell>
          <cell r="C26" t="str">
            <v>NO</v>
          </cell>
          <cell r="D26">
            <v>0</v>
          </cell>
          <cell r="F26" t="str">
            <v>N</v>
          </cell>
        </row>
        <row r="27">
          <cell r="B27" t="str">
            <v>EVENT_DEFAULT_C</v>
          </cell>
          <cell r="C27" t="str">
            <v>NO</v>
          </cell>
          <cell r="D27">
            <v>0</v>
          </cell>
          <cell r="F27" t="str">
            <v>N</v>
          </cell>
        </row>
        <row r="28">
          <cell r="B28" t="str">
            <v>EVENT_DEFAULT_D</v>
          </cell>
          <cell r="C28" t="str">
            <v>NO</v>
          </cell>
          <cell r="D28">
            <v>0</v>
          </cell>
          <cell r="F28" t="str">
            <v>N</v>
          </cell>
        </row>
        <row r="29">
          <cell r="B29" t="str">
            <v>EVENT_DEFAULT_E</v>
          </cell>
          <cell r="C29" t="str">
            <v>NO</v>
          </cell>
          <cell r="D29">
            <v>0</v>
          </cell>
          <cell r="F29" t="str">
            <v>N</v>
          </cell>
        </row>
        <row r="30">
          <cell r="B30" t="str">
            <v>INT_ACCRUED_UNPAID</v>
          </cell>
          <cell r="D30">
            <v>0</v>
          </cell>
          <cell r="F30" t="str">
            <v>N</v>
          </cell>
        </row>
        <row r="31">
          <cell r="B31" t="str">
            <v>INT_COLL_ACCT</v>
          </cell>
          <cell r="D31">
            <v>112.22</v>
          </cell>
          <cell r="F31" t="str">
            <v>N</v>
          </cell>
        </row>
        <row r="32">
          <cell r="B32" t="str">
            <v>INT_NET_LIQ_PROCEEDS</v>
          </cell>
          <cell r="D32">
            <v>-4311.92</v>
          </cell>
          <cell r="F32" t="str">
            <v>N</v>
          </cell>
        </row>
        <row r="33">
          <cell r="B33" t="str">
            <v>INT_REPURCHASE_PROCEED</v>
          </cell>
          <cell r="D33">
            <v>0</v>
          </cell>
          <cell r="F33" t="str">
            <v>N</v>
          </cell>
        </row>
        <row r="34">
          <cell r="B34" t="str">
            <v>INT_RESERVE_ACCT</v>
          </cell>
          <cell r="D34">
            <v>28.21</v>
          </cell>
          <cell r="F34" t="str">
            <v>N</v>
          </cell>
        </row>
        <row r="35">
          <cell r="B35" t="str">
            <v>INTEREST_COLLECTIONS</v>
          </cell>
          <cell r="D35">
            <v>193478.83</v>
          </cell>
          <cell r="F35" t="str">
            <v>N</v>
          </cell>
        </row>
        <row r="36">
          <cell r="B36" t="str">
            <v>INVESTEARNEDYSA</v>
          </cell>
          <cell r="D36">
            <v>0</v>
          </cell>
          <cell r="F36" t="str">
            <v>N</v>
          </cell>
        </row>
        <row r="37">
          <cell r="B37" t="str">
            <v>LIBOR_RATE</v>
          </cell>
          <cell r="D37">
            <v>1.4088E-3</v>
          </cell>
          <cell r="F37" t="str">
            <v>N</v>
          </cell>
        </row>
        <row r="38">
          <cell r="B38" t="str">
            <v>LOSS_AMT</v>
          </cell>
          <cell r="D38">
            <v>29725.85</v>
          </cell>
          <cell r="F38" t="str">
            <v>N</v>
          </cell>
        </row>
        <row r="39">
          <cell r="B39" t="str">
            <v>LOSS_CNT</v>
          </cell>
          <cell r="D39">
            <v>10</v>
          </cell>
          <cell r="F39" t="str">
            <v>N</v>
          </cell>
        </row>
        <row r="40">
          <cell r="B40" t="str">
            <v>NET_SWAP_PAYMENTS</v>
          </cell>
          <cell r="D40">
            <v>0</v>
          </cell>
          <cell r="F40" t="str">
            <v>N</v>
          </cell>
        </row>
        <row r="41">
          <cell r="B41" t="str">
            <v>NET_SWAP_RECEIPTS</v>
          </cell>
          <cell r="D41">
            <v>0</v>
          </cell>
          <cell r="F41" t="str">
            <v>N</v>
          </cell>
        </row>
        <row r="42">
          <cell r="B42" t="str">
            <v>OPTIONAL_PURCHASE</v>
          </cell>
          <cell r="D42">
            <v>0</v>
          </cell>
          <cell r="F42" t="str">
            <v>N</v>
          </cell>
        </row>
        <row r="43">
          <cell r="B43" t="str">
            <v>OVERCOLLATERALIZATION_AMT</v>
          </cell>
          <cell r="D43">
            <v>1591008.09</v>
          </cell>
          <cell r="F43" t="str">
            <v>N</v>
          </cell>
        </row>
        <row r="44">
          <cell r="B44" t="str">
            <v>PI_ADV</v>
          </cell>
          <cell r="D44">
            <v>0</v>
          </cell>
          <cell r="F44" t="str">
            <v>N</v>
          </cell>
        </row>
        <row r="45">
          <cell r="B45" t="str">
            <v>POOL_WAC</v>
          </cell>
          <cell r="D45">
            <v>2.2756223200000002E-2</v>
          </cell>
          <cell r="F45" t="str">
            <v>N</v>
          </cell>
        </row>
        <row r="46">
          <cell r="B46" t="str">
            <v>POOL_WARM</v>
          </cell>
          <cell r="D46">
            <v>14.726274</v>
          </cell>
          <cell r="F46" t="str">
            <v>N</v>
          </cell>
        </row>
        <row r="47">
          <cell r="B47" t="str">
            <v>PRIN_NET_LIQ_PROCEEDS</v>
          </cell>
          <cell r="D47">
            <v>76490.070000000007</v>
          </cell>
          <cell r="F47" t="str">
            <v>N</v>
          </cell>
        </row>
        <row r="48">
          <cell r="B48" t="str">
            <v>PRIN_REPURCHASE_PROCEED</v>
          </cell>
          <cell r="D48">
            <v>0</v>
          </cell>
          <cell r="F48" t="str">
            <v>N</v>
          </cell>
        </row>
        <row r="49">
          <cell r="B49" t="str">
            <v>PRINCIPAL_COLLECTIONS</v>
          </cell>
          <cell r="D49">
            <v>10068663.949999999</v>
          </cell>
          <cell r="F49" t="str">
            <v>N</v>
          </cell>
        </row>
        <row r="50">
          <cell r="B50" t="str">
            <v>RECEIVED_DATE</v>
          </cell>
          <cell r="D50">
            <v>0</v>
          </cell>
          <cell r="E50">
            <v>44167</v>
          </cell>
          <cell r="F50" t="str">
            <v>D</v>
          </cell>
        </row>
        <row r="51">
          <cell r="B51" t="str">
            <v>RECOVERIES_ADV</v>
          </cell>
          <cell r="D51">
            <v>0</v>
          </cell>
          <cell r="F51" t="str">
            <v>N</v>
          </cell>
        </row>
        <row r="52">
          <cell r="B52" t="str">
            <v>RECOVERY_ADJ</v>
          </cell>
          <cell r="D52">
            <v>0</v>
          </cell>
          <cell r="F52" t="str">
            <v>N</v>
          </cell>
        </row>
        <row r="53">
          <cell r="B53" t="str">
            <v>RESCISSION</v>
          </cell>
          <cell r="C53" t="str">
            <v>NO</v>
          </cell>
          <cell r="D53">
            <v>0</v>
          </cell>
          <cell r="F53" t="str">
            <v>N</v>
          </cell>
        </row>
        <row r="54">
          <cell r="B54" t="str">
            <v>RESERVE_TO_COLL_TRANSFER</v>
          </cell>
          <cell r="D54">
            <v>0</v>
          </cell>
          <cell r="F54" t="str">
            <v>N</v>
          </cell>
        </row>
        <row r="55">
          <cell r="B55" t="str">
            <v>SEN_SWAP_TERM_PAYMENTS</v>
          </cell>
          <cell r="D55">
            <v>0</v>
          </cell>
          <cell r="F55" t="str">
            <v>N</v>
          </cell>
        </row>
        <row r="56">
          <cell r="B56" t="str">
            <v>STMNT_TO_NOTEHLD_1</v>
          </cell>
          <cell r="C56" t="str">
            <v>NO</v>
          </cell>
          <cell r="D56">
            <v>0</v>
          </cell>
          <cell r="F56" t="str">
            <v>N</v>
          </cell>
        </row>
        <row r="57">
          <cell r="B57" t="str">
            <v>STMNT_TO_NOTEHLD_2</v>
          </cell>
          <cell r="C57" t="str">
            <v>NO</v>
          </cell>
          <cell r="D57">
            <v>0</v>
          </cell>
          <cell r="F57" t="str">
            <v>N</v>
          </cell>
        </row>
        <row r="58">
          <cell r="B58" t="str">
            <v>STMNT_TO_NOTEHLD_3</v>
          </cell>
          <cell r="C58" t="str">
            <v>NO</v>
          </cell>
          <cell r="D58">
            <v>0</v>
          </cell>
          <cell r="F58" t="str">
            <v>N</v>
          </cell>
        </row>
        <row r="59">
          <cell r="B59" t="str">
            <v>STMNT_TO_NOTEHLD_4</v>
          </cell>
          <cell r="C59" t="str">
            <v>NO</v>
          </cell>
          <cell r="D59">
            <v>0</v>
          </cell>
          <cell r="F59" t="str">
            <v>N</v>
          </cell>
        </row>
        <row r="60">
          <cell r="B60" t="str">
            <v>STMNT_TO_NOTEHLD_5</v>
          </cell>
          <cell r="C60" t="str">
            <v>NO</v>
          </cell>
          <cell r="D60">
            <v>0</v>
          </cell>
          <cell r="F60" t="str">
            <v>N</v>
          </cell>
        </row>
        <row r="61">
          <cell r="B61" t="str">
            <v>STMNT_TO_NOTEHLD_6</v>
          </cell>
          <cell r="C61" t="str">
            <v>NO</v>
          </cell>
          <cell r="D61">
            <v>0</v>
          </cell>
          <cell r="F61" t="str">
            <v>N</v>
          </cell>
        </row>
        <row r="62">
          <cell r="B62" t="str">
            <v>SUB_SWAP_TERM_PAYMENTS</v>
          </cell>
          <cell r="D62">
            <v>0</v>
          </cell>
          <cell r="F62" t="str">
            <v>N</v>
          </cell>
        </row>
        <row r="63">
          <cell r="B63" t="str">
            <v>SWAP_REPLACEMENT_PROCEEDS</v>
          </cell>
          <cell r="D63">
            <v>0</v>
          </cell>
          <cell r="F63" t="str">
            <v>N</v>
          </cell>
        </row>
        <row r="64">
          <cell r="B64" t="str">
            <v>SWAP_TERM_RECEIPT</v>
          </cell>
          <cell r="D64">
            <v>0</v>
          </cell>
          <cell r="F64" t="str">
            <v>N</v>
          </cell>
        </row>
        <row r="65">
          <cell r="B65" t="str">
            <v>test</v>
          </cell>
          <cell r="D65">
            <v>0</v>
          </cell>
          <cell r="F65" t="str">
            <v>D</v>
          </cell>
        </row>
        <row r="66">
          <cell r="B66" t="str">
            <v>test2</v>
          </cell>
          <cell r="D66">
            <v>0</v>
          </cell>
          <cell r="F66" t="str">
            <v>N</v>
          </cell>
        </row>
        <row r="67">
          <cell r="B67" t="str">
            <v>WARRANT_PAY</v>
          </cell>
          <cell r="D67">
            <v>0</v>
          </cell>
          <cell r="F67" t="str">
            <v>N</v>
          </cell>
        </row>
        <row r="68">
          <cell r="B68" t="str">
            <v>YSA_BALANCE</v>
          </cell>
          <cell r="D68">
            <v>1628599.11</v>
          </cell>
          <cell r="F68" t="str">
            <v>N</v>
          </cell>
        </row>
        <row r="69">
          <cell r="B69" t="str">
            <v>_KeyABSID</v>
          </cell>
          <cell r="C69" t="str">
            <v>R17A</v>
          </cell>
          <cell r="F69" t="str">
            <v>C</v>
          </cell>
        </row>
        <row r="70">
          <cell r="B70" t="str">
            <v>_KeyDate</v>
          </cell>
          <cell r="E70">
            <v>44165</v>
          </cell>
          <cell r="F70" t="str">
            <v>D</v>
          </cell>
        </row>
        <row r="71">
          <cell r="B71" t="str">
            <v>_KeyPeriod</v>
          </cell>
          <cell r="D71">
            <v>44</v>
          </cell>
          <cell r="F71" t="str">
            <v>N</v>
          </cell>
        </row>
      </sheetData>
      <sheetData sheetId="2" refreshError="1"/>
      <sheetData sheetId="3" refreshError="1"/>
      <sheetData sheetId="4">
        <row r="1">
          <cell r="B1" t="str">
            <v>dataname</v>
          </cell>
          <cell r="C1" t="str">
            <v>cvalue</v>
          </cell>
          <cell r="D1" t="str">
            <v>nvalue</v>
          </cell>
          <cell r="E1" t="str">
            <v>dvalue</v>
          </cell>
          <cell r="F1" t="str">
            <v>datatype</v>
          </cell>
        </row>
        <row r="2">
          <cell r="B2" t="str">
            <v>0607_CUM_LOSS_CNT</v>
          </cell>
          <cell r="D2">
            <v>0</v>
          </cell>
          <cell r="F2" t="str">
            <v>N</v>
          </cell>
        </row>
        <row r="3">
          <cell r="B3" t="str">
            <v>0607_CUM_LOSS_AMT</v>
          </cell>
          <cell r="D3">
            <v>0</v>
          </cell>
          <cell r="F3" t="str">
            <v>N</v>
          </cell>
        </row>
        <row r="4">
          <cell r="B4" t="str">
            <v>0607_COLLATERAL_BALANCE</v>
          </cell>
          <cell r="D4">
            <v>1112068200.74</v>
          </cell>
          <cell r="F4" t="str">
            <v>N</v>
          </cell>
        </row>
        <row r="5">
          <cell r="B5" t="str">
            <v>DISTRIBUTION_DATE</v>
          </cell>
          <cell r="D5">
            <v>0</v>
          </cell>
          <cell r="E5">
            <v>42842</v>
          </cell>
          <cell r="F5" t="str">
            <v>D</v>
          </cell>
        </row>
        <row r="6">
          <cell r="B6" t="str">
            <v>COLL_END_DATE</v>
          </cell>
          <cell r="D6">
            <v>0</v>
          </cell>
          <cell r="E6">
            <v>42825</v>
          </cell>
          <cell r="F6" t="str">
            <v>D</v>
          </cell>
        </row>
        <row r="7">
          <cell r="B7" t="str">
            <v>CLOSING_DATE</v>
          </cell>
          <cell r="D7">
            <v>0</v>
          </cell>
          <cell r="E7">
            <v>42822</v>
          </cell>
          <cell r="F7" t="str">
            <v>D</v>
          </cell>
        </row>
        <row r="8">
          <cell r="B8" t="str">
            <v>NOTEBAL_A1</v>
          </cell>
          <cell r="D8">
            <v>233000000</v>
          </cell>
          <cell r="F8" t="str">
            <v>N</v>
          </cell>
        </row>
        <row r="9">
          <cell r="B9" t="str">
            <v>NOTEBAL_A2a</v>
          </cell>
          <cell r="D9">
            <v>266000000</v>
          </cell>
          <cell r="F9" t="str">
            <v>N</v>
          </cell>
        </row>
        <row r="10">
          <cell r="B10" t="str">
            <v>NOTEBAL_A2b</v>
          </cell>
          <cell r="D10">
            <v>80000000</v>
          </cell>
          <cell r="F10" t="str">
            <v>N</v>
          </cell>
        </row>
        <row r="11">
          <cell r="B11" t="str">
            <v>NOTEBAL_A3</v>
          </cell>
          <cell r="D11">
            <v>332000000</v>
          </cell>
          <cell r="F11" t="str">
            <v>N</v>
          </cell>
        </row>
        <row r="12">
          <cell r="B12" t="str">
            <v>NOTEBAL_A4</v>
          </cell>
          <cell r="D12">
            <v>89000000</v>
          </cell>
          <cell r="F12" t="str">
            <v>N</v>
          </cell>
        </row>
        <row r="13">
          <cell r="B13" t="str">
            <v>NOTEBAL_C</v>
          </cell>
          <cell r="D13">
            <v>41666668.409999996</v>
          </cell>
          <cell r="F13" t="str">
            <v>N</v>
          </cell>
        </row>
        <row r="14">
          <cell r="B14" t="str">
            <v>YIELD_SUPPLEMENT_ACCOUNT</v>
          </cell>
          <cell r="D14">
            <v>0</v>
          </cell>
          <cell r="F14" t="str">
            <v>N</v>
          </cell>
        </row>
        <row r="15">
          <cell r="B15" t="str">
            <v>0607_RESERVE_FUND</v>
          </cell>
          <cell r="D15">
            <v>2604166.67</v>
          </cell>
          <cell r="F15" t="str">
            <v>N</v>
          </cell>
        </row>
        <row r="16">
          <cell r="B16" t="str">
            <v>SHORTFALL_INTEREST_A1</v>
          </cell>
          <cell r="D16">
            <v>0</v>
          </cell>
          <cell r="F16" t="str">
            <v>N</v>
          </cell>
        </row>
        <row r="17">
          <cell r="B17" t="str">
            <v>SHORTFALL_INTEREST_A2a</v>
          </cell>
          <cell r="D17">
            <v>0</v>
          </cell>
          <cell r="F17" t="str">
            <v>N</v>
          </cell>
        </row>
        <row r="18">
          <cell r="B18" t="str">
            <v>SHORTFALL_INTEREST_A2b</v>
          </cell>
          <cell r="D18">
            <v>0</v>
          </cell>
          <cell r="F18" t="str">
            <v>N</v>
          </cell>
        </row>
        <row r="19">
          <cell r="B19" t="str">
            <v>SHORTFALL_INTEREST_A3</v>
          </cell>
          <cell r="D19">
            <v>0</v>
          </cell>
          <cell r="F19" t="str">
            <v>N</v>
          </cell>
        </row>
        <row r="20">
          <cell r="B20" t="str">
            <v>SHORTFALL_INTEREST_A4</v>
          </cell>
          <cell r="D20">
            <v>0</v>
          </cell>
          <cell r="F20" t="str">
            <v>N</v>
          </cell>
        </row>
        <row r="21">
          <cell r="B21" t="str">
            <v>SHORTFALL_CLASS_A1_PRIN</v>
          </cell>
          <cell r="D21">
            <v>0</v>
          </cell>
          <cell r="F21" t="str">
            <v>N</v>
          </cell>
        </row>
        <row r="22">
          <cell r="B22" t="str">
            <v>SHORTFALL_CLASS_A2a_PRIN</v>
          </cell>
          <cell r="D22">
            <v>0</v>
          </cell>
          <cell r="F22" t="str">
            <v>N</v>
          </cell>
        </row>
        <row r="23">
          <cell r="B23" t="str">
            <v>SHORTFALL_CLASS_A2b_PRIN</v>
          </cell>
          <cell r="D23">
            <v>0</v>
          </cell>
          <cell r="F23" t="str">
            <v>N</v>
          </cell>
        </row>
        <row r="24">
          <cell r="B24" t="str">
            <v>SHORTFALL_CLASS_A3_PRIN</v>
          </cell>
          <cell r="D24">
            <v>0</v>
          </cell>
          <cell r="F24" t="str">
            <v>N</v>
          </cell>
        </row>
        <row r="25">
          <cell r="B25" t="str">
            <v>SHORTFALL_CLASS_A4_PRIN</v>
          </cell>
          <cell r="D25">
            <v>0</v>
          </cell>
          <cell r="F25" t="str">
            <v>N</v>
          </cell>
        </row>
        <row r="26">
          <cell r="B26" t="str">
            <v>SHORTFALL_CERT_PRIN</v>
          </cell>
          <cell r="D26">
            <v>0</v>
          </cell>
          <cell r="F26" t="str">
            <v>N</v>
          </cell>
        </row>
        <row r="27">
          <cell r="B27" t="str">
            <v>SHORTFALL_SVC_FEE</v>
          </cell>
          <cell r="D27">
            <v>0</v>
          </cell>
          <cell r="F27" t="str">
            <v>N</v>
          </cell>
        </row>
        <row r="28">
          <cell r="B28" t="str">
            <v>SHORTFALL_SWAP_PAY</v>
          </cell>
          <cell r="D28">
            <v>0</v>
          </cell>
          <cell r="F28" t="str">
            <v>N</v>
          </cell>
        </row>
        <row r="29">
          <cell r="B29" t="str">
            <v>SHORTFALL_SR_SWAP_TRM_PAY</v>
          </cell>
          <cell r="D29">
            <v>0</v>
          </cell>
          <cell r="F29" t="str">
            <v>N</v>
          </cell>
        </row>
        <row r="30">
          <cell r="B30" t="str">
            <v>SHORTFALL_SUB_SWAP_TRM_PA</v>
          </cell>
          <cell r="D30">
            <v>0</v>
          </cell>
          <cell r="F30" t="str">
            <v>N</v>
          </cell>
        </row>
        <row r="31">
          <cell r="B31" t="str">
            <v>NET_LOSS_RATIO_PREV_2ND</v>
          </cell>
          <cell r="D31">
            <v>0</v>
          </cell>
          <cell r="F31" t="str">
            <v>N</v>
          </cell>
        </row>
        <row r="32">
          <cell r="B32" t="str">
            <v>NET_LOSS_RATIO_PREV</v>
          </cell>
          <cell r="D32">
            <v>0</v>
          </cell>
          <cell r="F32" t="str">
            <v>N</v>
          </cell>
        </row>
        <row r="33">
          <cell r="B33" t="str">
            <v>DELQ_RATIO_PREV_2ND</v>
          </cell>
          <cell r="D33">
            <v>0</v>
          </cell>
          <cell r="F33" t="str">
            <v>N</v>
          </cell>
        </row>
        <row r="34">
          <cell r="B34" t="str">
            <v>DELQ_RATIO_PREV</v>
          </cell>
          <cell r="D34">
            <v>0</v>
          </cell>
          <cell r="F34" t="str">
            <v>N</v>
          </cell>
        </row>
        <row r="35">
          <cell r="B35" t="str">
            <v>COLLATERAL_COUNT</v>
          </cell>
          <cell r="D35">
            <v>50499</v>
          </cell>
          <cell r="F35" t="str">
            <v>N</v>
          </cell>
        </row>
        <row r="36">
          <cell r="B36" t="str">
            <v>REIMBURSE_SVC_ADV</v>
          </cell>
          <cell r="D36">
            <v>0</v>
          </cell>
          <cell r="F36" t="str">
            <v>N</v>
          </cell>
        </row>
        <row r="37">
          <cell r="B37" t="str">
            <v>TOTAL_INT_ACCRUAL</v>
          </cell>
          <cell r="D37">
            <v>0</v>
          </cell>
          <cell r="F37" t="str">
            <v>N</v>
          </cell>
        </row>
        <row r="38">
          <cell r="B38" t="str">
            <v>INT_ACCRUAL_A1</v>
          </cell>
          <cell r="D38">
            <v>0</v>
          </cell>
          <cell r="F38" t="str">
            <v>N</v>
          </cell>
        </row>
        <row r="39">
          <cell r="B39" t="str">
            <v>INT_ACCRUAL_A2a</v>
          </cell>
          <cell r="D39">
            <v>0</v>
          </cell>
          <cell r="F39" t="str">
            <v>N</v>
          </cell>
        </row>
        <row r="40">
          <cell r="B40" t="str">
            <v>INT_ACCRUAL_A2b</v>
          </cell>
          <cell r="D40">
            <v>0</v>
          </cell>
          <cell r="F40" t="str">
            <v>N</v>
          </cell>
        </row>
        <row r="41">
          <cell r="B41" t="str">
            <v>INT_ACCRUAL_A3</v>
          </cell>
          <cell r="D41">
            <v>0</v>
          </cell>
          <cell r="F41" t="str">
            <v>N</v>
          </cell>
        </row>
        <row r="42">
          <cell r="B42" t="str">
            <v>INT_ACCRUAL_A4</v>
          </cell>
          <cell r="D42">
            <v>0</v>
          </cell>
          <cell r="F42" t="str">
            <v>N</v>
          </cell>
        </row>
        <row r="43">
          <cell r="B43" t="str">
            <v>OVERCOLLATERAL_BALANCE</v>
          </cell>
          <cell r="D43">
            <v>70401532.329999998</v>
          </cell>
          <cell r="F43" t="str">
            <v>N</v>
          </cell>
        </row>
        <row r="44">
          <cell r="B44" t="str">
            <v>DELQ_RATIO_PREV_3RD</v>
          </cell>
          <cell r="D44">
            <v>0</v>
          </cell>
          <cell r="F44" t="str">
            <v>N</v>
          </cell>
        </row>
        <row r="45">
          <cell r="B45" t="str">
            <v>DELQ_RATIO_PREV_3RD_AMT</v>
          </cell>
          <cell r="D45">
            <v>0</v>
          </cell>
          <cell r="F45" t="str">
            <v>N</v>
          </cell>
        </row>
        <row r="46">
          <cell r="B46" t="str">
            <v>DELQ_RATIO_PREV_2ND_AMT</v>
          </cell>
          <cell r="D46">
            <v>0</v>
          </cell>
          <cell r="E46" t="str">
            <v xml:space="preserve">  </v>
          </cell>
          <cell r="F46" t="str">
            <v>N</v>
          </cell>
        </row>
        <row r="47">
          <cell r="B47" t="str">
            <v>DELQ_RATIO_PREV_AMT</v>
          </cell>
          <cell r="D47">
            <v>0</v>
          </cell>
          <cell r="F47" t="str">
            <v>N</v>
          </cell>
        </row>
        <row r="48">
          <cell r="B48" t="str">
            <v>NET_LOSS_RATIO_PREV_3RD</v>
          </cell>
          <cell r="D48">
            <v>0</v>
          </cell>
          <cell r="F48" t="str">
            <v>N</v>
          </cell>
        </row>
        <row r="49">
          <cell r="B49" t="str">
            <v>DELQ_TRIGGER</v>
          </cell>
          <cell r="D49">
            <v>4.9000000000000002E-2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">
          <cell r="B4">
            <v>103641842.05</v>
          </cell>
          <cell r="C4">
            <v>19343</v>
          </cell>
        </row>
        <row r="5">
          <cell r="B5">
            <v>93543452.25</v>
          </cell>
          <cell r="C5">
            <v>18465</v>
          </cell>
        </row>
        <row r="6">
          <cell r="B6">
            <v>1855234.43</v>
          </cell>
        </row>
        <row r="7">
          <cell r="B7">
            <v>1591008.09</v>
          </cell>
        </row>
        <row r="8">
          <cell r="B8">
            <v>101786607.61999999</v>
          </cell>
        </row>
        <row r="9">
          <cell r="B9">
            <v>91952444.159999996</v>
          </cell>
        </row>
        <row r="15">
          <cell r="B15">
            <v>130</v>
          </cell>
          <cell r="C15">
            <v>1040485.04</v>
          </cell>
          <cell r="D15">
            <v>1.1123013048729983E-2</v>
          </cell>
        </row>
        <row r="16">
          <cell r="B16">
            <v>35</v>
          </cell>
          <cell r="C16">
            <v>296927.28999999998</v>
          </cell>
          <cell r="D16">
            <v>3.174217787114009E-3</v>
          </cell>
        </row>
        <row r="17">
          <cell r="B17">
            <v>8</v>
          </cell>
          <cell r="C17">
            <v>76628.36</v>
          </cell>
          <cell r="D17">
            <v>8.1917395773684412E-4</v>
          </cell>
        </row>
        <row r="18">
          <cell r="B18">
            <v>0</v>
          </cell>
          <cell r="C18">
            <v>0</v>
          </cell>
          <cell r="D18">
            <v>0</v>
          </cell>
        </row>
        <row r="19">
          <cell r="B19">
            <v>10</v>
          </cell>
          <cell r="C19">
            <v>29725.85</v>
          </cell>
        </row>
        <row r="20">
          <cell r="C20">
            <v>9748545.4499999993</v>
          </cell>
        </row>
        <row r="22">
          <cell r="B22">
            <v>1.5882654999999999E-3</v>
          </cell>
          <cell r="C22">
            <v>2.1513152000000001E-3</v>
          </cell>
        </row>
        <row r="23">
          <cell r="B23">
            <v>1.9676324000000001E-3</v>
          </cell>
          <cell r="C23">
            <v>2.9199921999999998E-3</v>
          </cell>
        </row>
        <row r="24">
          <cell r="B24">
            <v>1.9645349999999999E-3</v>
          </cell>
          <cell r="C24">
            <v>2.9391551000000002E-3</v>
          </cell>
        </row>
        <row r="27">
          <cell r="C27">
            <v>385316.18</v>
          </cell>
        </row>
        <row r="32">
          <cell r="B32">
            <v>101</v>
          </cell>
          <cell r="C32">
            <v>812188.72</v>
          </cell>
        </row>
      </sheetData>
      <sheetData sheetId="13">
        <row r="6">
          <cell r="B6">
            <v>193478.83</v>
          </cell>
        </row>
        <row r="14">
          <cell r="B14">
            <v>10068663.949999999</v>
          </cell>
        </row>
        <row r="16">
          <cell r="B16">
            <v>76490.070000000007</v>
          </cell>
        </row>
        <row r="28">
          <cell r="B28">
            <v>0</v>
          </cell>
        </row>
        <row r="29">
          <cell r="B29">
            <v>0</v>
          </cell>
        </row>
        <row r="31">
          <cell r="B31">
            <v>2.2756223200000002E-2</v>
          </cell>
        </row>
        <row r="32">
          <cell r="B32">
            <v>14.726274</v>
          </cell>
        </row>
        <row r="34">
          <cell r="B34">
            <v>-2.8382571999999999E-3</v>
          </cell>
        </row>
        <row r="35">
          <cell r="B35">
            <v>-3.8043718999999998E-3</v>
          </cell>
        </row>
        <row r="36">
          <cell r="B36">
            <v>2.3408846999999999E-3</v>
          </cell>
        </row>
      </sheetData>
      <sheetData sheetId="14">
        <row r="4">
          <cell r="B4">
            <v>2604166.6800000002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2604166.6800000002</v>
          </cell>
        </row>
        <row r="8">
          <cell r="B8">
            <v>2604166.6799999997</v>
          </cell>
        </row>
      </sheetData>
      <sheetData sheetId="15" refreshError="1"/>
      <sheetData sheetId="16">
        <row r="3">
          <cell r="B3" t="str">
            <v>NO</v>
          </cell>
        </row>
        <row r="4">
          <cell r="B4" t="str">
            <v>No</v>
          </cell>
        </row>
        <row r="7">
          <cell r="C7">
            <v>10338632.85</v>
          </cell>
          <cell r="D7">
            <v>2604166.6800000002</v>
          </cell>
        </row>
        <row r="9">
          <cell r="B9">
            <v>0</v>
          </cell>
          <cell r="C9">
            <v>0</v>
          </cell>
        </row>
        <row r="10">
          <cell r="B10">
            <v>86368.201708333334</v>
          </cell>
          <cell r="C10">
            <v>86368.201708333334</v>
          </cell>
          <cell r="E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105710.89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9834163.4599999934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</sheetData>
      <sheetData sheetId="17">
        <row r="1">
          <cell r="S1">
            <v>1</v>
          </cell>
        </row>
        <row r="4">
          <cell r="B4">
            <v>233000000</v>
          </cell>
          <cell r="C4">
            <v>0</v>
          </cell>
          <cell r="F4">
            <v>0.01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B5">
            <v>266000000</v>
          </cell>
          <cell r="C5">
            <v>0</v>
          </cell>
          <cell r="F5">
            <v>1.47E-2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B6">
            <v>80000000</v>
          </cell>
          <cell r="C6">
            <v>0</v>
          </cell>
          <cell r="F6">
            <v>2.0087999999999998E-3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  <row r="7">
          <cell r="B7">
            <v>332000000</v>
          </cell>
          <cell r="C7">
            <v>0</v>
          </cell>
          <cell r="F7">
            <v>1.7399999999999999E-2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B8">
            <v>89000000</v>
          </cell>
          <cell r="C8">
            <v>60119939.210000001</v>
          </cell>
          <cell r="F8">
            <v>2.1100000000000001E-2</v>
          </cell>
          <cell r="H8">
            <v>105710.89</v>
          </cell>
          <cell r="I8">
            <v>0</v>
          </cell>
          <cell r="K8">
            <v>105710.89</v>
          </cell>
          <cell r="L8">
            <v>0</v>
          </cell>
          <cell r="M8">
            <v>0</v>
          </cell>
          <cell r="N8">
            <v>9834163.4599999934</v>
          </cell>
          <cell r="O8">
            <v>0</v>
          </cell>
          <cell r="P8">
            <v>50285775.750000007</v>
          </cell>
        </row>
        <row r="9">
          <cell r="B9">
            <v>41666668.409999996</v>
          </cell>
          <cell r="C9">
            <v>41666668.409999996</v>
          </cell>
          <cell r="M9">
            <v>0</v>
          </cell>
          <cell r="N9">
            <v>0</v>
          </cell>
          <cell r="O9">
            <v>0</v>
          </cell>
          <cell r="P9">
            <v>41666668.409999996</v>
          </cell>
        </row>
        <row r="15">
          <cell r="C15">
            <v>42822</v>
          </cell>
        </row>
        <row r="16">
          <cell r="C16">
            <v>42842</v>
          </cell>
        </row>
        <row r="17">
          <cell r="C17">
            <v>44151</v>
          </cell>
        </row>
        <row r="18">
          <cell r="C18">
            <v>44180</v>
          </cell>
        </row>
        <row r="19">
          <cell r="C19">
            <v>44135</v>
          </cell>
        </row>
        <row r="20">
          <cell r="C20">
            <v>44165</v>
          </cell>
        </row>
        <row r="23">
          <cell r="C23">
            <v>43206</v>
          </cell>
        </row>
        <row r="24">
          <cell r="C24">
            <v>43600</v>
          </cell>
        </row>
        <row r="26">
          <cell r="C26">
            <v>44211</v>
          </cell>
        </row>
        <row r="27">
          <cell r="C27">
            <v>44943</v>
          </cell>
        </row>
        <row r="30">
          <cell r="C30">
            <v>30</v>
          </cell>
        </row>
        <row r="31">
          <cell r="C31">
            <v>29</v>
          </cell>
        </row>
      </sheetData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">
          <cell r="B4">
            <v>115362279.18000001</v>
          </cell>
        </row>
        <row r="5">
          <cell r="B5">
            <v>103641842.05</v>
          </cell>
        </row>
        <row r="6">
          <cell r="B6">
            <v>2172816.9900000002</v>
          </cell>
        </row>
        <row r="7">
          <cell r="B7">
            <v>1855234.43</v>
          </cell>
        </row>
        <row r="8">
          <cell r="B8">
            <v>113189462.19000001</v>
          </cell>
        </row>
        <row r="9">
          <cell r="B9">
            <v>101786607.61999999</v>
          </cell>
        </row>
      </sheetData>
      <sheetData sheetId="13"/>
      <sheetData sheetId="14"/>
      <sheetData sheetId="15" refreshError="1"/>
      <sheetData sheetId="16">
        <row r="3">
          <cell r="B3" t="str">
            <v>NO</v>
          </cell>
        </row>
        <row r="4">
          <cell r="B4" t="str">
            <v>No</v>
          </cell>
        </row>
        <row r="7">
          <cell r="C7">
            <v>11910005.35</v>
          </cell>
          <cell r="D7">
            <v>2604166.6800000002</v>
          </cell>
        </row>
      </sheetData>
      <sheetData sheetId="17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0</v>
          </cell>
          <cell r="P7">
            <v>0</v>
          </cell>
        </row>
        <row r="8">
          <cell r="C8">
            <v>71522793.780000001</v>
          </cell>
          <cell r="P8">
            <v>60119939.209999979</v>
          </cell>
        </row>
        <row r="9">
          <cell r="C9">
            <v>41666668.409999996</v>
          </cell>
          <cell r="P9">
            <v>41666668.409999996</v>
          </cell>
        </row>
        <row r="16">
          <cell r="C16">
            <v>42842</v>
          </cell>
        </row>
        <row r="17">
          <cell r="C17">
            <v>44119</v>
          </cell>
        </row>
        <row r="18">
          <cell r="C18">
            <v>44151</v>
          </cell>
        </row>
        <row r="23">
          <cell r="C23">
            <v>43206</v>
          </cell>
        </row>
        <row r="24">
          <cell r="C24">
            <v>43600</v>
          </cell>
        </row>
        <row r="26">
          <cell r="C26">
            <v>44211</v>
          </cell>
        </row>
        <row r="27">
          <cell r="C27">
            <v>44943</v>
          </cell>
        </row>
      </sheetData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">
          <cell r="B4">
            <v>127382024.29000001</v>
          </cell>
        </row>
        <row r="5">
          <cell r="B5">
            <v>115362279.18000001</v>
          </cell>
        </row>
        <row r="6">
          <cell r="B6">
            <v>2515205.62</v>
          </cell>
        </row>
        <row r="7">
          <cell r="B7">
            <v>2172816.9900000002</v>
          </cell>
        </row>
        <row r="8">
          <cell r="B8">
            <v>124866818.67</v>
          </cell>
        </row>
        <row r="9">
          <cell r="B9">
            <v>113189462.19000001</v>
          </cell>
        </row>
      </sheetData>
      <sheetData sheetId="13"/>
      <sheetData sheetId="14"/>
      <sheetData sheetId="15" refreshError="1"/>
      <sheetData sheetId="16">
        <row r="3">
          <cell r="B3" t="str">
            <v>NO</v>
          </cell>
        </row>
        <row r="4">
          <cell r="B4" t="str">
            <v>No</v>
          </cell>
        </row>
        <row r="7">
          <cell r="C7">
            <v>12295509.9</v>
          </cell>
          <cell r="D7">
            <v>2604166.6800000002</v>
          </cell>
        </row>
      </sheetData>
      <sheetData sheetId="17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0</v>
          </cell>
          <cell r="P7">
            <v>0</v>
          </cell>
        </row>
        <row r="8">
          <cell r="C8">
            <v>83200150.260000005</v>
          </cell>
          <cell r="P8">
            <v>71522793.780000016</v>
          </cell>
        </row>
        <row r="9">
          <cell r="C9">
            <v>41666668.409999996</v>
          </cell>
          <cell r="P9">
            <v>41666668.409999996</v>
          </cell>
        </row>
        <row r="16">
          <cell r="C16">
            <v>42842</v>
          </cell>
        </row>
        <row r="17">
          <cell r="C17">
            <v>44089</v>
          </cell>
        </row>
        <row r="18">
          <cell r="C18">
            <v>44119</v>
          </cell>
        </row>
        <row r="23">
          <cell r="C23">
            <v>43206</v>
          </cell>
        </row>
        <row r="24">
          <cell r="C24">
            <v>43600</v>
          </cell>
        </row>
        <row r="26">
          <cell r="C26">
            <v>44211</v>
          </cell>
        </row>
        <row r="27">
          <cell r="C27">
            <v>44943</v>
          </cell>
        </row>
      </sheetData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IV278"/>
  <sheetViews>
    <sheetView showRuler="0" zoomScale="80" zoomScaleNormal="80" zoomScaleSheetLayoutView="90" workbookViewId="0">
      <selection activeCell="E38" sqref="E38"/>
    </sheetView>
  </sheetViews>
  <sheetFormatPr defaultColWidth="9.1796875" defaultRowHeight="17.5" x14ac:dyDescent="0.35"/>
  <cols>
    <col min="1" max="1" width="34.54296875" style="3" customWidth="1"/>
    <col min="2" max="2" width="23.81640625" style="3" customWidth="1"/>
    <col min="3" max="3" width="26.81640625" style="3" customWidth="1"/>
    <col min="4" max="4" width="24.7265625" style="3" customWidth="1"/>
    <col min="5" max="5" width="39.26953125" style="3" bestFit="1" customWidth="1"/>
    <col min="6" max="6" width="23.81640625" style="4" customWidth="1"/>
    <col min="7" max="7" width="34.54296875" style="5" customWidth="1"/>
    <col min="8" max="9" width="34.54296875" style="3" customWidth="1"/>
    <col min="10" max="10" width="9.1796875" style="3"/>
    <col min="11" max="11" width="9.54296875" style="3" bestFit="1" customWidth="1"/>
    <col min="12" max="16384" width="9.1796875" style="3"/>
  </cols>
  <sheetData>
    <row r="1" spans="1:13" ht="18" x14ac:dyDescent="0.35">
      <c r="A1" s="1" t="s">
        <v>0</v>
      </c>
      <c r="B1" s="2"/>
    </row>
    <row r="2" spans="1:13" ht="15.75" customHeight="1" x14ac:dyDescent="0.45">
      <c r="A2" s="2"/>
      <c r="B2" s="2"/>
      <c r="C2" s="6"/>
    </row>
    <row r="3" spans="1:13" ht="15.75" customHeight="1" x14ac:dyDescent="0.45">
      <c r="A3" s="2" t="s">
        <v>1</v>
      </c>
      <c r="B3" s="7">
        <v>44196</v>
      </c>
      <c r="C3" s="8" t="s">
        <v>2</v>
      </c>
      <c r="D3" s="3">
        <v>30</v>
      </c>
      <c r="E3" s="3" t="s">
        <v>3</v>
      </c>
      <c r="F3" s="9">
        <v>44166</v>
      </c>
      <c r="G3" s="3"/>
    </row>
    <row r="4" spans="1:13" ht="15.75" customHeight="1" x14ac:dyDescent="0.45">
      <c r="A4" s="2" t="s">
        <v>4</v>
      </c>
      <c r="B4" s="7">
        <v>44211</v>
      </c>
      <c r="C4" s="8" t="s">
        <v>5</v>
      </c>
      <c r="D4" s="10">
        <v>31</v>
      </c>
      <c r="E4" s="3" t="s">
        <v>6</v>
      </c>
      <c r="F4" s="9">
        <v>44196</v>
      </c>
      <c r="G4" s="3"/>
    </row>
    <row r="5" spans="1:13" ht="17.25" customHeight="1" x14ac:dyDescent="0.45">
      <c r="A5" s="2"/>
      <c r="B5" s="2"/>
      <c r="C5" s="6"/>
      <c r="E5" s="3" t="s">
        <v>7</v>
      </c>
      <c r="F5" s="9">
        <v>44180</v>
      </c>
      <c r="G5" s="3"/>
    </row>
    <row r="6" spans="1:13" ht="15.75" customHeight="1" x14ac:dyDescent="0.45">
      <c r="A6" s="2"/>
      <c r="B6" s="2"/>
      <c r="C6" s="6"/>
      <c r="E6" s="3" t="s">
        <v>8</v>
      </c>
      <c r="F6" s="9">
        <v>44211</v>
      </c>
      <c r="G6" s="3"/>
    </row>
    <row r="7" spans="1:13" x14ac:dyDescent="0.35">
      <c r="A7" s="11"/>
      <c r="B7" s="12"/>
      <c r="C7" s="13"/>
      <c r="D7" s="14"/>
      <c r="E7" s="11"/>
      <c r="F7" s="15"/>
    </row>
    <row r="8" spans="1:13" x14ac:dyDescent="0.35">
      <c r="A8" s="11"/>
      <c r="B8" s="11"/>
      <c r="C8" s="13"/>
      <c r="D8" s="14"/>
      <c r="E8" s="11"/>
      <c r="F8" s="15"/>
    </row>
    <row r="9" spans="1:13" x14ac:dyDescent="0.3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35">
      <c r="A10" s="16" t="s">
        <v>14</v>
      </c>
      <c r="B10" s="20"/>
      <c r="C10" s="21">
        <v>1112068200.74</v>
      </c>
      <c r="D10" s="22">
        <v>93543452.25</v>
      </c>
      <c r="E10" s="23">
        <v>83460291.450000003</v>
      </c>
      <c r="F10" s="24">
        <v>8.0121879657908027E-2</v>
      </c>
      <c r="G10" s="25"/>
      <c r="H10" s="26"/>
      <c r="I10" s="26"/>
      <c r="J10" s="26"/>
      <c r="K10" s="26"/>
      <c r="L10" s="26"/>
      <c r="M10" s="26"/>
    </row>
    <row r="11" spans="1:13" x14ac:dyDescent="0.35">
      <c r="A11" s="16" t="s">
        <v>15</v>
      </c>
      <c r="B11" s="20"/>
      <c r="C11" s="27">
        <v>70401532.329999998</v>
      </c>
      <c r="D11" s="22">
        <v>1591008.09</v>
      </c>
      <c r="E11" s="23">
        <v>1341886.6599999999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35">
      <c r="A12" s="16" t="s">
        <v>16</v>
      </c>
      <c r="B12" s="20"/>
      <c r="C12" s="28">
        <v>1041666668.41</v>
      </c>
      <c r="D12" s="22">
        <v>91952444.159999996</v>
      </c>
      <c r="E12" s="23">
        <v>82118404.790000007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35">
      <c r="A13" s="16" t="s">
        <v>17</v>
      </c>
      <c r="B13" s="11"/>
      <c r="C13" s="28">
        <v>1041666668.41</v>
      </c>
      <c r="D13" s="22">
        <v>91952444.159999996</v>
      </c>
      <c r="E13" s="23">
        <v>82118404.790000007</v>
      </c>
      <c r="F13" s="24">
        <v>7.8833668466463988E-2</v>
      </c>
      <c r="G13" s="25"/>
      <c r="H13" s="29"/>
      <c r="I13" s="26"/>
      <c r="J13" s="26"/>
      <c r="K13" s="26"/>
      <c r="L13" s="26"/>
      <c r="M13" s="26"/>
    </row>
    <row r="14" spans="1:13" x14ac:dyDescent="0.35">
      <c r="A14" s="30" t="s">
        <v>18</v>
      </c>
      <c r="B14" s="31">
        <v>0.01</v>
      </c>
      <c r="C14" s="27">
        <v>233000000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35">
      <c r="A15" s="30" t="s">
        <v>19</v>
      </c>
      <c r="B15" s="31">
        <v>1.47E-2</v>
      </c>
      <c r="C15" s="27">
        <v>266000000</v>
      </c>
      <c r="D15" s="22">
        <v>0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35">
      <c r="A16" s="30" t="s">
        <v>20</v>
      </c>
      <c r="B16" s="31">
        <v>2.1863E-3</v>
      </c>
      <c r="C16" s="27">
        <v>80000000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35">
      <c r="A17" s="30" t="s">
        <v>21</v>
      </c>
      <c r="B17" s="31">
        <v>1.7399999999999999E-2</v>
      </c>
      <c r="C17" s="27">
        <v>332000000</v>
      </c>
      <c r="D17" s="22">
        <v>0</v>
      </c>
      <c r="E17" s="23">
        <v>0</v>
      </c>
      <c r="F17" s="24">
        <v>0</v>
      </c>
      <c r="G17" s="25"/>
      <c r="I17" s="26"/>
      <c r="J17" s="26"/>
      <c r="K17" s="26"/>
      <c r="L17" s="26"/>
      <c r="M17" s="26"/>
    </row>
    <row r="18" spans="1:13" x14ac:dyDescent="0.35">
      <c r="A18" s="30" t="s">
        <v>22</v>
      </c>
      <c r="B18" s="31">
        <v>2.1100000000000001E-2</v>
      </c>
      <c r="C18" s="27">
        <v>89000000</v>
      </c>
      <c r="D18" s="22">
        <v>50285775.75</v>
      </c>
      <c r="E18" s="23">
        <v>40451736.38000001</v>
      </c>
      <c r="F18" s="24">
        <v>0.45451389191011249</v>
      </c>
      <c r="I18" s="26"/>
      <c r="J18" s="26"/>
      <c r="K18" s="26"/>
      <c r="L18" s="26"/>
      <c r="M18" s="26"/>
    </row>
    <row r="19" spans="1:13" x14ac:dyDescent="0.35">
      <c r="A19" s="30" t="s">
        <v>23</v>
      </c>
      <c r="B19" s="31">
        <v>0</v>
      </c>
      <c r="C19" s="21">
        <v>41666668.409999996</v>
      </c>
      <c r="D19" s="22">
        <v>41666668.409999996</v>
      </c>
      <c r="E19" s="23">
        <v>41666668.409999996</v>
      </c>
      <c r="F19" s="24">
        <v>1</v>
      </c>
      <c r="I19" s="26"/>
      <c r="J19" s="26"/>
      <c r="K19" s="26"/>
      <c r="L19" s="26"/>
      <c r="M19" s="26"/>
    </row>
    <row r="20" spans="1:13" x14ac:dyDescent="0.35">
      <c r="A20" s="32"/>
      <c r="B20" s="33"/>
      <c r="C20" s="34"/>
      <c r="D20" s="34"/>
      <c r="E20" s="34"/>
      <c r="F20" s="35"/>
    </row>
    <row r="21" spans="1:13" x14ac:dyDescent="0.35">
      <c r="A21" s="32"/>
      <c r="B21" s="33"/>
      <c r="C21" s="34"/>
      <c r="D21" s="34"/>
      <c r="E21" s="34"/>
      <c r="F21" s="36"/>
    </row>
    <row r="22" spans="1:13" ht="35" x14ac:dyDescent="0.3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3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35">
      <c r="A24" s="32" t="s">
        <v>19</v>
      </c>
      <c r="B24" s="22">
        <v>0</v>
      </c>
      <c r="C24" s="22">
        <v>0</v>
      </c>
      <c r="D24" s="39">
        <v>0</v>
      </c>
      <c r="E24" s="40">
        <v>0</v>
      </c>
      <c r="F24" s="36"/>
    </row>
    <row r="25" spans="1:13" x14ac:dyDescent="0.3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35">
      <c r="A26" s="32" t="s">
        <v>21</v>
      </c>
      <c r="B26" s="22">
        <v>0</v>
      </c>
      <c r="C26" s="22">
        <v>0</v>
      </c>
      <c r="D26" s="39">
        <v>0</v>
      </c>
      <c r="E26" s="40">
        <v>0</v>
      </c>
      <c r="F26" s="36"/>
    </row>
    <row r="27" spans="1:13" x14ac:dyDescent="0.35">
      <c r="A27" s="32" t="s">
        <v>22</v>
      </c>
      <c r="B27" s="22">
        <v>9834039.3699999899</v>
      </c>
      <c r="C27" s="22">
        <v>88419.16</v>
      </c>
      <c r="D27" s="39">
        <v>110.49482438202236</v>
      </c>
      <c r="E27" s="40">
        <v>0.99347370786516853</v>
      </c>
      <c r="F27" s="36"/>
    </row>
    <row r="28" spans="1:13" x14ac:dyDescent="0.3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" thickBot="1" x14ac:dyDescent="0.4">
      <c r="A29" s="41" t="s">
        <v>28</v>
      </c>
      <c r="B29" s="42">
        <v>9834039.3699999899</v>
      </c>
      <c r="C29" s="42">
        <v>88419.16</v>
      </c>
      <c r="D29" s="43"/>
      <c r="E29" s="34"/>
      <c r="F29" s="36"/>
    </row>
    <row r="30" spans="1:13" x14ac:dyDescent="0.35">
      <c r="B30" s="29"/>
      <c r="C30" s="29"/>
      <c r="D30" s="44"/>
      <c r="E30" s="29"/>
      <c r="F30" s="45"/>
    </row>
    <row r="31" spans="1:13" x14ac:dyDescent="0.35">
      <c r="A31" s="46"/>
      <c r="B31" s="47"/>
      <c r="C31" s="29"/>
      <c r="D31" s="29"/>
      <c r="E31" s="29"/>
      <c r="F31" s="45"/>
    </row>
    <row r="32" spans="1:13" x14ac:dyDescent="0.35">
      <c r="A32" s="3" t="s">
        <v>29</v>
      </c>
      <c r="E32" s="48"/>
    </row>
    <row r="33" spans="1:7" x14ac:dyDescent="0.35">
      <c r="E33" s="48"/>
      <c r="F33" s="49"/>
      <c r="G33" s="50"/>
    </row>
    <row r="34" spans="1:7" x14ac:dyDescent="0.35">
      <c r="A34" s="46" t="s">
        <v>30</v>
      </c>
      <c r="F34" s="49"/>
      <c r="G34" s="50"/>
    </row>
    <row r="35" spans="1:7" x14ac:dyDescent="0.35">
      <c r="A35" s="51" t="s">
        <v>31</v>
      </c>
      <c r="E35" s="52">
        <v>178723.99</v>
      </c>
      <c r="F35" s="53"/>
      <c r="G35" s="54"/>
    </row>
    <row r="36" spans="1:7" x14ac:dyDescent="0.35">
      <c r="A36" s="51" t="s">
        <v>32</v>
      </c>
      <c r="E36" s="55">
        <v>0</v>
      </c>
      <c r="F36" s="53"/>
      <c r="G36" s="54"/>
    </row>
    <row r="37" spans="1:7" x14ac:dyDescent="0.35">
      <c r="A37" s="46" t="s">
        <v>33</v>
      </c>
      <c r="E37" s="52">
        <v>178723.99</v>
      </c>
      <c r="F37" s="53"/>
      <c r="G37" s="54"/>
    </row>
    <row r="38" spans="1:7" x14ac:dyDescent="0.35">
      <c r="E38" s="56"/>
      <c r="F38" s="53"/>
      <c r="G38" s="54"/>
    </row>
    <row r="39" spans="1:7" x14ac:dyDescent="0.35">
      <c r="A39" s="46" t="s">
        <v>34</v>
      </c>
      <c r="E39" s="56"/>
      <c r="F39" s="53"/>
      <c r="G39" s="54"/>
    </row>
    <row r="40" spans="1:7" x14ac:dyDescent="0.35">
      <c r="A40" s="51" t="s">
        <v>35</v>
      </c>
      <c r="E40" s="52">
        <v>10034769.279999999</v>
      </c>
      <c r="F40" s="53"/>
      <c r="G40" s="54"/>
    </row>
    <row r="41" spans="1:7" x14ac:dyDescent="0.35">
      <c r="A41" s="51" t="s">
        <v>36</v>
      </c>
      <c r="E41" s="55">
        <v>0</v>
      </c>
      <c r="F41" s="53"/>
      <c r="G41" s="54"/>
    </row>
    <row r="42" spans="1:7" x14ac:dyDescent="0.35">
      <c r="A42" s="46" t="s">
        <v>37</v>
      </c>
      <c r="E42" s="52">
        <v>10034769.279999999</v>
      </c>
      <c r="F42" s="53"/>
      <c r="G42" s="54"/>
    </row>
    <row r="43" spans="1:7" x14ac:dyDescent="0.35">
      <c r="A43" s="51"/>
      <c r="E43" s="57"/>
      <c r="F43" s="53"/>
      <c r="G43" s="54"/>
    </row>
    <row r="44" spans="1:7" x14ac:dyDescent="0.35">
      <c r="A44" s="46" t="s">
        <v>38</v>
      </c>
      <c r="E44" s="52">
        <v>99726.59</v>
      </c>
      <c r="F44" s="53"/>
      <c r="G44" s="54"/>
    </row>
    <row r="45" spans="1:7" x14ac:dyDescent="0.35">
      <c r="A45" s="46"/>
      <c r="E45" s="52"/>
      <c r="F45" s="53"/>
      <c r="G45" s="54"/>
    </row>
    <row r="46" spans="1:7" x14ac:dyDescent="0.35">
      <c r="A46" s="46"/>
      <c r="E46" s="58"/>
      <c r="F46" s="53"/>
      <c r="G46" s="54"/>
    </row>
    <row r="47" spans="1:7" ht="18" thickBot="1" x14ac:dyDescent="0.4">
      <c r="A47" s="3" t="s">
        <v>39</v>
      </c>
      <c r="E47" s="59">
        <v>10313219.859999999</v>
      </c>
      <c r="F47" s="53"/>
      <c r="G47" s="54"/>
    </row>
    <row r="48" spans="1:7" ht="18" thickTop="1" x14ac:dyDescent="0.35">
      <c r="E48" s="60"/>
      <c r="F48" s="53"/>
      <c r="G48" s="54"/>
    </row>
    <row r="49" spans="1:7" x14ac:dyDescent="0.35">
      <c r="A49" s="3" t="s">
        <v>40</v>
      </c>
      <c r="D49" s="61"/>
      <c r="E49" s="62"/>
      <c r="F49" s="53"/>
      <c r="G49" s="54"/>
    </row>
    <row r="50" spans="1:7" x14ac:dyDescent="0.35">
      <c r="D50" s="63" t="s">
        <v>41</v>
      </c>
      <c r="E50" s="63" t="s">
        <v>42</v>
      </c>
      <c r="F50" s="53"/>
      <c r="G50" s="54"/>
    </row>
    <row r="51" spans="1:7" x14ac:dyDescent="0.35">
      <c r="A51" s="46" t="s">
        <v>43</v>
      </c>
      <c r="D51" s="64">
        <v>18465</v>
      </c>
      <c r="E51" s="58">
        <v>91952444.159999996</v>
      </c>
      <c r="F51" s="53"/>
      <c r="G51" s="54"/>
    </row>
    <row r="52" spans="1:7" x14ac:dyDescent="0.35">
      <c r="A52" s="46" t="s">
        <v>44</v>
      </c>
      <c r="D52" s="65"/>
      <c r="E52" s="55">
        <v>9834039.3699999899</v>
      </c>
      <c r="F52" s="53"/>
      <c r="G52" s="54"/>
    </row>
    <row r="53" spans="1:7" x14ac:dyDescent="0.35">
      <c r="A53" s="46"/>
      <c r="D53" s="66">
        <v>17449</v>
      </c>
      <c r="E53" s="67">
        <v>82118404.790000007</v>
      </c>
      <c r="F53" s="53"/>
      <c r="G53" s="54"/>
    </row>
    <row r="54" spans="1:7" x14ac:dyDescent="0.35">
      <c r="F54" s="53"/>
      <c r="G54" s="54"/>
    </row>
    <row r="55" spans="1:7" x14ac:dyDescent="0.35">
      <c r="A55" s="3" t="s">
        <v>45</v>
      </c>
      <c r="E55" s="61"/>
      <c r="F55" s="53"/>
      <c r="G55" s="54"/>
    </row>
    <row r="56" spans="1:7" x14ac:dyDescent="0.35">
      <c r="F56" s="53"/>
      <c r="G56" s="54"/>
    </row>
    <row r="57" spans="1:7" x14ac:dyDescent="0.35">
      <c r="A57" s="46" t="s">
        <v>39</v>
      </c>
      <c r="E57" s="68">
        <v>10313219.859999999</v>
      </c>
      <c r="F57" s="53"/>
      <c r="G57" s="54"/>
    </row>
    <row r="58" spans="1:7" x14ac:dyDescent="0.35">
      <c r="A58" s="46" t="s">
        <v>46</v>
      </c>
      <c r="E58" s="68">
        <v>0</v>
      </c>
      <c r="F58" s="53"/>
      <c r="G58" s="54"/>
    </row>
    <row r="59" spans="1:7" x14ac:dyDescent="0.35">
      <c r="A59" s="46" t="s">
        <v>47</v>
      </c>
      <c r="E59" s="69">
        <v>10313219.859999999</v>
      </c>
      <c r="F59" s="53"/>
      <c r="G59" s="54"/>
    </row>
    <row r="60" spans="1:7" x14ac:dyDescent="0.35">
      <c r="F60" s="53"/>
      <c r="G60" s="54"/>
    </row>
    <row r="61" spans="1:7" x14ac:dyDescent="0.35">
      <c r="A61" s="46" t="s">
        <v>48</v>
      </c>
      <c r="E61" s="29">
        <v>0</v>
      </c>
      <c r="F61" s="53"/>
      <c r="G61" s="54"/>
    </row>
    <row r="62" spans="1:7" x14ac:dyDescent="0.35">
      <c r="F62" s="53"/>
      <c r="G62" s="54"/>
    </row>
    <row r="63" spans="1:7" x14ac:dyDescent="0.35">
      <c r="A63" s="46" t="s">
        <v>49</v>
      </c>
      <c r="F63" s="53"/>
      <c r="G63" s="54"/>
    </row>
    <row r="64" spans="1:7" x14ac:dyDescent="0.35">
      <c r="A64" s="51" t="s">
        <v>50</v>
      </c>
      <c r="E64" s="68">
        <v>77952.88</v>
      </c>
      <c r="F64" s="53"/>
      <c r="G64" s="54"/>
    </row>
    <row r="65" spans="1:7" x14ac:dyDescent="0.35">
      <c r="A65" s="51" t="s">
        <v>51</v>
      </c>
      <c r="E65" s="68">
        <v>77952.88</v>
      </c>
      <c r="F65" s="53"/>
      <c r="G65" s="54"/>
    </row>
    <row r="66" spans="1:7" x14ac:dyDescent="0.35">
      <c r="A66" s="51" t="s">
        <v>52</v>
      </c>
      <c r="E66" s="69">
        <v>0</v>
      </c>
      <c r="F66" s="53"/>
      <c r="G66" s="54"/>
    </row>
    <row r="67" spans="1:7" x14ac:dyDescent="0.35">
      <c r="F67" s="53"/>
      <c r="G67" s="54"/>
    </row>
    <row r="68" spans="1:7" x14ac:dyDescent="0.35">
      <c r="A68" s="46" t="s">
        <v>53</v>
      </c>
      <c r="F68" s="53"/>
      <c r="G68" s="54"/>
    </row>
    <row r="69" spans="1:7" x14ac:dyDescent="0.35">
      <c r="A69" s="51" t="s">
        <v>54</v>
      </c>
      <c r="F69" s="53"/>
      <c r="G69" s="54"/>
    </row>
    <row r="70" spans="1:7" x14ac:dyDescent="0.35">
      <c r="A70" s="70" t="s">
        <v>55</v>
      </c>
      <c r="E70" s="68">
        <v>0</v>
      </c>
      <c r="F70" s="53"/>
      <c r="G70" s="54"/>
    </row>
    <row r="71" spans="1:7" x14ac:dyDescent="0.35">
      <c r="A71" s="70" t="s">
        <v>56</v>
      </c>
      <c r="E71" s="68">
        <v>0</v>
      </c>
      <c r="F71" s="53"/>
      <c r="G71" s="54"/>
    </row>
    <row r="72" spans="1:7" x14ac:dyDescent="0.35">
      <c r="A72" s="70" t="s">
        <v>57</v>
      </c>
      <c r="E72" s="68">
        <v>0</v>
      </c>
      <c r="F72" s="53"/>
      <c r="G72" s="54"/>
    </row>
    <row r="73" spans="1:7" x14ac:dyDescent="0.35">
      <c r="A73" s="70"/>
      <c r="E73" s="68"/>
      <c r="F73" s="53"/>
      <c r="G73" s="54"/>
    </row>
    <row r="74" spans="1:7" x14ac:dyDescent="0.35">
      <c r="A74" s="70" t="s">
        <v>58</v>
      </c>
      <c r="E74" s="68">
        <v>0</v>
      </c>
      <c r="F74" s="53"/>
      <c r="G74" s="54"/>
    </row>
    <row r="75" spans="1:7" x14ac:dyDescent="0.35">
      <c r="A75" s="70" t="s">
        <v>59</v>
      </c>
      <c r="E75" s="68">
        <v>0</v>
      </c>
      <c r="F75" s="53"/>
      <c r="G75" s="54"/>
    </row>
    <row r="76" spans="1:7" x14ac:dyDescent="0.35">
      <c r="F76" s="53"/>
      <c r="G76" s="54"/>
    </row>
    <row r="77" spans="1:7" x14ac:dyDescent="0.35">
      <c r="A77" s="51" t="s">
        <v>60</v>
      </c>
      <c r="F77" s="53"/>
      <c r="G77" s="54"/>
    </row>
    <row r="78" spans="1:7" x14ac:dyDescent="0.35">
      <c r="A78" s="70" t="s">
        <v>61</v>
      </c>
      <c r="E78" s="68">
        <v>0</v>
      </c>
      <c r="F78" s="53"/>
      <c r="G78" s="54"/>
    </row>
    <row r="79" spans="1:7" x14ac:dyDescent="0.35">
      <c r="A79" s="70" t="s">
        <v>62</v>
      </c>
      <c r="E79" s="68">
        <v>0</v>
      </c>
      <c r="F79" s="53"/>
      <c r="G79" s="54"/>
    </row>
    <row r="80" spans="1:7" x14ac:dyDescent="0.35">
      <c r="A80" s="70" t="s">
        <v>63</v>
      </c>
      <c r="E80" s="68">
        <v>0</v>
      </c>
      <c r="F80" s="53"/>
      <c r="G80" s="54"/>
    </row>
    <row r="81" spans="1:7" x14ac:dyDescent="0.35">
      <c r="A81" s="70"/>
      <c r="E81" s="68"/>
      <c r="F81" s="53"/>
      <c r="G81" s="54"/>
    </row>
    <row r="82" spans="1:7" x14ac:dyDescent="0.35">
      <c r="A82" s="70" t="s">
        <v>64</v>
      </c>
      <c r="E82" s="68">
        <v>0</v>
      </c>
      <c r="F82" s="53"/>
      <c r="G82" s="54"/>
    </row>
    <row r="83" spans="1:7" x14ac:dyDescent="0.35">
      <c r="A83" s="70" t="s">
        <v>65</v>
      </c>
      <c r="E83" s="68">
        <v>0</v>
      </c>
      <c r="F83" s="53"/>
      <c r="G83" s="54"/>
    </row>
    <row r="84" spans="1:7" x14ac:dyDescent="0.35">
      <c r="A84" s="70"/>
      <c r="F84" s="53"/>
      <c r="G84" s="54"/>
    </row>
    <row r="85" spans="1:7" x14ac:dyDescent="0.35">
      <c r="A85" s="51" t="s">
        <v>66</v>
      </c>
      <c r="F85" s="53"/>
      <c r="G85" s="54"/>
    </row>
    <row r="86" spans="1:7" x14ac:dyDescent="0.35">
      <c r="A86" s="70" t="s">
        <v>67</v>
      </c>
      <c r="E86" s="68">
        <v>0</v>
      </c>
      <c r="F86" s="53"/>
      <c r="G86" s="54"/>
    </row>
    <row r="87" spans="1:7" x14ac:dyDescent="0.35">
      <c r="A87" s="70" t="s">
        <v>68</v>
      </c>
      <c r="E87" s="68">
        <v>0</v>
      </c>
      <c r="F87" s="53"/>
      <c r="G87" s="54"/>
    </row>
    <row r="88" spans="1:7" x14ac:dyDescent="0.35">
      <c r="A88" s="70" t="s">
        <v>69</v>
      </c>
      <c r="E88" s="68">
        <v>0</v>
      </c>
      <c r="F88" s="53"/>
      <c r="G88" s="54"/>
    </row>
    <row r="89" spans="1:7" x14ac:dyDescent="0.35">
      <c r="A89" s="70"/>
      <c r="E89" s="68"/>
      <c r="F89" s="53"/>
      <c r="G89" s="54"/>
    </row>
    <row r="90" spans="1:7" x14ac:dyDescent="0.35">
      <c r="A90" s="70" t="s">
        <v>70</v>
      </c>
      <c r="E90" s="68">
        <v>0</v>
      </c>
      <c r="F90" s="53"/>
      <c r="G90" s="54"/>
    </row>
    <row r="91" spans="1:7" x14ac:dyDescent="0.35">
      <c r="A91" s="70" t="s">
        <v>71</v>
      </c>
      <c r="E91" s="68">
        <v>0</v>
      </c>
      <c r="F91" s="53"/>
      <c r="G91" s="54"/>
    </row>
    <row r="92" spans="1:7" x14ac:dyDescent="0.35">
      <c r="A92" s="70"/>
      <c r="F92" s="53"/>
      <c r="G92" s="54"/>
    </row>
    <row r="93" spans="1:7" x14ac:dyDescent="0.35">
      <c r="A93" s="51" t="s">
        <v>72</v>
      </c>
      <c r="F93" s="53"/>
      <c r="G93" s="54"/>
    </row>
    <row r="94" spans="1:7" x14ac:dyDescent="0.35">
      <c r="A94" s="70" t="s">
        <v>73</v>
      </c>
      <c r="E94" s="68">
        <v>0</v>
      </c>
      <c r="F94" s="53"/>
      <c r="G94" s="54"/>
    </row>
    <row r="95" spans="1:7" x14ac:dyDescent="0.35">
      <c r="A95" s="70" t="s">
        <v>74</v>
      </c>
      <c r="E95" s="68">
        <v>0</v>
      </c>
      <c r="F95" s="53"/>
      <c r="G95" s="54"/>
    </row>
    <row r="96" spans="1:7" x14ac:dyDescent="0.35">
      <c r="A96" s="70" t="s">
        <v>75</v>
      </c>
      <c r="E96" s="68">
        <v>0</v>
      </c>
      <c r="F96" s="53"/>
      <c r="G96" s="54"/>
    </row>
    <row r="97" spans="1:7" x14ac:dyDescent="0.35">
      <c r="A97" s="70"/>
      <c r="E97" s="68"/>
      <c r="F97" s="53"/>
      <c r="G97" s="54"/>
    </row>
    <row r="98" spans="1:7" x14ac:dyDescent="0.35">
      <c r="A98" s="70" t="s">
        <v>76</v>
      </c>
      <c r="E98" s="68">
        <v>0</v>
      </c>
      <c r="F98" s="53"/>
      <c r="G98" s="54"/>
    </row>
    <row r="99" spans="1:7" x14ac:dyDescent="0.35">
      <c r="A99" s="70" t="s">
        <v>77</v>
      </c>
      <c r="E99" s="68">
        <v>0</v>
      </c>
      <c r="F99" s="53"/>
      <c r="G99" s="54"/>
    </row>
    <row r="100" spans="1:7" x14ac:dyDescent="0.35">
      <c r="F100" s="53"/>
      <c r="G100" s="54"/>
    </row>
    <row r="101" spans="1:7" x14ac:dyDescent="0.35">
      <c r="A101" s="51" t="s">
        <v>78</v>
      </c>
      <c r="F101" s="53"/>
      <c r="G101" s="54"/>
    </row>
    <row r="102" spans="1:7" x14ac:dyDescent="0.35">
      <c r="A102" s="70" t="s">
        <v>79</v>
      </c>
      <c r="E102" s="68">
        <v>0</v>
      </c>
      <c r="F102" s="53"/>
      <c r="G102" s="54"/>
    </row>
    <row r="103" spans="1:7" x14ac:dyDescent="0.35">
      <c r="A103" s="70" t="s">
        <v>80</v>
      </c>
      <c r="E103" s="68">
        <v>0</v>
      </c>
      <c r="F103" s="53"/>
      <c r="G103" s="54"/>
    </row>
    <row r="104" spans="1:7" x14ac:dyDescent="0.35">
      <c r="A104" s="70" t="s">
        <v>81</v>
      </c>
      <c r="E104" s="68">
        <v>88419.16</v>
      </c>
      <c r="F104" s="53"/>
      <c r="G104" s="54"/>
    </row>
    <row r="105" spans="1:7" x14ac:dyDescent="0.35">
      <c r="A105" s="70"/>
      <c r="E105" s="68"/>
      <c r="F105" s="53"/>
      <c r="G105" s="54"/>
    </row>
    <row r="106" spans="1:7" x14ac:dyDescent="0.35">
      <c r="A106" s="70" t="s">
        <v>82</v>
      </c>
      <c r="E106" s="68">
        <v>88419.16</v>
      </c>
      <c r="F106" s="53"/>
      <c r="G106" s="54"/>
    </row>
    <row r="107" spans="1:7" x14ac:dyDescent="0.35">
      <c r="A107" s="70" t="s">
        <v>83</v>
      </c>
      <c r="E107" s="68">
        <v>0</v>
      </c>
      <c r="F107" s="53"/>
      <c r="G107" s="54"/>
    </row>
    <row r="108" spans="1:7" x14ac:dyDescent="0.35">
      <c r="A108" s="70"/>
      <c r="E108" s="29"/>
      <c r="F108" s="53"/>
      <c r="G108" s="54"/>
    </row>
    <row r="109" spans="1:7" x14ac:dyDescent="0.35">
      <c r="A109" s="51" t="s">
        <v>84</v>
      </c>
      <c r="F109" s="53"/>
      <c r="G109" s="54"/>
    </row>
    <row r="110" spans="1:7" x14ac:dyDescent="0.35">
      <c r="A110" s="70" t="s">
        <v>85</v>
      </c>
      <c r="E110" s="69">
        <v>88419.16</v>
      </c>
      <c r="F110" s="53"/>
      <c r="G110" s="54"/>
    </row>
    <row r="111" spans="1:7" x14ac:dyDescent="0.35">
      <c r="A111" s="70" t="s">
        <v>86</v>
      </c>
      <c r="E111" s="69">
        <v>88419.16</v>
      </c>
      <c r="F111" s="53"/>
      <c r="G111" s="54"/>
    </row>
    <row r="112" spans="1:7" x14ac:dyDescent="0.35">
      <c r="A112" s="70" t="s">
        <v>87</v>
      </c>
      <c r="E112" s="69">
        <v>0</v>
      </c>
      <c r="F112" s="53"/>
      <c r="G112" s="54"/>
    </row>
    <row r="113" spans="1:7" x14ac:dyDescent="0.35">
      <c r="A113" s="70" t="s">
        <v>88</v>
      </c>
      <c r="E113" s="69">
        <v>0</v>
      </c>
      <c r="F113" s="53"/>
      <c r="G113" s="54"/>
    </row>
    <row r="114" spans="1:7" x14ac:dyDescent="0.35">
      <c r="F114" s="53"/>
      <c r="G114" s="54"/>
    </row>
    <row r="115" spans="1:7" x14ac:dyDescent="0.35">
      <c r="A115" s="46" t="s">
        <v>89</v>
      </c>
      <c r="E115" s="26">
        <v>10146847.823124999</v>
      </c>
      <c r="F115" s="53"/>
      <c r="G115" s="54"/>
    </row>
    <row r="116" spans="1:7" x14ac:dyDescent="0.35">
      <c r="A116" s="51"/>
      <c r="F116" s="53"/>
      <c r="G116" s="54"/>
    </row>
    <row r="117" spans="1:7" x14ac:dyDescent="0.35">
      <c r="A117" s="46" t="s">
        <v>90</v>
      </c>
      <c r="E117" s="71">
        <v>9834039.3699999899</v>
      </c>
      <c r="F117" s="53"/>
      <c r="G117" s="54"/>
    </row>
    <row r="118" spans="1:7" x14ac:dyDescent="0.35">
      <c r="A118" s="46"/>
      <c r="F118" s="53"/>
      <c r="G118" s="54"/>
    </row>
    <row r="119" spans="1:7" x14ac:dyDescent="0.35">
      <c r="A119" s="51" t="s">
        <v>91</v>
      </c>
      <c r="E119" s="68">
        <v>0</v>
      </c>
      <c r="F119" s="53"/>
      <c r="G119" s="54"/>
    </row>
    <row r="120" spans="1:7" x14ac:dyDescent="0.35">
      <c r="A120" s="51" t="s">
        <v>92</v>
      </c>
      <c r="E120" s="72">
        <v>9834039.3699999899</v>
      </c>
      <c r="F120" s="53"/>
      <c r="G120" s="54"/>
    </row>
    <row r="121" spans="1:7" x14ac:dyDescent="0.35">
      <c r="A121" s="51" t="s">
        <v>93</v>
      </c>
      <c r="E121" s="69">
        <v>0</v>
      </c>
      <c r="F121" s="53"/>
      <c r="G121" s="54"/>
    </row>
    <row r="122" spans="1:7" x14ac:dyDescent="0.35">
      <c r="A122" s="51"/>
      <c r="E122" s="26"/>
      <c r="F122" s="53"/>
      <c r="G122" s="54"/>
    </row>
    <row r="123" spans="1:7" x14ac:dyDescent="0.35">
      <c r="A123" s="46" t="s">
        <v>94</v>
      </c>
      <c r="E123" s="69">
        <v>0</v>
      </c>
      <c r="F123" s="53"/>
      <c r="G123" s="54"/>
    </row>
    <row r="124" spans="1:7" x14ac:dyDescent="0.35">
      <c r="A124" s="46"/>
      <c r="E124" s="73"/>
      <c r="F124" s="53"/>
      <c r="G124" s="54"/>
    </row>
    <row r="125" spans="1:7" x14ac:dyDescent="0.35">
      <c r="A125" s="51" t="s">
        <v>95</v>
      </c>
      <c r="E125" s="68">
        <v>0</v>
      </c>
      <c r="F125" s="53"/>
      <c r="G125" s="54"/>
    </row>
    <row r="126" spans="1:7" x14ac:dyDescent="0.35">
      <c r="A126" s="51" t="s">
        <v>96</v>
      </c>
      <c r="E126" s="69">
        <v>0</v>
      </c>
      <c r="F126" s="53"/>
      <c r="G126" s="54"/>
    </row>
    <row r="127" spans="1:7" x14ac:dyDescent="0.35">
      <c r="A127" s="51" t="s">
        <v>97</v>
      </c>
      <c r="E127" s="69">
        <v>0</v>
      </c>
      <c r="F127" s="53"/>
      <c r="G127" s="54"/>
    </row>
    <row r="128" spans="1:7" x14ac:dyDescent="0.35">
      <c r="A128" s="51"/>
      <c r="E128" s="26"/>
      <c r="F128" s="53"/>
      <c r="G128" s="54"/>
    </row>
    <row r="129" spans="1:7" x14ac:dyDescent="0.35">
      <c r="A129" s="46" t="s">
        <v>98</v>
      </c>
      <c r="E129" s="69">
        <v>312808.45312500931</v>
      </c>
      <c r="F129" s="53"/>
      <c r="G129" s="54"/>
    </row>
    <row r="130" spans="1:7" x14ac:dyDescent="0.35">
      <c r="A130" s="51" t="s">
        <v>99</v>
      </c>
      <c r="E130" s="68">
        <v>0</v>
      </c>
      <c r="F130" s="53"/>
      <c r="G130" s="54"/>
    </row>
    <row r="131" spans="1:7" x14ac:dyDescent="0.35">
      <c r="A131" s="46" t="s">
        <v>100</v>
      </c>
      <c r="E131" s="69">
        <v>312808.45312500931</v>
      </c>
      <c r="F131" s="53"/>
      <c r="G131" s="54"/>
    </row>
    <row r="132" spans="1:7" x14ac:dyDescent="0.35">
      <c r="F132" s="53"/>
      <c r="G132" s="54"/>
    </row>
    <row r="133" spans="1:7" hidden="1" x14ac:dyDescent="0.35">
      <c r="A133" s="3" t="s">
        <v>101</v>
      </c>
      <c r="F133" s="53"/>
      <c r="G133" s="54"/>
    </row>
    <row r="134" spans="1:7" hidden="1" x14ac:dyDescent="0.35">
      <c r="F134" s="53"/>
      <c r="G134" s="54"/>
    </row>
    <row r="135" spans="1:7" hidden="1" x14ac:dyDescent="0.35">
      <c r="A135" s="46" t="s">
        <v>102</v>
      </c>
      <c r="E135" s="68">
        <v>0</v>
      </c>
      <c r="F135" s="53"/>
      <c r="G135" s="54"/>
    </row>
    <row r="136" spans="1:7" hidden="1" x14ac:dyDescent="0.35">
      <c r="A136" s="46" t="s">
        <v>103</v>
      </c>
      <c r="E136" s="74">
        <v>0</v>
      </c>
      <c r="F136" s="53"/>
      <c r="G136" s="54"/>
    </row>
    <row r="137" spans="1:7" hidden="1" x14ac:dyDescent="0.35">
      <c r="A137" s="46" t="s">
        <v>104</v>
      </c>
      <c r="E137" s="69">
        <v>0</v>
      </c>
      <c r="F137" s="53"/>
      <c r="G137" s="54"/>
    </row>
    <row r="138" spans="1:7" hidden="1" x14ac:dyDescent="0.35">
      <c r="A138" s="46"/>
      <c r="E138" s="26"/>
      <c r="F138" s="53"/>
      <c r="G138" s="54"/>
    </row>
    <row r="139" spans="1:7" hidden="1" x14ac:dyDescent="0.35">
      <c r="A139" s="46"/>
      <c r="E139" s="26"/>
      <c r="F139" s="53"/>
      <c r="G139" s="54"/>
    </row>
    <row r="140" spans="1:7" x14ac:dyDescent="0.35">
      <c r="F140" s="53"/>
      <c r="G140" s="54"/>
    </row>
    <row r="141" spans="1:7" x14ac:dyDescent="0.35">
      <c r="A141" s="3" t="s">
        <v>105</v>
      </c>
      <c r="F141" s="53"/>
      <c r="G141" s="54"/>
    </row>
    <row r="142" spans="1:7" x14ac:dyDescent="0.35">
      <c r="F142" s="53"/>
      <c r="G142" s="54"/>
    </row>
    <row r="143" spans="1:7" x14ac:dyDescent="0.35">
      <c r="A143" s="46" t="s">
        <v>106</v>
      </c>
      <c r="E143" s="69">
        <v>2604166.67</v>
      </c>
      <c r="F143" s="53"/>
      <c r="G143" s="54"/>
    </row>
    <row r="144" spans="1:7" x14ac:dyDescent="0.35">
      <c r="A144" s="46" t="s">
        <v>107</v>
      </c>
      <c r="E144" s="69">
        <v>2604166.6799999997</v>
      </c>
      <c r="F144" s="75"/>
      <c r="G144" s="54"/>
    </row>
    <row r="145" spans="1:256" x14ac:dyDescent="0.35">
      <c r="A145" s="46" t="s">
        <v>108</v>
      </c>
      <c r="E145" s="68">
        <v>2604166.6800000002</v>
      </c>
      <c r="F145" s="53"/>
      <c r="G145" s="54"/>
    </row>
    <row r="146" spans="1:256" s="2" customFormat="1" x14ac:dyDescent="0.35">
      <c r="A146" s="76" t="s">
        <v>109</v>
      </c>
      <c r="B146" s="76"/>
      <c r="C146" s="76"/>
      <c r="D146" s="76"/>
      <c r="E146" s="68">
        <v>0</v>
      </c>
      <c r="F146" s="4"/>
      <c r="G146" s="54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35">
      <c r="A147" s="46" t="s">
        <v>110</v>
      </c>
      <c r="E147" s="69">
        <v>2604166.6800000002</v>
      </c>
      <c r="F147" s="53"/>
      <c r="G147" s="54"/>
    </row>
    <row r="148" spans="1:256" x14ac:dyDescent="0.35">
      <c r="F148" s="53"/>
      <c r="G148" s="54"/>
    </row>
    <row r="149" spans="1:256" x14ac:dyDescent="0.35">
      <c r="A149" s="46" t="s">
        <v>111</v>
      </c>
      <c r="D149" s="77"/>
      <c r="E149" s="26">
        <v>2604166.6799999997</v>
      </c>
      <c r="F149" s="53"/>
      <c r="G149" s="54"/>
    </row>
    <row r="150" spans="1:256" x14ac:dyDescent="0.35">
      <c r="F150" s="53"/>
      <c r="G150" s="54"/>
    </row>
    <row r="151" spans="1:256" x14ac:dyDescent="0.35">
      <c r="A151" s="3" t="s">
        <v>112</v>
      </c>
      <c r="F151" s="53"/>
      <c r="G151" s="54"/>
    </row>
    <row r="152" spans="1:256" x14ac:dyDescent="0.35">
      <c r="F152" s="53"/>
      <c r="G152" s="54"/>
    </row>
    <row r="153" spans="1:256" x14ac:dyDescent="0.35">
      <c r="A153" s="46" t="s">
        <v>113</v>
      </c>
      <c r="E153" s="78">
        <v>2.3003062599999999E-2</v>
      </c>
      <c r="F153" s="53"/>
      <c r="G153" s="54"/>
    </row>
    <row r="154" spans="1:256" x14ac:dyDescent="0.35">
      <c r="A154" s="46" t="s">
        <v>114</v>
      </c>
      <c r="E154" s="79">
        <v>13.999544</v>
      </c>
      <c r="F154" s="53"/>
      <c r="G154" s="54"/>
    </row>
    <row r="155" spans="1:256" x14ac:dyDescent="0.35">
      <c r="F155" s="53"/>
      <c r="G155" s="54"/>
    </row>
    <row r="156" spans="1:256" x14ac:dyDescent="0.35">
      <c r="D156" s="63" t="s">
        <v>42</v>
      </c>
      <c r="E156" s="63" t="s">
        <v>41</v>
      </c>
      <c r="F156" s="53"/>
      <c r="G156" s="54"/>
    </row>
    <row r="157" spans="1:256" x14ac:dyDescent="0.35">
      <c r="A157" s="46" t="s">
        <v>115</v>
      </c>
      <c r="D157" s="69">
        <v>48391.519999999997</v>
      </c>
      <c r="E157" s="3">
        <v>4</v>
      </c>
      <c r="F157" s="80"/>
      <c r="G157" s="54"/>
    </row>
    <row r="158" spans="1:256" x14ac:dyDescent="0.35">
      <c r="A158" s="46" t="s">
        <v>116</v>
      </c>
      <c r="D158" s="74">
        <v>99726.59</v>
      </c>
      <c r="F158" s="53"/>
      <c r="G158" s="54"/>
    </row>
    <row r="159" spans="1:256" x14ac:dyDescent="0.35">
      <c r="A159" s="3" t="s">
        <v>117</v>
      </c>
      <c r="D159" s="26">
        <v>-51335.07</v>
      </c>
    </row>
    <row r="160" spans="1:256" x14ac:dyDescent="0.35">
      <c r="A160" s="46" t="s">
        <v>118</v>
      </c>
      <c r="D160" s="69">
        <v>93543452.25</v>
      </c>
      <c r="F160" s="80"/>
      <c r="G160" s="54"/>
    </row>
    <row r="161" spans="1:7" x14ac:dyDescent="0.35">
      <c r="F161" s="80"/>
      <c r="G161" s="54"/>
    </row>
    <row r="162" spans="1:7" x14ac:dyDescent="0.35">
      <c r="A162" s="46" t="s">
        <v>119</v>
      </c>
      <c r="D162" s="81">
        <v>-3.8043718999999998E-3</v>
      </c>
      <c r="F162" s="80"/>
      <c r="G162" s="54"/>
    </row>
    <row r="163" spans="1:7" x14ac:dyDescent="0.35">
      <c r="A163" s="46" t="s">
        <v>120</v>
      </c>
      <c r="D163" s="81">
        <v>2.3408846999999999E-3</v>
      </c>
      <c r="F163" s="80"/>
      <c r="G163" s="54"/>
    </row>
    <row r="164" spans="1:7" x14ac:dyDescent="0.35">
      <c r="A164" s="46" t="s">
        <v>121</v>
      </c>
      <c r="D164" s="81">
        <v>-5.4145182000000002E-3</v>
      </c>
      <c r="F164" s="80"/>
      <c r="G164" s="54"/>
    </row>
    <row r="165" spans="1:7" x14ac:dyDescent="0.35">
      <c r="A165" s="46" t="s">
        <v>122</v>
      </c>
      <c r="D165" s="81">
        <v>-6.5853977502738567E-3</v>
      </c>
      <c r="F165" s="53"/>
      <c r="G165" s="54"/>
    </row>
    <row r="166" spans="1:7" x14ac:dyDescent="0.35">
      <c r="A166" s="46" t="s">
        <v>123</v>
      </c>
      <c r="D166" s="78">
        <v>-3.3658507875684641E-3</v>
      </c>
      <c r="F166" s="53"/>
      <c r="G166" s="54"/>
    </row>
    <row r="167" spans="1:7" x14ac:dyDescent="0.35">
      <c r="A167" s="46"/>
      <c r="F167" s="53"/>
      <c r="G167" s="54"/>
    </row>
    <row r="168" spans="1:7" x14ac:dyDescent="0.35">
      <c r="A168" s="46" t="s">
        <v>124</v>
      </c>
      <c r="D168" s="26">
        <v>9697210.379999999</v>
      </c>
      <c r="F168" s="53"/>
      <c r="G168" s="54"/>
    </row>
    <row r="169" spans="1:7" x14ac:dyDescent="0.35">
      <c r="A169" s="46"/>
      <c r="F169" s="53"/>
      <c r="G169" s="54"/>
    </row>
    <row r="170" spans="1:7" ht="35" x14ac:dyDescent="0.35">
      <c r="A170" s="46" t="s">
        <v>125</v>
      </c>
      <c r="D170" s="63" t="s">
        <v>42</v>
      </c>
      <c r="E170" s="63" t="s">
        <v>41</v>
      </c>
      <c r="F170" s="82" t="s">
        <v>126</v>
      </c>
      <c r="G170" s="54"/>
    </row>
    <row r="171" spans="1:7" x14ac:dyDescent="0.35">
      <c r="A171" s="51" t="s">
        <v>127</v>
      </c>
      <c r="D171" s="68">
        <v>973591.18</v>
      </c>
      <c r="E171" s="83">
        <v>128</v>
      </c>
      <c r="F171" s="81">
        <v>1.1665322072152913E-2</v>
      </c>
      <c r="G171" s="54"/>
    </row>
    <row r="172" spans="1:7" x14ac:dyDescent="0.35">
      <c r="A172" s="51" t="s">
        <v>128</v>
      </c>
      <c r="D172" s="68">
        <v>335166.96999999997</v>
      </c>
      <c r="E172" s="83">
        <v>45</v>
      </c>
      <c r="F172" s="81">
        <v>4.0158854489598115E-3</v>
      </c>
      <c r="G172" s="54"/>
    </row>
    <row r="173" spans="1:7" x14ac:dyDescent="0.35">
      <c r="A173" s="51" t="s">
        <v>129</v>
      </c>
      <c r="D173" s="23">
        <v>101359.08</v>
      </c>
      <c r="E173" s="84">
        <v>12</v>
      </c>
      <c r="F173" s="81">
        <v>1.2144587352744022E-3</v>
      </c>
      <c r="G173" s="54"/>
    </row>
    <row r="174" spans="1:7" x14ac:dyDescent="0.35">
      <c r="A174" s="51" t="s">
        <v>130</v>
      </c>
      <c r="D174" s="85">
        <v>0</v>
      </c>
      <c r="E174" s="86">
        <v>0</v>
      </c>
      <c r="F174" s="87">
        <v>0</v>
      </c>
      <c r="G174" s="54"/>
    </row>
    <row r="175" spans="1:7" x14ac:dyDescent="0.35">
      <c r="A175" s="46" t="s">
        <v>131</v>
      </c>
      <c r="D175" s="88">
        <v>1410117.23</v>
      </c>
      <c r="E175" s="83">
        <v>185</v>
      </c>
      <c r="F175" s="89">
        <v>1.6895666256387127E-2</v>
      </c>
      <c r="G175" s="54"/>
    </row>
    <row r="176" spans="1:7" x14ac:dyDescent="0.35">
      <c r="A176" s="46"/>
      <c r="D176" s="68"/>
      <c r="E176" s="83"/>
      <c r="F176" s="53"/>
      <c r="G176" s="54"/>
    </row>
    <row r="177" spans="1:7" x14ac:dyDescent="0.35">
      <c r="A177" s="46" t="s">
        <v>132</v>
      </c>
      <c r="D177" s="81"/>
      <c r="E177" s="81"/>
      <c r="F177" s="80"/>
      <c r="G177" s="54"/>
    </row>
    <row r="178" spans="1:7" x14ac:dyDescent="0.35">
      <c r="A178" s="46" t="s">
        <v>133</v>
      </c>
      <c r="D178" s="81">
        <v>2.9199921999999998E-3</v>
      </c>
      <c r="E178" s="81">
        <v>1.9676324000000001E-3</v>
      </c>
      <c r="F178" s="80"/>
      <c r="G178" s="54"/>
    </row>
    <row r="179" spans="1:7" x14ac:dyDescent="0.35">
      <c r="A179" s="46" t="s">
        <v>134</v>
      </c>
      <c r="D179" s="81">
        <v>2.9391551000000002E-3</v>
      </c>
      <c r="E179" s="81">
        <v>1.9645349999999999E-3</v>
      </c>
      <c r="F179" s="80"/>
      <c r="G179" s="54"/>
    </row>
    <row r="180" spans="1:7" x14ac:dyDescent="0.35">
      <c r="A180" s="46" t="s">
        <v>135</v>
      </c>
      <c r="D180" s="81">
        <v>3.9933916999999996E-3</v>
      </c>
      <c r="E180" s="81">
        <v>2.3287300000000002E-3</v>
      </c>
      <c r="F180" s="80"/>
      <c r="G180" s="54"/>
    </row>
    <row r="181" spans="1:7" x14ac:dyDescent="0.35">
      <c r="A181" s="46" t="s">
        <v>136</v>
      </c>
      <c r="D181" s="81">
        <v>5.2303441842342134E-3</v>
      </c>
      <c r="E181" s="81">
        <v>3.2666628460083671E-3</v>
      </c>
      <c r="F181" s="53"/>
      <c r="G181" s="54"/>
    </row>
    <row r="182" spans="1:7" x14ac:dyDescent="0.35">
      <c r="A182" s="46" t="s">
        <v>137</v>
      </c>
      <c r="D182" s="81">
        <v>3.7707207960585533E-3</v>
      </c>
      <c r="E182" s="81">
        <v>2.3818900615020918E-3</v>
      </c>
      <c r="F182" s="53"/>
      <c r="G182" s="54"/>
    </row>
    <row r="183" spans="1:7" x14ac:dyDescent="0.35">
      <c r="F183" s="53"/>
      <c r="G183" s="54"/>
    </row>
    <row r="184" spans="1:7" x14ac:dyDescent="0.35">
      <c r="A184" s="2" t="s">
        <v>138</v>
      </c>
      <c r="B184" s="2"/>
      <c r="C184" s="2"/>
      <c r="D184" s="90">
        <v>454173.81</v>
      </c>
      <c r="F184" s="53"/>
      <c r="G184" s="54"/>
    </row>
    <row r="185" spans="1:7" x14ac:dyDescent="0.35">
      <c r="A185" s="2" t="s">
        <v>139</v>
      </c>
      <c r="B185" s="2"/>
      <c r="C185" s="2"/>
      <c r="D185" s="81">
        <v>5.4417951592235902E-3</v>
      </c>
      <c r="F185" s="53"/>
      <c r="G185" s="54"/>
    </row>
    <row r="186" spans="1:7" x14ac:dyDescent="0.35">
      <c r="A186" s="2" t="s">
        <v>140</v>
      </c>
      <c r="B186" s="2"/>
      <c r="C186" s="2"/>
      <c r="D186" s="81">
        <v>4.9000000000000002E-2</v>
      </c>
      <c r="F186" s="53"/>
      <c r="G186" s="54"/>
    </row>
    <row r="187" spans="1:7" x14ac:dyDescent="0.35">
      <c r="A187" s="2" t="s">
        <v>141</v>
      </c>
      <c r="B187" s="2"/>
      <c r="C187" s="2"/>
      <c r="D187" s="91" t="s">
        <v>155</v>
      </c>
      <c r="F187" s="53"/>
      <c r="G187" s="54"/>
    </row>
    <row r="188" spans="1:7" x14ac:dyDescent="0.35">
      <c r="F188" s="53"/>
      <c r="G188" s="54"/>
    </row>
    <row r="189" spans="1:7" x14ac:dyDescent="0.35">
      <c r="A189" s="2" t="s">
        <v>157</v>
      </c>
      <c r="D189" s="96">
        <v>1209658.21</v>
      </c>
      <c r="F189" s="53"/>
      <c r="G189" s="98"/>
    </row>
    <row r="190" spans="1:7" x14ac:dyDescent="0.35">
      <c r="A190" s="2" t="s">
        <v>158</v>
      </c>
      <c r="B190" s="94"/>
      <c r="C190" s="94"/>
      <c r="D190" s="97">
        <v>152</v>
      </c>
      <c r="F190" s="53"/>
      <c r="G190" s="98"/>
    </row>
    <row r="191" spans="1:7" x14ac:dyDescent="0.35">
      <c r="F191" s="53"/>
      <c r="G191" s="98"/>
    </row>
    <row r="192" spans="1:7" x14ac:dyDescent="0.35">
      <c r="A192" s="3" t="s">
        <v>142</v>
      </c>
      <c r="F192" s="53"/>
      <c r="G192" s="54"/>
    </row>
    <row r="193" spans="1:7" x14ac:dyDescent="0.35">
      <c r="F193" s="53"/>
      <c r="G193" s="54"/>
    </row>
    <row r="194" spans="1:7" x14ac:dyDescent="0.35">
      <c r="A194" s="46"/>
      <c r="E194" s="92"/>
      <c r="F194" s="53"/>
      <c r="G194" s="54"/>
    </row>
    <row r="195" spans="1:7" x14ac:dyDescent="0.35">
      <c r="A195" s="46" t="s">
        <v>143</v>
      </c>
      <c r="E195" s="73"/>
      <c r="F195" s="53"/>
      <c r="G195" s="54"/>
    </row>
    <row r="196" spans="1:7" x14ac:dyDescent="0.35">
      <c r="A196" s="46" t="s">
        <v>144</v>
      </c>
      <c r="E196" s="73"/>
      <c r="F196" s="53"/>
      <c r="G196" s="54"/>
    </row>
    <row r="197" spans="1:7" x14ac:dyDescent="0.35">
      <c r="A197" s="46" t="s">
        <v>145</v>
      </c>
      <c r="E197" s="92"/>
      <c r="F197" s="53"/>
      <c r="G197" s="54"/>
    </row>
    <row r="198" spans="1:7" x14ac:dyDescent="0.35">
      <c r="A198" s="46" t="s">
        <v>146</v>
      </c>
      <c r="E198" s="92" t="s">
        <v>156</v>
      </c>
      <c r="F198" s="53"/>
      <c r="G198" s="54"/>
    </row>
    <row r="199" spans="1:7" x14ac:dyDescent="0.35">
      <c r="A199" s="46"/>
      <c r="E199" s="73"/>
      <c r="F199" s="53"/>
      <c r="G199" s="54"/>
    </row>
    <row r="200" spans="1:7" x14ac:dyDescent="0.35">
      <c r="A200" s="46" t="s">
        <v>159</v>
      </c>
      <c r="E200" s="73"/>
      <c r="F200" s="53"/>
      <c r="G200" s="54"/>
    </row>
    <row r="201" spans="1:7" x14ac:dyDescent="0.35">
      <c r="A201" s="46" t="s">
        <v>150</v>
      </c>
      <c r="E201" s="92" t="s">
        <v>156</v>
      </c>
      <c r="F201" s="53"/>
      <c r="G201" s="54"/>
    </row>
    <row r="202" spans="1:7" x14ac:dyDescent="0.35">
      <c r="A202" s="46"/>
      <c r="E202" s="73"/>
      <c r="F202" s="53"/>
      <c r="G202" s="54"/>
    </row>
    <row r="203" spans="1:7" x14ac:dyDescent="0.35">
      <c r="A203" s="46" t="s">
        <v>160</v>
      </c>
      <c r="E203" s="73"/>
      <c r="F203" s="53"/>
      <c r="G203" s="54"/>
    </row>
    <row r="204" spans="1:7" x14ac:dyDescent="0.35">
      <c r="A204" s="46" t="s">
        <v>152</v>
      </c>
      <c r="E204" s="92" t="s">
        <v>156</v>
      </c>
      <c r="F204" s="53"/>
      <c r="G204" s="54"/>
    </row>
    <row r="205" spans="1:7" x14ac:dyDescent="0.35">
      <c r="A205" s="46"/>
      <c r="E205" s="92"/>
      <c r="F205" s="53"/>
      <c r="G205" s="54"/>
    </row>
    <row r="206" spans="1:7" x14ac:dyDescent="0.35">
      <c r="A206" s="46" t="s">
        <v>161</v>
      </c>
      <c r="E206" s="73"/>
      <c r="G206" s="54"/>
    </row>
    <row r="207" spans="1:7" x14ac:dyDescent="0.35">
      <c r="A207" s="46" t="s">
        <v>154</v>
      </c>
      <c r="E207" s="92" t="s">
        <v>156</v>
      </c>
      <c r="F207" s="49"/>
      <c r="G207" s="54"/>
    </row>
    <row r="208" spans="1:7" x14ac:dyDescent="0.35">
      <c r="G208" s="50"/>
    </row>
    <row r="209" spans="6:7" x14ac:dyDescent="0.35">
      <c r="G209" s="50"/>
    </row>
    <row r="210" spans="6:7" x14ac:dyDescent="0.35">
      <c r="F210" s="49"/>
      <c r="G210" s="50"/>
    </row>
    <row r="211" spans="6:7" x14ac:dyDescent="0.35">
      <c r="F211" s="49"/>
      <c r="G211" s="50"/>
    </row>
    <row r="212" spans="6:7" x14ac:dyDescent="0.35">
      <c r="F212" s="49"/>
      <c r="G212" s="50"/>
    </row>
    <row r="213" spans="6:7" x14ac:dyDescent="0.35">
      <c r="F213" s="49"/>
      <c r="G213" s="50"/>
    </row>
    <row r="214" spans="6:7" x14ac:dyDescent="0.35">
      <c r="F214" s="49"/>
      <c r="G214" s="50"/>
    </row>
    <row r="215" spans="6:7" x14ac:dyDescent="0.35">
      <c r="F215" s="49"/>
      <c r="G215" s="50"/>
    </row>
    <row r="216" spans="6:7" x14ac:dyDescent="0.35">
      <c r="F216" s="49"/>
      <c r="G216" s="50"/>
    </row>
    <row r="217" spans="6:7" x14ac:dyDescent="0.35">
      <c r="F217" s="49"/>
      <c r="G217" s="50"/>
    </row>
    <row r="218" spans="6:7" x14ac:dyDescent="0.35">
      <c r="F218" s="49"/>
      <c r="G218" s="50"/>
    </row>
    <row r="219" spans="6:7" x14ac:dyDescent="0.35">
      <c r="F219" s="49"/>
      <c r="G219" s="50"/>
    </row>
    <row r="220" spans="6:7" x14ac:dyDescent="0.35">
      <c r="F220" s="49"/>
      <c r="G220" s="50"/>
    </row>
    <row r="221" spans="6:7" x14ac:dyDescent="0.35">
      <c r="F221" s="49"/>
      <c r="G221" s="50"/>
    </row>
    <row r="222" spans="6:7" x14ac:dyDescent="0.35">
      <c r="F222" s="49"/>
      <c r="G222" s="50"/>
    </row>
    <row r="223" spans="6:7" x14ac:dyDescent="0.35">
      <c r="F223" s="49"/>
      <c r="G223" s="50"/>
    </row>
    <row r="224" spans="6:7" x14ac:dyDescent="0.35">
      <c r="F224" s="49"/>
      <c r="G224" s="50"/>
    </row>
    <row r="225" spans="6:7" x14ac:dyDescent="0.35">
      <c r="F225" s="49"/>
      <c r="G225" s="50"/>
    </row>
    <row r="226" spans="6:7" x14ac:dyDescent="0.35">
      <c r="F226" s="49"/>
      <c r="G226" s="50"/>
    </row>
    <row r="227" spans="6:7" x14ac:dyDescent="0.35">
      <c r="F227" s="49"/>
      <c r="G227" s="50"/>
    </row>
    <row r="228" spans="6:7" x14ac:dyDescent="0.35">
      <c r="F228" s="49"/>
      <c r="G228" s="50"/>
    </row>
    <row r="229" spans="6:7" x14ac:dyDescent="0.35">
      <c r="F229" s="49"/>
      <c r="G229" s="50"/>
    </row>
    <row r="230" spans="6:7" x14ac:dyDescent="0.35">
      <c r="F230" s="49"/>
      <c r="G230" s="50"/>
    </row>
    <row r="231" spans="6:7" x14ac:dyDescent="0.35">
      <c r="F231" s="49"/>
      <c r="G231" s="50"/>
    </row>
    <row r="232" spans="6:7" x14ac:dyDescent="0.35">
      <c r="F232" s="49"/>
      <c r="G232" s="50"/>
    </row>
    <row r="233" spans="6:7" x14ac:dyDescent="0.35">
      <c r="F233" s="49"/>
      <c r="G233" s="50"/>
    </row>
    <row r="234" spans="6:7" x14ac:dyDescent="0.35">
      <c r="F234" s="49"/>
      <c r="G234" s="50"/>
    </row>
    <row r="235" spans="6:7" x14ac:dyDescent="0.35">
      <c r="F235" s="49"/>
      <c r="G235" s="50"/>
    </row>
    <row r="236" spans="6:7" x14ac:dyDescent="0.35">
      <c r="F236" s="49"/>
      <c r="G236" s="50"/>
    </row>
    <row r="237" spans="6:7" x14ac:dyDescent="0.35">
      <c r="F237" s="49"/>
      <c r="G237" s="50"/>
    </row>
    <row r="238" spans="6:7" x14ac:dyDescent="0.35">
      <c r="F238" s="49"/>
      <c r="G238" s="50"/>
    </row>
    <row r="239" spans="6:7" x14ac:dyDescent="0.35">
      <c r="F239" s="49"/>
      <c r="G239" s="50"/>
    </row>
    <row r="240" spans="6:7" x14ac:dyDescent="0.35">
      <c r="F240" s="49"/>
      <c r="G240" s="50"/>
    </row>
    <row r="241" spans="6:7" x14ac:dyDescent="0.35">
      <c r="F241" s="49"/>
      <c r="G241" s="50"/>
    </row>
    <row r="242" spans="6:7" x14ac:dyDescent="0.35">
      <c r="F242" s="49"/>
      <c r="G242" s="50"/>
    </row>
    <row r="243" spans="6:7" x14ac:dyDescent="0.35">
      <c r="F243" s="49"/>
      <c r="G243" s="50"/>
    </row>
    <row r="244" spans="6:7" x14ac:dyDescent="0.35">
      <c r="F244" s="49"/>
      <c r="G244" s="50"/>
    </row>
    <row r="245" spans="6:7" x14ac:dyDescent="0.35">
      <c r="F245" s="49"/>
      <c r="G245" s="50"/>
    </row>
    <row r="246" spans="6:7" x14ac:dyDescent="0.35">
      <c r="F246" s="49"/>
      <c r="G246" s="50"/>
    </row>
    <row r="247" spans="6:7" x14ac:dyDescent="0.35">
      <c r="F247" s="49"/>
      <c r="G247" s="50"/>
    </row>
    <row r="248" spans="6:7" x14ac:dyDescent="0.35">
      <c r="F248" s="49"/>
      <c r="G248" s="50"/>
    </row>
    <row r="249" spans="6:7" x14ac:dyDescent="0.35">
      <c r="F249" s="49"/>
      <c r="G249" s="50"/>
    </row>
    <row r="250" spans="6:7" x14ac:dyDescent="0.35">
      <c r="F250" s="49"/>
      <c r="G250" s="50"/>
    </row>
    <row r="251" spans="6:7" x14ac:dyDescent="0.35">
      <c r="F251" s="49"/>
      <c r="G251" s="50"/>
    </row>
    <row r="252" spans="6:7" x14ac:dyDescent="0.35">
      <c r="F252" s="49"/>
      <c r="G252" s="50"/>
    </row>
    <row r="253" spans="6:7" x14ac:dyDescent="0.35">
      <c r="F253" s="49"/>
      <c r="G253" s="50"/>
    </row>
    <row r="254" spans="6:7" x14ac:dyDescent="0.35">
      <c r="F254" s="49"/>
      <c r="G254" s="50"/>
    </row>
    <row r="255" spans="6:7" x14ac:dyDescent="0.35">
      <c r="F255" s="49"/>
      <c r="G255" s="50"/>
    </row>
    <row r="256" spans="6:7" x14ac:dyDescent="0.35">
      <c r="F256" s="49"/>
      <c r="G256" s="50"/>
    </row>
    <row r="257" spans="6:7" x14ac:dyDescent="0.35">
      <c r="F257" s="49"/>
      <c r="G257" s="50"/>
    </row>
    <row r="258" spans="6:7" x14ac:dyDescent="0.35">
      <c r="F258" s="49"/>
      <c r="G258" s="50"/>
    </row>
    <row r="259" spans="6:7" x14ac:dyDescent="0.35">
      <c r="F259" s="49"/>
      <c r="G259" s="50"/>
    </row>
    <row r="260" spans="6:7" x14ac:dyDescent="0.35">
      <c r="F260" s="49"/>
      <c r="G260" s="50"/>
    </row>
    <row r="261" spans="6:7" x14ac:dyDescent="0.35">
      <c r="F261" s="49"/>
      <c r="G261" s="50"/>
    </row>
    <row r="262" spans="6:7" x14ac:dyDescent="0.35">
      <c r="F262" s="49"/>
      <c r="G262" s="50"/>
    </row>
    <row r="263" spans="6:7" x14ac:dyDescent="0.35">
      <c r="F263" s="49"/>
      <c r="G263" s="50"/>
    </row>
    <row r="264" spans="6:7" x14ac:dyDescent="0.35">
      <c r="F264" s="49"/>
      <c r="G264" s="50"/>
    </row>
    <row r="265" spans="6:7" x14ac:dyDescent="0.35">
      <c r="F265" s="49"/>
      <c r="G265" s="50"/>
    </row>
    <row r="266" spans="6:7" x14ac:dyDescent="0.35">
      <c r="F266" s="49"/>
      <c r="G266" s="50"/>
    </row>
    <row r="267" spans="6:7" x14ac:dyDescent="0.35">
      <c r="F267" s="49"/>
      <c r="G267" s="50"/>
    </row>
    <row r="268" spans="6:7" x14ac:dyDescent="0.35">
      <c r="F268" s="49"/>
      <c r="G268" s="50"/>
    </row>
    <row r="269" spans="6:7" x14ac:dyDescent="0.35">
      <c r="F269" s="49"/>
      <c r="G269" s="50"/>
    </row>
    <row r="270" spans="6:7" x14ac:dyDescent="0.35">
      <c r="F270" s="49"/>
      <c r="G270" s="50"/>
    </row>
    <row r="271" spans="6:7" x14ac:dyDescent="0.35">
      <c r="F271" s="49"/>
      <c r="G271" s="50"/>
    </row>
    <row r="272" spans="6:7" x14ac:dyDescent="0.35">
      <c r="F272" s="49"/>
      <c r="G272" s="50"/>
    </row>
    <row r="273" spans="6:7" x14ac:dyDescent="0.35">
      <c r="F273" s="49"/>
      <c r="G273" s="50"/>
    </row>
    <row r="274" spans="6:7" x14ac:dyDescent="0.35">
      <c r="F274" s="49"/>
      <c r="G274" s="50"/>
    </row>
    <row r="275" spans="6:7" x14ac:dyDescent="0.35">
      <c r="F275" s="49"/>
      <c r="G275" s="50"/>
    </row>
    <row r="276" spans="6:7" x14ac:dyDescent="0.35">
      <c r="F276" s="49"/>
      <c r="G276" s="50"/>
    </row>
    <row r="277" spans="6:7" x14ac:dyDescent="0.35">
      <c r="F277" s="49"/>
      <c r="G277" s="50"/>
    </row>
    <row r="278" spans="6:7" x14ac:dyDescent="0.35">
      <c r="F278" s="49"/>
      <c r="G278" s="50"/>
    </row>
  </sheetData>
  <pageMargins left="0.7" right="0.7" top="0.75" bottom="0.75" header="0.3" footer="0.3"/>
  <pageSetup scale="52" fitToHeight="0" orientation="portrait" r:id="rId1"/>
  <headerFooter>
    <oddHeader xml:space="preserve">&amp;CNissan Auto Receivables 17-A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IV278"/>
  <sheetViews>
    <sheetView showRuler="0" topLeftCell="A173" zoomScale="80" zoomScaleNormal="80" zoomScaleSheetLayoutView="90" workbookViewId="0">
      <selection activeCell="F182" sqref="A1:XFD1048576"/>
    </sheetView>
  </sheetViews>
  <sheetFormatPr defaultColWidth="9.1796875" defaultRowHeight="17.5" x14ac:dyDescent="0.35"/>
  <cols>
    <col min="1" max="1" width="34.54296875" style="3" customWidth="1"/>
    <col min="2" max="2" width="23.81640625" style="3" customWidth="1"/>
    <col min="3" max="3" width="26.81640625" style="3" customWidth="1"/>
    <col min="4" max="4" width="24.7265625" style="3" customWidth="1"/>
    <col min="5" max="5" width="39.26953125" style="3" bestFit="1" customWidth="1"/>
    <col min="6" max="6" width="23.81640625" style="4" customWidth="1"/>
    <col min="7" max="7" width="34.54296875" style="5" customWidth="1"/>
    <col min="8" max="9" width="34.54296875" style="3" customWidth="1"/>
    <col min="10" max="10" width="9.1796875" style="3"/>
    <col min="11" max="11" width="9.54296875" style="3" bestFit="1" customWidth="1"/>
    <col min="12" max="16384" width="9.1796875" style="3"/>
  </cols>
  <sheetData>
    <row r="1" spans="1:13" ht="18" x14ac:dyDescent="0.35">
      <c r="A1" s="1" t="s">
        <v>0</v>
      </c>
      <c r="B1" s="2"/>
    </row>
    <row r="2" spans="1:13" ht="15.75" customHeight="1" x14ac:dyDescent="0.45">
      <c r="A2" s="2"/>
      <c r="B2" s="2"/>
      <c r="C2" s="6"/>
    </row>
    <row r="3" spans="1:13" ht="15.75" customHeight="1" x14ac:dyDescent="0.45">
      <c r="A3" s="2" t="s">
        <v>1</v>
      </c>
      <c r="B3" s="7">
        <v>43921</v>
      </c>
      <c r="C3" s="8" t="s">
        <v>2</v>
      </c>
      <c r="D3" s="3">
        <v>30</v>
      </c>
      <c r="E3" s="3" t="s">
        <v>3</v>
      </c>
      <c r="F3" s="9">
        <v>43891</v>
      </c>
      <c r="G3" s="3"/>
    </row>
    <row r="4" spans="1:13" ht="15.75" customHeight="1" x14ac:dyDescent="0.45">
      <c r="A4" s="2" t="s">
        <v>4</v>
      </c>
      <c r="B4" s="7">
        <v>43936</v>
      </c>
      <c r="C4" s="8" t="s">
        <v>5</v>
      </c>
      <c r="D4" s="10">
        <v>30</v>
      </c>
      <c r="E4" s="3" t="s">
        <v>6</v>
      </c>
      <c r="F4" s="9">
        <v>43921</v>
      </c>
      <c r="G4" s="3"/>
    </row>
    <row r="5" spans="1:13" ht="17.25" customHeight="1" x14ac:dyDescent="0.45">
      <c r="A5" s="2"/>
      <c r="B5" s="2"/>
      <c r="C5" s="6"/>
      <c r="E5" s="3" t="s">
        <v>7</v>
      </c>
      <c r="F5" s="9">
        <v>43906</v>
      </c>
      <c r="G5" s="3"/>
    </row>
    <row r="6" spans="1:13" ht="15.75" customHeight="1" x14ac:dyDescent="0.45">
      <c r="A6" s="2"/>
      <c r="B6" s="2"/>
      <c r="C6" s="6"/>
      <c r="E6" s="3" t="s">
        <v>8</v>
      </c>
      <c r="F6" s="9">
        <v>43936</v>
      </c>
      <c r="G6" s="3"/>
    </row>
    <row r="7" spans="1:13" x14ac:dyDescent="0.35">
      <c r="A7" s="11"/>
      <c r="B7" s="12"/>
      <c r="C7" s="13"/>
      <c r="D7" s="14"/>
      <c r="E7" s="11"/>
      <c r="F7" s="15"/>
    </row>
    <row r="8" spans="1:13" x14ac:dyDescent="0.35">
      <c r="A8" s="11"/>
      <c r="B8" s="11"/>
      <c r="C8" s="13"/>
      <c r="D8" s="14"/>
      <c r="E8" s="11"/>
      <c r="F8" s="15"/>
    </row>
    <row r="9" spans="1:13" x14ac:dyDescent="0.3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35">
      <c r="A10" s="16" t="s">
        <v>14</v>
      </c>
      <c r="B10" s="20"/>
      <c r="C10" s="21">
        <v>1112068200.74</v>
      </c>
      <c r="D10" s="22">
        <v>210282614.09999999</v>
      </c>
      <c r="E10" s="23">
        <v>194941889.59999999</v>
      </c>
      <c r="F10" s="24">
        <v>0.18714421370279544</v>
      </c>
      <c r="G10" s="25"/>
      <c r="H10" s="26"/>
      <c r="I10" s="26"/>
      <c r="J10" s="26"/>
      <c r="K10" s="26"/>
      <c r="L10" s="26"/>
      <c r="M10" s="26"/>
    </row>
    <row r="11" spans="1:13" x14ac:dyDescent="0.35">
      <c r="A11" s="16" t="s">
        <v>15</v>
      </c>
      <c r="B11" s="20"/>
      <c r="C11" s="27">
        <v>70401532.329999998</v>
      </c>
      <c r="D11" s="22">
        <v>5374930.3799999999</v>
      </c>
      <c r="E11" s="23">
        <v>4774556.59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35">
      <c r="A12" s="16" t="s">
        <v>16</v>
      </c>
      <c r="B12" s="20"/>
      <c r="C12" s="28">
        <v>1041666668.41</v>
      </c>
      <c r="D12" s="22">
        <v>204907683.72</v>
      </c>
      <c r="E12" s="23">
        <v>190167333.00999999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35">
      <c r="A13" s="16" t="s">
        <v>17</v>
      </c>
      <c r="B13" s="11"/>
      <c r="C13" s="28">
        <v>1041666668.41</v>
      </c>
      <c r="D13" s="22">
        <v>204907683.72</v>
      </c>
      <c r="E13" s="23">
        <v>190167333.00999999</v>
      </c>
      <c r="F13" s="24">
        <v>0.1825606393840665</v>
      </c>
      <c r="G13" s="25"/>
      <c r="H13" s="29"/>
      <c r="I13" s="26"/>
      <c r="J13" s="26"/>
      <c r="K13" s="26"/>
      <c r="L13" s="26"/>
      <c r="M13" s="26"/>
    </row>
    <row r="14" spans="1:13" x14ac:dyDescent="0.35">
      <c r="A14" s="30" t="s">
        <v>18</v>
      </c>
      <c r="B14" s="31">
        <v>0.01</v>
      </c>
      <c r="C14" s="27">
        <v>233000000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35">
      <c r="A15" s="30" t="s">
        <v>19</v>
      </c>
      <c r="B15" s="31">
        <v>1.47E-2</v>
      </c>
      <c r="C15" s="27">
        <v>266000000</v>
      </c>
      <c r="D15" s="22">
        <v>0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35">
      <c r="A16" s="30" t="s">
        <v>20</v>
      </c>
      <c r="B16" s="31">
        <v>7.6463E-3</v>
      </c>
      <c r="C16" s="27">
        <v>80000000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35">
      <c r="A17" s="30" t="s">
        <v>21</v>
      </c>
      <c r="B17" s="31">
        <v>1.7399999999999999E-2</v>
      </c>
      <c r="C17" s="27">
        <v>332000000</v>
      </c>
      <c r="D17" s="22">
        <v>74241015.310000002</v>
      </c>
      <c r="E17" s="23">
        <v>59500664.599999994</v>
      </c>
      <c r="F17" s="24">
        <v>0.17921886927710842</v>
      </c>
      <c r="G17" s="25"/>
      <c r="I17" s="26"/>
      <c r="J17" s="26"/>
      <c r="K17" s="26"/>
      <c r="L17" s="26"/>
      <c r="M17" s="26"/>
    </row>
    <row r="18" spans="1:13" x14ac:dyDescent="0.35">
      <c r="A18" s="30" t="s">
        <v>22</v>
      </c>
      <c r="B18" s="31">
        <v>2.1100000000000001E-2</v>
      </c>
      <c r="C18" s="27">
        <v>89000000</v>
      </c>
      <c r="D18" s="22">
        <v>89000000</v>
      </c>
      <c r="E18" s="23">
        <v>89000000</v>
      </c>
      <c r="F18" s="24">
        <v>1</v>
      </c>
      <c r="I18" s="26"/>
      <c r="J18" s="26"/>
      <c r="K18" s="26"/>
      <c r="L18" s="26"/>
      <c r="M18" s="26"/>
    </row>
    <row r="19" spans="1:13" x14ac:dyDescent="0.35">
      <c r="A19" s="30" t="s">
        <v>23</v>
      </c>
      <c r="B19" s="31">
        <v>0</v>
      </c>
      <c r="C19" s="21">
        <v>41666668.409999996</v>
      </c>
      <c r="D19" s="22">
        <v>41666668.409999996</v>
      </c>
      <c r="E19" s="23">
        <v>41666668.409999996</v>
      </c>
      <c r="F19" s="24">
        <v>1</v>
      </c>
      <c r="I19" s="26"/>
      <c r="J19" s="26"/>
      <c r="K19" s="26"/>
      <c r="L19" s="26"/>
      <c r="M19" s="26"/>
    </row>
    <row r="20" spans="1:13" x14ac:dyDescent="0.35">
      <c r="A20" s="32"/>
      <c r="B20" s="33"/>
      <c r="C20" s="34"/>
      <c r="D20" s="34"/>
      <c r="E20" s="34"/>
      <c r="F20" s="35"/>
    </row>
    <row r="21" spans="1:13" x14ac:dyDescent="0.35">
      <c r="A21" s="32"/>
      <c r="B21" s="33"/>
      <c r="C21" s="34"/>
      <c r="D21" s="34"/>
      <c r="E21" s="34"/>
      <c r="F21" s="36"/>
    </row>
    <row r="22" spans="1:13" ht="35" x14ac:dyDescent="0.3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3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35">
      <c r="A24" s="32" t="s">
        <v>19</v>
      </c>
      <c r="B24" s="22">
        <v>0</v>
      </c>
      <c r="C24" s="22">
        <v>0</v>
      </c>
      <c r="D24" s="39">
        <v>0</v>
      </c>
      <c r="E24" s="40">
        <v>0</v>
      </c>
      <c r="F24" s="36"/>
    </row>
    <row r="25" spans="1:13" x14ac:dyDescent="0.3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35">
      <c r="A26" s="32" t="s">
        <v>21</v>
      </c>
      <c r="B26" s="22">
        <v>14740350.710000008</v>
      </c>
      <c r="C26" s="22">
        <v>107649.47</v>
      </c>
      <c r="D26" s="39">
        <v>44.398646716867496</v>
      </c>
      <c r="E26" s="40">
        <v>0.32424539156626508</v>
      </c>
      <c r="F26" s="36"/>
    </row>
    <row r="27" spans="1:13" x14ac:dyDescent="0.35">
      <c r="A27" s="32" t="s">
        <v>22</v>
      </c>
      <c r="B27" s="22">
        <v>0</v>
      </c>
      <c r="C27" s="22">
        <v>156491.67000000001</v>
      </c>
      <c r="D27" s="39">
        <v>0</v>
      </c>
      <c r="E27" s="40">
        <v>1.758333370786517</v>
      </c>
      <c r="F27" s="36"/>
    </row>
    <row r="28" spans="1:13" x14ac:dyDescent="0.3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" thickBot="1" x14ac:dyDescent="0.4">
      <c r="A29" s="41" t="s">
        <v>28</v>
      </c>
      <c r="B29" s="42">
        <v>14740350.710000008</v>
      </c>
      <c r="C29" s="42">
        <v>264141.14</v>
      </c>
      <c r="D29" s="43"/>
      <c r="E29" s="34"/>
      <c r="F29" s="36"/>
    </row>
    <row r="30" spans="1:13" x14ac:dyDescent="0.35">
      <c r="B30" s="29"/>
      <c r="C30" s="29"/>
      <c r="D30" s="44"/>
      <c r="E30" s="29"/>
      <c r="F30" s="45"/>
    </row>
    <row r="31" spans="1:13" x14ac:dyDescent="0.35">
      <c r="A31" s="46"/>
      <c r="B31" s="47"/>
      <c r="C31" s="29"/>
      <c r="D31" s="29"/>
      <c r="E31" s="29"/>
      <c r="F31" s="45"/>
    </row>
    <row r="32" spans="1:13" x14ac:dyDescent="0.35">
      <c r="A32" s="3" t="s">
        <v>29</v>
      </c>
      <c r="E32" s="48"/>
    </row>
    <row r="33" spans="1:7" x14ac:dyDescent="0.35">
      <c r="E33" s="48"/>
      <c r="F33" s="49"/>
      <c r="G33" s="50"/>
    </row>
    <row r="34" spans="1:7" x14ac:dyDescent="0.35">
      <c r="A34" s="46" t="s">
        <v>30</v>
      </c>
      <c r="F34" s="49"/>
      <c r="G34" s="50"/>
    </row>
    <row r="35" spans="1:7" x14ac:dyDescent="0.35">
      <c r="A35" s="51" t="s">
        <v>31</v>
      </c>
      <c r="E35" s="52">
        <v>357929.86</v>
      </c>
      <c r="F35" s="53"/>
      <c r="G35" s="54"/>
    </row>
    <row r="36" spans="1:7" x14ac:dyDescent="0.35">
      <c r="A36" s="51" t="s">
        <v>32</v>
      </c>
      <c r="E36" s="55">
        <v>0</v>
      </c>
      <c r="F36" s="53"/>
      <c r="G36" s="54"/>
    </row>
    <row r="37" spans="1:7" x14ac:dyDescent="0.35">
      <c r="A37" s="46" t="s">
        <v>33</v>
      </c>
      <c r="E37" s="52">
        <v>357929.86</v>
      </c>
      <c r="F37" s="53"/>
      <c r="G37" s="54"/>
    </row>
    <row r="38" spans="1:7" x14ac:dyDescent="0.35">
      <c r="E38" s="56"/>
      <c r="F38" s="53"/>
      <c r="G38" s="54"/>
    </row>
    <row r="39" spans="1:7" x14ac:dyDescent="0.35">
      <c r="A39" s="46" t="s">
        <v>34</v>
      </c>
      <c r="E39" s="56"/>
      <c r="F39" s="53"/>
      <c r="G39" s="54"/>
    </row>
    <row r="40" spans="1:7" x14ac:dyDescent="0.35">
      <c r="A40" s="51" t="s">
        <v>35</v>
      </c>
      <c r="E40" s="52">
        <v>15174940.76</v>
      </c>
      <c r="F40" s="53"/>
      <c r="G40" s="54"/>
    </row>
    <row r="41" spans="1:7" x14ac:dyDescent="0.35">
      <c r="A41" s="51" t="s">
        <v>36</v>
      </c>
      <c r="E41" s="55">
        <v>0</v>
      </c>
      <c r="F41" s="53"/>
      <c r="G41" s="54"/>
    </row>
    <row r="42" spans="1:7" x14ac:dyDescent="0.35">
      <c r="A42" s="46" t="s">
        <v>37</v>
      </c>
      <c r="E42" s="52">
        <v>15174940.76</v>
      </c>
      <c r="F42" s="53"/>
      <c r="G42" s="54"/>
    </row>
    <row r="43" spans="1:7" x14ac:dyDescent="0.35">
      <c r="A43" s="51"/>
      <c r="E43" s="57"/>
      <c r="F43" s="53"/>
      <c r="G43" s="54"/>
    </row>
    <row r="44" spans="1:7" x14ac:dyDescent="0.35">
      <c r="A44" s="46" t="s">
        <v>38</v>
      </c>
      <c r="E44" s="52">
        <v>134553.81</v>
      </c>
      <c r="F44" s="53"/>
      <c r="G44" s="54"/>
    </row>
    <row r="45" spans="1:7" x14ac:dyDescent="0.35">
      <c r="A45" s="46"/>
      <c r="E45" s="52"/>
      <c r="F45" s="53"/>
      <c r="G45" s="54"/>
    </row>
    <row r="46" spans="1:7" x14ac:dyDescent="0.35">
      <c r="A46" s="46"/>
      <c r="E46" s="58"/>
      <c r="F46" s="53"/>
      <c r="G46" s="54"/>
    </row>
    <row r="47" spans="1:7" ht="18" thickBot="1" x14ac:dyDescent="0.4">
      <c r="A47" s="3" t="s">
        <v>39</v>
      </c>
      <c r="E47" s="59">
        <v>15667424.43</v>
      </c>
      <c r="F47" s="53"/>
      <c r="G47" s="54"/>
    </row>
    <row r="48" spans="1:7" ht="18" thickTop="1" x14ac:dyDescent="0.35">
      <c r="E48" s="60"/>
      <c r="F48" s="53"/>
      <c r="G48" s="54"/>
    </row>
    <row r="49" spans="1:7" x14ac:dyDescent="0.35">
      <c r="A49" s="3" t="s">
        <v>40</v>
      </c>
      <c r="D49" s="61"/>
      <c r="E49" s="62"/>
      <c r="F49" s="53"/>
      <c r="G49" s="54"/>
    </row>
    <row r="50" spans="1:7" x14ac:dyDescent="0.35">
      <c r="D50" s="63" t="s">
        <v>41</v>
      </c>
      <c r="E50" s="63" t="s">
        <v>42</v>
      </c>
      <c r="F50" s="53"/>
      <c r="G50" s="54"/>
    </row>
    <row r="51" spans="1:7" x14ac:dyDescent="0.35">
      <c r="A51" s="46" t="s">
        <v>43</v>
      </c>
      <c r="D51" s="64">
        <v>26232</v>
      </c>
      <c r="E51" s="58">
        <v>204907683.72</v>
      </c>
      <c r="F51" s="53"/>
      <c r="G51" s="54"/>
    </row>
    <row r="52" spans="1:7" x14ac:dyDescent="0.35">
      <c r="A52" s="46" t="s">
        <v>44</v>
      </c>
      <c r="D52" s="65"/>
      <c r="E52" s="55">
        <v>14740350.710000008</v>
      </c>
      <c r="F52" s="53"/>
      <c r="G52" s="54"/>
    </row>
    <row r="53" spans="1:7" x14ac:dyDescent="0.35">
      <c r="A53" s="46"/>
      <c r="D53" s="66">
        <v>25608</v>
      </c>
      <c r="E53" s="67">
        <v>190167333.00999999</v>
      </c>
      <c r="F53" s="53"/>
      <c r="G53" s="54"/>
    </row>
    <row r="54" spans="1:7" x14ac:dyDescent="0.35">
      <c r="F54" s="53"/>
      <c r="G54" s="54"/>
    </row>
    <row r="55" spans="1:7" x14ac:dyDescent="0.35">
      <c r="A55" s="3" t="s">
        <v>45</v>
      </c>
      <c r="E55" s="61"/>
      <c r="F55" s="53"/>
      <c r="G55" s="54"/>
    </row>
    <row r="56" spans="1:7" x14ac:dyDescent="0.35">
      <c r="F56" s="53"/>
      <c r="G56" s="54"/>
    </row>
    <row r="57" spans="1:7" x14ac:dyDescent="0.35">
      <c r="A57" s="46" t="s">
        <v>39</v>
      </c>
      <c r="E57" s="68">
        <v>15667424.43</v>
      </c>
      <c r="F57" s="53"/>
      <c r="G57" s="54"/>
    </row>
    <row r="58" spans="1:7" x14ac:dyDescent="0.35">
      <c r="A58" s="46" t="s">
        <v>46</v>
      </c>
      <c r="E58" s="68">
        <v>0</v>
      </c>
      <c r="F58" s="53"/>
      <c r="G58" s="54"/>
    </row>
    <row r="59" spans="1:7" x14ac:dyDescent="0.35">
      <c r="A59" s="46" t="s">
        <v>47</v>
      </c>
      <c r="E59" s="69">
        <v>15667424.43</v>
      </c>
      <c r="F59" s="53"/>
      <c r="G59" s="54"/>
    </row>
    <row r="60" spans="1:7" x14ac:dyDescent="0.35">
      <c r="F60" s="53"/>
      <c r="G60" s="54"/>
    </row>
    <row r="61" spans="1:7" x14ac:dyDescent="0.35">
      <c r="A61" s="46" t="s">
        <v>48</v>
      </c>
      <c r="E61" s="29">
        <v>0</v>
      </c>
      <c r="F61" s="53"/>
      <c r="G61" s="54"/>
    </row>
    <row r="62" spans="1:7" x14ac:dyDescent="0.35">
      <c r="F62" s="53"/>
      <c r="G62" s="54"/>
    </row>
    <row r="63" spans="1:7" x14ac:dyDescent="0.35">
      <c r="A63" s="46" t="s">
        <v>49</v>
      </c>
      <c r="F63" s="53"/>
      <c r="G63" s="54"/>
    </row>
    <row r="64" spans="1:7" x14ac:dyDescent="0.35">
      <c r="A64" s="51" t="s">
        <v>50</v>
      </c>
      <c r="E64" s="68">
        <v>175235.51</v>
      </c>
      <c r="F64" s="53"/>
      <c r="G64" s="54"/>
    </row>
    <row r="65" spans="1:7" x14ac:dyDescent="0.35">
      <c r="A65" s="51" t="s">
        <v>51</v>
      </c>
      <c r="E65" s="68">
        <v>175235.51</v>
      </c>
      <c r="F65" s="53"/>
      <c r="G65" s="54"/>
    </row>
    <row r="66" spans="1:7" x14ac:dyDescent="0.35">
      <c r="A66" s="51" t="s">
        <v>52</v>
      </c>
      <c r="E66" s="69">
        <v>0</v>
      </c>
      <c r="F66" s="53"/>
      <c r="G66" s="54"/>
    </row>
    <row r="67" spans="1:7" x14ac:dyDescent="0.35">
      <c r="F67" s="53"/>
      <c r="G67" s="54"/>
    </row>
    <row r="68" spans="1:7" x14ac:dyDescent="0.35">
      <c r="A68" s="46" t="s">
        <v>53</v>
      </c>
      <c r="F68" s="53"/>
      <c r="G68" s="54"/>
    </row>
    <row r="69" spans="1:7" x14ac:dyDescent="0.35">
      <c r="A69" s="51" t="s">
        <v>54</v>
      </c>
      <c r="F69" s="53"/>
      <c r="G69" s="54"/>
    </row>
    <row r="70" spans="1:7" x14ac:dyDescent="0.35">
      <c r="A70" s="70" t="s">
        <v>55</v>
      </c>
      <c r="E70" s="68">
        <v>0</v>
      </c>
      <c r="F70" s="53"/>
      <c r="G70" s="54"/>
    </row>
    <row r="71" spans="1:7" x14ac:dyDescent="0.35">
      <c r="A71" s="70" t="s">
        <v>56</v>
      </c>
      <c r="E71" s="68">
        <v>0</v>
      </c>
      <c r="F71" s="53"/>
      <c r="G71" s="54"/>
    </row>
    <row r="72" spans="1:7" x14ac:dyDescent="0.35">
      <c r="A72" s="70" t="s">
        <v>57</v>
      </c>
      <c r="E72" s="68">
        <v>0</v>
      </c>
      <c r="F72" s="53"/>
      <c r="G72" s="54"/>
    </row>
    <row r="73" spans="1:7" x14ac:dyDescent="0.35">
      <c r="A73" s="70"/>
      <c r="E73" s="68"/>
      <c r="F73" s="53"/>
      <c r="G73" s="54"/>
    </row>
    <row r="74" spans="1:7" x14ac:dyDescent="0.35">
      <c r="A74" s="70" t="s">
        <v>58</v>
      </c>
      <c r="E74" s="68">
        <v>0</v>
      </c>
      <c r="F74" s="53"/>
      <c r="G74" s="54"/>
    </row>
    <row r="75" spans="1:7" x14ac:dyDescent="0.35">
      <c r="A75" s="70" t="s">
        <v>59</v>
      </c>
      <c r="E75" s="68">
        <v>0</v>
      </c>
      <c r="F75" s="53"/>
      <c r="G75" s="54"/>
    </row>
    <row r="76" spans="1:7" x14ac:dyDescent="0.35">
      <c r="F76" s="53"/>
      <c r="G76" s="54"/>
    </row>
    <row r="77" spans="1:7" x14ac:dyDescent="0.35">
      <c r="A77" s="51" t="s">
        <v>60</v>
      </c>
      <c r="F77" s="53"/>
      <c r="G77" s="54"/>
    </row>
    <row r="78" spans="1:7" x14ac:dyDescent="0.35">
      <c r="A78" s="70" t="s">
        <v>61</v>
      </c>
      <c r="E78" s="68">
        <v>0</v>
      </c>
      <c r="F78" s="53"/>
      <c r="G78" s="54"/>
    </row>
    <row r="79" spans="1:7" x14ac:dyDescent="0.35">
      <c r="A79" s="70" t="s">
        <v>62</v>
      </c>
      <c r="E79" s="68">
        <v>0</v>
      </c>
      <c r="F79" s="53"/>
      <c r="G79" s="54"/>
    </row>
    <row r="80" spans="1:7" x14ac:dyDescent="0.35">
      <c r="A80" s="70" t="s">
        <v>63</v>
      </c>
      <c r="E80" s="68">
        <v>0</v>
      </c>
      <c r="F80" s="53"/>
      <c r="G80" s="54"/>
    </row>
    <row r="81" spans="1:7" x14ac:dyDescent="0.35">
      <c r="A81" s="70"/>
      <c r="E81" s="68"/>
      <c r="F81" s="53"/>
      <c r="G81" s="54"/>
    </row>
    <row r="82" spans="1:7" x14ac:dyDescent="0.35">
      <c r="A82" s="70" t="s">
        <v>64</v>
      </c>
      <c r="E82" s="68">
        <v>0</v>
      </c>
      <c r="F82" s="53"/>
      <c r="G82" s="54"/>
    </row>
    <row r="83" spans="1:7" x14ac:dyDescent="0.35">
      <c r="A83" s="70" t="s">
        <v>65</v>
      </c>
      <c r="E83" s="68">
        <v>0</v>
      </c>
      <c r="F83" s="53"/>
      <c r="G83" s="54"/>
    </row>
    <row r="84" spans="1:7" x14ac:dyDescent="0.35">
      <c r="A84" s="70"/>
      <c r="F84" s="53"/>
      <c r="G84" s="54"/>
    </row>
    <row r="85" spans="1:7" x14ac:dyDescent="0.35">
      <c r="A85" s="51" t="s">
        <v>66</v>
      </c>
      <c r="F85" s="53"/>
      <c r="G85" s="54"/>
    </row>
    <row r="86" spans="1:7" x14ac:dyDescent="0.35">
      <c r="A86" s="70" t="s">
        <v>67</v>
      </c>
      <c r="E86" s="68">
        <v>0</v>
      </c>
      <c r="F86" s="53"/>
      <c r="G86" s="54"/>
    </row>
    <row r="87" spans="1:7" x14ac:dyDescent="0.35">
      <c r="A87" s="70" t="s">
        <v>68</v>
      </c>
      <c r="E87" s="68">
        <v>0</v>
      </c>
      <c r="F87" s="53"/>
      <c r="G87" s="54"/>
    </row>
    <row r="88" spans="1:7" x14ac:dyDescent="0.35">
      <c r="A88" s="70" t="s">
        <v>69</v>
      </c>
      <c r="E88" s="68">
        <v>0</v>
      </c>
      <c r="F88" s="53"/>
      <c r="G88" s="54"/>
    </row>
    <row r="89" spans="1:7" x14ac:dyDescent="0.35">
      <c r="A89" s="70"/>
      <c r="E89" s="68"/>
      <c r="F89" s="53"/>
      <c r="G89" s="54"/>
    </row>
    <row r="90" spans="1:7" x14ac:dyDescent="0.35">
      <c r="A90" s="70" t="s">
        <v>70</v>
      </c>
      <c r="E90" s="68">
        <v>0</v>
      </c>
      <c r="F90" s="53"/>
      <c r="G90" s="54"/>
    </row>
    <row r="91" spans="1:7" x14ac:dyDescent="0.35">
      <c r="A91" s="70" t="s">
        <v>71</v>
      </c>
      <c r="E91" s="68">
        <v>0</v>
      </c>
      <c r="F91" s="53"/>
      <c r="G91" s="54"/>
    </row>
    <row r="92" spans="1:7" x14ac:dyDescent="0.35">
      <c r="A92" s="70"/>
      <c r="F92" s="53"/>
      <c r="G92" s="54"/>
    </row>
    <row r="93" spans="1:7" x14ac:dyDescent="0.35">
      <c r="A93" s="51" t="s">
        <v>72</v>
      </c>
      <c r="F93" s="53"/>
      <c r="G93" s="54"/>
    </row>
    <row r="94" spans="1:7" x14ac:dyDescent="0.35">
      <c r="A94" s="70" t="s">
        <v>73</v>
      </c>
      <c r="E94" s="68">
        <v>0</v>
      </c>
      <c r="F94" s="53"/>
      <c r="G94" s="54"/>
    </row>
    <row r="95" spans="1:7" x14ac:dyDescent="0.35">
      <c r="A95" s="70" t="s">
        <v>74</v>
      </c>
      <c r="E95" s="68">
        <v>0</v>
      </c>
      <c r="F95" s="53"/>
      <c r="G95" s="54"/>
    </row>
    <row r="96" spans="1:7" x14ac:dyDescent="0.35">
      <c r="A96" s="70" t="s">
        <v>75</v>
      </c>
      <c r="E96" s="68">
        <v>107649.47</v>
      </c>
      <c r="F96" s="53"/>
      <c r="G96" s="54"/>
    </row>
    <row r="97" spans="1:7" x14ac:dyDescent="0.35">
      <c r="A97" s="70"/>
      <c r="E97" s="68"/>
      <c r="F97" s="53"/>
      <c r="G97" s="54"/>
    </row>
    <row r="98" spans="1:7" x14ac:dyDescent="0.35">
      <c r="A98" s="70" t="s">
        <v>76</v>
      </c>
      <c r="E98" s="68">
        <v>107649.47</v>
      </c>
      <c r="F98" s="53"/>
      <c r="G98" s="54"/>
    </row>
    <row r="99" spans="1:7" x14ac:dyDescent="0.35">
      <c r="A99" s="70" t="s">
        <v>77</v>
      </c>
      <c r="E99" s="68">
        <v>0</v>
      </c>
      <c r="F99" s="53"/>
      <c r="G99" s="54"/>
    </row>
    <row r="100" spans="1:7" x14ac:dyDescent="0.35">
      <c r="F100" s="53"/>
      <c r="G100" s="54"/>
    </row>
    <row r="101" spans="1:7" x14ac:dyDescent="0.35">
      <c r="A101" s="51" t="s">
        <v>78</v>
      </c>
      <c r="F101" s="53"/>
      <c r="G101" s="54"/>
    </row>
    <row r="102" spans="1:7" x14ac:dyDescent="0.35">
      <c r="A102" s="70" t="s">
        <v>79</v>
      </c>
      <c r="E102" s="68">
        <v>0</v>
      </c>
      <c r="F102" s="53"/>
      <c r="G102" s="54"/>
    </row>
    <row r="103" spans="1:7" x14ac:dyDescent="0.35">
      <c r="A103" s="70" t="s">
        <v>80</v>
      </c>
      <c r="E103" s="68">
        <v>0</v>
      </c>
      <c r="F103" s="53"/>
      <c r="G103" s="54"/>
    </row>
    <row r="104" spans="1:7" x14ac:dyDescent="0.35">
      <c r="A104" s="70" t="s">
        <v>81</v>
      </c>
      <c r="E104" s="68">
        <v>156491.67000000001</v>
      </c>
      <c r="F104" s="53"/>
      <c r="G104" s="54"/>
    </row>
    <row r="105" spans="1:7" x14ac:dyDescent="0.35">
      <c r="A105" s="70"/>
      <c r="E105" s="68"/>
      <c r="F105" s="53"/>
      <c r="G105" s="54"/>
    </row>
    <row r="106" spans="1:7" x14ac:dyDescent="0.35">
      <c r="A106" s="70" t="s">
        <v>82</v>
      </c>
      <c r="E106" s="68">
        <v>156491.67000000001</v>
      </c>
      <c r="F106" s="53"/>
      <c r="G106" s="54"/>
    </row>
    <row r="107" spans="1:7" x14ac:dyDescent="0.35">
      <c r="A107" s="70" t="s">
        <v>83</v>
      </c>
      <c r="E107" s="68">
        <v>0</v>
      </c>
      <c r="F107" s="53"/>
      <c r="G107" s="54"/>
    </row>
    <row r="108" spans="1:7" x14ac:dyDescent="0.35">
      <c r="A108" s="70"/>
      <c r="E108" s="29"/>
      <c r="F108" s="53"/>
      <c r="G108" s="54"/>
    </row>
    <row r="109" spans="1:7" x14ac:dyDescent="0.35">
      <c r="A109" s="51" t="s">
        <v>84</v>
      </c>
      <c r="F109" s="53"/>
      <c r="G109" s="54"/>
    </row>
    <row r="110" spans="1:7" x14ac:dyDescent="0.35">
      <c r="A110" s="70" t="s">
        <v>85</v>
      </c>
      <c r="E110" s="69">
        <v>264141.14</v>
      </c>
      <c r="F110" s="53"/>
      <c r="G110" s="54"/>
    </row>
    <row r="111" spans="1:7" x14ac:dyDescent="0.35">
      <c r="A111" s="70" t="s">
        <v>86</v>
      </c>
      <c r="E111" s="69">
        <v>264141.14</v>
      </c>
      <c r="F111" s="53"/>
      <c r="G111" s="54"/>
    </row>
    <row r="112" spans="1:7" x14ac:dyDescent="0.35">
      <c r="A112" s="70" t="s">
        <v>87</v>
      </c>
      <c r="E112" s="69">
        <v>0</v>
      </c>
      <c r="F112" s="53"/>
      <c r="G112" s="54"/>
    </row>
    <row r="113" spans="1:7" x14ac:dyDescent="0.35">
      <c r="A113" s="70" t="s">
        <v>88</v>
      </c>
      <c r="E113" s="69">
        <v>0</v>
      </c>
      <c r="F113" s="53"/>
      <c r="G113" s="54"/>
    </row>
    <row r="114" spans="1:7" x14ac:dyDescent="0.35">
      <c r="F114" s="53"/>
      <c r="G114" s="54"/>
    </row>
    <row r="115" spans="1:7" x14ac:dyDescent="0.35">
      <c r="A115" s="46" t="s">
        <v>89</v>
      </c>
      <c r="E115" s="26">
        <v>15228047.77825</v>
      </c>
      <c r="F115" s="53"/>
      <c r="G115" s="54"/>
    </row>
    <row r="116" spans="1:7" x14ac:dyDescent="0.35">
      <c r="A116" s="51"/>
      <c r="F116" s="53"/>
      <c r="G116" s="54"/>
    </row>
    <row r="117" spans="1:7" x14ac:dyDescent="0.35">
      <c r="A117" s="46" t="s">
        <v>90</v>
      </c>
      <c r="E117" s="71">
        <v>14740350.710000008</v>
      </c>
      <c r="F117" s="53"/>
      <c r="G117" s="54"/>
    </row>
    <row r="118" spans="1:7" x14ac:dyDescent="0.35">
      <c r="A118" s="46"/>
      <c r="F118" s="53"/>
      <c r="G118" s="54"/>
    </row>
    <row r="119" spans="1:7" x14ac:dyDescent="0.35">
      <c r="A119" s="51" t="s">
        <v>91</v>
      </c>
      <c r="E119" s="68">
        <v>0</v>
      </c>
      <c r="F119" s="53"/>
      <c r="G119" s="54"/>
    </row>
    <row r="120" spans="1:7" x14ac:dyDescent="0.35">
      <c r="A120" s="51" t="s">
        <v>92</v>
      </c>
      <c r="E120" s="72">
        <v>14740350.710000008</v>
      </c>
      <c r="F120" s="53"/>
      <c r="G120" s="54"/>
    </row>
    <row r="121" spans="1:7" x14ac:dyDescent="0.35">
      <c r="A121" s="51" t="s">
        <v>93</v>
      </c>
      <c r="E121" s="69">
        <v>0</v>
      </c>
      <c r="F121" s="53"/>
      <c r="G121" s="54"/>
    </row>
    <row r="122" spans="1:7" x14ac:dyDescent="0.35">
      <c r="A122" s="51"/>
      <c r="E122" s="26"/>
      <c r="F122" s="53"/>
      <c r="G122" s="54"/>
    </row>
    <row r="123" spans="1:7" x14ac:dyDescent="0.35">
      <c r="A123" s="46" t="s">
        <v>94</v>
      </c>
      <c r="E123" s="69">
        <v>0</v>
      </c>
      <c r="F123" s="53"/>
      <c r="G123" s="54"/>
    </row>
    <row r="124" spans="1:7" x14ac:dyDescent="0.35">
      <c r="A124" s="46"/>
      <c r="E124" s="73"/>
      <c r="F124" s="53"/>
      <c r="G124" s="54"/>
    </row>
    <row r="125" spans="1:7" x14ac:dyDescent="0.35">
      <c r="A125" s="51" t="s">
        <v>95</v>
      </c>
      <c r="E125" s="68">
        <v>0</v>
      </c>
      <c r="F125" s="53"/>
      <c r="G125" s="54"/>
    </row>
    <row r="126" spans="1:7" x14ac:dyDescent="0.35">
      <c r="A126" s="51" t="s">
        <v>96</v>
      </c>
      <c r="E126" s="69">
        <v>0</v>
      </c>
      <c r="F126" s="53"/>
      <c r="G126" s="54"/>
    </row>
    <row r="127" spans="1:7" x14ac:dyDescent="0.35">
      <c r="A127" s="51" t="s">
        <v>97</v>
      </c>
      <c r="E127" s="69">
        <v>0</v>
      </c>
      <c r="F127" s="53"/>
      <c r="G127" s="54"/>
    </row>
    <row r="128" spans="1:7" x14ac:dyDescent="0.35">
      <c r="A128" s="51"/>
      <c r="E128" s="26"/>
      <c r="F128" s="53"/>
      <c r="G128" s="54"/>
    </row>
    <row r="129" spans="1:7" x14ac:dyDescent="0.35">
      <c r="A129" s="46" t="s">
        <v>98</v>
      </c>
      <c r="E129" s="69">
        <v>487697.06824999116</v>
      </c>
      <c r="F129" s="53"/>
      <c r="G129" s="54"/>
    </row>
    <row r="130" spans="1:7" x14ac:dyDescent="0.35">
      <c r="A130" s="51" t="s">
        <v>99</v>
      </c>
      <c r="E130" s="68">
        <v>0</v>
      </c>
      <c r="F130" s="53"/>
      <c r="G130" s="54"/>
    </row>
    <row r="131" spans="1:7" x14ac:dyDescent="0.35">
      <c r="A131" s="46" t="s">
        <v>100</v>
      </c>
      <c r="E131" s="69">
        <v>487697.06824999116</v>
      </c>
      <c r="F131" s="53"/>
      <c r="G131" s="54"/>
    </row>
    <row r="132" spans="1:7" x14ac:dyDescent="0.35">
      <c r="F132" s="53"/>
      <c r="G132" s="54"/>
    </row>
    <row r="133" spans="1:7" hidden="1" x14ac:dyDescent="0.35">
      <c r="A133" s="3" t="s">
        <v>101</v>
      </c>
      <c r="F133" s="53"/>
      <c r="G133" s="54"/>
    </row>
    <row r="134" spans="1:7" hidden="1" x14ac:dyDescent="0.35">
      <c r="F134" s="53"/>
      <c r="G134" s="54"/>
    </row>
    <row r="135" spans="1:7" hidden="1" x14ac:dyDescent="0.35">
      <c r="A135" s="46" t="s">
        <v>102</v>
      </c>
      <c r="E135" s="68">
        <v>0</v>
      </c>
      <c r="F135" s="53"/>
      <c r="G135" s="54"/>
    </row>
    <row r="136" spans="1:7" hidden="1" x14ac:dyDescent="0.35">
      <c r="A136" s="46" t="s">
        <v>103</v>
      </c>
      <c r="E136" s="74">
        <v>0</v>
      </c>
      <c r="F136" s="53"/>
      <c r="G136" s="54"/>
    </row>
    <row r="137" spans="1:7" hidden="1" x14ac:dyDescent="0.35">
      <c r="A137" s="46" t="s">
        <v>104</v>
      </c>
      <c r="E137" s="69">
        <v>0</v>
      </c>
      <c r="F137" s="53"/>
      <c r="G137" s="54"/>
    </row>
    <row r="138" spans="1:7" hidden="1" x14ac:dyDescent="0.35">
      <c r="A138" s="46"/>
      <c r="E138" s="26"/>
      <c r="F138" s="53"/>
      <c r="G138" s="54"/>
    </row>
    <row r="139" spans="1:7" hidden="1" x14ac:dyDescent="0.35">
      <c r="A139" s="46"/>
      <c r="E139" s="26"/>
      <c r="F139" s="53"/>
      <c r="G139" s="54"/>
    </row>
    <row r="140" spans="1:7" x14ac:dyDescent="0.35">
      <c r="F140" s="53"/>
      <c r="G140" s="54"/>
    </row>
    <row r="141" spans="1:7" x14ac:dyDescent="0.35">
      <c r="A141" s="3" t="s">
        <v>105</v>
      </c>
      <c r="F141" s="53"/>
      <c r="G141" s="54"/>
    </row>
    <row r="142" spans="1:7" x14ac:dyDescent="0.35">
      <c r="F142" s="53"/>
      <c r="G142" s="54"/>
    </row>
    <row r="143" spans="1:7" x14ac:dyDescent="0.35">
      <c r="A143" s="46" t="s">
        <v>106</v>
      </c>
      <c r="E143" s="69">
        <v>2604166.67</v>
      </c>
      <c r="F143" s="53"/>
      <c r="G143" s="54"/>
    </row>
    <row r="144" spans="1:7" x14ac:dyDescent="0.35">
      <c r="A144" s="46" t="s">
        <v>107</v>
      </c>
      <c r="E144" s="69">
        <v>2604166.6799999997</v>
      </c>
      <c r="F144" s="75"/>
      <c r="G144" s="54"/>
    </row>
    <row r="145" spans="1:256" x14ac:dyDescent="0.35">
      <c r="A145" s="46" t="s">
        <v>108</v>
      </c>
      <c r="E145" s="68">
        <v>2604166.6800000002</v>
      </c>
      <c r="F145" s="53"/>
      <c r="G145" s="54"/>
    </row>
    <row r="146" spans="1:256" s="2" customFormat="1" x14ac:dyDescent="0.35">
      <c r="A146" s="76" t="s">
        <v>109</v>
      </c>
      <c r="B146" s="76"/>
      <c r="C146" s="76"/>
      <c r="D146" s="76"/>
      <c r="E146" s="68">
        <v>0</v>
      </c>
      <c r="F146" s="4"/>
      <c r="G146" s="54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35">
      <c r="A147" s="46" t="s">
        <v>110</v>
      </c>
      <c r="E147" s="69">
        <v>2604166.6800000002</v>
      </c>
      <c r="F147" s="53"/>
      <c r="G147" s="54"/>
    </row>
    <row r="148" spans="1:256" x14ac:dyDescent="0.35">
      <c r="F148" s="53"/>
      <c r="G148" s="54"/>
    </row>
    <row r="149" spans="1:256" x14ac:dyDescent="0.35">
      <c r="A149" s="46" t="s">
        <v>111</v>
      </c>
      <c r="D149" s="77"/>
      <c r="E149" s="26">
        <v>2604166.6799999997</v>
      </c>
      <c r="F149" s="53"/>
      <c r="G149" s="54"/>
    </row>
    <row r="150" spans="1:256" x14ac:dyDescent="0.35">
      <c r="F150" s="53"/>
      <c r="G150" s="54"/>
    </row>
    <row r="151" spans="1:256" x14ac:dyDescent="0.35">
      <c r="A151" s="3" t="s">
        <v>112</v>
      </c>
      <c r="F151" s="53"/>
      <c r="G151" s="54"/>
    </row>
    <row r="152" spans="1:256" x14ac:dyDescent="0.35">
      <c r="F152" s="53"/>
      <c r="G152" s="54"/>
    </row>
    <row r="153" spans="1:256" x14ac:dyDescent="0.35">
      <c r="A153" s="46" t="s">
        <v>113</v>
      </c>
      <c r="E153" s="78">
        <v>2.11895904E-2</v>
      </c>
      <c r="F153" s="53"/>
      <c r="G153" s="54"/>
    </row>
    <row r="154" spans="1:256" x14ac:dyDescent="0.35">
      <c r="A154" s="46" t="s">
        <v>114</v>
      </c>
      <c r="E154" s="79">
        <v>20.642125</v>
      </c>
      <c r="F154" s="53"/>
      <c r="G154" s="54"/>
    </row>
    <row r="155" spans="1:256" x14ac:dyDescent="0.35">
      <c r="F155" s="53"/>
      <c r="G155" s="54"/>
    </row>
    <row r="156" spans="1:256" x14ac:dyDescent="0.35">
      <c r="D156" s="63" t="s">
        <v>42</v>
      </c>
      <c r="E156" s="63" t="s">
        <v>41</v>
      </c>
      <c r="F156" s="53"/>
      <c r="G156" s="54"/>
    </row>
    <row r="157" spans="1:256" x14ac:dyDescent="0.35">
      <c r="A157" s="46" t="s">
        <v>115</v>
      </c>
      <c r="D157" s="69">
        <v>165783.74</v>
      </c>
      <c r="E157" s="3">
        <v>18</v>
      </c>
      <c r="F157" s="80"/>
      <c r="G157" s="54"/>
    </row>
    <row r="158" spans="1:256" x14ac:dyDescent="0.35">
      <c r="A158" s="46" t="s">
        <v>116</v>
      </c>
      <c r="D158" s="74">
        <v>134553.81</v>
      </c>
      <c r="F158" s="53"/>
      <c r="G158" s="54"/>
    </row>
    <row r="159" spans="1:256" x14ac:dyDescent="0.35">
      <c r="A159" s="3" t="s">
        <v>117</v>
      </c>
      <c r="D159" s="26">
        <v>31229.929999999993</v>
      </c>
    </row>
    <row r="160" spans="1:256" x14ac:dyDescent="0.35">
      <c r="A160" s="46" t="s">
        <v>118</v>
      </c>
      <c r="D160" s="69">
        <v>210282614.09999999</v>
      </c>
      <c r="F160" s="80"/>
      <c r="G160" s="54"/>
    </row>
    <row r="161" spans="1:7" x14ac:dyDescent="0.35">
      <c r="F161" s="80"/>
      <c r="G161" s="54"/>
    </row>
    <row r="162" spans="1:7" x14ac:dyDescent="0.35">
      <c r="A162" s="46" t="s">
        <v>119</v>
      </c>
      <c r="D162" s="81">
        <v>1.8907360000000001E-4</v>
      </c>
      <c r="F162" s="80"/>
      <c r="G162" s="54"/>
    </row>
    <row r="163" spans="1:7" x14ac:dyDescent="0.35">
      <c r="A163" s="46" t="s">
        <v>120</v>
      </c>
      <c r="D163" s="81">
        <v>1.0558971800000001E-2</v>
      </c>
      <c r="F163" s="80"/>
      <c r="G163" s="54"/>
    </row>
    <row r="164" spans="1:7" x14ac:dyDescent="0.35">
      <c r="A164" s="46" t="s">
        <v>121</v>
      </c>
      <c r="D164" s="81">
        <v>-9.9503919999999993E-4</v>
      </c>
      <c r="F164" s="80"/>
      <c r="G164" s="54"/>
    </row>
    <row r="165" spans="1:7" x14ac:dyDescent="0.35">
      <c r="A165" s="46" t="s">
        <v>122</v>
      </c>
      <c r="D165" s="81">
        <v>1.7821690186036162E-3</v>
      </c>
      <c r="F165" s="53"/>
      <c r="G165" s="54"/>
    </row>
    <row r="166" spans="1:7" x14ac:dyDescent="0.35">
      <c r="A166" s="46" t="s">
        <v>123</v>
      </c>
      <c r="D166" s="78">
        <v>2.883793804650904E-3</v>
      </c>
      <c r="F166" s="53"/>
      <c r="G166" s="54"/>
    </row>
    <row r="167" spans="1:7" x14ac:dyDescent="0.35">
      <c r="A167" s="46"/>
      <c r="F167" s="53"/>
      <c r="G167" s="54"/>
    </row>
    <row r="168" spans="1:7" x14ac:dyDescent="0.35">
      <c r="A168" s="46" t="s">
        <v>124</v>
      </c>
      <c r="D168" s="26">
        <v>9858145.1799999997</v>
      </c>
      <c r="F168" s="53"/>
      <c r="G168" s="54"/>
    </row>
    <row r="169" spans="1:7" x14ac:dyDescent="0.35">
      <c r="A169" s="46"/>
      <c r="F169" s="53"/>
      <c r="G169" s="54"/>
    </row>
    <row r="170" spans="1:7" ht="35" x14ac:dyDescent="0.35">
      <c r="A170" s="46" t="s">
        <v>125</v>
      </c>
      <c r="D170" s="63" t="s">
        <v>42</v>
      </c>
      <c r="E170" s="63" t="s">
        <v>41</v>
      </c>
      <c r="F170" s="82" t="s">
        <v>126</v>
      </c>
      <c r="G170" s="54"/>
    </row>
    <row r="171" spans="1:7" x14ac:dyDescent="0.35">
      <c r="A171" s="51" t="s">
        <v>127</v>
      </c>
      <c r="D171" s="68">
        <v>1758874.89</v>
      </c>
      <c r="E171" s="83">
        <v>168</v>
      </c>
      <c r="F171" s="81">
        <v>9.0225599721487464E-3</v>
      </c>
      <c r="G171" s="54"/>
    </row>
    <row r="172" spans="1:7" x14ac:dyDescent="0.35">
      <c r="A172" s="51" t="s">
        <v>128</v>
      </c>
      <c r="D172" s="68">
        <v>417018.15</v>
      </c>
      <c r="E172" s="83">
        <v>41</v>
      </c>
      <c r="F172" s="81">
        <v>2.1391920990182093E-3</v>
      </c>
      <c r="G172" s="54"/>
    </row>
    <row r="173" spans="1:7" x14ac:dyDescent="0.35">
      <c r="A173" s="51" t="s">
        <v>129</v>
      </c>
      <c r="D173" s="23">
        <v>107711.65</v>
      </c>
      <c r="E173" s="84">
        <v>11</v>
      </c>
      <c r="F173" s="81">
        <v>5.5253209159413007E-4</v>
      </c>
      <c r="G173" s="54"/>
    </row>
    <row r="174" spans="1:7" x14ac:dyDescent="0.35">
      <c r="A174" s="51" t="s">
        <v>130</v>
      </c>
      <c r="D174" s="85">
        <v>0</v>
      </c>
      <c r="E174" s="86">
        <v>0</v>
      </c>
      <c r="F174" s="87">
        <v>0</v>
      </c>
      <c r="G174" s="54"/>
    </row>
    <row r="175" spans="1:7" x14ac:dyDescent="0.35">
      <c r="A175" s="46" t="s">
        <v>131</v>
      </c>
      <c r="D175" s="88">
        <v>2283604.69</v>
      </c>
      <c r="E175" s="83">
        <v>220</v>
      </c>
      <c r="F175" s="89">
        <v>1.1714284162761084E-2</v>
      </c>
      <c r="G175" s="54"/>
    </row>
    <row r="176" spans="1:7" x14ac:dyDescent="0.35">
      <c r="A176" s="46"/>
      <c r="D176" s="68"/>
      <c r="E176" s="83"/>
      <c r="F176" s="53"/>
      <c r="G176" s="54"/>
    </row>
    <row r="177" spans="1:7" x14ac:dyDescent="0.35">
      <c r="A177" s="46" t="s">
        <v>132</v>
      </c>
      <c r="D177" s="81"/>
      <c r="E177" s="81"/>
      <c r="F177" s="80"/>
      <c r="G177" s="54"/>
    </row>
    <row r="178" spans="1:7" x14ac:dyDescent="0.35">
      <c r="A178" s="46" t="s">
        <v>133</v>
      </c>
      <c r="D178" s="81">
        <v>3.3167709E-3</v>
      </c>
      <c r="E178" s="81">
        <v>2.6122923000000001E-3</v>
      </c>
      <c r="F178" s="80"/>
      <c r="G178" s="54"/>
    </row>
    <row r="179" spans="1:7" x14ac:dyDescent="0.35">
      <c r="A179" s="46" t="s">
        <v>134</v>
      </c>
      <c r="D179" s="81">
        <v>3.1642617E-3</v>
      </c>
      <c r="E179" s="81">
        <v>2.4557225999999998E-3</v>
      </c>
      <c r="F179" s="80"/>
      <c r="G179" s="54"/>
    </row>
    <row r="180" spans="1:7" x14ac:dyDescent="0.35">
      <c r="A180" s="46" t="s">
        <v>135</v>
      </c>
      <c r="D180" s="81">
        <v>2.6618021E-3</v>
      </c>
      <c r="E180" s="81">
        <v>1.8679475E-3</v>
      </c>
      <c r="F180" s="80"/>
      <c r="G180" s="54"/>
    </row>
    <row r="181" spans="1:7" x14ac:dyDescent="0.35">
      <c r="A181" s="46" t="s">
        <v>136</v>
      </c>
      <c r="D181" s="81">
        <v>2.6917241906123397E-3</v>
      </c>
      <c r="E181" s="81">
        <v>2.0306154326772885E-3</v>
      </c>
      <c r="F181" s="53"/>
      <c r="G181" s="54"/>
    </row>
    <row r="182" spans="1:7" x14ac:dyDescent="0.35">
      <c r="A182" s="46" t="s">
        <v>137</v>
      </c>
      <c r="D182" s="81">
        <v>2.9586397226530853E-3</v>
      </c>
      <c r="E182" s="81">
        <v>2.241644458169322E-3</v>
      </c>
      <c r="F182" s="53"/>
      <c r="G182" s="54"/>
    </row>
    <row r="183" spans="1:7" x14ac:dyDescent="0.35">
      <c r="F183" s="53"/>
      <c r="G183" s="54"/>
    </row>
    <row r="184" spans="1:7" x14ac:dyDescent="0.35">
      <c r="A184" s="2" t="s">
        <v>138</v>
      </c>
      <c r="B184" s="2"/>
      <c r="C184" s="2"/>
      <c r="D184" s="90">
        <v>547679.98</v>
      </c>
      <c r="F184" s="53"/>
      <c r="G184" s="54"/>
    </row>
    <row r="185" spans="1:7" x14ac:dyDescent="0.35">
      <c r="A185" s="2" t="s">
        <v>139</v>
      </c>
      <c r="B185" s="2"/>
      <c r="C185" s="2"/>
      <c r="D185" s="81">
        <v>2.8094525046606506E-3</v>
      </c>
      <c r="F185" s="53"/>
      <c r="G185" s="54"/>
    </row>
    <row r="186" spans="1:7" x14ac:dyDescent="0.35">
      <c r="A186" s="2" t="s">
        <v>140</v>
      </c>
      <c r="B186" s="2"/>
      <c r="C186" s="2"/>
      <c r="D186" s="81">
        <v>4.9000000000000002E-2</v>
      </c>
      <c r="F186" s="53"/>
      <c r="G186" s="54"/>
    </row>
    <row r="187" spans="1:7" x14ac:dyDescent="0.35">
      <c r="A187" s="2" t="s">
        <v>141</v>
      </c>
      <c r="B187" s="2"/>
      <c r="C187" s="2"/>
      <c r="D187" s="91" t="s">
        <v>155</v>
      </c>
      <c r="F187" s="53"/>
      <c r="G187" s="54"/>
    </row>
    <row r="188" spans="1:7" x14ac:dyDescent="0.35">
      <c r="F188" s="53"/>
      <c r="G188" s="54"/>
    </row>
    <row r="189" spans="1:7" x14ac:dyDescent="0.35">
      <c r="A189" s="2" t="s">
        <v>157</v>
      </c>
      <c r="D189" s="93">
        <v>7363647.5399999954</v>
      </c>
      <c r="F189" s="53"/>
      <c r="G189" s="54"/>
    </row>
    <row r="190" spans="1:7" x14ac:dyDescent="0.35">
      <c r="A190" s="2" t="s">
        <v>158</v>
      </c>
      <c r="B190" s="94"/>
      <c r="C190" s="94"/>
      <c r="D190" s="95">
        <v>719</v>
      </c>
      <c r="F190" s="53"/>
      <c r="G190" s="54"/>
    </row>
    <row r="191" spans="1:7" x14ac:dyDescent="0.35">
      <c r="F191" s="53"/>
      <c r="G191" s="54"/>
    </row>
    <row r="192" spans="1:7" x14ac:dyDescent="0.35">
      <c r="A192" s="3" t="s">
        <v>142</v>
      </c>
      <c r="F192" s="53"/>
      <c r="G192" s="54"/>
    </row>
    <row r="193" spans="1:7" x14ac:dyDescent="0.35">
      <c r="F193" s="53"/>
      <c r="G193" s="54"/>
    </row>
    <row r="194" spans="1:7" x14ac:dyDescent="0.35">
      <c r="A194" s="46"/>
      <c r="E194" s="92"/>
      <c r="F194" s="53"/>
      <c r="G194" s="54"/>
    </row>
    <row r="195" spans="1:7" x14ac:dyDescent="0.35">
      <c r="A195" s="46" t="s">
        <v>143</v>
      </c>
      <c r="E195" s="73"/>
      <c r="F195" s="53"/>
      <c r="G195" s="54"/>
    </row>
    <row r="196" spans="1:7" x14ac:dyDescent="0.35">
      <c r="A196" s="46" t="s">
        <v>144</v>
      </c>
      <c r="E196" s="73"/>
      <c r="F196" s="53"/>
      <c r="G196" s="54"/>
    </row>
    <row r="197" spans="1:7" x14ac:dyDescent="0.35">
      <c r="A197" s="46" t="s">
        <v>145</v>
      </c>
      <c r="E197" s="92"/>
      <c r="F197" s="53"/>
      <c r="G197" s="54"/>
    </row>
    <row r="198" spans="1:7" x14ac:dyDescent="0.35">
      <c r="A198" s="46" t="s">
        <v>146</v>
      </c>
      <c r="E198" s="92" t="s">
        <v>156</v>
      </c>
      <c r="F198" s="53"/>
      <c r="G198" s="54"/>
    </row>
    <row r="199" spans="1:7" x14ac:dyDescent="0.35">
      <c r="A199" s="46"/>
      <c r="E199" s="73"/>
      <c r="F199" s="53"/>
      <c r="G199" s="54"/>
    </row>
    <row r="200" spans="1:7" x14ac:dyDescent="0.35">
      <c r="A200" s="46" t="s">
        <v>159</v>
      </c>
      <c r="E200" s="73"/>
      <c r="F200" s="53"/>
      <c r="G200" s="54"/>
    </row>
    <row r="201" spans="1:7" x14ac:dyDescent="0.35">
      <c r="A201" s="46" t="s">
        <v>150</v>
      </c>
      <c r="E201" s="92" t="s">
        <v>156</v>
      </c>
      <c r="F201" s="53"/>
      <c r="G201" s="54"/>
    </row>
    <row r="202" spans="1:7" x14ac:dyDescent="0.35">
      <c r="A202" s="46"/>
      <c r="E202" s="73"/>
      <c r="F202" s="53"/>
      <c r="G202" s="54"/>
    </row>
    <row r="203" spans="1:7" x14ac:dyDescent="0.35">
      <c r="A203" s="46" t="s">
        <v>160</v>
      </c>
      <c r="E203" s="73"/>
      <c r="F203" s="53"/>
      <c r="G203" s="54"/>
    </row>
    <row r="204" spans="1:7" x14ac:dyDescent="0.35">
      <c r="A204" s="46" t="s">
        <v>152</v>
      </c>
      <c r="E204" s="92" t="s">
        <v>156</v>
      </c>
      <c r="F204" s="53"/>
      <c r="G204" s="54"/>
    </row>
    <row r="205" spans="1:7" x14ac:dyDescent="0.35">
      <c r="A205" s="46"/>
      <c r="E205" s="92"/>
      <c r="F205" s="53"/>
      <c r="G205" s="54"/>
    </row>
    <row r="206" spans="1:7" x14ac:dyDescent="0.35">
      <c r="A206" s="46" t="s">
        <v>161</v>
      </c>
      <c r="E206" s="73"/>
      <c r="G206" s="54"/>
    </row>
    <row r="207" spans="1:7" x14ac:dyDescent="0.35">
      <c r="A207" s="46" t="s">
        <v>154</v>
      </c>
      <c r="E207" s="92" t="s">
        <v>156</v>
      </c>
      <c r="F207" s="49"/>
      <c r="G207" s="54"/>
    </row>
    <row r="208" spans="1:7" x14ac:dyDescent="0.35">
      <c r="G208" s="50"/>
    </row>
    <row r="209" spans="6:7" x14ac:dyDescent="0.35">
      <c r="G209" s="50"/>
    </row>
    <row r="210" spans="6:7" x14ac:dyDescent="0.35">
      <c r="F210" s="49"/>
      <c r="G210" s="50"/>
    </row>
    <row r="211" spans="6:7" x14ac:dyDescent="0.35">
      <c r="F211" s="49"/>
      <c r="G211" s="50"/>
    </row>
    <row r="212" spans="6:7" x14ac:dyDescent="0.35">
      <c r="F212" s="49"/>
      <c r="G212" s="50"/>
    </row>
    <row r="213" spans="6:7" x14ac:dyDescent="0.35">
      <c r="F213" s="49"/>
      <c r="G213" s="50"/>
    </row>
    <row r="214" spans="6:7" x14ac:dyDescent="0.35">
      <c r="F214" s="49"/>
      <c r="G214" s="50"/>
    </row>
    <row r="215" spans="6:7" x14ac:dyDescent="0.35">
      <c r="F215" s="49"/>
      <c r="G215" s="50"/>
    </row>
    <row r="216" spans="6:7" x14ac:dyDescent="0.35">
      <c r="F216" s="49"/>
      <c r="G216" s="50"/>
    </row>
    <row r="217" spans="6:7" x14ac:dyDescent="0.35">
      <c r="F217" s="49"/>
      <c r="G217" s="50"/>
    </row>
    <row r="218" spans="6:7" x14ac:dyDescent="0.35">
      <c r="F218" s="49"/>
      <c r="G218" s="50"/>
    </row>
    <row r="219" spans="6:7" x14ac:dyDescent="0.35">
      <c r="F219" s="49"/>
      <c r="G219" s="50"/>
    </row>
    <row r="220" spans="6:7" x14ac:dyDescent="0.35">
      <c r="F220" s="49"/>
      <c r="G220" s="50"/>
    </row>
    <row r="221" spans="6:7" x14ac:dyDescent="0.35">
      <c r="F221" s="49"/>
      <c r="G221" s="50"/>
    </row>
    <row r="222" spans="6:7" x14ac:dyDescent="0.35">
      <c r="F222" s="49"/>
      <c r="G222" s="50"/>
    </row>
    <row r="223" spans="6:7" x14ac:dyDescent="0.35">
      <c r="F223" s="49"/>
      <c r="G223" s="50"/>
    </row>
    <row r="224" spans="6:7" x14ac:dyDescent="0.35">
      <c r="F224" s="49"/>
      <c r="G224" s="50"/>
    </row>
    <row r="225" spans="6:7" x14ac:dyDescent="0.35">
      <c r="F225" s="49"/>
      <c r="G225" s="50"/>
    </row>
    <row r="226" spans="6:7" x14ac:dyDescent="0.35">
      <c r="F226" s="49"/>
      <c r="G226" s="50"/>
    </row>
    <row r="227" spans="6:7" x14ac:dyDescent="0.35">
      <c r="F227" s="49"/>
      <c r="G227" s="50"/>
    </row>
    <row r="228" spans="6:7" x14ac:dyDescent="0.35">
      <c r="F228" s="49"/>
      <c r="G228" s="50"/>
    </row>
    <row r="229" spans="6:7" x14ac:dyDescent="0.35">
      <c r="F229" s="49"/>
      <c r="G229" s="50"/>
    </row>
    <row r="230" spans="6:7" x14ac:dyDescent="0.35">
      <c r="F230" s="49"/>
      <c r="G230" s="50"/>
    </row>
    <row r="231" spans="6:7" x14ac:dyDescent="0.35">
      <c r="F231" s="49"/>
      <c r="G231" s="50"/>
    </row>
    <row r="232" spans="6:7" x14ac:dyDescent="0.35">
      <c r="F232" s="49"/>
      <c r="G232" s="50"/>
    </row>
    <row r="233" spans="6:7" x14ac:dyDescent="0.35">
      <c r="F233" s="49"/>
      <c r="G233" s="50"/>
    </row>
    <row r="234" spans="6:7" x14ac:dyDescent="0.35">
      <c r="F234" s="49"/>
      <c r="G234" s="50"/>
    </row>
    <row r="235" spans="6:7" x14ac:dyDescent="0.35">
      <c r="F235" s="49"/>
      <c r="G235" s="50"/>
    </row>
    <row r="236" spans="6:7" x14ac:dyDescent="0.35">
      <c r="F236" s="49"/>
      <c r="G236" s="50"/>
    </row>
    <row r="237" spans="6:7" x14ac:dyDescent="0.35">
      <c r="F237" s="49"/>
      <c r="G237" s="50"/>
    </row>
    <row r="238" spans="6:7" x14ac:dyDescent="0.35">
      <c r="F238" s="49"/>
      <c r="G238" s="50"/>
    </row>
    <row r="239" spans="6:7" x14ac:dyDescent="0.35">
      <c r="F239" s="49"/>
      <c r="G239" s="50"/>
    </row>
    <row r="240" spans="6:7" x14ac:dyDescent="0.35">
      <c r="F240" s="49"/>
      <c r="G240" s="50"/>
    </row>
    <row r="241" spans="6:7" x14ac:dyDescent="0.35">
      <c r="F241" s="49"/>
      <c r="G241" s="50"/>
    </row>
    <row r="242" spans="6:7" x14ac:dyDescent="0.35">
      <c r="F242" s="49"/>
      <c r="G242" s="50"/>
    </row>
    <row r="243" spans="6:7" x14ac:dyDescent="0.35">
      <c r="F243" s="49"/>
      <c r="G243" s="50"/>
    </row>
    <row r="244" spans="6:7" x14ac:dyDescent="0.35">
      <c r="F244" s="49"/>
      <c r="G244" s="50"/>
    </row>
    <row r="245" spans="6:7" x14ac:dyDescent="0.35">
      <c r="F245" s="49"/>
      <c r="G245" s="50"/>
    </row>
    <row r="246" spans="6:7" x14ac:dyDescent="0.35">
      <c r="F246" s="49"/>
      <c r="G246" s="50"/>
    </row>
    <row r="247" spans="6:7" x14ac:dyDescent="0.35">
      <c r="F247" s="49"/>
      <c r="G247" s="50"/>
    </row>
    <row r="248" spans="6:7" x14ac:dyDescent="0.35">
      <c r="F248" s="49"/>
      <c r="G248" s="50"/>
    </row>
    <row r="249" spans="6:7" x14ac:dyDescent="0.35">
      <c r="F249" s="49"/>
      <c r="G249" s="50"/>
    </row>
    <row r="250" spans="6:7" x14ac:dyDescent="0.35">
      <c r="F250" s="49"/>
      <c r="G250" s="50"/>
    </row>
    <row r="251" spans="6:7" x14ac:dyDescent="0.35">
      <c r="F251" s="49"/>
      <c r="G251" s="50"/>
    </row>
    <row r="252" spans="6:7" x14ac:dyDescent="0.35">
      <c r="F252" s="49"/>
      <c r="G252" s="50"/>
    </row>
    <row r="253" spans="6:7" x14ac:dyDescent="0.35">
      <c r="F253" s="49"/>
      <c r="G253" s="50"/>
    </row>
    <row r="254" spans="6:7" x14ac:dyDescent="0.35">
      <c r="F254" s="49"/>
      <c r="G254" s="50"/>
    </row>
    <row r="255" spans="6:7" x14ac:dyDescent="0.35">
      <c r="F255" s="49"/>
      <c r="G255" s="50"/>
    </row>
    <row r="256" spans="6:7" x14ac:dyDescent="0.35">
      <c r="F256" s="49"/>
      <c r="G256" s="50"/>
    </row>
    <row r="257" spans="6:7" x14ac:dyDescent="0.35">
      <c r="F257" s="49"/>
      <c r="G257" s="50"/>
    </row>
    <row r="258" spans="6:7" x14ac:dyDescent="0.35">
      <c r="F258" s="49"/>
      <c r="G258" s="50"/>
    </row>
    <row r="259" spans="6:7" x14ac:dyDescent="0.35">
      <c r="F259" s="49"/>
      <c r="G259" s="50"/>
    </row>
    <row r="260" spans="6:7" x14ac:dyDescent="0.35">
      <c r="F260" s="49"/>
      <c r="G260" s="50"/>
    </row>
    <row r="261" spans="6:7" x14ac:dyDescent="0.35">
      <c r="F261" s="49"/>
      <c r="G261" s="50"/>
    </row>
    <row r="262" spans="6:7" x14ac:dyDescent="0.35">
      <c r="F262" s="49"/>
      <c r="G262" s="50"/>
    </row>
    <row r="263" spans="6:7" x14ac:dyDescent="0.35">
      <c r="F263" s="49"/>
      <c r="G263" s="50"/>
    </row>
    <row r="264" spans="6:7" x14ac:dyDescent="0.35">
      <c r="F264" s="49"/>
      <c r="G264" s="50"/>
    </row>
    <row r="265" spans="6:7" x14ac:dyDescent="0.35">
      <c r="F265" s="49"/>
      <c r="G265" s="50"/>
    </row>
    <row r="266" spans="6:7" x14ac:dyDescent="0.35">
      <c r="F266" s="49"/>
      <c r="G266" s="50"/>
    </row>
    <row r="267" spans="6:7" x14ac:dyDescent="0.35">
      <c r="F267" s="49"/>
      <c r="G267" s="50"/>
    </row>
    <row r="268" spans="6:7" x14ac:dyDescent="0.35">
      <c r="F268" s="49"/>
      <c r="G268" s="50"/>
    </row>
    <row r="269" spans="6:7" x14ac:dyDescent="0.35">
      <c r="F269" s="49"/>
      <c r="G269" s="50"/>
    </row>
    <row r="270" spans="6:7" x14ac:dyDescent="0.35">
      <c r="F270" s="49"/>
      <c r="G270" s="50"/>
    </row>
    <row r="271" spans="6:7" x14ac:dyDescent="0.35">
      <c r="F271" s="49"/>
      <c r="G271" s="50"/>
    </row>
    <row r="272" spans="6:7" x14ac:dyDescent="0.35">
      <c r="F272" s="49"/>
      <c r="G272" s="50"/>
    </row>
    <row r="273" spans="6:7" x14ac:dyDescent="0.35">
      <c r="F273" s="49"/>
      <c r="G273" s="50"/>
    </row>
    <row r="274" spans="6:7" x14ac:dyDescent="0.35">
      <c r="F274" s="49"/>
      <c r="G274" s="50"/>
    </row>
    <row r="275" spans="6:7" x14ac:dyDescent="0.35">
      <c r="F275" s="49"/>
      <c r="G275" s="50"/>
    </row>
    <row r="276" spans="6:7" x14ac:dyDescent="0.35">
      <c r="F276" s="49"/>
      <c r="G276" s="50"/>
    </row>
    <row r="277" spans="6:7" x14ac:dyDescent="0.35">
      <c r="F277" s="49"/>
      <c r="G277" s="50"/>
    </row>
    <row r="278" spans="6:7" x14ac:dyDescent="0.35">
      <c r="F278" s="49"/>
      <c r="G278" s="50"/>
    </row>
  </sheetData>
  <pageMargins left="0.7" right="0.7" top="0.75" bottom="0.75" header="0.3" footer="0.3"/>
  <pageSetup scale="52" fitToHeight="0" orientation="portrait" r:id="rId1"/>
  <headerFooter>
    <oddHeader xml:space="preserve">&amp;CNissan Auto Receivables 17-A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IV278"/>
  <sheetViews>
    <sheetView showRuler="0" zoomScale="80" zoomScaleNormal="80" zoomScaleSheetLayoutView="90" workbookViewId="0">
      <selection activeCell="E12" sqref="E12"/>
    </sheetView>
  </sheetViews>
  <sheetFormatPr defaultColWidth="9.1796875" defaultRowHeight="17.5" x14ac:dyDescent="0.35"/>
  <cols>
    <col min="1" max="1" width="34.54296875" style="3" customWidth="1"/>
    <col min="2" max="2" width="23.81640625" style="3" customWidth="1"/>
    <col min="3" max="3" width="26.81640625" style="3" customWidth="1"/>
    <col min="4" max="4" width="24.7265625" style="3" customWidth="1"/>
    <col min="5" max="5" width="39.26953125" style="3" bestFit="1" customWidth="1"/>
    <col min="6" max="6" width="23.81640625" style="4" customWidth="1"/>
    <col min="7" max="7" width="34.54296875" style="5" customWidth="1"/>
    <col min="8" max="9" width="34.54296875" style="3" customWidth="1"/>
    <col min="10" max="10" width="9.1796875" style="3"/>
    <col min="11" max="11" width="9.54296875" style="3" bestFit="1" customWidth="1"/>
    <col min="12" max="16384" width="9.1796875" style="3"/>
  </cols>
  <sheetData>
    <row r="1" spans="1:13" ht="18" x14ac:dyDescent="0.35">
      <c r="A1" s="1" t="s">
        <v>0</v>
      </c>
      <c r="B1" s="2"/>
    </row>
    <row r="2" spans="1:13" ht="15.75" customHeight="1" x14ac:dyDescent="0.45">
      <c r="A2" s="2"/>
      <c r="B2" s="2"/>
      <c r="C2" s="6"/>
    </row>
    <row r="3" spans="1:13" ht="15.75" customHeight="1" x14ac:dyDescent="0.45">
      <c r="A3" s="2" t="s">
        <v>1</v>
      </c>
      <c r="B3" s="7">
        <v>43890</v>
      </c>
      <c r="C3" s="8" t="s">
        <v>2</v>
      </c>
      <c r="D3" s="3">
        <v>30</v>
      </c>
      <c r="E3" s="3" t="s">
        <v>3</v>
      </c>
      <c r="F3" s="9">
        <v>43862</v>
      </c>
      <c r="G3" s="3"/>
    </row>
    <row r="4" spans="1:13" ht="15.75" customHeight="1" x14ac:dyDescent="0.45">
      <c r="A4" s="2" t="s">
        <v>4</v>
      </c>
      <c r="B4" s="7">
        <v>43906</v>
      </c>
      <c r="C4" s="8" t="s">
        <v>5</v>
      </c>
      <c r="D4" s="10">
        <v>27</v>
      </c>
      <c r="E4" s="3" t="s">
        <v>6</v>
      </c>
      <c r="F4" s="9">
        <v>43890</v>
      </c>
      <c r="G4" s="3"/>
    </row>
    <row r="5" spans="1:13" ht="17.25" customHeight="1" x14ac:dyDescent="0.45">
      <c r="A5" s="2"/>
      <c r="B5" s="2"/>
      <c r="C5" s="6"/>
      <c r="E5" s="3" t="s">
        <v>7</v>
      </c>
      <c r="F5" s="9">
        <v>43879</v>
      </c>
      <c r="G5" s="3"/>
    </row>
    <row r="6" spans="1:13" ht="15.75" customHeight="1" x14ac:dyDescent="0.45">
      <c r="A6" s="2"/>
      <c r="B6" s="2"/>
      <c r="C6" s="6"/>
      <c r="E6" s="3" t="s">
        <v>8</v>
      </c>
      <c r="F6" s="9">
        <v>43906</v>
      </c>
      <c r="G6" s="3"/>
    </row>
    <row r="7" spans="1:13" x14ac:dyDescent="0.35">
      <c r="A7" s="11"/>
      <c r="B7" s="12"/>
      <c r="C7" s="13"/>
      <c r="D7" s="14"/>
      <c r="E7" s="11"/>
      <c r="F7" s="15"/>
    </row>
    <row r="8" spans="1:13" x14ac:dyDescent="0.35">
      <c r="A8" s="11"/>
      <c r="B8" s="11"/>
      <c r="C8" s="13"/>
      <c r="D8" s="14"/>
      <c r="E8" s="11"/>
      <c r="F8" s="15"/>
    </row>
    <row r="9" spans="1:13" x14ac:dyDescent="0.3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35">
      <c r="A10" s="16" t="s">
        <v>14</v>
      </c>
      <c r="B10" s="20"/>
      <c r="C10" s="21">
        <v>1112068200.74</v>
      </c>
      <c r="D10" s="22">
        <v>225435052.28</v>
      </c>
      <c r="E10" s="23">
        <v>210282614.09999999</v>
      </c>
      <c r="F10" s="24">
        <v>0.20187130919814819</v>
      </c>
      <c r="G10" s="25"/>
      <c r="H10" s="26"/>
      <c r="I10" s="26"/>
      <c r="J10" s="26"/>
      <c r="K10" s="26"/>
      <c r="L10" s="26"/>
      <c r="M10" s="26"/>
    </row>
    <row r="11" spans="1:13" x14ac:dyDescent="0.35">
      <c r="A11" s="16" t="s">
        <v>15</v>
      </c>
      <c r="B11" s="20"/>
      <c r="C11" s="27">
        <v>70401532.329999998</v>
      </c>
      <c r="D11" s="22">
        <v>5985468.7199999997</v>
      </c>
      <c r="E11" s="23">
        <v>5374930.3799999999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35">
      <c r="A12" s="16" t="s">
        <v>16</v>
      </c>
      <c r="B12" s="20"/>
      <c r="C12" s="28">
        <v>1041666668.41</v>
      </c>
      <c r="D12" s="22">
        <v>219449583.56</v>
      </c>
      <c r="E12" s="23">
        <v>204907683.72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35">
      <c r="A13" s="16" t="s">
        <v>17</v>
      </c>
      <c r="B13" s="11"/>
      <c r="C13" s="28">
        <v>1041666668.41</v>
      </c>
      <c r="D13" s="22">
        <v>219449583.56</v>
      </c>
      <c r="E13" s="23">
        <v>204907683.72</v>
      </c>
      <c r="F13" s="24">
        <v>0.19671137604198385</v>
      </c>
      <c r="G13" s="25"/>
      <c r="H13" s="29"/>
      <c r="I13" s="26"/>
      <c r="J13" s="26"/>
      <c r="K13" s="26"/>
      <c r="L13" s="26"/>
      <c r="M13" s="26"/>
    </row>
    <row r="14" spans="1:13" x14ac:dyDescent="0.35">
      <c r="A14" s="30" t="s">
        <v>18</v>
      </c>
      <c r="B14" s="31">
        <v>0.01</v>
      </c>
      <c r="C14" s="27">
        <v>233000000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35">
      <c r="A15" s="30" t="s">
        <v>19</v>
      </c>
      <c r="B15" s="31">
        <v>1.47E-2</v>
      </c>
      <c r="C15" s="27">
        <v>266000000</v>
      </c>
      <c r="D15" s="22">
        <v>0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35">
      <c r="A16" s="30" t="s">
        <v>20</v>
      </c>
      <c r="B16" s="31">
        <v>1.71825E-2</v>
      </c>
      <c r="C16" s="27">
        <v>80000000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35">
      <c r="A17" s="30" t="s">
        <v>21</v>
      </c>
      <c r="B17" s="31">
        <v>1.7399999999999999E-2</v>
      </c>
      <c r="C17" s="27">
        <v>332000000</v>
      </c>
      <c r="D17" s="22">
        <v>88782915.150000006</v>
      </c>
      <c r="E17" s="23">
        <v>74241015.310000002</v>
      </c>
      <c r="F17" s="24">
        <v>0.22361751599397592</v>
      </c>
      <c r="G17" s="25"/>
      <c r="I17" s="26"/>
      <c r="J17" s="26"/>
      <c r="K17" s="26"/>
      <c r="L17" s="26"/>
      <c r="M17" s="26"/>
    </row>
    <row r="18" spans="1:13" x14ac:dyDescent="0.35">
      <c r="A18" s="30" t="s">
        <v>22</v>
      </c>
      <c r="B18" s="31">
        <v>2.1100000000000001E-2</v>
      </c>
      <c r="C18" s="27">
        <v>89000000</v>
      </c>
      <c r="D18" s="22">
        <v>89000000</v>
      </c>
      <c r="E18" s="23">
        <v>89000000</v>
      </c>
      <c r="F18" s="24">
        <v>1</v>
      </c>
      <c r="I18" s="26"/>
      <c r="J18" s="26"/>
      <c r="K18" s="26"/>
      <c r="L18" s="26"/>
      <c r="M18" s="26"/>
    </row>
    <row r="19" spans="1:13" x14ac:dyDescent="0.35">
      <c r="A19" s="30" t="s">
        <v>23</v>
      </c>
      <c r="B19" s="31">
        <v>0</v>
      </c>
      <c r="C19" s="21">
        <v>41666668.409999996</v>
      </c>
      <c r="D19" s="22">
        <v>41666668.409999996</v>
      </c>
      <c r="E19" s="23">
        <v>41666668.409999996</v>
      </c>
      <c r="F19" s="24">
        <v>1</v>
      </c>
      <c r="I19" s="26"/>
      <c r="J19" s="26"/>
      <c r="K19" s="26"/>
      <c r="L19" s="26"/>
      <c r="M19" s="26"/>
    </row>
    <row r="20" spans="1:13" x14ac:dyDescent="0.35">
      <c r="A20" s="32"/>
      <c r="B20" s="33"/>
      <c r="C20" s="34"/>
      <c r="D20" s="34"/>
      <c r="E20" s="34"/>
      <c r="F20" s="35"/>
    </row>
    <row r="21" spans="1:13" x14ac:dyDescent="0.35">
      <c r="A21" s="32"/>
      <c r="B21" s="33"/>
      <c r="C21" s="34"/>
      <c r="D21" s="34"/>
      <c r="E21" s="34"/>
      <c r="F21" s="36"/>
    </row>
    <row r="22" spans="1:13" ht="35" x14ac:dyDescent="0.3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3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35">
      <c r="A24" s="32" t="s">
        <v>19</v>
      </c>
      <c r="B24" s="22">
        <v>0</v>
      </c>
      <c r="C24" s="22">
        <v>0</v>
      </c>
      <c r="D24" s="39">
        <v>0</v>
      </c>
      <c r="E24" s="40">
        <v>0</v>
      </c>
      <c r="F24" s="36"/>
    </row>
    <row r="25" spans="1:13" x14ac:dyDescent="0.3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35">
      <c r="A26" s="32" t="s">
        <v>21</v>
      </c>
      <c r="B26" s="22">
        <v>14541899.840000004</v>
      </c>
      <c r="C26" s="22">
        <v>128735.23</v>
      </c>
      <c r="D26" s="39">
        <v>43.800903132530131</v>
      </c>
      <c r="E26" s="40">
        <v>0.38775671686746987</v>
      </c>
      <c r="F26" s="36"/>
    </row>
    <row r="27" spans="1:13" x14ac:dyDescent="0.35">
      <c r="A27" s="32" t="s">
        <v>22</v>
      </c>
      <c r="B27" s="22">
        <v>0</v>
      </c>
      <c r="C27" s="22">
        <v>156491.67000000001</v>
      </c>
      <c r="D27" s="39">
        <v>0</v>
      </c>
      <c r="E27" s="40">
        <v>1.758333370786517</v>
      </c>
      <c r="F27" s="36"/>
    </row>
    <row r="28" spans="1:13" x14ac:dyDescent="0.3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" thickBot="1" x14ac:dyDescent="0.4">
      <c r="A29" s="41" t="s">
        <v>28</v>
      </c>
      <c r="B29" s="42">
        <v>14541899.840000004</v>
      </c>
      <c r="C29" s="42">
        <v>285226.90000000002</v>
      </c>
      <c r="D29" s="43"/>
      <c r="E29" s="34"/>
      <c r="F29" s="36"/>
    </row>
    <row r="30" spans="1:13" x14ac:dyDescent="0.35">
      <c r="B30" s="29"/>
      <c r="C30" s="29"/>
      <c r="D30" s="44"/>
      <c r="E30" s="29"/>
      <c r="F30" s="45"/>
    </row>
    <row r="31" spans="1:13" x14ac:dyDescent="0.35">
      <c r="A31" s="46"/>
      <c r="B31" s="47"/>
      <c r="C31" s="29"/>
      <c r="D31" s="29"/>
      <c r="E31" s="29"/>
      <c r="F31" s="45"/>
    </row>
    <row r="32" spans="1:13" x14ac:dyDescent="0.35">
      <c r="A32" s="3" t="s">
        <v>29</v>
      </c>
      <c r="E32" s="48"/>
    </row>
    <row r="33" spans="1:7" x14ac:dyDescent="0.35">
      <c r="E33" s="48"/>
      <c r="F33" s="49"/>
      <c r="G33" s="50"/>
    </row>
    <row r="34" spans="1:7" x14ac:dyDescent="0.35">
      <c r="A34" s="46" t="s">
        <v>30</v>
      </c>
      <c r="F34" s="49"/>
      <c r="G34" s="50"/>
    </row>
    <row r="35" spans="1:7" x14ac:dyDescent="0.35">
      <c r="A35" s="51" t="s">
        <v>31</v>
      </c>
      <c r="E35" s="52">
        <v>380616.66</v>
      </c>
      <c r="F35" s="53"/>
      <c r="G35" s="54"/>
    </row>
    <row r="36" spans="1:7" x14ac:dyDescent="0.35">
      <c r="A36" s="51" t="s">
        <v>32</v>
      </c>
      <c r="E36" s="55">
        <v>0</v>
      </c>
      <c r="F36" s="53"/>
      <c r="G36" s="54"/>
    </row>
    <row r="37" spans="1:7" x14ac:dyDescent="0.35">
      <c r="A37" s="46" t="s">
        <v>33</v>
      </c>
      <c r="E37" s="52">
        <v>380616.66</v>
      </c>
      <c r="F37" s="53"/>
      <c r="G37" s="54"/>
    </row>
    <row r="38" spans="1:7" x14ac:dyDescent="0.35">
      <c r="E38" s="56"/>
      <c r="F38" s="53"/>
      <c r="G38" s="54"/>
    </row>
    <row r="39" spans="1:7" x14ac:dyDescent="0.35">
      <c r="A39" s="46" t="s">
        <v>34</v>
      </c>
      <c r="E39" s="56"/>
      <c r="F39" s="53"/>
      <c r="G39" s="54"/>
    </row>
    <row r="40" spans="1:7" x14ac:dyDescent="0.35">
      <c r="A40" s="51" t="s">
        <v>35</v>
      </c>
      <c r="E40" s="52">
        <v>15005728.23</v>
      </c>
      <c r="F40" s="53"/>
      <c r="G40" s="54"/>
    </row>
    <row r="41" spans="1:7" x14ac:dyDescent="0.35">
      <c r="A41" s="51" t="s">
        <v>36</v>
      </c>
      <c r="E41" s="55">
        <v>0</v>
      </c>
      <c r="F41" s="53"/>
      <c r="G41" s="54"/>
    </row>
    <row r="42" spans="1:7" x14ac:dyDescent="0.35">
      <c r="A42" s="46" t="s">
        <v>37</v>
      </c>
      <c r="E42" s="52">
        <v>15005728.23</v>
      </c>
      <c r="F42" s="53"/>
      <c r="G42" s="54"/>
    </row>
    <row r="43" spans="1:7" x14ac:dyDescent="0.35">
      <c r="A43" s="51"/>
      <c r="E43" s="57"/>
      <c r="F43" s="53"/>
      <c r="G43" s="54"/>
    </row>
    <row r="44" spans="1:7" x14ac:dyDescent="0.35">
      <c r="A44" s="46" t="s">
        <v>38</v>
      </c>
      <c r="E44" s="52">
        <v>165403.01</v>
      </c>
      <c r="F44" s="53"/>
      <c r="G44" s="54"/>
    </row>
    <row r="45" spans="1:7" x14ac:dyDescent="0.35">
      <c r="A45" s="46"/>
      <c r="E45" s="52"/>
      <c r="F45" s="53"/>
      <c r="G45" s="54"/>
    </row>
    <row r="46" spans="1:7" x14ac:dyDescent="0.35">
      <c r="A46" s="46"/>
      <c r="E46" s="58"/>
      <c r="F46" s="53"/>
      <c r="G46" s="54"/>
    </row>
    <row r="47" spans="1:7" ht="18" thickBot="1" x14ac:dyDescent="0.4">
      <c r="A47" s="3" t="s">
        <v>39</v>
      </c>
      <c r="E47" s="59">
        <v>15551747.9</v>
      </c>
      <c r="F47" s="53"/>
      <c r="G47" s="54"/>
    </row>
    <row r="48" spans="1:7" ht="18" thickTop="1" x14ac:dyDescent="0.35">
      <c r="E48" s="60"/>
      <c r="F48" s="53"/>
      <c r="G48" s="54"/>
    </row>
    <row r="49" spans="1:7" x14ac:dyDescent="0.35">
      <c r="A49" s="3" t="s">
        <v>40</v>
      </c>
      <c r="D49" s="61"/>
      <c r="E49" s="62"/>
      <c r="F49" s="53"/>
      <c r="G49" s="54"/>
    </row>
    <row r="50" spans="1:7" x14ac:dyDescent="0.35">
      <c r="D50" s="63" t="s">
        <v>41</v>
      </c>
      <c r="E50" s="63" t="s">
        <v>42</v>
      </c>
      <c r="F50" s="53"/>
      <c r="G50" s="54"/>
    </row>
    <row r="51" spans="1:7" x14ac:dyDescent="0.35">
      <c r="A51" s="46" t="s">
        <v>43</v>
      </c>
      <c r="D51" s="64">
        <v>26876</v>
      </c>
      <c r="E51" s="58">
        <v>219449583.56</v>
      </c>
      <c r="F51" s="53"/>
      <c r="G51" s="54"/>
    </row>
    <row r="52" spans="1:7" x14ac:dyDescent="0.35">
      <c r="A52" s="46" t="s">
        <v>44</v>
      </c>
      <c r="D52" s="65"/>
      <c r="E52" s="55">
        <v>14541899.840000004</v>
      </c>
      <c r="F52" s="53"/>
      <c r="G52" s="54"/>
    </row>
    <row r="53" spans="1:7" x14ac:dyDescent="0.35">
      <c r="A53" s="46"/>
      <c r="D53" s="66">
        <v>26232</v>
      </c>
      <c r="E53" s="67">
        <v>204907683.72</v>
      </c>
      <c r="F53" s="53"/>
      <c r="G53" s="54"/>
    </row>
    <row r="54" spans="1:7" x14ac:dyDescent="0.35">
      <c r="F54" s="53"/>
      <c r="G54" s="54"/>
    </row>
    <row r="55" spans="1:7" x14ac:dyDescent="0.35">
      <c r="A55" s="3" t="s">
        <v>45</v>
      </c>
      <c r="E55" s="61"/>
      <c r="F55" s="53"/>
      <c r="G55" s="54"/>
    </row>
    <row r="56" spans="1:7" x14ac:dyDescent="0.35">
      <c r="F56" s="53"/>
      <c r="G56" s="54"/>
    </row>
    <row r="57" spans="1:7" x14ac:dyDescent="0.35">
      <c r="A57" s="46" t="s">
        <v>39</v>
      </c>
      <c r="E57" s="68">
        <v>15551747.9</v>
      </c>
      <c r="F57" s="53"/>
      <c r="G57" s="54"/>
    </row>
    <row r="58" spans="1:7" x14ac:dyDescent="0.35">
      <c r="A58" s="46" t="s">
        <v>46</v>
      </c>
      <c r="E58" s="68">
        <v>0</v>
      </c>
      <c r="F58" s="53"/>
      <c r="G58" s="54"/>
    </row>
    <row r="59" spans="1:7" x14ac:dyDescent="0.35">
      <c r="A59" s="46" t="s">
        <v>47</v>
      </c>
      <c r="E59" s="69">
        <v>15551747.9</v>
      </c>
      <c r="F59" s="53"/>
      <c r="G59" s="54"/>
    </row>
    <row r="60" spans="1:7" x14ac:dyDescent="0.35">
      <c r="F60" s="53"/>
      <c r="G60" s="54"/>
    </row>
    <row r="61" spans="1:7" x14ac:dyDescent="0.35">
      <c r="A61" s="46" t="s">
        <v>48</v>
      </c>
      <c r="E61" s="29">
        <v>0</v>
      </c>
      <c r="F61" s="53"/>
      <c r="G61" s="54"/>
    </row>
    <row r="62" spans="1:7" x14ac:dyDescent="0.35">
      <c r="F62" s="53"/>
      <c r="G62" s="54"/>
    </row>
    <row r="63" spans="1:7" x14ac:dyDescent="0.35">
      <c r="A63" s="46" t="s">
        <v>49</v>
      </c>
      <c r="F63" s="53"/>
      <c r="G63" s="54"/>
    </row>
    <row r="64" spans="1:7" x14ac:dyDescent="0.35">
      <c r="A64" s="51" t="s">
        <v>50</v>
      </c>
      <c r="E64" s="68">
        <v>187862.54</v>
      </c>
      <c r="F64" s="53"/>
      <c r="G64" s="54"/>
    </row>
    <row r="65" spans="1:7" x14ac:dyDescent="0.35">
      <c r="A65" s="51" t="s">
        <v>51</v>
      </c>
      <c r="E65" s="68">
        <v>187862.54</v>
      </c>
      <c r="F65" s="53"/>
      <c r="G65" s="54"/>
    </row>
    <row r="66" spans="1:7" x14ac:dyDescent="0.35">
      <c r="A66" s="51" t="s">
        <v>52</v>
      </c>
      <c r="E66" s="69">
        <v>0</v>
      </c>
      <c r="F66" s="53"/>
      <c r="G66" s="54"/>
    </row>
    <row r="67" spans="1:7" x14ac:dyDescent="0.35">
      <c r="F67" s="53"/>
      <c r="G67" s="54"/>
    </row>
    <row r="68" spans="1:7" x14ac:dyDescent="0.35">
      <c r="A68" s="46" t="s">
        <v>53</v>
      </c>
      <c r="F68" s="53"/>
      <c r="G68" s="54"/>
    </row>
    <row r="69" spans="1:7" x14ac:dyDescent="0.35">
      <c r="A69" s="51" t="s">
        <v>54</v>
      </c>
      <c r="F69" s="53"/>
      <c r="G69" s="54"/>
    </row>
    <row r="70" spans="1:7" x14ac:dyDescent="0.35">
      <c r="A70" s="70" t="s">
        <v>55</v>
      </c>
      <c r="E70" s="68">
        <v>0</v>
      </c>
      <c r="F70" s="53"/>
      <c r="G70" s="54"/>
    </row>
    <row r="71" spans="1:7" x14ac:dyDescent="0.35">
      <c r="A71" s="70" t="s">
        <v>56</v>
      </c>
      <c r="E71" s="68">
        <v>0</v>
      </c>
      <c r="F71" s="53"/>
      <c r="G71" s="54"/>
    </row>
    <row r="72" spans="1:7" x14ac:dyDescent="0.35">
      <c r="A72" s="70" t="s">
        <v>57</v>
      </c>
      <c r="E72" s="68">
        <v>0</v>
      </c>
      <c r="F72" s="53"/>
      <c r="G72" s="54"/>
    </row>
    <row r="73" spans="1:7" x14ac:dyDescent="0.35">
      <c r="A73" s="70"/>
      <c r="E73" s="68"/>
      <c r="F73" s="53"/>
      <c r="G73" s="54"/>
    </row>
    <row r="74" spans="1:7" x14ac:dyDescent="0.35">
      <c r="A74" s="70" t="s">
        <v>58</v>
      </c>
      <c r="E74" s="68">
        <v>0</v>
      </c>
      <c r="F74" s="53"/>
      <c r="G74" s="54"/>
    </row>
    <row r="75" spans="1:7" x14ac:dyDescent="0.35">
      <c r="A75" s="70" t="s">
        <v>59</v>
      </c>
      <c r="E75" s="68">
        <v>0</v>
      </c>
      <c r="F75" s="53"/>
      <c r="G75" s="54"/>
    </row>
    <row r="76" spans="1:7" x14ac:dyDescent="0.35">
      <c r="F76" s="53"/>
      <c r="G76" s="54"/>
    </row>
    <row r="77" spans="1:7" x14ac:dyDescent="0.35">
      <c r="A77" s="51" t="s">
        <v>60</v>
      </c>
      <c r="F77" s="53"/>
      <c r="G77" s="54"/>
    </row>
    <row r="78" spans="1:7" x14ac:dyDescent="0.35">
      <c r="A78" s="70" t="s">
        <v>61</v>
      </c>
      <c r="E78" s="68">
        <v>0</v>
      </c>
      <c r="F78" s="53"/>
      <c r="G78" s="54"/>
    </row>
    <row r="79" spans="1:7" x14ac:dyDescent="0.35">
      <c r="A79" s="70" t="s">
        <v>62</v>
      </c>
      <c r="E79" s="68">
        <v>0</v>
      </c>
      <c r="F79" s="53"/>
      <c r="G79" s="54"/>
    </row>
    <row r="80" spans="1:7" x14ac:dyDescent="0.35">
      <c r="A80" s="70" t="s">
        <v>63</v>
      </c>
      <c r="E80" s="68">
        <v>0</v>
      </c>
      <c r="F80" s="53"/>
      <c r="G80" s="54"/>
    </row>
    <row r="81" spans="1:7" x14ac:dyDescent="0.35">
      <c r="A81" s="70"/>
      <c r="E81" s="68"/>
      <c r="F81" s="53"/>
      <c r="G81" s="54"/>
    </row>
    <row r="82" spans="1:7" x14ac:dyDescent="0.35">
      <c r="A82" s="70" t="s">
        <v>64</v>
      </c>
      <c r="E82" s="68">
        <v>0</v>
      </c>
      <c r="F82" s="53"/>
      <c r="G82" s="54"/>
    </row>
    <row r="83" spans="1:7" x14ac:dyDescent="0.35">
      <c r="A83" s="70" t="s">
        <v>65</v>
      </c>
      <c r="E83" s="68">
        <v>0</v>
      </c>
      <c r="F83" s="53"/>
      <c r="G83" s="54"/>
    </row>
    <row r="84" spans="1:7" x14ac:dyDescent="0.35">
      <c r="A84" s="70"/>
      <c r="F84" s="53"/>
      <c r="G84" s="54"/>
    </row>
    <row r="85" spans="1:7" x14ac:dyDescent="0.35">
      <c r="A85" s="51" t="s">
        <v>66</v>
      </c>
      <c r="F85" s="53"/>
      <c r="G85" s="54"/>
    </row>
    <row r="86" spans="1:7" x14ac:dyDescent="0.35">
      <c r="A86" s="70" t="s">
        <v>67</v>
      </c>
      <c r="E86" s="68">
        <v>0</v>
      </c>
      <c r="F86" s="53"/>
      <c r="G86" s="54"/>
    </row>
    <row r="87" spans="1:7" x14ac:dyDescent="0.35">
      <c r="A87" s="70" t="s">
        <v>68</v>
      </c>
      <c r="E87" s="68">
        <v>0</v>
      </c>
      <c r="F87" s="53"/>
      <c r="G87" s="54"/>
    </row>
    <row r="88" spans="1:7" x14ac:dyDescent="0.35">
      <c r="A88" s="70" t="s">
        <v>69</v>
      </c>
      <c r="E88" s="68">
        <v>0</v>
      </c>
      <c r="F88" s="53"/>
      <c r="G88" s="54"/>
    </row>
    <row r="89" spans="1:7" x14ac:dyDescent="0.35">
      <c r="A89" s="70"/>
      <c r="E89" s="68"/>
      <c r="F89" s="53"/>
      <c r="G89" s="54"/>
    </row>
    <row r="90" spans="1:7" x14ac:dyDescent="0.35">
      <c r="A90" s="70" t="s">
        <v>70</v>
      </c>
      <c r="E90" s="68">
        <v>0</v>
      </c>
      <c r="F90" s="53"/>
      <c r="G90" s="54"/>
    </row>
    <row r="91" spans="1:7" x14ac:dyDescent="0.35">
      <c r="A91" s="70" t="s">
        <v>71</v>
      </c>
      <c r="E91" s="68">
        <v>0</v>
      </c>
      <c r="F91" s="53"/>
      <c r="G91" s="54"/>
    </row>
    <row r="92" spans="1:7" x14ac:dyDescent="0.35">
      <c r="A92" s="70"/>
      <c r="F92" s="53"/>
      <c r="G92" s="54"/>
    </row>
    <row r="93" spans="1:7" x14ac:dyDescent="0.35">
      <c r="A93" s="51" t="s">
        <v>72</v>
      </c>
      <c r="F93" s="53"/>
      <c r="G93" s="54"/>
    </row>
    <row r="94" spans="1:7" x14ac:dyDescent="0.35">
      <c r="A94" s="70" t="s">
        <v>73</v>
      </c>
      <c r="E94" s="68">
        <v>0</v>
      </c>
      <c r="F94" s="53"/>
      <c r="G94" s="54"/>
    </row>
    <row r="95" spans="1:7" x14ac:dyDescent="0.35">
      <c r="A95" s="70" t="s">
        <v>74</v>
      </c>
      <c r="E95" s="68">
        <v>0</v>
      </c>
      <c r="F95" s="53"/>
      <c r="G95" s="54"/>
    </row>
    <row r="96" spans="1:7" x14ac:dyDescent="0.35">
      <c r="A96" s="70" t="s">
        <v>75</v>
      </c>
      <c r="E96" s="68">
        <v>128735.23</v>
      </c>
      <c r="F96" s="53"/>
      <c r="G96" s="54"/>
    </row>
    <row r="97" spans="1:7" x14ac:dyDescent="0.35">
      <c r="A97" s="70"/>
      <c r="E97" s="68"/>
      <c r="F97" s="53"/>
      <c r="G97" s="54"/>
    </row>
    <row r="98" spans="1:7" x14ac:dyDescent="0.35">
      <c r="A98" s="70" t="s">
        <v>76</v>
      </c>
      <c r="E98" s="68">
        <v>128735.23</v>
      </c>
      <c r="F98" s="53"/>
      <c r="G98" s="54"/>
    </row>
    <row r="99" spans="1:7" x14ac:dyDescent="0.35">
      <c r="A99" s="70" t="s">
        <v>77</v>
      </c>
      <c r="E99" s="68">
        <v>0</v>
      </c>
      <c r="F99" s="53"/>
      <c r="G99" s="54"/>
    </row>
    <row r="100" spans="1:7" x14ac:dyDescent="0.35">
      <c r="F100" s="53"/>
      <c r="G100" s="54"/>
    </row>
    <row r="101" spans="1:7" x14ac:dyDescent="0.35">
      <c r="A101" s="51" t="s">
        <v>78</v>
      </c>
      <c r="F101" s="53"/>
      <c r="G101" s="54"/>
    </row>
    <row r="102" spans="1:7" x14ac:dyDescent="0.35">
      <c r="A102" s="70" t="s">
        <v>79</v>
      </c>
      <c r="E102" s="68">
        <v>0</v>
      </c>
      <c r="F102" s="53"/>
      <c r="G102" s="54"/>
    </row>
    <row r="103" spans="1:7" x14ac:dyDescent="0.35">
      <c r="A103" s="70" t="s">
        <v>80</v>
      </c>
      <c r="E103" s="68">
        <v>0</v>
      </c>
      <c r="F103" s="53"/>
      <c r="G103" s="54"/>
    </row>
    <row r="104" spans="1:7" x14ac:dyDescent="0.35">
      <c r="A104" s="70" t="s">
        <v>81</v>
      </c>
      <c r="E104" s="68">
        <v>156491.67000000001</v>
      </c>
      <c r="F104" s="53"/>
      <c r="G104" s="54"/>
    </row>
    <row r="105" spans="1:7" x14ac:dyDescent="0.35">
      <c r="A105" s="70"/>
      <c r="E105" s="68"/>
      <c r="F105" s="53"/>
      <c r="G105" s="54"/>
    </row>
    <row r="106" spans="1:7" x14ac:dyDescent="0.35">
      <c r="A106" s="70" t="s">
        <v>82</v>
      </c>
      <c r="E106" s="68">
        <v>156491.67000000001</v>
      </c>
      <c r="F106" s="53"/>
      <c r="G106" s="54"/>
    </row>
    <row r="107" spans="1:7" x14ac:dyDescent="0.35">
      <c r="A107" s="70" t="s">
        <v>83</v>
      </c>
      <c r="E107" s="68">
        <v>0</v>
      </c>
      <c r="F107" s="53"/>
      <c r="G107" s="54"/>
    </row>
    <row r="108" spans="1:7" x14ac:dyDescent="0.35">
      <c r="A108" s="70"/>
      <c r="E108" s="29"/>
      <c r="F108" s="53"/>
      <c r="G108" s="54"/>
    </row>
    <row r="109" spans="1:7" x14ac:dyDescent="0.35">
      <c r="A109" s="51" t="s">
        <v>84</v>
      </c>
      <c r="F109" s="53"/>
      <c r="G109" s="54"/>
    </row>
    <row r="110" spans="1:7" x14ac:dyDescent="0.35">
      <c r="A110" s="70" t="s">
        <v>85</v>
      </c>
      <c r="E110" s="69">
        <v>285226.90000000002</v>
      </c>
      <c r="F110" s="53"/>
      <c r="G110" s="54"/>
    </row>
    <row r="111" spans="1:7" x14ac:dyDescent="0.35">
      <c r="A111" s="70" t="s">
        <v>86</v>
      </c>
      <c r="E111" s="69">
        <v>285226.90000000002</v>
      </c>
      <c r="F111" s="53"/>
      <c r="G111" s="54"/>
    </row>
    <row r="112" spans="1:7" x14ac:dyDescent="0.35">
      <c r="A112" s="70" t="s">
        <v>87</v>
      </c>
      <c r="E112" s="69">
        <v>0</v>
      </c>
      <c r="F112" s="53"/>
      <c r="G112" s="54"/>
    </row>
    <row r="113" spans="1:7" x14ac:dyDescent="0.35">
      <c r="A113" s="70" t="s">
        <v>88</v>
      </c>
      <c r="E113" s="69">
        <v>0</v>
      </c>
      <c r="F113" s="53"/>
      <c r="G113" s="54"/>
    </row>
    <row r="114" spans="1:7" x14ac:dyDescent="0.35">
      <c r="F114" s="53"/>
      <c r="G114" s="54"/>
    </row>
    <row r="115" spans="1:7" x14ac:dyDescent="0.35">
      <c r="A115" s="46" t="s">
        <v>89</v>
      </c>
      <c r="E115" s="26">
        <v>15078658.456433333</v>
      </c>
      <c r="F115" s="53"/>
      <c r="G115" s="54"/>
    </row>
    <row r="116" spans="1:7" x14ac:dyDescent="0.35">
      <c r="A116" s="51"/>
      <c r="F116" s="53"/>
      <c r="G116" s="54"/>
    </row>
    <row r="117" spans="1:7" x14ac:dyDescent="0.35">
      <c r="A117" s="46" t="s">
        <v>90</v>
      </c>
      <c r="E117" s="71">
        <v>14541899.840000004</v>
      </c>
      <c r="F117" s="53"/>
      <c r="G117" s="54"/>
    </row>
    <row r="118" spans="1:7" x14ac:dyDescent="0.35">
      <c r="A118" s="46"/>
      <c r="F118" s="53"/>
      <c r="G118" s="54"/>
    </row>
    <row r="119" spans="1:7" x14ac:dyDescent="0.35">
      <c r="A119" s="51" t="s">
        <v>91</v>
      </c>
      <c r="E119" s="68">
        <v>0</v>
      </c>
      <c r="F119" s="53"/>
      <c r="G119" s="54"/>
    </row>
    <row r="120" spans="1:7" x14ac:dyDescent="0.35">
      <c r="A120" s="51" t="s">
        <v>92</v>
      </c>
      <c r="E120" s="72">
        <v>14541899.840000004</v>
      </c>
      <c r="F120" s="53"/>
      <c r="G120" s="54"/>
    </row>
    <row r="121" spans="1:7" x14ac:dyDescent="0.35">
      <c r="A121" s="51" t="s">
        <v>93</v>
      </c>
      <c r="E121" s="69">
        <v>0</v>
      </c>
      <c r="F121" s="53"/>
      <c r="G121" s="54"/>
    </row>
    <row r="122" spans="1:7" x14ac:dyDescent="0.35">
      <c r="A122" s="51"/>
      <c r="E122" s="26"/>
      <c r="F122" s="53"/>
      <c r="G122" s="54"/>
    </row>
    <row r="123" spans="1:7" x14ac:dyDescent="0.35">
      <c r="A123" s="46" t="s">
        <v>94</v>
      </c>
      <c r="E123" s="69">
        <v>0</v>
      </c>
      <c r="F123" s="53"/>
      <c r="G123" s="54"/>
    </row>
    <row r="124" spans="1:7" x14ac:dyDescent="0.35">
      <c r="A124" s="46"/>
      <c r="E124" s="73"/>
      <c r="F124" s="53"/>
      <c r="G124" s="54"/>
    </row>
    <row r="125" spans="1:7" x14ac:dyDescent="0.35">
      <c r="A125" s="51" t="s">
        <v>95</v>
      </c>
      <c r="E125" s="68">
        <v>0</v>
      </c>
      <c r="F125" s="53"/>
      <c r="G125" s="54"/>
    </row>
    <row r="126" spans="1:7" x14ac:dyDescent="0.35">
      <c r="A126" s="51" t="s">
        <v>96</v>
      </c>
      <c r="E126" s="69">
        <v>0</v>
      </c>
      <c r="F126" s="53"/>
      <c r="G126" s="54"/>
    </row>
    <row r="127" spans="1:7" x14ac:dyDescent="0.35">
      <c r="A127" s="51" t="s">
        <v>97</v>
      </c>
      <c r="E127" s="69">
        <v>0</v>
      </c>
      <c r="F127" s="53"/>
      <c r="G127" s="54"/>
    </row>
    <row r="128" spans="1:7" x14ac:dyDescent="0.35">
      <c r="A128" s="51"/>
      <c r="E128" s="26"/>
      <c r="F128" s="53"/>
      <c r="G128" s="54"/>
    </row>
    <row r="129" spans="1:7" x14ac:dyDescent="0.35">
      <c r="A129" s="46" t="s">
        <v>98</v>
      </c>
      <c r="E129" s="69">
        <v>536758.61643332988</v>
      </c>
      <c r="F129" s="53"/>
      <c r="G129" s="54"/>
    </row>
    <row r="130" spans="1:7" x14ac:dyDescent="0.35">
      <c r="A130" s="51" t="s">
        <v>99</v>
      </c>
      <c r="E130" s="68">
        <v>0</v>
      </c>
      <c r="F130" s="53"/>
      <c r="G130" s="54"/>
    </row>
    <row r="131" spans="1:7" x14ac:dyDescent="0.35">
      <c r="A131" s="46" t="s">
        <v>100</v>
      </c>
      <c r="E131" s="69">
        <v>536758.61643332988</v>
      </c>
      <c r="F131" s="53"/>
      <c r="G131" s="54"/>
    </row>
    <row r="132" spans="1:7" x14ac:dyDescent="0.35">
      <c r="F132" s="53"/>
      <c r="G132" s="54"/>
    </row>
    <row r="133" spans="1:7" hidden="1" x14ac:dyDescent="0.35">
      <c r="A133" s="3" t="s">
        <v>101</v>
      </c>
      <c r="F133" s="53"/>
      <c r="G133" s="54"/>
    </row>
    <row r="134" spans="1:7" hidden="1" x14ac:dyDescent="0.35">
      <c r="F134" s="53"/>
      <c r="G134" s="54"/>
    </row>
    <row r="135" spans="1:7" hidden="1" x14ac:dyDescent="0.35">
      <c r="A135" s="46" t="s">
        <v>102</v>
      </c>
      <c r="E135" s="68">
        <v>0</v>
      </c>
      <c r="F135" s="53"/>
      <c r="G135" s="54"/>
    </row>
    <row r="136" spans="1:7" hidden="1" x14ac:dyDescent="0.35">
      <c r="A136" s="46" t="s">
        <v>103</v>
      </c>
      <c r="E136" s="74">
        <v>0</v>
      </c>
      <c r="F136" s="53"/>
      <c r="G136" s="54"/>
    </row>
    <row r="137" spans="1:7" hidden="1" x14ac:dyDescent="0.35">
      <c r="A137" s="46" t="s">
        <v>104</v>
      </c>
      <c r="E137" s="69">
        <v>0</v>
      </c>
      <c r="F137" s="53"/>
      <c r="G137" s="54"/>
    </row>
    <row r="138" spans="1:7" hidden="1" x14ac:dyDescent="0.35">
      <c r="A138" s="46"/>
      <c r="E138" s="26"/>
      <c r="F138" s="53"/>
      <c r="G138" s="54"/>
    </row>
    <row r="139" spans="1:7" hidden="1" x14ac:dyDescent="0.35">
      <c r="A139" s="46"/>
      <c r="E139" s="26"/>
      <c r="F139" s="53"/>
      <c r="G139" s="54"/>
    </row>
    <row r="140" spans="1:7" x14ac:dyDescent="0.35">
      <c r="F140" s="53"/>
      <c r="G140" s="54"/>
    </row>
    <row r="141" spans="1:7" x14ac:dyDescent="0.35">
      <c r="A141" s="3" t="s">
        <v>105</v>
      </c>
      <c r="F141" s="53"/>
      <c r="G141" s="54"/>
    </row>
    <row r="142" spans="1:7" x14ac:dyDescent="0.35">
      <c r="F142" s="53"/>
      <c r="G142" s="54"/>
    </row>
    <row r="143" spans="1:7" x14ac:dyDescent="0.35">
      <c r="A143" s="46" t="s">
        <v>106</v>
      </c>
      <c r="E143" s="69">
        <v>2604166.67</v>
      </c>
      <c r="F143" s="53"/>
      <c r="G143" s="54"/>
    </row>
    <row r="144" spans="1:7" x14ac:dyDescent="0.35">
      <c r="A144" s="46" t="s">
        <v>107</v>
      </c>
      <c r="E144" s="69">
        <v>2604166.6799999997</v>
      </c>
      <c r="F144" s="75"/>
      <c r="G144" s="54"/>
    </row>
    <row r="145" spans="1:256" x14ac:dyDescent="0.35">
      <c r="A145" s="46" t="s">
        <v>108</v>
      </c>
      <c r="E145" s="68">
        <v>2604166.6800000002</v>
      </c>
      <c r="F145" s="53"/>
      <c r="G145" s="54"/>
    </row>
    <row r="146" spans="1:256" s="2" customFormat="1" x14ac:dyDescent="0.35">
      <c r="A146" s="76" t="s">
        <v>109</v>
      </c>
      <c r="B146" s="76"/>
      <c r="C146" s="76"/>
      <c r="D146" s="76"/>
      <c r="E146" s="68">
        <v>0</v>
      </c>
      <c r="F146" s="4"/>
      <c r="G146" s="54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35">
      <c r="A147" s="46" t="s">
        <v>110</v>
      </c>
      <c r="E147" s="69">
        <v>2604166.6800000002</v>
      </c>
      <c r="F147" s="53"/>
      <c r="G147" s="54"/>
    </row>
    <row r="148" spans="1:256" x14ac:dyDescent="0.35">
      <c r="F148" s="53"/>
      <c r="G148" s="54"/>
    </row>
    <row r="149" spans="1:256" x14ac:dyDescent="0.35">
      <c r="A149" s="46" t="s">
        <v>111</v>
      </c>
      <c r="D149" s="77"/>
      <c r="E149" s="26">
        <v>2604166.6799999997</v>
      </c>
      <c r="F149" s="53"/>
      <c r="G149" s="54"/>
    </row>
    <row r="150" spans="1:256" x14ac:dyDescent="0.35">
      <c r="F150" s="53"/>
      <c r="G150" s="54"/>
    </row>
    <row r="151" spans="1:256" x14ac:dyDescent="0.35">
      <c r="A151" s="3" t="s">
        <v>112</v>
      </c>
      <c r="F151" s="53"/>
      <c r="G151" s="54"/>
    </row>
    <row r="152" spans="1:256" x14ac:dyDescent="0.35">
      <c r="F152" s="53"/>
      <c r="G152" s="54"/>
    </row>
    <row r="153" spans="1:256" x14ac:dyDescent="0.35">
      <c r="A153" s="46" t="s">
        <v>113</v>
      </c>
      <c r="E153" s="78">
        <v>2.1050277700000002E-2</v>
      </c>
      <c r="F153" s="53"/>
      <c r="G153" s="54"/>
    </row>
    <row r="154" spans="1:256" x14ac:dyDescent="0.35">
      <c r="A154" s="46" t="s">
        <v>114</v>
      </c>
      <c r="E154" s="79">
        <v>21.484636999999999</v>
      </c>
      <c r="F154" s="53"/>
      <c r="G154" s="54"/>
    </row>
    <row r="155" spans="1:256" x14ac:dyDescent="0.35">
      <c r="F155" s="53"/>
      <c r="G155" s="54"/>
    </row>
    <row r="156" spans="1:256" x14ac:dyDescent="0.35">
      <c r="D156" s="63" t="s">
        <v>42</v>
      </c>
      <c r="E156" s="63" t="s">
        <v>41</v>
      </c>
      <c r="F156" s="53"/>
      <c r="G156" s="54"/>
    </row>
    <row r="157" spans="1:256" x14ac:dyDescent="0.35">
      <c r="A157" s="46" t="s">
        <v>115</v>
      </c>
      <c r="D157" s="69">
        <v>146709.95000000001</v>
      </c>
      <c r="E157" s="3">
        <v>19</v>
      </c>
      <c r="F157" s="80"/>
      <c r="G157" s="54"/>
    </row>
    <row r="158" spans="1:256" x14ac:dyDescent="0.35">
      <c r="A158" s="46" t="s">
        <v>116</v>
      </c>
      <c r="D158" s="74">
        <v>165403.01</v>
      </c>
      <c r="F158" s="53"/>
      <c r="G158" s="54"/>
    </row>
    <row r="159" spans="1:256" x14ac:dyDescent="0.35">
      <c r="A159" s="3" t="s">
        <v>117</v>
      </c>
      <c r="D159" s="26">
        <v>-18693.059999999998</v>
      </c>
    </row>
    <row r="160" spans="1:256" x14ac:dyDescent="0.35">
      <c r="A160" s="46" t="s">
        <v>118</v>
      </c>
      <c r="D160" s="69">
        <v>225435052.28</v>
      </c>
      <c r="F160" s="80"/>
      <c r="G160" s="54"/>
    </row>
    <row r="161" spans="1:7" x14ac:dyDescent="0.35">
      <c r="F161" s="80"/>
      <c r="G161" s="54"/>
    </row>
    <row r="162" spans="1:7" x14ac:dyDescent="0.35">
      <c r="A162" s="46" t="s">
        <v>119</v>
      </c>
      <c r="D162" s="81">
        <v>-2.9888980999999998E-3</v>
      </c>
      <c r="F162" s="80"/>
      <c r="G162" s="54"/>
    </row>
    <row r="163" spans="1:7" x14ac:dyDescent="0.35">
      <c r="A163" s="46" t="s">
        <v>120</v>
      </c>
      <c r="D163" s="81">
        <v>1.8907360000000001E-4</v>
      </c>
      <c r="F163" s="80"/>
      <c r="G163" s="54"/>
    </row>
    <row r="164" spans="1:7" x14ac:dyDescent="0.35">
      <c r="A164" s="46" t="s">
        <v>121</v>
      </c>
      <c r="D164" s="81">
        <v>1.0558971800000001E-2</v>
      </c>
      <c r="F164" s="80"/>
      <c r="G164" s="54"/>
    </row>
    <row r="165" spans="1:7" x14ac:dyDescent="0.35">
      <c r="A165" s="46" t="s">
        <v>122</v>
      </c>
      <c r="D165" s="81">
        <v>-9.9503922629294128E-4</v>
      </c>
      <c r="F165" s="53"/>
      <c r="G165" s="54"/>
    </row>
    <row r="166" spans="1:7" x14ac:dyDescent="0.35">
      <c r="A166" s="46" t="s">
        <v>123</v>
      </c>
      <c r="D166" s="78">
        <v>1.6910270184267648E-3</v>
      </c>
      <c r="F166" s="53"/>
      <c r="G166" s="54"/>
    </row>
    <row r="167" spans="1:7" x14ac:dyDescent="0.35">
      <c r="A167" s="46"/>
      <c r="F167" s="53"/>
      <c r="G167" s="54"/>
    </row>
    <row r="168" spans="1:7" x14ac:dyDescent="0.35">
      <c r="A168" s="46" t="s">
        <v>124</v>
      </c>
      <c r="D168" s="26">
        <v>9826915.25</v>
      </c>
      <c r="F168" s="53"/>
      <c r="G168" s="54"/>
    </row>
    <row r="169" spans="1:7" x14ac:dyDescent="0.35">
      <c r="A169" s="46"/>
      <c r="F169" s="53"/>
      <c r="G169" s="54"/>
    </row>
    <row r="170" spans="1:7" ht="35" x14ac:dyDescent="0.35">
      <c r="A170" s="46" t="s">
        <v>125</v>
      </c>
      <c r="D170" s="63" t="s">
        <v>42</v>
      </c>
      <c r="E170" s="63" t="s">
        <v>41</v>
      </c>
      <c r="F170" s="82" t="s">
        <v>126</v>
      </c>
      <c r="G170" s="54"/>
    </row>
    <row r="171" spans="1:7" x14ac:dyDescent="0.35">
      <c r="A171" s="51" t="s">
        <v>127</v>
      </c>
      <c r="D171" s="68">
        <v>1880380.55</v>
      </c>
      <c r="E171" s="83">
        <v>166</v>
      </c>
      <c r="F171" s="81">
        <v>8.9421589038539539E-3</v>
      </c>
      <c r="G171" s="54"/>
    </row>
    <row r="172" spans="1:7" x14ac:dyDescent="0.35">
      <c r="A172" s="51" t="s">
        <v>128</v>
      </c>
      <c r="D172" s="68">
        <v>450036.71</v>
      </c>
      <c r="E172" s="83">
        <v>39</v>
      </c>
      <c r="F172" s="81">
        <v>2.1401517758666672E-3</v>
      </c>
      <c r="G172" s="54"/>
    </row>
    <row r="173" spans="1:7" x14ac:dyDescent="0.35">
      <c r="A173" s="51" t="s">
        <v>129</v>
      </c>
      <c r="D173" s="23">
        <v>109693.99</v>
      </c>
      <c r="E173" s="84">
        <v>10</v>
      </c>
      <c r="F173" s="81">
        <v>5.2165030603925711E-4</v>
      </c>
      <c r="G173" s="54"/>
    </row>
    <row r="174" spans="1:7" x14ac:dyDescent="0.35">
      <c r="A174" s="51" t="s">
        <v>130</v>
      </c>
      <c r="D174" s="85">
        <v>0</v>
      </c>
      <c r="E174" s="86">
        <v>0</v>
      </c>
      <c r="F174" s="87">
        <v>0</v>
      </c>
      <c r="G174" s="54"/>
    </row>
    <row r="175" spans="1:7" x14ac:dyDescent="0.35">
      <c r="A175" s="46" t="s">
        <v>131</v>
      </c>
      <c r="D175" s="88">
        <v>2440111.2500000005</v>
      </c>
      <c r="E175" s="83">
        <v>215</v>
      </c>
      <c r="F175" s="89">
        <v>1.1603960985759878E-2</v>
      </c>
      <c r="G175" s="54"/>
    </row>
    <row r="176" spans="1:7" x14ac:dyDescent="0.35">
      <c r="A176" s="46"/>
      <c r="D176" s="68"/>
      <c r="E176" s="83"/>
      <c r="F176" s="53"/>
      <c r="G176" s="54"/>
    </row>
    <row r="177" spans="1:7" x14ac:dyDescent="0.35">
      <c r="A177" s="46" t="s">
        <v>132</v>
      </c>
      <c r="D177" s="81"/>
      <c r="E177" s="81"/>
      <c r="F177" s="80"/>
      <c r="G177" s="54"/>
    </row>
    <row r="178" spans="1:7" x14ac:dyDescent="0.35">
      <c r="A178" s="46" t="s">
        <v>133</v>
      </c>
      <c r="D178" s="81">
        <v>2.5237084000000001E-3</v>
      </c>
      <c r="E178" s="81">
        <v>1.9158446999999999E-3</v>
      </c>
      <c r="F178" s="80"/>
      <c r="G178" s="54"/>
    </row>
    <row r="179" spans="1:7" x14ac:dyDescent="0.35">
      <c r="A179" s="46" t="s">
        <v>134</v>
      </c>
      <c r="D179" s="81">
        <v>3.3167709E-3</v>
      </c>
      <c r="E179" s="81">
        <v>2.6122923000000001E-3</v>
      </c>
      <c r="F179" s="80"/>
      <c r="G179" s="54"/>
    </row>
    <row r="180" spans="1:7" x14ac:dyDescent="0.35">
      <c r="A180" s="46" t="s">
        <v>135</v>
      </c>
      <c r="D180" s="81">
        <v>3.1642617E-3</v>
      </c>
      <c r="E180" s="81">
        <v>2.4557225999999998E-3</v>
      </c>
      <c r="F180" s="80"/>
      <c r="G180" s="54"/>
    </row>
    <row r="181" spans="1:7" x14ac:dyDescent="0.35">
      <c r="A181" s="46" t="s">
        <v>136</v>
      </c>
      <c r="D181" s="81">
        <v>2.6618020819059243E-3</v>
      </c>
      <c r="E181" s="81">
        <v>1.8679475449832265E-3</v>
      </c>
      <c r="F181" s="53"/>
      <c r="G181" s="54"/>
    </row>
    <row r="182" spans="1:7" x14ac:dyDescent="0.35">
      <c r="A182" s="46" t="s">
        <v>137</v>
      </c>
      <c r="D182" s="81">
        <v>2.9166357704764811E-3</v>
      </c>
      <c r="E182" s="81">
        <v>2.2129517862458066E-3</v>
      </c>
      <c r="F182" s="53"/>
      <c r="G182" s="54"/>
    </row>
    <row r="183" spans="1:7" x14ac:dyDescent="0.35">
      <c r="F183" s="53"/>
      <c r="G183" s="54"/>
    </row>
    <row r="184" spans="1:7" x14ac:dyDescent="0.35">
      <c r="A184" s="2" t="s">
        <v>138</v>
      </c>
      <c r="B184" s="2"/>
      <c r="C184" s="2"/>
      <c r="D184" s="90">
        <v>597950.93999999994</v>
      </c>
      <c r="F184" s="53"/>
      <c r="G184" s="54"/>
    </row>
    <row r="185" spans="1:7" x14ac:dyDescent="0.35">
      <c r="A185" s="2" t="s">
        <v>139</v>
      </c>
      <c r="B185" s="2"/>
      <c r="C185" s="2"/>
      <c r="D185" s="81">
        <v>2.8435586201893234E-3</v>
      </c>
      <c r="F185" s="53"/>
      <c r="G185" s="54"/>
    </row>
    <row r="186" spans="1:7" x14ac:dyDescent="0.35">
      <c r="A186" s="2" t="s">
        <v>140</v>
      </c>
      <c r="B186" s="2"/>
      <c r="C186" s="2"/>
      <c r="D186" s="81">
        <v>4.9000000000000002E-2</v>
      </c>
      <c r="F186" s="53"/>
      <c r="G186" s="54"/>
    </row>
    <row r="187" spans="1:7" x14ac:dyDescent="0.35">
      <c r="A187" s="2" t="s">
        <v>141</v>
      </c>
      <c r="B187" s="2"/>
      <c r="C187" s="2"/>
      <c r="D187" s="91" t="s">
        <v>155</v>
      </c>
      <c r="F187" s="53"/>
      <c r="G187" s="54"/>
    </row>
    <row r="188" spans="1:7" x14ac:dyDescent="0.35">
      <c r="F188" s="53"/>
      <c r="G188" s="54"/>
    </row>
    <row r="189" spans="1:7" x14ac:dyDescent="0.35">
      <c r="A189" s="3" t="s">
        <v>142</v>
      </c>
      <c r="F189" s="53"/>
      <c r="G189" s="54"/>
    </row>
    <row r="190" spans="1:7" x14ac:dyDescent="0.35">
      <c r="F190" s="53"/>
      <c r="G190" s="54"/>
    </row>
    <row r="191" spans="1:7" x14ac:dyDescent="0.35">
      <c r="A191" s="46"/>
      <c r="E191" s="92"/>
      <c r="F191" s="53"/>
      <c r="G191" s="54"/>
    </row>
    <row r="192" spans="1:7" x14ac:dyDescent="0.35">
      <c r="A192" s="46" t="s">
        <v>143</v>
      </c>
      <c r="E192" s="73"/>
      <c r="F192" s="53"/>
      <c r="G192" s="54"/>
    </row>
    <row r="193" spans="1:7" x14ac:dyDescent="0.35">
      <c r="A193" s="46" t="s">
        <v>144</v>
      </c>
      <c r="E193" s="73"/>
      <c r="F193" s="53"/>
      <c r="G193" s="54"/>
    </row>
    <row r="194" spans="1:7" x14ac:dyDescent="0.35">
      <c r="A194" s="46" t="s">
        <v>145</v>
      </c>
      <c r="E194" s="92"/>
      <c r="F194" s="53"/>
      <c r="G194" s="54"/>
    </row>
    <row r="195" spans="1:7" x14ac:dyDescent="0.35">
      <c r="A195" s="46" t="s">
        <v>146</v>
      </c>
      <c r="E195" s="92" t="s">
        <v>156</v>
      </c>
      <c r="F195" s="53"/>
      <c r="G195" s="54"/>
    </row>
    <row r="196" spans="1:7" x14ac:dyDescent="0.35">
      <c r="A196" s="46"/>
      <c r="E196" s="73"/>
      <c r="F196" s="53"/>
      <c r="G196" s="54"/>
    </row>
    <row r="197" spans="1:7" x14ac:dyDescent="0.35">
      <c r="A197" s="46" t="s">
        <v>147</v>
      </c>
      <c r="E197" s="73"/>
      <c r="F197" s="53"/>
      <c r="G197" s="54"/>
    </row>
    <row r="198" spans="1:7" x14ac:dyDescent="0.35">
      <c r="A198" s="46" t="s">
        <v>148</v>
      </c>
      <c r="E198" s="92" t="s">
        <v>156</v>
      </c>
      <c r="F198" s="53"/>
      <c r="G198" s="54"/>
    </row>
    <row r="199" spans="1:7" x14ac:dyDescent="0.35">
      <c r="A199" s="46"/>
      <c r="E199" s="73"/>
      <c r="F199" s="53"/>
      <c r="G199" s="54"/>
    </row>
    <row r="200" spans="1:7" x14ac:dyDescent="0.35">
      <c r="A200" s="46" t="s">
        <v>149</v>
      </c>
      <c r="E200" s="73"/>
      <c r="F200" s="53"/>
      <c r="G200" s="54"/>
    </row>
    <row r="201" spans="1:7" x14ac:dyDescent="0.35">
      <c r="A201" s="46" t="s">
        <v>150</v>
      </c>
      <c r="E201" s="92" t="s">
        <v>156</v>
      </c>
      <c r="F201" s="53"/>
      <c r="G201" s="54"/>
    </row>
    <row r="202" spans="1:7" x14ac:dyDescent="0.35">
      <c r="A202" s="46"/>
      <c r="E202" s="73"/>
      <c r="F202" s="53"/>
      <c r="G202" s="54"/>
    </row>
    <row r="203" spans="1:7" x14ac:dyDescent="0.35">
      <c r="A203" s="46" t="s">
        <v>151</v>
      </c>
      <c r="E203" s="73"/>
      <c r="F203" s="53"/>
      <c r="G203" s="54"/>
    </row>
    <row r="204" spans="1:7" x14ac:dyDescent="0.35">
      <c r="A204" s="46" t="s">
        <v>152</v>
      </c>
      <c r="E204" s="92" t="s">
        <v>156</v>
      </c>
      <c r="F204" s="53"/>
      <c r="G204" s="54"/>
    </row>
    <row r="205" spans="1:7" x14ac:dyDescent="0.35">
      <c r="A205" s="46"/>
      <c r="E205" s="92"/>
      <c r="F205" s="53"/>
      <c r="G205" s="54"/>
    </row>
    <row r="206" spans="1:7" x14ac:dyDescent="0.35">
      <c r="A206" s="46" t="s">
        <v>153</v>
      </c>
      <c r="E206" s="73"/>
      <c r="G206" s="54"/>
    </row>
    <row r="207" spans="1:7" x14ac:dyDescent="0.35">
      <c r="A207" s="46" t="s">
        <v>154</v>
      </c>
      <c r="E207" s="92" t="s">
        <v>156</v>
      </c>
      <c r="F207" s="49"/>
      <c r="G207" s="54"/>
    </row>
    <row r="208" spans="1:7" x14ac:dyDescent="0.35">
      <c r="G208" s="50"/>
    </row>
    <row r="209" spans="6:7" x14ac:dyDescent="0.35">
      <c r="G209" s="50"/>
    </row>
    <row r="210" spans="6:7" x14ac:dyDescent="0.35">
      <c r="F210" s="49"/>
      <c r="G210" s="50"/>
    </row>
    <row r="211" spans="6:7" x14ac:dyDescent="0.35">
      <c r="F211" s="49"/>
      <c r="G211" s="50"/>
    </row>
    <row r="212" spans="6:7" x14ac:dyDescent="0.35">
      <c r="F212" s="49"/>
      <c r="G212" s="50"/>
    </row>
    <row r="213" spans="6:7" x14ac:dyDescent="0.35">
      <c r="F213" s="49"/>
      <c r="G213" s="50"/>
    </row>
    <row r="214" spans="6:7" x14ac:dyDescent="0.35">
      <c r="F214" s="49"/>
      <c r="G214" s="50"/>
    </row>
    <row r="215" spans="6:7" x14ac:dyDescent="0.35">
      <c r="F215" s="49"/>
      <c r="G215" s="50"/>
    </row>
    <row r="216" spans="6:7" x14ac:dyDescent="0.35">
      <c r="F216" s="49"/>
      <c r="G216" s="50"/>
    </row>
    <row r="217" spans="6:7" x14ac:dyDescent="0.35">
      <c r="F217" s="49"/>
      <c r="G217" s="50"/>
    </row>
    <row r="218" spans="6:7" x14ac:dyDescent="0.35">
      <c r="F218" s="49"/>
      <c r="G218" s="50"/>
    </row>
    <row r="219" spans="6:7" x14ac:dyDescent="0.35">
      <c r="F219" s="49"/>
      <c r="G219" s="50"/>
    </row>
    <row r="220" spans="6:7" x14ac:dyDescent="0.35">
      <c r="F220" s="49"/>
      <c r="G220" s="50"/>
    </row>
    <row r="221" spans="6:7" x14ac:dyDescent="0.35">
      <c r="F221" s="49"/>
      <c r="G221" s="50"/>
    </row>
    <row r="222" spans="6:7" x14ac:dyDescent="0.35">
      <c r="F222" s="49"/>
      <c r="G222" s="50"/>
    </row>
    <row r="223" spans="6:7" x14ac:dyDescent="0.35">
      <c r="F223" s="49"/>
      <c r="G223" s="50"/>
    </row>
    <row r="224" spans="6:7" x14ac:dyDescent="0.35">
      <c r="F224" s="49"/>
      <c r="G224" s="50"/>
    </row>
    <row r="225" spans="6:7" x14ac:dyDescent="0.35">
      <c r="F225" s="49"/>
      <c r="G225" s="50"/>
    </row>
    <row r="226" spans="6:7" x14ac:dyDescent="0.35">
      <c r="F226" s="49"/>
      <c r="G226" s="50"/>
    </row>
    <row r="227" spans="6:7" x14ac:dyDescent="0.35">
      <c r="F227" s="49"/>
      <c r="G227" s="50"/>
    </row>
    <row r="228" spans="6:7" x14ac:dyDescent="0.35">
      <c r="F228" s="49"/>
      <c r="G228" s="50"/>
    </row>
    <row r="229" spans="6:7" x14ac:dyDescent="0.35">
      <c r="F229" s="49"/>
      <c r="G229" s="50"/>
    </row>
    <row r="230" spans="6:7" x14ac:dyDescent="0.35">
      <c r="F230" s="49"/>
      <c r="G230" s="50"/>
    </row>
    <row r="231" spans="6:7" x14ac:dyDescent="0.35">
      <c r="F231" s="49"/>
      <c r="G231" s="50"/>
    </row>
    <row r="232" spans="6:7" x14ac:dyDescent="0.35">
      <c r="F232" s="49"/>
      <c r="G232" s="50"/>
    </row>
    <row r="233" spans="6:7" x14ac:dyDescent="0.35">
      <c r="F233" s="49"/>
      <c r="G233" s="50"/>
    </row>
    <row r="234" spans="6:7" x14ac:dyDescent="0.35">
      <c r="F234" s="49"/>
      <c r="G234" s="50"/>
    </row>
    <row r="235" spans="6:7" x14ac:dyDescent="0.35">
      <c r="F235" s="49"/>
      <c r="G235" s="50"/>
    </row>
    <row r="236" spans="6:7" x14ac:dyDescent="0.35">
      <c r="F236" s="49"/>
      <c r="G236" s="50"/>
    </row>
    <row r="237" spans="6:7" x14ac:dyDescent="0.35">
      <c r="F237" s="49"/>
      <c r="G237" s="50"/>
    </row>
    <row r="238" spans="6:7" x14ac:dyDescent="0.35">
      <c r="F238" s="49"/>
      <c r="G238" s="50"/>
    </row>
    <row r="239" spans="6:7" x14ac:dyDescent="0.35">
      <c r="F239" s="49"/>
      <c r="G239" s="50"/>
    </row>
    <row r="240" spans="6:7" x14ac:dyDescent="0.35">
      <c r="F240" s="49"/>
      <c r="G240" s="50"/>
    </row>
    <row r="241" spans="6:7" x14ac:dyDescent="0.35">
      <c r="F241" s="49"/>
      <c r="G241" s="50"/>
    </row>
    <row r="242" spans="6:7" x14ac:dyDescent="0.35">
      <c r="F242" s="49"/>
      <c r="G242" s="50"/>
    </row>
    <row r="243" spans="6:7" x14ac:dyDescent="0.35">
      <c r="F243" s="49"/>
      <c r="G243" s="50"/>
    </row>
    <row r="244" spans="6:7" x14ac:dyDescent="0.35">
      <c r="F244" s="49"/>
      <c r="G244" s="50"/>
    </row>
    <row r="245" spans="6:7" x14ac:dyDescent="0.35">
      <c r="F245" s="49"/>
      <c r="G245" s="50"/>
    </row>
    <row r="246" spans="6:7" x14ac:dyDescent="0.35">
      <c r="F246" s="49"/>
      <c r="G246" s="50"/>
    </row>
    <row r="247" spans="6:7" x14ac:dyDescent="0.35">
      <c r="F247" s="49"/>
      <c r="G247" s="50"/>
    </row>
    <row r="248" spans="6:7" x14ac:dyDescent="0.35">
      <c r="F248" s="49"/>
      <c r="G248" s="50"/>
    </row>
    <row r="249" spans="6:7" x14ac:dyDescent="0.35">
      <c r="F249" s="49"/>
      <c r="G249" s="50"/>
    </row>
    <row r="250" spans="6:7" x14ac:dyDescent="0.35">
      <c r="F250" s="49"/>
      <c r="G250" s="50"/>
    </row>
    <row r="251" spans="6:7" x14ac:dyDescent="0.35">
      <c r="F251" s="49"/>
      <c r="G251" s="50"/>
    </row>
    <row r="252" spans="6:7" x14ac:dyDescent="0.35">
      <c r="F252" s="49"/>
      <c r="G252" s="50"/>
    </row>
    <row r="253" spans="6:7" x14ac:dyDescent="0.35">
      <c r="F253" s="49"/>
      <c r="G253" s="50"/>
    </row>
    <row r="254" spans="6:7" x14ac:dyDescent="0.35">
      <c r="F254" s="49"/>
      <c r="G254" s="50"/>
    </row>
    <row r="255" spans="6:7" x14ac:dyDescent="0.35">
      <c r="F255" s="49"/>
      <c r="G255" s="50"/>
    </row>
    <row r="256" spans="6:7" x14ac:dyDescent="0.35">
      <c r="F256" s="49"/>
      <c r="G256" s="50"/>
    </row>
    <row r="257" spans="6:7" x14ac:dyDescent="0.35">
      <c r="F257" s="49"/>
      <c r="G257" s="50"/>
    </row>
    <row r="258" spans="6:7" x14ac:dyDescent="0.35">
      <c r="F258" s="49"/>
      <c r="G258" s="50"/>
    </row>
    <row r="259" spans="6:7" x14ac:dyDescent="0.35">
      <c r="F259" s="49"/>
      <c r="G259" s="50"/>
    </row>
    <row r="260" spans="6:7" x14ac:dyDescent="0.35">
      <c r="F260" s="49"/>
      <c r="G260" s="50"/>
    </row>
    <row r="261" spans="6:7" x14ac:dyDescent="0.35">
      <c r="F261" s="49"/>
      <c r="G261" s="50"/>
    </row>
    <row r="262" spans="6:7" x14ac:dyDescent="0.35">
      <c r="F262" s="49"/>
      <c r="G262" s="50"/>
    </row>
    <row r="263" spans="6:7" x14ac:dyDescent="0.35">
      <c r="F263" s="49"/>
      <c r="G263" s="50"/>
    </row>
    <row r="264" spans="6:7" x14ac:dyDescent="0.35">
      <c r="F264" s="49"/>
      <c r="G264" s="50"/>
    </row>
    <row r="265" spans="6:7" x14ac:dyDescent="0.35">
      <c r="F265" s="49"/>
      <c r="G265" s="50"/>
    </row>
    <row r="266" spans="6:7" x14ac:dyDescent="0.35">
      <c r="F266" s="49"/>
      <c r="G266" s="50"/>
    </row>
    <row r="267" spans="6:7" x14ac:dyDescent="0.35">
      <c r="F267" s="49"/>
      <c r="G267" s="50"/>
    </row>
    <row r="268" spans="6:7" x14ac:dyDescent="0.35">
      <c r="F268" s="49"/>
      <c r="G268" s="50"/>
    </row>
    <row r="269" spans="6:7" x14ac:dyDescent="0.35">
      <c r="F269" s="49"/>
      <c r="G269" s="50"/>
    </row>
    <row r="270" spans="6:7" x14ac:dyDescent="0.35">
      <c r="F270" s="49"/>
      <c r="G270" s="50"/>
    </row>
    <row r="271" spans="6:7" x14ac:dyDescent="0.35">
      <c r="F271" s="49"/>
      <c r="G271" s="50"/>
    </row>
    <row r="272" spans="6:7" x14ac:dyDescent="0.35">
      <c r="F272" s="49"/>
      <c r="G272" s="50"/>
    </row>
    <row r="273" spans="6:7" x14ac:dyDescent="0.35">
      <c r="F273" s="49"/>
      <c r="G273" s="50"/>
    </row>
    <row r="274" spans="6:7" x14ac:dyDescent="0.35">
      <c r="F274" s="49"/>
      <c r="G274" s="50"/>
    </row>
    <row r="275" spans="6:7" x14ac:dyDescent="0.35">
      <c r="F275" s="49"/>
      <c r="G275" s="50"/>
    </row>
    <row r="276" spans="6:7" x14ac:dyDescent="0.35">
      <c r="F276" s="49"/>
      <c r="G276" s="50"/>
    </row>
    <row r="277" spans="6:7" x14ac:dyDescent="0.35">
      <c r="F277" s="49"/>
      <c r="G277" s="50"/>
    </row>
    <row r="278" spans="6:7" x14ac:dyDescent="0.35">
      <c r="F278" s="49"/>
      <c r="G278" s="50"/>
    </row>
  </sheetData>
  <pageMargins left="0.7" right="0.7" top="0.75" bottom="0.75" header="0.3" footer="0.3"/>
  <pageSetup scale="52" fitToHeight="0" orientation="portrait" r:id="rId1"/>
  <headerFooter>
    <oddHeader xml:space="preserve">&amp;CNissan Auto Receivables 17-A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IV278"/>
  <sheetViews>
    <sheetView showRuler="0" zoomScale="80" zoomScaleNormal="80" zoomScaleSheetLayoutView="90" workbookViewId="0">
      <selection activeCell="G10" sqref="A1:XFD1048576"/>
    </sheetView>
  </sheetViews>
  <sheetFormatPr defaultColWidth="9.1796875" defaultRowHeight="17.5" x14ac:dyDescent="0.35"/>
  <cols>
    <col min="1" max="1" width="34.54296875" style="3" customWidth="1"/>
    <col min="2" max="2" width="23.81640625" style="3" customWidth="1"/>
    <col min="3" max="3" width="26.81640625" style="3" customWidth="1"/>
    <col min="4" max="4" width="24.7265625" style="3" customWidth="1"/>
    <col min="5" max="5" width="39.26953125" style="3" bestFit="1" customWidth="1"/>
    <col min="6" max="6" width="23.81640625" style="4" customWidth="1"/>
    <col min="7" max="7" width="34.54296875" style="5" customWidth="1"/>
    <col min="8" max="9" width="34.54296875" style="3" customWidth="1"/>
    <col min="10" max="10" width="9.1796875" style="3"/>
    <col min="11" max="11" width="9.54296875" style="3" bestFit="1" customWidth="1"/>
    <col min="12" max="16384" width="9.1796875" style="3"/>
  </cols>
  <sheetData>
    <row r="1" spans="1:13" ht="18" x14ac:dyDescent="0.35">
      <c r="A1" s="1" t="s">
        <v>0</v>
      </c>
      <c r="B1" s="2"/>
    </row>
    <row r="2" spans="1:13" ht="15.75" customHeight="1" x14ac:dyDescent="0.45">
      <c r="A2" s="2"/>
      <c r="B2" s="2"/>
      <c r="C2" s="6"/>
    </row>
    <row r="3" spans="1:13" ht="15.75" customHeight="1" x14ac:dyDescent="0.45">
      <c r="A3" s="2" t="s">
        <v>1</v>
      </c>
      <c r="B3" s="7">
        <v>43861</v>
      </c>
      <c r="C3" s="8" t="s">
        <v>2</v>
      </c>
      <c r="D3" s="3">
        <v>30</v>
      </c>
      <c r="E3" s="3" t="s">
        <v>3</v>
      </c>
      <c r="F3" s="9">
        <v>43831</v>
      </c>
      <c r="G3" s="3"/>
    </row>
    <row r="4" spans="1:13" ht="15.75" customHeight="1" x14ac:dyDescent="0.45">
      <c r="A4" s="2" t="s">
        <v>4</v>
      </c>
      <c r="B4" s="7">
        <v>43879</v>
      </c>
      <c r="C4" s="8" t="s">
        <v>5</v>
      </c>
      <c r="D4" s="10">
        <v>34</v>
      </c>
      <c r="E4" s="3" t="s">
        <v>6</v>
      </c>
      <c r="F4" s="9">
        <v>43861</v>
      </c>
      <c r="G4" s="3"/>
    </row>
    <row r="5" spans="1:13" ht="17.25" customHeight="1" x14ac:dyDescent="0.45">
      <c r="A5" s="2"/>
      <c r="B5" s="2"/>
      <c r="C5" s="6"/>
      <c r="E5" s="3" t="s">
        <v>7</v>
      </c>
      <c r="F5" s="9">
        <v>43845</v>
      </c>
      <c r="G5" s="3"/>
    </row>
    <row r="6" spans="1:13" ht="15.75" customHeight="1" x14ac:dyDescent="0.45">
      <c r="A6" s="2"/>
      <c r="B6" s="2"/>
      <c r="C6" s="6"/>
      <c r="E6" s="3" t="s">
        <v>8</v>
      </c>
      <c r="F6" s="9">
        <v>43879</v>
      </c>
      <c r="G6" s="3"/>
    </row>
    <row r="7" spans="1:13" x14ac:dyDescent="0.35">
      <c r="A7" s="11"/>
      <c r="B7" s="12"/>
      <c r="C7" s="13"/>
      <c r="D7" s="14"/>
      <c r="E7" s="11"/>
      <c r="F7" s="15"/>
    </row>
    <row r="8" spans="1:13" x14ac:dyDescent="0.35">
      <c r="A8" s="11"/>
      <c r="B8" s="11"/>
      <c r="C8" s="13"/>
      <c r="D8" s="14"/>
      <c r="E8" s="11"/>
      <c r="F8" s="15"/>
    </row>
    <row r="9" spans="1:13" x14ac:dyDescent="0.3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35">
      <c r="A10" s="16" t="s">
        <v>14</v>
      </c>
      <c r="B10" s="20"/>
      <c r="C10" s="21">
        <v>1112068200.74</v>
      </c>
      <c r="D10" s="22">
        <v>242609314.94999999</v>
      </c>
      <c r="E10" s="23">
        <v>225435052.28</v>
      </c>
      <c r="F10" s="24">
        <v>0.21641764982660344</v>
      </c>
      <c r="G10" s="25"/>
      <c r="H10" s="26"/>
      <c r="I10" s="26"/>
      <c r="J10" s="26"/>
      <c r="K10" s="26"/>
      <c r="L10" s="26"/>
      <c r="M10" s="26"/>
    </row>
    <row r="11" spans="1:13" x14ac:dyDescent="0.35">
      <c r="A11" s="16" t="s">
        <v>15</v>
      </c>
      <c r="B11" s="20"/>
      <c r="C11" s="27">
        <v>70401532.329999998</v>
      </c>
      <c r="D11" s="22">
        <v>6700278.4100000001</v>
      </c>
      <c r="E11" s="23">
        <v>5985468.7199999997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35">
      <c r="A12" s="16" t="s">
        <v>16</v>
      </c>
      <c r="B12" s="20"/>
      <c r="C12" s="28">
        <v>1041666668.41</v>
      </c>
      <c r="D12" s="22">
        <v>235909036.53999999</v>
      </c>
      <c r="E12" s="23">
        <v>219449583.56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35">
      <c r="A13" s="16" t="s">
        <v>17</v>
      </c>
      <c r="B13" s="11"/>
      <c r="C13" s="28">
        <v>1041666668.41</v>
      </c>
      <c r="D13" s="22">
        <v>235909036.53999999</v>
      </c>
      <c r="E13" s="23">
        <v>219449583.56</v>
      </c>
      <c r="F13" s="24">
        <v>0.21067159986502002</v>
      </c>
      <c r="G13" s="25"/>
      <c r="H13" s="29"/>
      <c r="I13" s="26"/>
      <c r="J13" s="26"/>
      <c r="K13" s="26"/>
      <c r="L13" s="26"/>
      <c r="M13" s="26"/>
    </row>
    <row r="14" spans="1:13" x14ac:dyDescent="0.35">
      <c r="A14" s="30" t="s">
        <v>18</v>
      </c>
      <c r="B14" s="31">
        <v>0.01</v>
      </c>
      <c r="C14" s="27">
        <v>233000000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35">
      <c r="A15" s="30" t="s">
        <v>19</v>
      </c>
      <c r="B15" s="31">
        <v>1.47E-2</v>
      </c>
      <c r="C15" s="27">
        <v>266000000</v>
      </c>
      <c r="D15" s="22">
        <v>0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35">
      <c r="A16" s="30" t="s">
        <v>20</v>
      </c>
      <c r="B16" s="31">
        <v>1.7362499999999999E-2</v>
      </c>
      <c r="C16" s="27">
        <v>80000000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35">
      <c r="A17" s="30" t="s">
        <v>21</v>
      </c>
      <c r="B17" s="31">
        <v>1.7399999999999999E-2</v>
      </c>
      <c r="C17" s="27">
        <v>332000000</v>
      </c>
      <c r="D17" s="22">
        <v>105242368.13</v>
      </c>
      <c r="E17" s="23">
        <v>88782915.150000006</v>
      </c>
      <c r="F17" s="24">
        <v>0.26741841912650605</v>
      </c>
      <c r="G17" s="25"/>
      <c r="I17" s="26"/>
      <c r="J17" s="26"/>
      <c r="K17" s="26"/>
      <c r="L17" s="26"/>
      <c r="M17" s="26"/>
    </row>
    <row r="18" spans="1:13" x14ac:dyDescent="0.35">
      <c r="A18" s="30" t="s">
        <v>22</v>
      </c>
      <c r="B18" s="31">
        <v>2.1100000000000001E-2</v>
      </c>
      <c r="C18" s="27">
        <v>89000000</v>
      </c>
      <c r="D18" s="22">
        <v>89000000</v>
      </c>
      <c r="E18" s="23">
        <v>89000000</v>
      </c>
      <c r="F18" s="24">
        <v>1</v>
      </c>
      <c r="I18" s="26"/>
      <c r="J18" s="26"/>
      <c r="K18" s="26"/>
      <c r="L18" s="26"/>
      <c r="M18" s="26"/>
    </row>
    <row r="19" spans="1:13" x14ac:dyDescent="0.35">
      <c r="A19" s="30" t="s">
        <v>23</v>
      </c>
      <c r="B19" s="31">
        <v>0</v>
      </c>
      <c r="C19" s="21">
        <v>41666668.409999996</v>
      </c>
      <c r="D19" s="22">
        <v>41666668.409999996</v>
      </c>
      <c r="E19" s="23">
        <v>41666668.409999996</v>
      </c>
      <c r="F19" s="24">
        <v>1</v>
      </c>
      <c r="I19" s="26"/>
      <c r="J19" s="26"/>
      <c r="K19" s="26"/>
      <c r="L19" s="26"/>
      <c r="M19" s="26"/>
    </row>
    <row r="20" spans="1:13" x14ac:dyDescent="0.35">
      <c r="A20" s="32"/>
      <c r="B20" s="33"/>
      <c r="C20" s="34"/>
      <c r="D20" s="34"/>
      <c r="E20" s="34"/>
      <c r="F20" s="35"/>
    </row>
    <row r="21" spans="1:13" x14ac:dyDescent="0.35">
      <c r="A21" s="32"/>
      <c r="B21" s="33"/>
      <c r="C21" s="34"/>
      <c r="D21" s="34"/>
      <c r="E21" s="34"/>
      <c r="F21" s="36"/>
    </row>
    <row r="22" spans="1:13" ht="35" x14ac:dyDescent="0.3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3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35">
      <c r="A24" s="32" t="s">
        <v>19</v>
      </c>
      <c r="B24" s="22">
        <v>0</v>
      </c>
      <c r="C24" s="22">
        <v>0</v>
      </c>
      <c r="D24" s="39">
        <v>0</v>
      </c>
      <c r="E24" s="40">
        <v>0</v>
      </c>
      <c r="F24" s="36"/>
    </row>
    <row r="25" spans="1:13" x14ac:dyDescent="0.3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35">
      <c r="A26" s="32" t="s">
        <v>21</v>
      </c>
      <c r="B26" s="22">
        <v>16459452.979999989</v>
      </c>
      <c r="C26" s="22">
        <v>152601.43</v>
      </c>
      <c r="D26" s="39">
        <v>49.576665602409605</v>
      </c>
      <c r="E26" s="40">
        <v>0.45964286144578309</v>
      </c>
      <c r="F26" s="36"/>
    </row>
    <row r="27" spans="1:13" x14ac:dyDescent="0.35">
      <c r="A27" s="32" t="s">
        <v>22</v>
      </c>
      <c r="B27" s="22">
        <v>0</v>
      </c>
      <c r="C27" s="22">
        <v>156491.67000000001</v>
      </c>
      <c r="D27" s="39">
        <v>0</v>
      </c>
      <c r="E27" s="40">
        <v>1.758333370786517</v>
      </c>
      <c r="F27" s="36"/>
    </row>
    <row r="28" spans="1:13" x14ac:dyDescent="0.3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" thickBot="1" x14ac:dyDescent="0.4">
      <c r="A29" s="41" t="s">
        <v>28</v>
      </c>
      <c r="B29" s="42">
        <v>16459452.979999989</v>
      </c>
      <c r="C29" s="42">
        <v>309093.09999999998</v>
      </c>
      <c r="D29" s="43"/>
      <c r="E29" s="34"/>
      <c r="F29" s="36"/>
    </row>
    <row r="30" spans="1:13" x14ac:dyDescent="0.35">
      <c r="B30" s="29"/>
      <c r="C30" s="29"/>
      <c r="D30" s="44"/>
      <c r="E30" s="29"/>
      <c r="F30" s="45"/>
    </row>
    <row r="31" spans="1:13" x14ac:dyDescent="0.35">
      <c r="A31" s="46"/>
      <c r="B31" s="47"/>
      <c r="C31" s="29"/>
      <c r="D31" s="29"/>
      <c r="E31" s="29"/>
      <c r="F31" s="45"/>
    </row>
    <row r="32" spans="1:13" x14ac:dyDescent="0.35">
      <c r="A32" s="3" t="s">
        <v>29</v>
      </c>
      <c r="E32" s="48"/>
    </row>
    <row r="33" spans="1:7" x14ac:dyDescent="0.35">
      <c r="E33" s="48"/>
      <c r="F33" s="49"/>
      <c r="G33" s="50"/>
    </row>
    <row r="34" spans="1:7" x14ac:dyDescent="0.35">
      <c r="A34" s="46" t="s">
        <v>30</v>
      </c>
      <c r="F34" s="49"/>
      <c r="G34" s="50"/>
    </row>
    <row r="35" spans="1:7" x14ac:dyDescent="0.35">
      <c r="A35" s="51" t="s">
        <v>31</v>
      </c>
      <c r="E35" s="52">
        <v>435417.78</v>
      </c>
      <c r="F35" s="53"/>
      <c r="G35" s="54"/>
    </row>
    <row r="36" spans="1:7" x14ac:dyDescent="0.35">
      <c r="A36" s="51" t="s">
        <v>32</v>
      </c>
      <c r="E36" s="55">
        <v>0</v>
      </c>
      <c r="F36" s="53"/>
      <c r="G36" s="54"/>
    </row>
    <row r="37" spans="1:7" x14ac:dyDescent="0.35">
      <c r="A37" s="46" t="s">
        <v>33</v>
      </c>
      <c r="E37" s="52">
        <v>435417.78</v>
      </c>
      <c r="F37" s="53"/>
      <c r="G37" s="54"/>
    </row>
    <row r="38" spans="1:7" x14ac:dyDescent="0.35">
      <c r="E38" s="56"/>
      <c r="F38" s="53"/>
      <c r="G38" s="54"/>
    </row>
    <row r="39" spans="1:7" x14ac:dyDescent="0.35">
      <c r="A39" s="46" t="s">
        <v>34</v>
      </c>
      <c r="E39" s="56"/>
      <c r="F39" s="53"/>
      <c r="G39" s="54"/>
    </row>
    <row r="40" spans="1:7" x14ac:dyDescent="0.35">
      <c r="A40" s="51" t="s">
        <v>35</v>
      </c>
      <c r="E40" s="52">
        <v>16821625.379999999</v>
      </c>
      <c r="F40" s="53"/>
      <c r="G40" s="54"/>
    </row>
    <row r="41" spans="1:7" x14ac:dyDescent="0.35">
      <c r="A41" s="51" t="s">
        <v>36</v>
      </c>
      <c r="E41" s="55">
        <v>0</v>
      </c>
      <c r="F41" s="53"/>
      <c r="G41" s="54"/>
    </row>
    <row r="42" spans="1:7" x14ac:dyDescent="0.35">
      <c r="A42" s="46" t="s">
        <v>37</v>
      </c>
      <c r="E42" s="52">
        <v>16821625.379999999</v>
      </c>
      <c r="F42" s="53"/>
      <c r="G42" s="54"/>
    </row>
    <row r="43" spans="1:7" x14ac:dyDescent="0.35">
      <c r="A43" s="51"/>
      <c r="E43" s="57"/>
      <c r="F43" s="53"/>
      <c r="G43" s="54"/>
    </row>
    <row r="44" spans="1:7" x14ac:dyDescent="0.35">
      <c r="A44" s="46" t="s">
        <v>38</v>
      </c>
      <c r="E44" s="52">
        <v>139161.88</v>
      </c>
      <c r="F44" s="53"/>
      <c r="G44" s="54"/>
    </row>
    <row r="45" spans="1:7" x14ac:dyDescent="0.35">
      <c r="A45" s="46"/>
      <c r="E45" s="52"/>
      <c r="F45" s="53"/>
      <c r="G45" s="54"/>
    </row>
    <row r="46" spans="1:7" x14ac:dyDescent="0.35">
      <c r="A46" s="46"/>
      <c r="E46" s="58"/>
      <c r="F46" s="53"/>
      <c r="G46" s="54"/>
    </row>
    <row r="47" spans="1:7" ht="18" thickBot="1" x14ac:dyDescent="0.4">
      <c r="A47" s="3" t="s">
        <v>39</v>
      </c>
      <c r="E47" s="59">
        <v>17396205.039999999</v>
      </c>
      <c r="F47" s="53"/>
      <c r="G47" s="54"/>
    </row>
    <row r="48" spans="1:7" ht="18" thickTop="1" x14ac:dyDescent="0.35">
      <c r="E48" s="60"/>
      <c r="F48" s="53"/>
      <c r="G48" s="54"/>
    </row>
    <row r="49" spans="1:7" x14ac:dyDescent="0.35">
      <c r="A49" s="3" t="s">
        <v>40</v>
      </c>
      <c r="D49" s="61"/>
      <c r="E49" s="62"/>
      <c r="F49" s="53"/>
      <c r="G49" s="54"/>
    </row>
    <row r="50" spans="1:7" x14ac:dyDescent="0.35">
      <c r="D50" s="63" t="s">
        <v>41</v>
      </c>
      <c r="E50" s="63" t="s">
        <v>42</v>
      </c>
      <c r="F50" s="53"/>
      <c r="G50" s="54"/>
    </row>
    <row r="51" spans="1:7" x14ac:dyDescent="0.35">
      <c r="A51" s="46" t="s">
        <v>43</v>
      </c>
      <c r="D51" s="64">
        <v>27562</v>
      </c>
      <c r="E51" s="58">
        <v>235909036.53999999</v>
      </c>
      <c r="F51" s="53"/>
      <c r="G51" s="54"/>
    </row>
    <row r="52" spans="1:7" x14ac:dyDescent="0.35">
      <c r="A52" s="46" t="s">
        <v>44</v>
      </c>
      <c r="D52" s="65"/>
      <c r="E52" s="55">
        <v>16459452.979999989</v>
      </c>
      <c r="F52" s="53"/>
      <c r="G52" s="54"/>
    </row>
    <row r="53" spans="1:7" x14ac:dyDescent="0.35">
      <c r="A53" s="46"/>
      <c r="D53" s="66">
        <v>26876</v>
      </c>
      <c r="E53" s="67">
        <v>219449583.56</v>
      </c>
      <c r="F53" s="53"/>
      <c r="G53" s="54"/>
    </row>
    <row r="54" spans="1:7" x14ac:dyDescent="0.35">
      <c r="F54" s="53"/>
      <c r="G54" s="54"/>
    </row>
    <row r="55" spans="1:7" x14ac:dyDescent="0.35">
      <c r="A55" s="3" t="s">
        <v>45</v>
      </c>
      <c r="E55" s="61"/>
      <c r="F55" s="53"/>
      <c r="G55" s="54"/>
    </row>
    <row r="56" spans="1:7" x14ac:dyDescent="0.35">
      <c r="F56" s="53"/>
      <c r="G56" s="54"/>
    </row>
    <row r="57" spans="1:7" x14ac:dyDescent="0.35">
      <c r="A57" s="46" t="s">
        <v>39</v>
      </c>
      <c r="E57" s="68">
        <v>17396205.039999999</v>
      </c>
      <c r="F57" s="53"/>
      <c r="G57" s="54"/>
    </row>
    <row r="58" spans="1:7" x14ac:dyDescent="0.35">
      <c r="A58" s="46" t="s">
        <v>46</v>
      </c>
      <c r="E58" s="68">
        <v>0</v>
      </c>
      <c r="F58" s="53"/>
      <c r="G58" s="54"/>
    </row>
    <row r="59" spans="1:7" x14ac:dyDescent="0.35">
      <c r="A59" s="46" t="s">
        <v>47</v>
      </c>
      <c r="E59" s="69">
        <v>17396205.039999999</v>
      </c>
      <c r="F59" s="53"/>
      <c r="G59" s="54"/>
    </row>
    <row r="60" spans="1:7" x14ac:dyDescent="0.35">
      <c r="F60" s="53"/>
      <c r="G60" s="54"/>
    </row>
    <row r="61" spans="1:7" x14ac:dyDescent="0.35">
      <c r="A61" s="46" t="s">
        <v>48</v>
      </c>
      <c r="E61" s="29">
        <v>0</v>
      </c>
      <c r="F61" s="53"/>
      <c r="G61" s="54"/>
    </row>
    <row r="62" spans="1:7" x14ac:dyDescent="0.35">
      <c r="F62" s="53"/>
      <c r="G62" s="54"/>
    </row>
    <row r="63" spans="1:7" x14ac:dyDescent="0.35">
      <c r="A63" s="46" t="s">
        <v>49</v>
      </c>
      <c r="F63" s="53"/>
      <c r="G63" s="54"/>
    </row>
    <row r="64" spans="1:7" x14ac:dyDescent="0.35">
      <c r="A64" s="51" t="s">
        <v>50</v>
      </c>
      <c r="E64" s="68">
        <v>202174.43</v>
      </c>
      <c r="F64" s="53"/>
      <c r="G64" s="54"/>
    </row>
    <row r="65" spans="1:7" x14ac:dyDescent="0.35">
      <c r="A65" s="51" t="s">
        <v>51</v>
      </c>
      <c r="E65" s="68">
        <v>202174.43</v>
      </c>
      <c r="F65" s="53"/>
      <c r="G65" s="54"/>
    </row>
    <row r="66" spans="1:7" x14ac:dyDescent="0.35">
      <c r="A66" s="51" t="s">
        <v>52</v>
      </c>
      <c r="E66" s="69">
        <v>0</v>
      </c>
      <c r="F66" s="53"/>
      <c r="G66" s="54"/>
    </row>
    <row r="67" spans="1:7" x14ac:dyDescent="0.35">
      <c r="F67" s="53"/>
      <c r="G67" s="54"/>
    </row>
    <row r="68" spans="1:7" x14ac:dyDescent="0.35">
      <c r="A68" s="46" t="s">
        <v>53</v>
      </c>
      <c r="F68" s="53"/>
      <c r="G68" s="54"/>
    </row>
    <row r="69" spans="1:7" x14ac:dyDescent="0.35">
      <c r="A69" s="51" t="s">
        <v>54</v>
      </c>
      <c r="F69" s="53"/>
      <c r="G69" s="54"/>
    </row>
    <row r="70" spans="1:7" x14ac:dyDescent="0.35">
      <c r="A70" s="70" t="s">
        <v>55</v>
      </c>
      <c r="E70" s="68">
        <v>0</v>
      </c>
      <c r="F70" s="53"/>
      <c r="G70" s="54"/>
    </row>
    <row r="71" spans="1:7" x14ac:dyDescent="0.35">
      <c r="A71" s="70" t="s">
        <v>56</v>
      </c>
      <c r="E71" s="68">
        <v>0</v>
      </c>
      <c r="F71" s="53"/>
      <c r="G71" s="54"/>
    </row>
    <row r="72" spans="1:7" x14ac:dyDescent="0.35">
      <c r="A72" s="70" t="s">
        <v>57</v>
      </c>
      <c r="E72" s="68">
        <v>0</v>
      </c>
      <c r="F72" s="53"/>
      <c r="G72" s="54"/>
    </row>
    <row r="73" spans="1:7" x14ac:dyDescent="0.35">
      <c r="A73" s="70"/>
      <c r="E73" s="68"/>
      <c r="F73" s="53"/>
      <c r="G73" s="54"/>
    </row>
    <row r="74" spans="1:7" x14ac:dyDescent="0.35">
      <c r="A74" s="70" t="s">
        <v>58</v>
      </c>
      <c r="E74" s="68">
        <v>0</v>
      </c>
      <c r="F74" s="53"/>
      <c r="G74" s="54"/>
    </row>
    <row r="75" spans="1:7" x14ac:dyDescent="0.35">
      <c r="A75" s="70" t="s">
        <v>59</v>
      </c>
      <c r="E75" s="68">
        <v>0</v>
      </c>
      <c r="F75" s="53"/>
      <c r="G75" s="54"/>
    </row>
    <row r="76" spans="1:7" x14ac:dyDescent="0.35">
      <c r="F76" s="53"/>
      <c r="G76" s="54"/>
    </row>
    <row r="77" spans="1:7" x14ac:dyDescent="0.35">
      <c r="A77" s="51" t="s">
        <v>60</v>
      </c>
      <c r="F77" s="53"/>
      <c r="G77" s="54"/>
    </row>
    <row r="78" spans="1:7" x14ac:dyDescent="0.35">
      <c r="A78" s="70" t="s">
        <v>61</v>
      </c>
      <c r="E78" s="68">
        <v>0</v>
      </c>
      <c r="F78" s="53"/>
      <c r="G78" s="54"/>
    </row>
    <row r="79" spans="1:7" x14ac:dyDescent="0.35">
      <c r="A79" s="70" t="s">
        <v>62</v>
      </c>
      <c r="E79" s="68">
        <v>0</v>
      </c>
      <c r="F79" s="53"/>
      <c r="G79" s="54"/>
    </row>
    <row r="80" spans="1:7" x14ac:dyDescent="0.35">
      <c r="A80" s="70" t="s">
        <v>63</v>
      </c>
      <c r="E80" s="68">
        <v>0</v>
      </c>
      <c r="F80" s="53"/>
      <c r="G80" s="54"/>
    </row>
    <row r="81" spans="1:7" x14ac:dyDescent="0.35">
      <c r="A81" s="70"/>
      <c r="E81" s="68"/>
      <c r="F81" s="53"/>
      <c r="G81" s="54"/>
    </row>
    <row r="82" spans="1:7" x14ac:dyDescent="0.35">
      <c r="A82" s="70" t="s">
        <v>64</v>
      </c>
      <c r="E82" s="68">
        <v>0</v>
      </c>
      <c r="F82" s="53"/>
      <c r="G82" s="54"/>
    </row>
    <row r="83" spans="1:7" x14ac:dyDescent="0.35">
      <c r="A83" s="70" t="s">
        <v>65</v>
      </c>
      <c r="E83" s="68">
        <v>0</v>
      </c>
      <c r="F83" s="53"/>
      <c r="G83" s="54"/>
    </row>
    <row r="84" spans="1:7" x14ac:dyDescent="0.35">
      <c r="A84" s="70"/>
      <c r="F84" s="53"/>
      <c r="G84" s="54"/>
    </row>
    <row r="85" spans="1:7" x14ac:dyDescent="0.35">
      <c r="A85" s="51" t="s">
        <v>66</v>
      </c>
      <c r="F85" s="53"/>
      <c r="G85" s="54"/>
    </row>
    <row r="86" spans="1:7" x14ac:dyDescent="0.35">
      <c r="A86" s="70" t="s">
        <v>67</v>
      </c>
      <c r="E86" s="68">
        <v>0</v>
      </c>
      <c r="F86" s="53"/>
      <c r="G86" s="54"/>
    </row>
    <row r="87" spans="1:7" x14ac:dyDescent="0.35">
      <c r="A87" s="70" t="s">
        <v>68</v>
      </c>
      <c r="E87" s="68">
        <v>0</v>
      </c>
      <c r="F87" s="53"/>
      <c r="G87" s="54"/>
    </row>
    <row r="88" spans="1:7" x14ac:dyDescent="0.35">
      <c r="A88" s="70" t="s">
        <v>69</v>
      </c>
      <c r="E88" s="68">
        <v>0</v>
      </c>
      <c r="F88" s="53"/>
      <c r="G88" s="54"/>
    </row>
    <row r="89" spans="1:7" x14ac:dyDescent="0.35">
      <c r="A89" s="70"/>
      <c r="E89" s="68"/>
      <c r="F89" s="53"/>
      <c r="G89" s="54"/>
    </row>
    <row r="90" spans="1:7" x14ac:dyDescent="0.35">
      <c r="A90" s="70" t="s">
        <v>70</v>
      </c>
      <c r="E90" s="68">
        <v>0</v>
      </c>
      <c r="F90" s="53"/>
      <c r="G90" s="54"/>
    </row>
    <row r="91" spans="1:7" x14ac:dyDescent="0.35">
      <c r="A91" s="70" t="s">
        <v>71</v>
      </c>
      <c r="E91" s="68">
        <v>0</v>
      </c>
      <c r="F91" s="53"/>
      <c r="G91" s="54"/>
    </row>
    <row r="92" spans="1:7" x14ac:dyDescent="0.35">
      <c r="A92" s="70"/>
      <c r="F92" s="53"/>
      <c r="G92" s="54"/>
    </row>
    <row r="93" spans="1:7" x14ac:dyDescent="0.35">
      <c r="A93" s="51" t="s">
        <v>72</v>
      </c>
      <c r="F93" s="53"/>
      <c r="G93" s="54"/>
    </row>
    <row r="94" spans="1:7" x14ac:dyDescent="0.35">
      <c r="A94" s="70" t="s">
        <v>73</v>
      </c>
      <c r="E94" s="68">
        <v>0</v>
      </c>
      <c r="F94" s="53"/>
      <c r="G94" s="54"/>
    </row>
    <row r="95" spans="1:7" x14ac:dyDescent="0.35">
      <c r="A95" s="70" t="s">
        <v>74</v>
      </c>
      <c r="E95" s="68">
        <v>0</v>
      </c>
      <c r="F95" s="53"/>
      <c r="G95" s="54"/>
    </row>
    <row r="96" spans="1:7" x14ac:dyDescent="0.35">
      <c r="A96" s="70" t="s">
        <v>75</v>
      </c>
      <c r="E96" s="68">
        <v>152601.43</v>
      </c>
      <c r="F96" s="53"/>
      <c r="G96" s="54"/>
    </row>
    <row r="97" spans="1:7" x14ac:dyDescent="0.35">
      <c r="A97" s="70"/>
      <c r="E97" s="68"/>
      <c r="F97" s="53"/>
      <c r="G97" s="54"/>
    </row>
    <row r="98" spans="1:7" x14ac:dyDescent="0.35">
      <c r="A98" s="70" t="s">
        <v>76</v>
      </c>
      <c r="E98" s="68">
        <v>152601.43</v>
      </c>
      <c r="F98" s="53"/>
      <c r="G98" s="54"/>
    </row>
    <row r="99" spans="1:7" x14ac:dyDescent="0.35">
      <c r="A99" s="70" t="s">
        <v>77</v>
      </c>
      <c r="E99" s="68">
        <v>0</v>
      </c>
      <c r="F99" s="53"/>
      <c r="G99" s="54"/>
    </row>
    <row r="100" spans="1:7" x14ac:dyDescent="0.35">
      <c r="F100" s="53"/>
      <c r="G100" s="54"/>
    </row>
    <row r="101" spans="1:7" x14ac:dyDescent="0.35">
      <c r="A101" s="51" t="s">
        <v>78</v>
      </c>
      <c r="F101" s="53"/>
      <c r="G101" s="54"/>
    </row>
    <row r="102" spans="1:7" x14ac:dyDescent="0.35">
      <c r="A102" s="70" t="s">
        <v>79</v>
      </c>
      <c r="E102" s="68">
        <v>0</v>
      </c>
      <c r="F102" s="53"/>
      <c r="G102" s="54"/>
    </row>
    <row r="103" spans="1:7" x14ac:dyDescent="0.35">
      <c r="A103" s="70" t="s">
        <v>80</v>
      </c>
      <c r="E103" s="68">
        <v>0</v>
      </c>
      <c r="F103" s="53"/>
      <c r="G103" s="54"/>
    </row>
    <row r="104" spans="1:7" x14ac:dyDescent="0.35">
      <c r="A104" s="70" t="s">
        <v>81</v>
      </c>
      <c r="E104" s="68">
        <v>156491.67000000001</v>
      </c>
      <c r="F104" s="53"/>
      <c r="G104" s="54"/>
    </row>
    <row r="105" spans="1:7" x14ac:dyDescent="0.35">
      <c r="A105" s="70"/>
      <c r="E105" s="68"/>
      <c r="F105" s="53"/>
      <c r="G105" s="54"/>
    </row>
    <row r="106" spans="1:7" x14ac:dyDescent="0.35">
      <c r="A106" s="70" t="s">
        <v>82</v>
      </c>
      <c r="E106" s="68">
        <v>156491.67000000001</v>
      </c>
      <c r="F106" s="53"/>
      <c r="G106" s="54"/>
    </row>
    <row r="107" spans="1:7" x14ac:dyDescent="0.35">
      <c r="A107" s="70" t="s">
        <v>83</v>
      </c>
      <c r="E107" s="68">
        <v>0</v>
      </c>
      <c r="F107" s="53"/>
      <c r="G107" s="54"/>
    </row>
    <row r="108" spans="1:7" x14ac:dyDescent="0.35">
      <c r="A108" s="70"/>
      <c r="E108" s="29"/>
      <c r="F108" s="53"/>
      <c r="G108" s="54"/>
    </row>
    <row r="109" spans="1:7" x14ac:dyDescent="0.35">
      <c r="A109" s="51" t="s">
        <v>84</v>
      </c>
      <c r="F109" s="53"/>
      <c r="G109" s="54"/>
    </row>
    <row r="110" spans="1:7" x14ac:dyDescent="0.35">
      <c r="A110" s="70" t="s">
        <v>85</v>
      </c>
      <c r="E110" s="69">
        <v>309093.09999999998</v>
      </c>
      <c r="F110" s="53"/>
      <c r="G110" s="54"/>
    </row>
    <row r="111" spans="1:7" x14ac:dyDescent="0.35">
      <c r="A111" s="70" t="s">
        <v>86</v>
      </c>
      <c r="E111" s="69">
        <v>309093.09999999998</v>
      </c>
      <c r="F111" s="53"/>
      <c r="G111" s="54"/>
    </row>
    <row r="112" spans="1:7" x14ac:dyDescent="0.35">
      <c r="A112" s="70" t="s">
        <v>87</v>
      </c>
      <c r="E112" s="69">
        <v>0</v>
      </c>
      <c r="F112" s="53"/>
      <c r="G112" s="54"/>
    </row>
    <row r="113" spans="1:7" x14ac:dyDescent="0.35">
      <c r="A113" s="70" t="s">
        <v>88</v>
      </c>
      <c r="E113" s="69">
        <v>0</v>
      </c>
      <c r="F113" s="53"/>
      <c r="G113" s="54"/>
    </row>
    <row r="114" spans="1:7" x14ac:dyDescent="0.35">
      <c r="F114" s="53"/>
      <c r="G114" s="54"/>
    </row>
    <row r="115" spans="1:7" x14ac:dyDescent="0.35">
      <c r="A115" s="46" t="s">
        <v>89</v>
      </c>
      <c r="E115" s="26">
        <v>16884937.510874998</v>
      </c>
      <c r="F115" s="53"/>
      <c r="G115" s="54"/>
    </row>
    <row r="116" spans="1:7" x14ac:dyDescent="0.35">
      <c r="A116" s="51"/>
      <c r="F116" s="53"/>
      <c r="G116" s="54"/>
    </row>
    <row r="117" spans="1:7" x14ac:dyDescent="0.35">
      <c r="A117" s="46" t="s">
        <v>90</v>
      </c>
      <c r="E117" s="71">
        <v>16459452.979999989</v>
      </c>
      <c r="F117" s="53"/>
      <c r="G117" s="54"/>
    </row>
    <row r="118" spans="1:7" x14ac:dyDescent="0.35">
      <c r="A118" s="46"/>
      <c r="F118" s="53"/>
      <c r="G118" s="54"/>
    </row>
    <row r="119" spans="1:7" x14ac:dyDescent="0.35">
      <c r="A119" s="51" t="s">
        <v>91</v>
      </c>
      <c r="E119" s="68">
        <v>0</v>
      </c>
      <c r="F119" s="53"/>
      <c r="G119" s="54"/>
    </row>
    <row r="120" spans="1:7" x14ac:dyDescent="0.35">
      <c r="A120" s="51" t="s">
        <v>92</v>
      </c>
      <c r="E120" s="72">
        <v>16459452.979999989</v>
      </c>
      <c r="F120" s="53"/>
      <c r="G120" s="54"/>
    </row>
    <row r="121" spans="1:7" x14ac:dyDescent="0.35">
      <c r="A121" s="51" t="s">
        <v>93</v>
      </c>
      <c r="E121" s="69">
        <v>0</v>
      </c>
      <c r="F121" s="53"/>
      <c r="G121" s="54"/>
    </row>
    <row r="122" spans="1:7" x14ac:dyDescent="0.35">
      <c r="A122" s="51"/>
      <c r="E122" s="26"/>
      <c r="F122" s="53"/>
      <c r="G122" s="54"/>
    </row>
    <row r="123" spans="1:7" x14ac:dyDescent="0.35">
      <c r="A123" s="46" t="s">
        <v>94</v>
      </c>
      <c r="E123" s="69">
        <v>0</v>
      </c>
      <c r="F123" s="53"/>
      <c r="G123" s="54"/>
    </row>
    <row r="124" spans="1:7" x14ac:dyDescent="0.35">
      <c r="A124" s="46"/>
      <c r="E124" s="73"/>
      <c r="F124" s="53"/>
      <c r="G124" s="54"/>
    </row>
    <row r="125" spans="1:7" x14ac:dyDescent="0.35">
      <c r="A125" s="51" t="s">
        <v>95</v>
      </c>
      <c r="E125" s="68">
        <v>0</v>
      </c>
      <c r="F125" s="53"/>
      <c r="G125" s="54"/>
    </row>
    <row r="126" spans="1:7" x14ac:dyDescent="0.35">
      <c r="A126" s="51" t="s">
        <v>96</v>
      </c>
      <c r="E126" s="69">
        <v>0</v>
      </c>
      <c r="F126" s="53"/>
      <c r="G126" s="54"/>
    </row>
    <row r="127" spans="1:7" x14ac:dyDescent="0.35">
      <c r="A127" s="51" t="s">
        <v>97</v>
      </c>
      <c r="E127" s="69">
        <v>0</v>
      </c>
      <c r="F127" s="53"/>
      <c r="G127" s="54"/>
    </row>
    <row r="128" spans="1:7" x14ac:dyDescent="0.35">
      <c r="A128" s="51"/>
      <c r="E128" s="26"/>
      <c r="F128" s="53"/>
      <c r="G128" s="54"/>
    </row>
    <row r="129" spans="1:7" x14ac:dyDescent="0.35">
      <c r="A129" s="46" t="s">
        <v>98</v>
      </c>
      <c r="E129" s="69">
        <v>425484.53087500855</v>
      </c>
      <c r="F129" s="53"/>
      <c r="G129" s="54"/>
    </row>
    <row r="130" spans="1:7" x14ac:dyDescent="0.35">
      <c r="A130" s="51" t="s">
        <v>99</v>
      </c>
      <c r="E130" s="68">
        <v>0</v>
      </c>
      <c r="F130" s="53"/>
      <c r="G130" s="54"/>
    </row>
    <row r="131" spans="1:7" x14ac:dyDescent="0.35">
      <c r="A131" s="46" t="s">
        <v>100</v>
      </c>
      <c r="E131" s="69">
        <v>425484.53087500855</v>
      </c>
      <c r="F131" s="53"/>
      <c r="G131" s="54"/>
    </row>
    <row r="132" spans="1:7" x14ac:dyDescent="0.35">
      <c r="F132" s="53"/>
      <c r="G132" s="54"/>
    </row>
    <row r="133" spans="1:7" hidden="1" x14ac:dyDescent="0.35">
      <c r="A133" s="3" t="s">
        <v>101</v>
      </c>
      <c r="F133" s="53"/>
      <c r="G133" s="54"/>
    </row>
    <row r="134" spans="1:7" hidden="1" x14ac:dyDescent="0.35">
      <c r="F134" s="53"/>
      <c r="G134" s="54"/>
    </row>
    <row r="135" spans="1:7" hidden="1" x14ac:dyDescent="0.35">
      <c r="A135" s="46" t="s">
        <v>102</v>
      </c>
      <c r="E135" s="68">
        <v>0</v>
      </c>
      <c r="F135" s="53"/>
      <c r="G135" s="54"/>
    </row>
    <row r="136" spans="1:7" hidden="1" x14ac:dyDescent="0.35">
      <c r="A136" s="46" t="s">
        <v>103</v>
      </c>
      <c r="E136" s="74">
        <v>0</v>
      </c>
      <c r="F136" s="53"/>
      <c r="G136" s="54"/>
    </row>
    <row r="137" spans="1:7" hidden="1" x14ac:dyDescent="0.35">
      <c r="A137" s="46" t="s">
        <v>104</v>
      </c>
      <c r="E137" s="69">
        <v>0</v>
      </c>
      <c r="F137" s="53"/>
      <c r="G137" s="54"/>
    </row>
    <row r="138" spans="1:7" hidden="1" x14ac:dyDescent="0.35">
      <c r="A138" s="46"/>
      <c r="E138" s="26"/>
      <c r="F138" s="53"/>
      <c r="G138" s="54"/>
    </row>
    <row r="139" spans="1:7" hidden="1" x14ac:dyDescent="0.35">
      <c r="A139" s="46"/>
      <c r="E139" s="26"/>
      <c r="F139" s="53"/>
      <c r="G139" s="54"/>
    </row>
    <row r="140" spans="1:7" x14ac:dyDescent="0.35">
      <c r="F140" s="53"/>
      <c r="G140" s="54"/>
    </row>
    <row r="141" spans="1:7" x14ac:dyDescent="0.35">
      <c r="A141" s="3" t="s">
        <v>105</v>
      </c>
      <c r="F141" s="53"/>
      <c r="G141" s="54"/>
    </row>
    <row r="142" spans="1:7" x14ac:dyDescent="0.35">
      <c r="F142" s="53"/>
      <c r="G142" s="54"/>
    </row>
    <row r="143" spans="1:7" x14ac:dyDescent="0.35">
      <c r="A143" s="46" t="s">
        <v>106</v>
      </c>
      <c r="E143" s="69">
        <v>2604166.67</v>
      </c>
      <c r="F143" s="53"/>
      <c r="G143" s="54"/>
    </row>
    <row r="144" spans="1:7" x14ac:dyDescent="0.35">
      <c r="A144" s="46" t="s">
        <v>107</v>
      </c>
      <c r="E144" s="69">
        <v>2604166.6799999997</v>
      </c>
      <c r="F144" s="75"/>
      <c r="G144" s="54"/>
    </row>
    <row r="145" spans="1:256" x14ac:dyDescent="0.35">
      <c r="A145" s="46" t="s">
        <v>108</v>
      </c>
      <c r="E145" s="68">
        <v>2604166.6800000002</v>
      </c>
      <c r="F145" s="53"/>
      <c r="G145" s="54"/>
    </row>
    <row r="146" spans="1:256" s="2" customFormat="1" x14ac:dyDescent="0.35">
      <c r="A146" s="76" t="s">
        <v>109</v>
      </c>
      <c r="B146" s="76"/>
      <c r="C146" s="76"/>
      <c r="D146" s="76"/>
      <c r="E146" s="68">
        <v>0</v>
      </c>
      <c r="F146" s="4"/>
      <c r="G146" s="54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35">
      <c r="A147" s="46" t="s">
        <v>110</v>
      </c>
      <c r="E147" s="69">
        <v>2604166.6800000002</v>
      </c>
      <c r="F147" s="53"/>
      <c r="G147" s="54"/>
    </row>
    <row r="148" spans="1:256" x14ac:dyDescent="0.35">
      <c r="F148" s="53"/>
      <c r="G148" s="54"/>
    </row>
    <row r="149" spans="1:256" x14ac:dyDescent="0.35">
      <c r="A149" s="46" t="s">
        <v>111</v>
      </c>
      <c r="D149" s="77"/>
      <c r="E149" s="26">
        <v>2604166.6799999997</v>
      </c>
      <c r="F149" s="53"/>
      <c r="G149" s="54"/>
    </row>
    <row r="150" spans="1:256" x14ac:dyDescent="0.35">
      <c r="F150" s="53"/>
      <c r="G150" s="54"/>
    </row>
    <row r="151" spans="1:256" x14ac:dyDescent="0.35">
      <c r="A151" s="3" t="s">
        <v>112</v>
      </c>
      <c r="F151" s="53"/>
      <c r="G151" s="54"/>
    </row>
    <row r="152" spans="1:256" x14ac:dyDescent="0.35">
      <c r="F152" s="53"/>
      <c r="G152" s="54"/>
    </row>
    <row r="153" spans="1:256" x14ac:dyDescent="0.35">
      <c r="A153" s="46" t="s">
        <v>113</v>
      </c>
      <c r="E153" s="78">
        <v>2.0934356099999999E-2</v>
      </c>
      <c r="F153" s="53"/>
      <c r="G153" s="54"/>
    </row>
    <row r="154" spans="1:256" x14ac:dyDescent="0.35">
      <c r="A154" s="46" t="s">
        <v>114</v>
      </c>
      <c r="E154" s="79">
        <v>22.272276000000002</v>
      </c>
      <c r="F154" s="53"/>
      <c r="G154" s="54"/>
    </row>
    <row r="155" spans="1:256" x14ac:dyDescent="0.35">
      <c r="F155" s="53"/>
      <c r="G155" s="54"/>
    </row>
    <row r="156" spans="1:256" x14ac:dyDescent="0.35">
      <c r="D156" s="63" t="s">
        <v>42</v>
      </c>
      <c r="E156" s="63" t="s">
        <v>41</v>
      </c>
      <c r="F156" s="53"/>
      <c r="G156" s="54"/>
    </row>
    <row r="157" spans="1:256" x14ac:dyDescent="0.35">
      <c r="A157" s="46" t="s">
        <v>115</v>
      </c>
      <c r="D157" s="69">
        <v>352637.29</v>
      </c>
      <c r="E157" s="3">
        <v>29</v>
      </c>
      <c r="F157" s="80"/>
      <c r="G157" s="54"/>
    </row>
    <row r="158" spans="1:256" x14ac:dyDescent="0.35">
      <c r="A158" s="46" t="s">
        <v>116</v>
      </c>
      <c r="D158" s="74">
        <v>139161.88</v>
      </c>
      <c r="F158" s="53"/>
      <c r="G158" s="54"/>
    </row>
    <row r="159" spans="1:256" x14ac:dyDescent="0.35">
      <c r="A159" s="3" t="s">
        <v>117</v>
      </c>
      <c r="D159" s="26">
        <v>213475.40999999997</v>
      </c>
    </row>
    <row r="160" spans="1:256" x14ac:dyDescent="0.35">
      <c r="A160" s="46" t="s">
        <v>118</v>
      </c>
      <c r="D160" s="69">
        <v>242609314.94999999</v>
      </c>
      <c r="F160" s="80"/>
      <c r="G160" s="54"/>
    </row>
    <row r="161" spans="1:7" x14ac:dyDescent="0.35">
      <c r="F161" s="80"/>
      <c r="G161" s="54"/>
    </row>
    <row r="162" spans="1:7" x14ac:dyDescent="0.35">
      <c r="A162" s="46" t="s">
        <v>119</v>
      </c>
      <c r="D162" s="81">
        <v>1.7984021900000001E-2</v>
      </c>
      <c r="F162" s="80"/>
      <c r="G162" s="54"/>
    </row>
    <row r="163" spans="1:7" x14ac:dyDescent="0.35">
      <c r="A163" s="46" t="s">
        <v>120</v>
      </c>
      <c r="D163" s="81">
        <v>-2.9888980999999998E-3</v>
      </c>
      <c r="F163" s="80"/>
      <c r="G163" s="54"/>
    </row>
    <row r="164" spans="1:7" x14ac:dyDescent="0.35">
      <c r="A164" s="46" t="s">
        <v>121</v>
      </c>
      <c r="D164" s="81">
        <v>1.8907360000000001E-4</v>
      </c>
      <c r="F164" s="80"/>
      <c r="G164" s="54"/>
    </row>
    <row r="165" spans="1:7" x14ac:dyDescent="0.35">
      <c r="A165" s="46" t="s">
        <v>122</v>
      </c>
      <c r="D165" s="81">
        <v>1.0558971820714916E-2</v>
      </c>
      <c r="F165" s="53"/>
      <c r="G165" s="54"/>
    </row>
    <row r="166" spans="1:7" x14ac:dyDescent="0.35">
      <c r="A166" s="46" t="s">
        <v>123</v>
      </c>
      <c r="D166" s="78">
        <v>6.4357923051787296E-3</v>
      </c>
      <c r="F166" s="53"/>
      <c r="G166" s="54"/>
    </row>
    <row r="167" spans="1:7" x14ac:dyDescent="0.35">
      <c r="A167" s="46"/>
      <c r="F167" s="53"/>
      <c r="G167" s="54"/>
    </row>
    <row r="168" spans="1:7" x14ac:dyDescent="0.35">
      <c r="A168" s="46" t="s">
        <v>124</v>
      </c>
      <c r="D168" s="26">
        <v>9845608.3099999987</v>
      </c>
      <c r="F168" s="53"/>
      <c r="G168" s="54"/>
    </row>
    <row r="169" spans="1:7" x14ac:dyDescent="0.35">
      <c r="A169" s="46"/>
      <c r="F169" s="53"/>
      <c r="G169" s="54"/>
    </row>
    <row r="170" spans="1:7" ht="35" x14ac:dyDescent="0.35">
      <c r="A170" s="46" t="s">
        <v>125</v>
      </c>
      <c r="D170" s="63" t="s">
        <v>42</v>
      </c>
      <c r="E170" s="63" t="s">
        <v>41</v>
      </c>
      <c r="F170" s="82" t="s">
        <v>126</v>
      </c>
      <c r="G170" s="54"/>
    </row>
    <row r="171" spans="1:7" x14ac:dyDescent="0.35">
      <c r="A171" s="51" t="s">
        <v>127</v>
      </c>
      <c r="D171" s="68">
        <v>2034815.96</v>
      </c>
      <c r="E171" s="83">
        <v>178</v>
      </c>
      <c r="F171" s="81">
        <v>9.0261737889486288E-3</v>
      </c>
      <c r="G171" s="54"/>
    </row>
    <row r="172" spans="1:7" x14ac:dyDescent="0.35">
      <c r="A172" s="51" t="s">
        <v>128</v>
      </c>
      <c r="D172" s="68">
        <v>632241.71</v>
      </c>
      <c r="E172" s="83">
        <v>54</v>
      </c>
      <c r="F172" s="81">
        <v>2.804540392479554E-3</v>
      </c>
      <c r="G172" s="54"/>
    </row>
    <row r="173" spans="1:7" x14ac:dyDescent="0.35">
      <c r="A173" s="51" t="s">
        <v>129</v>
      </c>
      <c r="D173" s="23">
        <v>81093.789999999994</v>
      </c>
      <c r="E173" s="84">
        <v>12</v>
      </c>
      <c r="F173" s="81">
        <v>3.5972129968181714E-4</v>
      </c>
      <c r="G173" s="54"/>
    </row>
    <row r="174" spans="1:7" x14ac:dyDescent="0.35">
      <c r="A174" s="51" t="s">
        <v>130</v>
      </c>
      <c r="D174" s="85">
        <v>0</v>
      </c>
      <c r="E174" s="86">
        <v>0</v>
      </c>
      <c r="F174" s="87">
        <v>0</v>
      </c>
      <c r="G174" s="54"/>
    </row>
    <row r="175" spans="1:7" x14ac:dyDescent="0.35">
      <c r="A175" s="46" t="s">
        <v>131</v>
      </c>
      <c r="D175" s="88">
        <v>2748151.46</v>
      </c>
      <c r="E175" s="83">
        <v>244</v>
      </c>
      <c r="F175" s="89">
        <v>1.219043548111E-2</v>
      </c>
      <c r="G175" s="54"/>
    </row>
    <row r="176" spans="1:7" x14ac:dyDescent="0.35">
      <c r="A176" s="46"/>
      <c r="D176" s="68"/>
      <c r="E176" s="83"/>
      <c r="F176" s="53"/>
      <c r="G176" s="54"/>
    </row>
    <row r="177" spans="1:7" x14ac:dyDescent="0.35">
      <c r="A177" s="46" t="s">
        <v>132</v>
      </c>
      <c r="D177" s="81"/>
      <c r="E177" s="81"/>
      <c r="F177" s="80"/>
      <c r="G177" s="54"/>
    </row>
    <row r="178" spans="1:7" x14ac:dyDescent="0.35">
      <c r="A178" s="46" t="s">
        <v>133</v>
      </c>
      <c r="D178" s="81">
        <v>1.6835927000000001E-3</v>
      </c>
      <c r="E178" s="81">
        <v>1.3565688999999999E-3</v>
      </c>
      <c r="F178" s="80"/>
      <c r="G178" s="54"/>
    </row>
    <row r="179" spans="1:7" x14ac:dyDescent="0.35">
      <c r="A179" s="46" t="s">
        <v>134</v>
      </c>
      <c r="D179" s="81">
        <v>2.5237084000000001E-3</v>
      </c>
      <c r="E179" s="81">
        <v>1.9158446999999999E-3</v>
      </c>
      <c r="F179" s="80"/>
      <c r="G179" s="54"/>
    </row>
    <row r="180" spans="1:7" x14ac:dyDescent="0.35">
      <c r="A180" s="46" t="s">
        <v>135</v>
      </c>
      <c r="D180" s="81">
        <v>3.3167709E-3</v>
      </c>
      <c r="E180" s="81">
        <v>2.6122923000000001E-3</v>
      </c>
      <c r="F180" s="80"/>
      <c r="G180" s="54"/>
    </row>
    <row r="181" spans="1:7" x14ac:dyDescent="0.35">
      <c r="A181" s="46" t="s">
        <v>136</v>
      </c>
      <c r="D181" s="81">
        <v>3.1642616921613714E-3</v>
      </c>
      <c r="E181" s="81">
        <v>2.4557225777645485E-3</v>
      </c>
      <c r="F181" s="53"/>
      <c r="G181" s="54"/>
    </row>
    <row r="182" spans="1:7" x14ac:dyDescent="0.35">
      <c r="A182" s="46" t="s">
        <v>137</v>
      </c>
      <c r="D182" s="81">
        <v>2.6720834230403428E-3</v>
      </c>
      <c r="E182" s="81">
        <v>2.0851071194411372E-3</v>
      </c>
      <c r="F182" s="53"/>
      <c r="G182" s="54"/>
    </row>
    <row r="183" spans="1:7" x14ac:dyDescent="0.35">
      <c r="F183" s="53"/>
      <c r="G183" s="54"/>
    </row>
    <row r="184" spans="1:7" x14ac:dyDescent="0.35">
      <c r="A184" s="2" t="s">
        <v>138</v>
      </c>
      <c r="B184" s="2"/>
      <c r="C184" s="2"/>
      <c r="D184" s="90">
        <v>730497.49</v>
      </c>
      <c r="F184" s="53"/>
      <c r="G184" s="54"/>
    </row>
    <row r="185" spans="1:7" x14ac:dyDescent="0.35">
      <c r="A185" s="2" t="s">
        <v>139</v>
      </c>
      <c r="B185" s="2"/>
      <c r="C185" s="2"/>
      <c r="D185" s="81">
        <v>3.2403900041804092E-3</v>
      </c>
      <c r="F185" s="53"/>
      <c r="G185" s="54"/>
    </row>
    <row r="186" spans="1:7" x14ac:dyDescent="0.35">
      <c r="A186" s="2" t="s">
        <v>140</v>
      </c>
      <c r="B186" s="2"/>
      <c r="C186" s="2"/>
      <c r="D186" s="81">
        <v>4.9000000000000002E-2</v>
      </c>
      <c r="F186" s="53"/>
      <c r="G186" s="54"/>
    </row>
    <row r="187" spans="1:7" x14ac:dyDescent="0.35">
      <c r="A187" s="2" t="s">
        <v>141</v>
      </c>
      <c r="B187" s="2"/>
      <c r="C187" s="2"/>
      <c r="D187" s="91" t="s">
        <v>155</v>
      </c>
      <c r="F187" s="53"/>
      <c r="G187" s="54"/>
    </row>
    <row r="188" spans="1:7" x14ac:dyDescent="0.35">
      <c r="F188" s="53"/>
      <c r="G188" s="54"/>
    </row>
    <row r="189" spans="1:7" x14ac:dyDescent="0.35">
      <c r="A189" s="3" t="s">
        <v>142</v>
      </c>
      <c r="F189" s="53"/>
      <c r="G189" s="54"/>
    </row>
    <row r="190" spans="1:7" x14ac:dyDescent="0.35">
      <c r="F190" s="53"/>
      <c r="G190" s="54"/>
    </row>
    <row r="191" spans="1:7" x14ac:dyDescent="0.35">
      <c r="A191" s="46"/>
      <c r="E191" s="92"/>
      <c r="F191" s="53"/>
      <c r="G191" s="54"/>
    </row>
    <row r="192" spans="1:7" x14ac:dyDescent="0.35">
      <c r="A192" s="46" t="s">
        <v>143</v>
      </c>
      <c r="E192" s="73"/>
      <c r="F192" s="53"/>
      <c r="G192" s="54"/>
    </row>
    <row r="193" spans="1:7" x14ac:dyDescent="0.35">
      <c r="A193" s="46" t="s">
        <v>144</v>
      </c>
      <c r="E193" s="73"/>
      <c r="F193" s="53"/>
      <c r="G193" s="54"/>
    </row>
    <row r="194" spans="1:7" x14ac:dyDescent="0.35">
      <c r="A194" s="46" t="s">
        <v>145</v>
      </c>
      <c r="E194" s="92"/>
      <c r="F194" s="53"/>
      <c r="G194" s="54"/>
    </row>
    <row r="195" spans="1:7" x14ac:dyDescent="0.35">
      <c r="A195" s="46" t="s">
        <v>146</v>
      </c>
      <c r="E195" s="92" t="s">
        <v>156</v>
      </c>
      <c r="F195" s="53"/>
      <c r="G195" s="54"/>
    </row>
    <row r="196" spans="1:7" x14ac:dyDescent="0.35">
      <c r="A196" s="46"/>
      <c r="E196" s="73"/>
      <c r="F196" s="53"/>
      <c r="G196" s="54"/>
    </row>
    <row r="197" spans="1:7" x14ac:dyDescent="0.35">
      <c r="A197" s="46" t="s">
        <v>147</v>
      </c>
      <c r="E197" s="73"/>
      <c r="F197" s="53"/>
      <c r="G197" s="54"/>
    </row>
    <row r="198" spans="1:7" x14ac:dyDescent="0.35">
      <c r="A198" s="46" t="s">
        <v>148</v>
      </c>
      <c r="E198" s="92" t="s">
        <v>156</v>
      </c>
      <c r="F198" s="53"/>
      <c r="G198" s="54"/>
    </row>
    <row r="199" spans="1:7" x14ac:dyDescent="0.35">
      <c r="A199" s="46"/>
      <c r="E199" s="73"/>
      <c r="F199" s="53"/>
      <c r="G199" s="54"/>
    </row>
    <row r="200" spans="1:7" x14ac:dyDescent="0.35">
      <c r="A200" s="46" t="s">
        <v>149</v>
      </c>
      <c r="E200" s="73"/>
      <c r="F200" s="53"/>
      <c r="G200" s="54"/>
    </row>
    <row r="201" spans="1:7" x14ac:dyDescent="0.35">
      <c r="A201" s="46" t="s">
        <v>150</v>
      </c>
      <c r="E201" s="92" t="s">
        <v>156</v>
      </c>
      <c r="F201" s="53"/>
      <c r="G201" s="54"/>
    </row>
    <row r="202" spans="1:7" x14ac:dyDescent="0.35">
      <c r="A202" s="46"/>
      <c r="E202" s="73"/>
      <c r="F202" s="53"/>
      <c r="G202" s="54"/>
    </row>
    <row r="203" spans="1:7" x14ac:dyDescent="0.35">
      <c r="A203" s="46" t="s">
        <v>151</v>
      </c>
      <c r="E203" s="73"/>
      <c r="F203" s="53"/>
      <c r="G203" s="54"/>
    </row>
    <row r="204" spans="1:7" x14ac:dyDescent="0.35">
      <c r="A204" s="46" t="s">
        <v>152</v>
      </c>
      <c r="E204" s="92" t="s">
        <v>156</v>
      </c>
      <c r="F204" s="53"/>
      <c r="G204" s="54"/>
    </row>
    <row r="205" spans="1:7" x14ac:dyDescent="0.35">
      <c r="A205" s="46"/>
      <c r="E205" s="92"/>
      <c r="F205" s="53"/>
      <c r="G205" s="54"/>
    </row>
    <row r="206" spans="1:7" x14ac:dyDescent="0.35">
      <c r="A206" s="46" t="s">
        <v>153</v>
      </c>
      <c r="E206" s="73"/>
      <c r="G206" s="54"/>
    </row>
    <row r="207" spans="1:7" x14ac:dyDescent="0.35">
      <c r="A207" s="46" t="s">
        <v>154</v>
      </c>
      <c r="E207" s="92" t="s">
        <v>156</v>
      </c>
      <c r="F207" s="49"/>
      <c r="G207" s="54"/>
    </row>
    <row r="208" spans="1:7" x14ac:dyDescent="0.35">
      <c r="G208" s="50"/>
    </row>
    <row r="209" spans="6:7" x14ac:dyDescent="0.35">
      <c r="G209" s="50"/>
    </row>
    <row r="210" spans="6:7" x14ac:dyDescent="0.35">
      <c r="F210" s="49"/>
      <c r="G210" s="50"/>
    </row>
    <row r="211" spans="6:7" x14ac:dyDescent="0.35">
      <c r="F211" s="49"/>
      <c r="G211" s="50"/>
    </row>
    <row r="212" spans="6:7" x14ac:dyDescent="0.35">
      <c r="F212" s="49"/>
      <c r="G212" s="50"/>
    </row>
    <row r="213" spans="6:7" x14ac:dyDescent="0.35">
      <c r="F213" s="49"/>
      <c r="G213" s="50"/>
    </row>
    <row r="214" spans="6:7" x14ac:dyDescent="0.35">
      <c r="F214" s="49"/>
      <c r="G214" s="50"/>
    </row>
    <row r="215" spans="6:7" x14ac:dyDescent="0.35">
      <c r="F215" s="49"/>
      <c r="G215" s="50"/>
    </row>
    <row r="216" spans="6:7" x14ac:dyDescent="0.35">
      <c r="F216" s="49"/>
      <c r="G216" s="50"/>
    </row>
    <row r="217" spans="6:7" x14ac:dyDescent="0.35">
      <c r="F217" s="49"/>
      <c r="G217" s="50"/>
    </row>
    <row r="218" spans="6:7" x14ac:dyDescent="0.35">
      <c r="F218" s="49"/>
      <c r="G218" s="50"/>
    </row>
    <row r="219" spans="6:7" x14ac:dyDescent="0.35">
      <c r="F219" s="49"/>
      <c r="G219" s="50"/>
    </row>
    <row r="220" spans="6:7" x14ac:dyDescent="0.35">
      <c r="F220" s="49"/>
      <c r="G220" s="50"/>
    </row>
    <row r="221" spans="6:7" x14ac:dyDescent="0.35">
      <c r="F221" s="49"/>
      <c r="G221" s="50"/>
    </row>
    <row r="222" spans="6:7" x14ac:dyDescent="0.35">
      <c r="F222" s="49"/>
      <c r="G222" s="50"/>
    </row>
    <row r="223" spans="6:7" x14ac:dyDescent="0.35">
      <c r="F223" s="49"/>
      <c r="G223" s="50"/>
    </row>
    <row r="224" spans="6:7" x14ac:dyDescent="0.35">
      <c r="F224" s="49"/>
      <c r="G224" s="50"/>
    </row>
    <row r="225" spans="6:7" x14ac:dyDescent="0.35">
      <c r="F225" s="49"/>
      <c r="G225" s="50"/>
    </row>
    <row r="226" spans="6:7" x14ac:dyDescent="0.35">
      <c r="F226" s="49"/>
      <c r="G226" s="50"/>
    </row>
    <row r="227" spans="6:7" x14ac:dyDescent="0.35">
      <c r="F227" s="49"/>
      <c r="G227" s="50"/>
    </row>
    <row r="228" spans="6:7" x14ac:dyDescent="0.35">
      <c r="F228" s="49"/>
      <c r="G228" s="50"/>
    </row>
    <row r="229" spans="6:7" x14ac:dyDescent="0.35">
      <c r="F229" s="49"/>
      <c r="G229" s="50"/>
    </row>
    <row r="230" spans="6:7" x14ac:dyDescent="0.35">
      <c r="F230" s="49"/>
      <c r="G230" s="50"/>
    </row>
    <row r="231" spans="6:7" x14ac:dyDescent="0.35">
      <c r="F231" s="49"/>
      <c r="G231" s="50"/>
    </row>
    <row r="232" spans="6:7" x14ac:dyDescent="0.35">
      <c r="F232" s="49"/>
      <c r="G232" s="50"/>
    </row>
    <row r="233" spans="6:7" x14ac:dyDescent="0.35">
      <c r="F233" s="49"/>
      <c r="G233" s="50"/>
    </row>
    <row r="234" spans="6:7" x14ac:dyDescent="0.35">
      <c r="F234" s="49"/>
      <c r="G234" s="50"/>
    </row>
    <row r="235" spans="6:7" x14ac:dyDescent="0.35">
      <c r="F235" s="49"/>
      <c r="G235" s="50"/>
    </row>
    <row r="236" spans="6:7" x14ac:dyDescent="0.35">
      <c r="F236" s="49"/>
      <c r="G236" s="50"/>
    </row>
    <row r="237" spans="6:7" x14ac:dyDescent="0.35">
      <c r="F237" s="49"/>
      <c r="G237" s="50"/>
    </row>
    <row r="238" spans="6:7" x14ac:dyDescent="0.35">
      <c r="F238" s="49"/>
      <c r="G238" s="50"/>
    </row>
    <row r="239" spans="6:7" x14ac:dyDescent="0.35">
      <c r="F239" s="49"/>
      <c r="G239" s="50"/>
    </row>
    <row r="240" spans="6:7" x14ac:dyDescent="0.35">
      <c r="F240" s="49"/>
      <c r="G240" s="50"/>
    </row>
    <row r="241" spans="6:7" x14ac:dyDescent="0.35">
      <c r="F241" s="49"/>
      <c r="G241" s="50"/>
    </row>
    <row r="242" spans="6:7" x14ac:dyDescent="0.35">
      <c r="F242" s="49"/>
      <c r="G242" s="50"/>
    </row>
    <row r="243" spans="6:7" x14ac:dyDescent="0.35">
      <c r="F243" s="49"/>
      <c r="G243" s="50"/>
    </row>
    <row r="244" spans="6:7" x14ac:dyDescent="0.35">
      <c r="F244" s="49"/>
      <c r="G244" s="50"/>
    </row>
    <row r="245" spans="6:7" x14ac:dyDescent="0.35">
      <c r="F245" s="49"/>
      <c r="G245" s="50"/>
    </row>
    <row r="246" spans="6:7" x14ac:dyDescent="0.35">
      <c r="F246" s="49"/>
      <c r="G246" s="50"/>
    </row>
    <row r="247" spans="6:7" x14ac:dyDescent="0.35">
      <c r="F247" s="49"/>
      <c r="G247" s="50"/>
    </row>
    <row r="248" spans="6:7" x14ac:dyDescent="0.35">
      <c r="F248" s="49"/>
      <c r="G248" s="50"/>
    </row>
    <row r="249" spans="6:7" x14ac:dyDescent="0.35">
      <c r="F249" s="49"/>
      <c r="G249" s="50"/>
    </row>
    <row r="250" spans="6:7" x14ac:dyDescent="0.35">
      <c r="F250" s="49"/>
      <c r="G250" s="50"/>
    </row>
    <row r="251" spans="6:7" x14ac:dyDescent="0.35">
      <c r="F251" s="49"/>
      <c r="G251" s="50"/>
    </row>
    <row r="252" spans="6:7" x14ac:dyDescent="0.35">
      <c r="F252" s="49"/>
      <c r="G252" s="50"/>
    </row>
    <row r="253" spans="6:7" x14ac:dyDescent="0.35">
      <c r="F253" s="49"/>
      <c r="G253" s="50"/>
    </row>
    <row r="254" spans="6:7" x14ac:dyDescent="0.35">
      <c r="F254" s="49"/>
      <c r="G254" s="50"/>
    </row>
    <row r="255" spans="6:7" x14ac:dyDescent="0.35">
      <c r="F255" s="49"/>
      <c r="G255" s="50"/>
    </row>
    <row r="256" spans="6:7" x14ac:dyDescent="0.35">
      <c r="F256" s="49"/>
      <c r="G256" s="50"/>
    </row>
    <row r="257" spans="6:7" x14ac:dyDescent="0.35">
      <c r="F257" s="49"/>
      <c r="G257" s="50"/>
    </row>
    <row r="258" spans="6:7" x14ac:dyDescent="0.35">
      <c r="F258" s="49"/>
      <c r="G258" s="50"/>
    </row>
    <row r="259" spans="6:7" x14ac:dyDescent="0.35">
      <c r="F259" s="49"/>
      <c r="G259" s="50"/>
    </row>
    <row r="260" spans="6:7" x14ac:dyDescent="0.35">
      <c r="F260" s="49"/>
      <c r="G260" s="50"/>
    </row>
    <row r="261" spans="6:7" x14ac:dyDescent="0.35">
      <c r="F261" s="49"/>
      <c r="G261" s="50"/>
    </row>
    <row r="262" spans="6:7" x14ac:dyDescent="0.35">
      <c r="F262" s="49"/>
      <c r="G262" s="50"/>
    </row>
    <row r="263" spans="6:7" x14ac:dyDescent="0.35">
      <c r="F263" s="49"/>
      <c r="G263" s="50"/>
    </row>
    <row r="264" spans="6:7" x14ac:dyDescent="0.35">
      <c r="F264" s="49"/>
      <c r="G264" s="50"/>
    </row>
    <row r="265" spans="6:7" x14ac:dyDescent="0.35">
      <c r="F265" s="49"/>
      <c r="G265" s="50"/>
    </row>
    <row r="266" spans="6:7" x14ac:dyDescent="0.35">
      <c r="F266" s="49"/>
      <c r="G266" s="50"/>
    </row>
    <row r="267" spans="6:7" x14ac:dyDescent="0.35">
      <c r="F267" s="49"/>
      <c r="G267" s="50"/>
    </row>
    <row r="268" spans="6:7" x14ac:dyDescent="0.35">
      <c r="F268" s="49"/>
      <c r="G268" s="50"/>
    </row>
    <row r="269" spans="6:7" x14ac:dyDescent="0.35">
      <c r="F269" s="49"/>
      <c r="G269" s="50"/>
    </row>
    <row r="270" spans="6:7" x14ac:dyDescent="0.35">
      <c r="F270" s="49"/>
      <c r="G270" s="50"/>
    </row>
    <row r="271" spans="6:7" x14ac:dyDescent="0.35">
      <c r="F271" s="49"/>
      <c r="G271" s="50"/>
    </row>
    <row r="272" spans="6:7" x14ac:dyDescent="0.35">
      <c r="F272" s="49"/>
      <c r="G272" s="50"/>
    </row>
    <row r="273" spans="6:7" x14ac:dyDescent="0.35">
      <c r="F273" s="49"/>
      <c r="G273" s="50"/>
    </row>
    <row r="274" spans="6:7" x14ac:dyDescent="0.35">
      <c r="F274" s="49"/>
      <c r="G274" s="50"/>
    </row>
    <row r="275" spans="6:7" x14ac:dyDescent="0.35">
      <c r="F275" s="49"/>
      <c r="G275" s="50"/>
    </row>
    <row r="276" spans="6:7" x14ac:dyDescent="0.35">
      <c r="F276" s="49"/>
      <c r="G276" s="50"/>
    </row>
    <row r="277" spans="6:7" x14ac:dyDescent="0.35">
      <c r="F277" s="49"/>
      <c r="G277" s="50"/>
    </row>
    <row r="278" spans="6:7" x14ac:dyDescent="0.35">
      <c r="F278" s="49"/>
      <c r="G278" s="50"/>
    </row>
  </sheetData>
  <pageMargins left="0.7" right="0.7" top="0.75" bottom="0.75" header="0.3" footer="0.3"/>
  <pageSetup scale="52" fitToHeight="0" orientation="portrait" r:id="rId1"/>
  <headerFooter>
    <oddHeader xml:space="preserve">&amp;CNissan Auto Receivables 17-A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IV278"/>
  <sheetViews>
    <sheetView showRuler="0" zoomScale="80" zoomScaleNormal="80" zoomScaleSheetLayoutView="90" workbookViewId="0">
      <selection activeCell="F25" sqref="F25"/>
    </sheetView>
  </sheetViews>
  <sheetFormatPr defaultColWidth="9.1796875" defaultRowHeight="17.5" x14ac:dyDescent="0.35"/>
  <cols>
    <col min="1" max="1" width="34.54296875" style="3" customWidth="1"/>
    <col min="2" max="2" width="23.81640625" style="3" customWidth="1"/>
    <col min="3" max="3" width="26.81640625" style="3" customWidth="1"/>
    <col min="4" max="4" width="24.7265625" style="3" customWidth="1"/>
    <col min="5" max="5" width="39.26953125" style="3" bestFit="1" customWidth="1"/>
    <col min="6" max="6" width="23.81640625" style="4" customWidth="1"/>
    <col min="7" max="7" width="34.54296875" style="5" customWidth="1"/>
    <col min="8" max="9" width="34.54296875" style="3" customWidth="1"/>
    <col min="10" max="10" width="9.1796875" style="3"/>
    <col min="11" max="11" width="9.54296875" style="3" bestFit="1" customWidth="1"/>
    <col min="12" max="16384" width="9.1796875" style="3"/>
  </cols>
  <sheetData>
    <row r="1" spans="1:13" ht="18" x14ac:dyDescent="0.35">
      <c r="A1" s="1" t="s">
        <v>0</v>
      </c>
      <c r="B1" s="2"/>
    </row>
    <row r="2" spans="1:13" ht="15.75" customHeight="1" x14ac:dyDescent="0.45">
      <c r="A2" s="2"/>
      <c r="B2" s="2"/>
      <c r="C2" s="6"/>
    </row>
    <row r="3" spans="1:13" ht="15.75" customHeight="1" x14ac:dyDescent="0.45">
      <c r="A3" s="2" t="s">
        <v>1</v>
      </c>
      <c r="B3" s="7">
        <f>[7]Notes!C20</f>
        <v>44165</v>
      </c>
      <c r="C3" s="8" t="s">
        <v>2</v>
      </c>
      <c r="D3" s="3">
        <f>[7]Notes!C30</f>
        <v>30</v>
      </c>
      <c r="E3" s="3" t="s">
        <v>3</v>
      </c>
      <c r="F3" s="9">
        <f>[7]Notes!C19+1</f>
        <v>44136</v>
      </c>
      <c r="G3" s="3"/>
    </row>
    <row r="4" spans="1:13" ht="15.75" customHeight="1" x14ac:dyDescent="0.45">
      <c r="A4" s="2" t="s">
        <v>4</v>
      </c>
      <c r="B4" s="7">
        <f>Curr_DistDate</f>
        <v>44180</v>
      </c>
      <c r="C4" s="8" t="s">
        <v>5</v>
      </c>
      <c r="D4" s="10">
        <f>[7]Notes!C31</f>
        <v>29</v>
      </c>
      <c r="E4" s="3" t="s">
        <v>6</v>
      </c>
      <c r="F4" s="9">
        <f>[7]Notes!C20</f>
        <v>44165</v>
      </c>
      <c r="G4" s="3"/>
    </row>
    <row r="5" spans="1:13" ht="17.25" customHeight="1" x14ac:dyDescent="0.45">
      <c r="A5" s="2"/>
      <c r="B5" s="2"/>
      <c r="C5" s="6"/>
      <c r="E5" s="3" t="s">
        <v>7</v>
      </c>
      <c r="F5" s="9">
        <f>IF(Curr_DistDate&lt;&gt;First_DistDate,Prev_DistDate,[7]Notes!C15)</f>
        <v>44151</v>
      </c>
      <c r="G5" s="3"/>
    </row>
    <row r="6" spans="1:13" ht="15.75" customHeight="1" x14ac:dyDescent="0.45">
      <c r="A6" s="2"/>
      <c r="B6" s="2"/>
      <c r="C6" s="6"/>
      <c r="E6" s="3" t="s">
        <v>8</v>
      </c>
      <c r="F6" s="9">
        <f>Curr_DistDate</f>
        <v>44180</v>
      </c>
      <c r="G6" s="3"/>
    </row>
    <row r="7" spans="1:13" x14ac:dyDescent="0.35">
      <c r="A7" s="11"/>
      <c r="B7" s="12"/>
      <c r="C7" s="13"/>
      <c r="D7" s="14"/>
      <c r="E7" s="11"/>
      <c r="F7" s="15"/>
    </row>
    <row r="8" spans="1:13" x14ac:dyDescent="0.35">
      <c r="A8" s="11"/>
      <c r="B8" s="11"/>
      <c r="C8" s="13"/>
      <c r="D8" s="14"/>
      <c r="E8" s="11"/>
      <c r="F8" s="15"/>
    </row>
    <row r="9" spans="1:13" x14ac:dyDescent="0.3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35">
      <c r="A10" s="16" t="s">
        <v>14</v>
      </c>
      <c r="B10" s="20"/>
      <c r="C10" s="21">
        <f>VLOOKUP("0607_COLLATERAL_BALANCE",'[7]Initial Data'!B:F,3,FALSE)</f>
        <v>1112068200.74</v>
      </c>
      <c r="D10" s="22">
        <f>Coll_BegBal</f>
        <v>103641842.05</v>
      </c>
      <c r="E10" s="23">
        <f>Coll_EndBal</f>
        <v>93543452.25</v>
      </c>
      <c r="F10" s="24">
        <f>IF(C12&lt;=0,0,E10/C12)</f>
        <v>8.980171400970785E-2</v>
      </c>
      <c r="G10" s="25"/>
      <c r="H10" s="26"/>
      <c r="I10" s="26"/>
      <c r="J10" s="26"/>
      <c r="K10" s="26"/>
      <c r="L10" s="26"/>
      <c r="M10" s="26"/>
    </row>
    <row r="11" spans="1:13" x14ac:dyDescent="0.35">
      <c r="A11" s="16" t="s">
        <v>15</v>
      </c>
      <c r="B11" s="20"/>
      <c r="C11" s="27">
        <f>VLOOKUP("OVERCOLLATERAL_BALANCE",'[7]Initial Data'!B:F,3,FALSE)</f>
        <v>70401532.329999998</v>
      </c>
      <c r="D11" s="22">
        <f>OC_BegBal</f>
        <v>1855234.43</v>
      </c>
      <c r="E11" s="23">
        <f>OC_EndBal</f>
        <v>1591008.09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35">
      <c r="A12" s="16" t="s">
        <v>16</v>
      </c>
      <c r="B12" s="20"/>
      <c r="C12" s="28">
        <f>C10-C11</f>
        <v>1041666668.41</v>
      </c>
      <c r="D12" s="22">
        <f>Adj_BegBal</f>
        <v>101786607.61999999</v>
      </c>
      <c r="E12" s="23">
        <f>Adj_EndBal</f>
        <v>91952444.159999996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35">
      <c r="A13" s="16" t="s">
        <v>17</v>
      </c>
      <c r="B13" s="11"/>
      <c r="C13" s="28">
        <f>SUM(C14:C19)</f>
        <v>1041666668.41</v>
      </c>
      <c r="D13" s="22">
        <f>SUM(D14:D19)</f>
        <v>101786607.62</v>
      </c>
      <c r="E13" s="23">
        <f>SUM(E14:E19)</f>
        <v>91952444.159999996</v>
      </c>
      <c r="F13" s="24">
        <f>IF(C13&lt;=0,0,E13/C13)</f>
        <v>8.8274346245864055E-2</v>
      </c>
      <c r="G13" s="25"/>
      <c r="H13" s="29"/>
      <c r="I13" s="26"/>
      <c r="J13" s="26"/>
      <c r="K13" s="26"/>
      <c r="L13" s="26"/>
      <c r="M13" s="26"/>
    </row>
    <row r="14" spans="1:13" x14ac:dyDescent="0.35">
      <c r="A14" s="30" t="s">
        <v>18</v>
      </c>
      <c r="B14" s="31">
        <f>[7]Notes!$F$4</f>
        <v>0.01</v>
      </c>
      <c r="C14" s="27">
        <f>[7]Notes!$B$4</f>
        <v>233000000</v>
      </c>
      <c r="D14" s="22">
        <f>[7]Notes!C4</f>
        <v>0</v>
      </c>
      <c r="E14" s="23">
        <f>[7]Notes!P4</f>
        <v>0</v>
      </c>
      <c r="F14" s="24">
        <f t="shared" ref="F14:F19" si="0">IF(C14&lt;=0,0,E14/C14)</f>
        <v>0</v>
      </c>
      <c r="G14" s="25"/>
      <c r="H14" s="29"/>
      <c r="I14" s="26"/>
      <c r="J14" s="26"/>
      <c r="K14" s="26"/>
      <c r="L14" s="26"/>
      <c r="M14" s="26"/>
    </row>
    <row r="15" spans="1:13" x14ac:dyDescent="0.35">
      <c r="A15" s="30" t="s">
        <v>19</v>
      </c>
      <c r="B15" s="31">
        <f>[7]Notes!$F$5</f>
        <v>1.47E-2</v>
      </c>
      <c r="C15" s="27">
        <f>[7]Notes!$B$5</f>
        <v>266000000</v>
      </c>
      <c r="D15" s="22">
        <f>[7]Notes!C5</f>
        <v>0</v>
      </c>
      <c r="E15" s="23">
        <f>[7]Notes!P5</f>
        <v>0</v>
      </c>
      <c r="F15" s="24">
        <f t="shared" si="0"/>
        <v>0</v>
      </c>
      <c r="G15" s="25"/>
      <c r="I15" s="26"/>
      <c r="J15" s="26"/>
      <c r="K15" s="26"/>
      <c r="L15" s="26"/>
      <c r="M15" s="26"/>
    </row>
    <row r="16" spans="1:13" x14ac:dyDescent="0.35">
      <c r="A16" s="30" t="s">
        <v>20</v>
      </c>
      <c r="B16" s="31">
        <f>[7]Notes!$F$6</f>
        <v>2.0087999999999998E-3</v>
      </c>
      <c r="C16" s="27">
        <f>[7]Notes!$B$6</f>
        <v>80000000</v>
      </c>
      <c r="D16" s="22">
        <f>[7]Notes!C6</f>
        <v>0</v>
      </c>
      <c r="E16" s="23">
        <f>[7]Notes!P6</f>
        <v>0</v>
      </c>
      <c r="F16" s="24">
        <f>IF(C16&lt;=0,0,E16/C16)</f>
        <v>0</v>
      </c>
      <c r="G16" s="25"/>
      <c r="I16" s="26"/>
      <c r="J16" s="26"/>
      <c r="K16" s="26"/>
      <c r="L16" s="26"/>
      <c r="M16" s="26"/>
    </row>
    <row r="17" spans="1:13" x14ac:dyDescent="0.35">
      <c r="A17" s="30" t="s">
        <v>21</v>
      </c>
      <c r="B17" s="31">
        <f>[7]Notes!$F$7</f>
        <v>1.7399999999999999E-2</v>
      </c>
      <c r="C17" s="27">
        <f>[7]Notes!$B$7</f>
        <v>332000000</v>
      </c>
      <c r="D17" s="22">
        <f>[7]Notes!C7</f>
        <v>0</v>
      </c>
      <c r="E17" s="23">
        <f>[7]Notes!P7</f>
        <v>0</v>
      </c>
      <c r="F17" s="24">
        <f t="shared" si="0"/>
        <v>0</v>
      </c>
      <c r="G17" s="25"/>
      <c r="I17" s="26"/>
      <c r="J17" s="26"/>
      <c r="K17" s="26"/>
      <c r="L17" s="26"/>
      <c r="M17" s="26"/>
    </row>
    <row r="18" spans="1:13" x14ac:dyDescent="0.35">
      <c r="A18" s="30" t="s">
        <v>22</v>
      </c>
      <c r="B18" s="31">
        <f>[7]Notes!$F$8</f>
        <v>2.1100000000000001E-2</v>
      </c>
      <c r="C18" s="27">
        <f>[7]Notes!$B$8</f>
        <v>89000000</v>
      </c>
      <c r="D18" s="22">
        <f>[7]Notes!C8</f>
        <v>60119939.210000001</v>
      </c>
      <c r="E18" s="23">
        <f>[7]Notes!P8</f>
        <v>50285775.750000007</v>
      </c>
      <c r="F18" s="24">
        <f t="shared" si="0"/>
        <v>0.56500871629213489</v>
      </c>
      <c r="I18" s="26"/>
      <c r="J18" s="26"/>
      <c r="K18" s="26"/>
      <c r="L18" s="26"/>
      <c r="M18" s="26"/>
    </row>
    <row r="19" spans="1:13" x14ac:dyDescent="0.35">
      <c r="A19" s="30" t="s">
        <v>23</v>
      </c>
      <c r="B19" s="31">
        <f>IF(OR(Curr_DistDate&gt;=A2_FinalDist,Events_of_Default="Yes",Rescission="Yes"),A2a_BegBal,IF(AND(A2a_BegBal&lt;&gt;0,A1_EndBal=0),MIN(A2a_BegBal,MAX(0,(Adj_BegBal-Adj_EndBal-C18)*'Nov20'!C15/SUM('Nov20'!C15:C16))),0))</f>
        <v>0</v>
      </c>
      <c r="C19" s="21">
        <f>[7]Notes!$B$9</f>
        <v>41666668.409999996</v>
      </c>
      <c r="D19" s="22">
        <f>[7]Notes!C9</f>
        <v>41666668.409999996</v>
      </c>
      <c r="E19" s="23">
        <f>[7]Notes!P9</f>
        <v>41666668.409999996</v>
      </c>
      <c r="F19" s="24">
        <f t="shared" si="0"/>
        <v>1</v>
      </c>
      <c r="I19" s="26"/>
      <c r="J19" s="26"/>
      <c r="K19" s="26"/>
      <c r="L19" s="26"/>
      <c r="M19" s="26"/>
    </row>
    <row r="20" spans="1:13" x14ac:dyDescent="0.35">
      <c r="A20" s="32"/>
      <c r="B20" s="33"/>
      <c r="C20" s="34"/>
      <c r="D20" s="34"/>
      <c r="E20" s="34"/>
      <c r="F20" s="35"/>
    </row>
    <row r="21" spans="1:13" x14ac:dyDescent="0.35">
      <c r="A21" s="32"/>
      <c r="B21" s="33"/>
      <c r="C21" s="34"/>
      <c r="D21" s="34"/>
      <c r="E21" s="34"/>
      <c r="F21" s="36"/>
    </row>
    <row r="22" spans="1:13" ht="35" x14ac:dyDescent="0.3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35">
      <c r="A23" s="32" t="s">
        <v>18</v>
      </c>
      <c r="B23" s="22">
        <f>[7]Notes!N4</f>
        <v>0</v>
      </c>
      <c r="C23" s="22">
        <f>[7]Notes!K4</f>
        <v>0</v>
      </c>
      <c r="D23" s="39">
        <f>IF(C15&lt;=0,0,B23/(C14/1000))</f>
        <v>0</v>
      </c>
      <c r="E23" s="40">
        <f>IF(C15&lt;=0,0,C23/(C14/1000))</f>
        <v>0</v>
      </c>
      <c r="F23" s="36"/>
    </row>
    <row r="24" spans="1:13" x14ac:dyDescent="0.35">
      <c r="A24" s="32" t="s">
        <v>19</v>
      </c>
      <c r="B24" s="22">
        <f>[7]Notes!N5</f>
        <v>0</v>
      </c>
      <c r="C24" s="22">
        <f>[7]Notes!K5</f>
        <v>0</v>
      </c>
      <c r="D24" s="39">
        <f>IF(C17&lt;=0,0,B24/(C15/1000))</f>
        <v>0</v>
      </c>
      <c r="E24" s="40">
        <f>IF(C17&lt;=0,0,C24/(C15/1000))</f>
        <v>0</v>
      </c>
      <c r="F24" s="36"/>
    </row>
    <row r="25" spans="1:13" x14ac:dyDescent="0.35">
      <c r="A25" s="32" t="s">
        <v>20</v>
      </c>
      <c r="B25" s="22">
        <f>[7]Notes!N6</f>
        <v>0</v>
      </c>
      <c r="C25" s="22">
        <f>[7]Notes!K6</f>
        <v>0</v>
      </c>
      <c r="D25" s="39">
        <f>IF(C18&lt;=0,0,B25/(C16/1000))</f>
        <v>0</v>
      </c>
      <c r="E25" s="40">
        <f>IF(C18&lt;=0,0,C25/(C16/1000))</f>
        <v>0</v>
      </c>
      <c r="F25" s="36"/>
    </row>
    <row r="26" spans="1:13" x14ac:dyDescent="0.35">
      <c r="A26" s="32" t="s">
        <v>21</v>
      </c>
      <c r="B26" s="22">
        <f>[7]Notes!N7</f>
        <v>0</v>
      </c>
      <c r="C26" s="22">
        <f>[7]Notes!K7</f>
        <v>0</v>
      </c>
      <c r="D26" s="39">
        <f>IF(C18&lt;=0,0,B26/(C17/1000))</f>
        <v>0</v>
      </c>
      <c r="E26" s="40">
        <f>IF(C18&lt;=0,0,C26/(C17/1000))</f>
        <v>0</v>
      </c>
      <c r="F26" s="36"/>
    </row>
    <row r="27" spans="1:13" x14ac:dyDescent="0.35">
      <c r="A27" s="32" t="s">
        <v>22</v>
      </c>
      <c r="B27" s="22">
        <f>[7]Notes!N8</f>
        <v>9834163.4599999934</v>
      </c>
      <c r="C27" s="22">
        <f>[7]Notes!K8</f>
        <v>105710.89</v>
      </c>
      <c r="D27" s="39">
        <f>IF(C19&lt;=0,0,B27/(C18/1000))</f>
        <v>110.49621865168533</v>
      </c>
      <c r="E27" s="40">
        <f>IF(C19&lt;=0,0,C27/(C18/1000))</f>
        <v>1.187762808988764</v>
      </c>
      <c r="F27" s="36"/>
    </row>
    <row r="28" spans="1:13" x14ac:dyDescent="0.35">
      <c r="A28" s="32" t="s">
        <v>23</v>
      </c>
      <c r="B28" s="22">
        <f>[7]Notes!N9</f>
        <v>0</v>
      </c>
      <c r="C28" s="22">
        <f>[7]Notes!K9</f>
        <v>0</v>
      </c>
      <c r="D28" s="39">
        <f>IF(C20&lt;=0,0,B28/(C19/1000))</f>
        <v>0</v>
      </c>
      <c r="E28" s="40">
        <f>IF(C20&lt;=0,0,C28/(C19/1000))</f>
        <v>0</v>
      </c>
      <c r="F28" s="36"/>
    </row>
    <row r="29" spans="1:13" ht="18" thickBot="1" x14ac:dyDescent="0.4">
      <c r="A29" s="41" t="s">
        <v>28</v>
      </c>
      <c r="B29" s="42">
        <f>SUM(B23:B28)</f>
        <v>9834163.4599999934</v>
      </c>
      <c r="C29" s="42">
        <f>SUM(C23:C28)</f>
        <v>105710.89</v>
      </c>
      <c r="D29" s="43"/>
      <c r="E29" s="34"/>
      <c r="F29" s="36"/>
    </row>
    <row r="30" spans="1:13" x14ac:dyDescent="0.35">
      <c r="B30" s="29"/>
      <c r="C30" s="29"/>
      <c r="D30" s="44"/>
      <c r="E30" s="29"/>
      <c r="F30" s="45"/>
    </row>
    <row r="31" spans="1:13" x14ac:dyDescent="0.35">
      <c r="A31" s="46"/>
      <c r="B31" s="47"/>
      <c r="C31" s="29"/>
      <c r="D31" s="29"/>
      <c r="E31" s="29"/>
      <c r="F31" s="45"/>
    </row>
    <row r="32" spans="1:13" x14ac:dyDescent="0.35">
      <c r="A32" s="3" t="s">
        <v>29</v>
      </c>
      <c r="E32" s="48"/>
    </row>
    <row r="33" spans="1:7" x14ac:dyDescent="0.35">
      <c r="E33" s="48"/>
      <c r="F33" s="49"/>
      <c r="G33" s="50"/>
    </row>
    <row r="34" spans="1:7" x14ac:dyDescent="0.35">
      <c r="A34" s="46" t="s">
        <v>30</v>
      </c>
      <c r="F34" s="49"/>
      <c r="G34" s="50"/>
    </row>
    <row r="35" spans="1:7" x14ac:dyDescent="0.35">
      <c r="A35" s="51" t="s">
        <v>31</v>
      </c>
      <c r="E35" s="52">
        <f>[7]Sources!B6</f>
        <v>193478.83</v>
      </c>
      <c r="F35" s="53"/>
      <c r="G35" s="54"/>
    </row>
    <row r="36" spans="1:7" x14ac:dyDescent="0.35">
      <c r="A36" s="51" t="s">
        <v>32</v>
      </c>
      <c r="E36" s="55">
        <f>[7]Sources!B28</f>
        <v>0</v>
      </c>
      <c r="F36" s="53"/>
      <c r="G36" s="54"/>
    </row>
    <row r="37" spans="1:7" x14ac:dyDescent="0.35">
      <c r="A37" s="46" t="s">
        <v>33</v>
      </c>
      <c r="E37" s="52">
        <f>SUM(E35:E36)</f>
        <v>193478.83</v>
      </c>
      <c r="F37" s="53"/>
      <c r="G37" s="54"/>
    </row>
    <row r="38" spans="1:7" x14ac:dyDescent="0.35">
      <c r="E38" s="56"/>
      <c r="F38" s="53"/>
      <c r="G38" s="54"/>
    </row>
    <row r="39" spans="1:7" x14ac:dyDescent="0.35">
      <c r="A39" s="46" t="s">
        <v>34</v>
      </c>
      <c r="E39" s="56"/>
      <c r="F39" s="53"/>
      <c r="G39" s="54"/>
    </row>
    <row r="40" spans="1:7" x14ac:dyDescent="0.35">
      <c r="A40" s="51" t="s">
        <v>35</v>
      </c>
      <c r="E40" s="52">
        <f>[7]Sources!B14</f>
        <v>10068663.949999999</v>
      </c>
      <c r="F40" s="53"/>
      <c r="G40" s="54"/>
    </row>
    <row r="41" spans="1:7" x14ac:dyDescent="0.35">
      <c r="A41" s="51" t="s">
        <v>36</v>
      </c>
      <c r="E41" s="55">
        <f>[7]Sources!B29</f>
        <v>0</v>
      </c>
      <c r="F41" s="53"/>
      <c r="G41" s="54"/>
    </row>
    <row r="42" spans="1:7" x14ac:dyDescent="0.35">
      <c r="A42" s="46" t="s">
        <v>37</v>
      </c>
      <c r="E42" s="52">
        <f>SUM(E40:E41)</f>
        <v>10068663.949999999</v>
      </c>
      <c r="F42" s="53"/>
      <c r="G42" s="54"/>
    </row>
    <row r="43" spans="1:7" x14ac:dyDescent="0.35">
      <c r="A43" s="51"/>
      <c r="E43" s="57"/>
      <c r="F43" s="53"/>
      <c r="G43" s="54"/>
    </row>
    <row r="44" spans="1:7" x14ac:dyDescent="0.35">
      <c r="A44" s="46" t="s">
        <v>38</v>
      </c>
      <c r="E44" s="52">
        <f>[7]Sources!B16</f>
        <v>76490.070000000007</v>
      </c>
      <c r="F44" s="53"/>
      <c r="G44" s="54"/>
    </row>
    <row r="45" spans="1:7" x14ac:dyDescent="0.35">
      <c r="A45" s="46"/>
      <c r="E45" s="52"/>
      <c r="F45" s="53"/>
      <c r="G45" s="54"/>
    </row>
    <row r="46" spans="1:7" x14ac:dyDescent="0.35">
      <c r="A46" s="46"/>
      <c r="E46" s="58"/>
      <c r="F46" s="53"/>
      <c r="G46" s="54"/>
    </row>
    <row r="47" spans="1:7" ht="18" thickBot="1" x14ac:dyDescent="0.4">
      <c r="A47" s="3" t="s">
        <v>39</v>
      </c>
      <c r="E47" s="59">
        <f>E37+E42+E44</f>
        <v>10338632.85</v>
      </c>
      <c r="F47" s="53"/>
      <c r="G47" s="54"/>
    </row>
    <row r="48" spans="1:7" ht="18" thickTop="1" x14ac:dyDescent="0.35">
      <c r="E48" s="60"/>
      <c r="F48" s="53"/>
      <c r="G48" s="54"/>
    </row>
    <row r="49" spans="1:7" x14ac:dyDescent="0.35">
      <c r="A49" s="3" t="s">
        <v>40</v>
      </c>
      <c r="D49" s="61"/>
      <c r="E49" s="62"/>
      <c r="F49" s="53"/>
      <c r="G49" s="54"/>
    </row>
    <row r="50" spans="1:7" x14ac:dyDescent="0.35">
      <c r="D50" s="63" t="s">
        <v>41</v>
      </c>
      <c r="E50" s="63" t="s">
        <v>42</v>
      </c>
      <c r="F50" s="53"/>
      <c r="G50" s="54"/>
    </row>
    <row r="51" spans="1:7" x14ac:dyDescent="0.35">
      <c r="A51" s="46" t="s">
        <v>43</v>
      </c>
      <c r="D51" s="64">
        <f>[7]Collateral!C4</f>
        <v>19343</v>
      </c>
      <c r="E51" s="58">
        <f>Adj_BegBal</f>
        <v>101786607.61999999</v>
      </c>
      <c r="F51" s="53"/>
      <c r="G51" s="54"/>
    </row>
    <row r="52" spans="1:7" x14ac:dyDescent="0.35">
      <c r="A52" s="46" t="s">
        <v>44</v>
      </c>
      <c r="D52" s="65"/>
      <c r="E52" s="55">
        <f>D12-E12</f>
        <v>9834163.4599999934</v>
      </c>
      <c r="F52" s="53"/>
      <c r="G52" s="54"/>
    </row>
    <row r="53" spans="1:7" x14ac:dyDescent="0.35">
      <c r="A53" s="46"/>
      <c r="D53" s="66">
        <f>IF([7]Notes!S1=1,[7]Collateral!C5,0)</f>
        <v>18465</v>
      </c>
      <c r="E53" s="67">
        <f>E51-E52</f>
        <v>91952444.159999996</v>
      </c>
      <c r="F53" s="53"/>
      <c r="G53" s="54"/>
    </row>
    <row r="54" spans="1:7" x14ac:dyDescent="0.35">
      <c r="F54" s="53"/>
      <c r="G54" s="54"/>
    </row>
    <row r="55" spans="1:7" x14ac:dyDescent="0.35">
      <c r="A55" s="3" t="s">
        <v>45</v>
      </c>
      <c r="E55" s="61"/>
      <c r="F55" s="53"/>
      <c r="G55" s="54"/>
    </row>
    <row r="56" spans="1:7" x14ac:dyDescent="0.35">
      <c r="F56" s="53"/>
      <c r="G56" s="54"/>
    </row>
    <row r="57" spans="1:7" x14ac:dyDescent="0.35">
      <c r="A57" s="46" t="s">
        <v>39</v>
      </c>
      <c r="E57" s="68">
        <f>E47</f>
        <v>10338632.85</v>
      </c>
      <c r="F57" s="53"/>
      <c r="G57" s="54"/>
    </row>
    <row r="58" spans="1:7" x14ac:dyDescent="0.35">
      <c r="A58" s="46" t="s">
        <v>46</v>
      </c>
      <c r="E58" s="68">
        <f>'[7]Credit Support'!B6</f>
        <v>0</v>
      </c>
      <c r="F58" s="53"/>
      <c r="G58" s="54"/>
    </row>
    <row r="59" spans="1:7" x14ac:dyDescent="0.35">
      <c r="A59" s="46" t="s">
        <v>47</v>
      </c>
      <c r="E59" s="69">
        <f>SUM(E57:E58)</f>
        <v>10338632.85</v>
      </c>
      <c r="F59" s="53"/>
      <c r="G59" s="54"/>
    </row>
    <row r="60" spans="1:7" x14ac:dyDescent="0.35">
      <c r="F60" s="53"/>
      <c r="G60" s="54"/>
    </row>
    <row r="61" spans="1:7" x14ac:dyDescent="0.35">
      <c r="A61" s="46" t="s">
        <v>48</v>
      </c>
      <c r="E61" s="29">
        <f>[7]Waterfall!B9</f>
        <v>0</v>
      </c>
      <c r="F61" s="53"/>
      <c r="G61" s="54"/>
    </row>
    <row r="62" spans="1:7" x14ac:dyDescent="0.35">
      <c r="F62" s="53"/>
      <c r="G62" s="54"/>
    </row>
    <row r="63" spans="1:7" x14ac:dyDescent="0.35">
      <c r="A63" s="46" t="s">
        <v>49</v>
      </c>
      <c r="F63" s="53"/>
      <c r="G63" s="54"/>
    </row>
    <row r="64" spans="1:7" x14ac:dyDescent="0.35">
      <c r="A64" s="51" t="s">
        <v>50</v>
      </c>
      <c r="E64" s="68">
        <f>ROUND([7]Waterfall!B10,2)</f>
        <v>86368.2</v>
      </c>
      <c r="F64" s="53"/>
      <c r="G64" s="54"/>
    </row>
    <row r="65" spans="1:7" x14ac:dyDescent="0.35">
      <c r="A65" s="51" t="s">
        <v>51</v>
      </c>
      <c r="E65" s="68">
        <f>ROUND([7]Waterfall!C10,2)</f>
        <v>86368.2</v>
      </c>
      <c r="F65" s="53"/>
      <c r="G65" s="54"/>
    </row>
    <row r="66" spans="1:7" x14ac:dyDescent="0.35">
      <c r="A66" s="51" t="s">
        <v>52</v>
      </c>
      <c r="E66" s="69">
        <f>[7]Waterfall!E10</f>
        <v>0</v>
      </c>
      <c r="F66" s="53"/>
      <c r="G66" s="54"/>
    </row>
    <row r="67" spans="1:7" x14ac:dyDescent="0.35">
      <c r="F67" s="53"/>
      <c r="G67" s="54"/>
    </row>
    <row r="68" spans="1:7" x14ac:dyDescent="0.35">
      <c r="A68" s="46" t="s">
        <v>53</v>
      </c>
      <c r="F68" s="53"/>
      <c r="G68" s="54"/>
    </row>
    <row r="69" spans="1:7" x14ac:dyDescent="0.35">
      <c r="A69" s="51" t="s">
        <v>54</v>
      </c>
      <c r="F69" s="53"/>
      <c r="G69" s="54"/>
    </row>
    <row r="70" spans="1:7" x14ac:dyDescent="0.35">
      <c r="A70" s="70" t="s">
        <v>55</v>
      </c>
      <c r="E70" s="68">
        <f>[7]Notes!I4</f>
        <v>0</v>
      </c>
      <c r="F70" s="53"/>
      <c r="G70" s="54"/>
    </row>
    <row r="71" spans="1:7" x14ac:dyDescent="0.35">
      <c r="A71" s="70" t="s">
        <v>56</v>
      </c>
      <c r="E71" s="68">
        <f>[7]Notes!J4</f>
        <v>0</v>
      </c>
      <c r="F71" s="53"/>
      <c r="G71" s="54"/>
    </row>
    <row r="72" spans="1:7" x14ac:dyDescent="0.35">
      <c r="A72" s="70" t="s">
        <v>57</v>
      </c>
      <c r="E72" s="68">
        <f>[7]Notes!H4</f>
        <v>0</v>
      </c>
      <c r="F72" s="53"/>
      <c r="G72" s="54"/>
    </row>
    <row r="73" spans="1:7" x14ac:dyDescent="0.35">
      <c r="A73" s="70"/>
      <c r="E73" s="68"/>
      <c r="F73" s="53"/>
      <c r="G73" s="54"/>
    </row>
    <row r="74" spans="1:7" x14ac:dyDescent="0.35">
      <c r="A74" s="70" t="s">
        <v>58</v>
      </c>
      <c r="E74" s="68">
        <f>[7]Notes!K4</f>
        <v>0</v>
      </c>
      <c r="F74" s="53"/>
      <c r="G74" s="54"/>
    </row>
    <row r="75" spans="1:7" x14ac:dyDescent="0.35">
      <c r="A75" s="70" t="s">
        <v>59</v>
      </c>
      <c r="E75" s="68">
        <f>[7]Notes!L4-[7]Notes!I4</f>
        <v>0</v>
      </c>
      <c r="F75" s="53"/>
      <c r="G75" s="54"/>
    </row>
    <row r="76" spans="1:7" x14ac:dyDescent="0.35">
      <c r="F76" s="53"/>
      <c r="G76" s="54"/>
    </row>
    <row r="77" spans="1:7" x14ac:dyDescent="0.35">
      <c r="A77" s="51" t="s">
        <v>60</v>
      </c>
      <c r="F77" s="53"/>
      <c r="G77" s="54"/>
    </row>
    <row r="78" spans="1:7" x14ac:dyDescent="0.35">
      <c r="A78" s="70" t="s">
        <v>61</v>
      </c>
      <c r="E78" s="68">
        <f>[7]Notes!I5</f>
        <v>0</v>
      </c>
      <c r="F78" s="53"/>
      <c r="G78" s="54"/>
    </row>
    <row r="79" spans="1:7" x14ac:dyDescent="0.35">
      <c r="A79" s="70" t="s">
        <v>62</v>
      </c>
      <c r="E79" s="68">
        <f>[7]Notes!J5</f>
        <v>0</v>
      </c>
      <c r="F79" s="53"/>
      <c r="G79" s="54"/>
    </row>
    <row r="80" spans="1:7" x14ac:dyDescent="0.35">
      <c r="A80" s="70" t="s">
        <v>63</v>
      </c>
      <c r="E80" s="68">
        <f>[7]Notes!H5</f>
        <v>0</v>
      </c>
      <c r="F80" s="53"/>
      <c r="G80" s="54"/>
    </row>
    <row r="81" spans="1:7" x14ac:dyDescent="0.35">
      <c r="A81" s="70"/>
      <c r="E81" s="68"/>
      <c r="F81" s="53"/>
      <c r="G81" s="54"/>
    </row>
    <row r="82" spans="1:7" x14ac:dyDescent="0.35">
      <c r="A82" s="70" t="s">
        <v>64</v>
      </c>
      <c r="E82" s="68">
        <f>[7]Notes!K5</f>
        <v>0</v>
      </c>
      <c r="F82" s="53"/>
      <c r="G82" s="54"/>
    </row>
    <row r="83" spans="1:7" x14ac:dyDescent="0.35">
      <c r="A83" s="70" t="s">
        <v>65</v>
      </c>
      <c r="E83" s="68">
        <f>[7]Notes!L5-[7]Notes!I5</f>
        <v>0</v>
      </c>
      <c r="F83" s="53"/>
      <c r="G83" s="54"/>
    </row>
    <row r="84" spans="1:7" x14ac:dyDescent="0.35">
      <c r="A84" s="70"/>
      <c r="F84" s="53"/>
      <c r="G84" s="54"/>
    </row>
    <row r="85" spans="1:7" x14ac:dyDescent="0.35">
      <c r="A85" s="51" t="s">
        <v>66</v>
      </c>
      <c r="F85" s="53"/>
      <c r="G85" s="54"/>
    </row>
    <row r="86" spans="1:7" x14ac:dyDescent="0.35">
      <c r="A86" s="70" t="s">
        <v>67</v>
      </c>
      <c r="E86" s="68">
        <f>[7]Notes!I6</f>
        <v>0</v>
      </c>
      <c r="F86" s="53"/>
      <c r="G86" s="54"/>
    </row>
    <row r="87" spans="1:7" x14ac:dyDescent="0.35">
      <c r="A87" s="70" t="s">
        <v>68</v>
      </c>
      <c r="E87" s="68">
        <f>[7]Notes!J6</f>
        <v>0</v>
      </c>
      <c r="F87" s="53"/>
      <c r="G87" s="54"/>
    </row>
    <row r="88" spans="1:7" x14ac:dyDescent="0.35">
      <c r="A88" s="70" t="s">
        <v>69</v>
      </c>
      <c r="E88" s="68">
        <f>[7]Notes!H6</f>
        <v>0</v>
      </c>
      <c r="F88" s="53"/>
      <c r="G88" s="54"/>
    </row>
    <row r="89" spans="1:7" x14ac:dyDescent="0.35">
      <c r="A89" s="70"/>
      <c r="E89" s="68"/>
      <c r="F89" s="53"/>
      <c r="G89" s="54"/>
    </row>
    <row r="90" spans="1:7" x14ac:dyDescent="0.35">
      <c r="A90" s="70" t="s">
        <v>70</v>
      </c>
      <c r="E90" s="68">
        <f>[7]Notes!K6</f>
        <v>0</v>
      </c>
      <c r="F90" s="53"/>
      <c r="G90" s="54"/>
    </row>
    <row r="91" spans="1:7" x14ac:dyDescent="0.35">
      <c r="A91" s="70" t="s">
        <v>71</v>
      </c>
      <c r="E91" s="68">
        <f>[7]Notes!L6-[7]Notes!I6</f>
        <v>0</v>
      </c>
      <c r="F91" s="53"/>
      <c r="G91" s="54"/>
    </row>
    <row r="92" spans="1:7" x14ac:dyDescent="0.35">
      <c r="A92" s="70"/>
      <c r="F92" s="53"/>
      <c r="G92" s="54"/>
    </row>
    <row r="93" spans="1:7" x14ac:dyDescent="0.35">
      <c r="A93" s="51" t="s">
        <v>72</v>
      </c>
      <c r="F93" s="53"/>
      <c r="G93" s="54"/>
    </row>
    <row r="94" spans="1:7" x14ac:dyDescent="0.35">
      <c r="A94" s="70" t="s">
        <v>73</v>
      </c>
      <c r="E94" s="68">
        <f>[7]Notes!I7</f>
        <v>0</v>
      </c>
      <c r="F94" s="53"/>
      <c r="G94" s="54"/>
    </row>
    <row r="95" spans="1:7" x14ac:dyDescent="0.35">
      <c r="A95" s="70" t="s">
        <v>74</v>
      </c>
      <c r="E95" s="68">
        <f>[7]Notes!J7</f>
        <v>0</v>
      </c>
      <c r="F95" s="53"/>
      <c r="G95" s="54"/>
    </row>
    <row r="96" spans="1:7" x14ac:dyDescent="0.35">
      <c r="A96" s="70" t="s">
        <v>75</v>
      </c>
      <c r="E96" s="68">
        <f>[7]Notes!H7</f>
        <v>0</v>
      </c>
      <c r="F96" s="53"/>
      <c r="G96" s="54"/>
    </row>
    <row r="97" spans="1:7" x14ac:dyDescent="0.35">
      <c r="A97" s="70"/>
      <c r="E97" s="68"/>
      <c r="F97" s="53"/>
      <c r="G97" s="54"/>
    </row>
    <row r="98" spans="1:7" x14ac:dyDescent="0.35">
      <c r="A98" s="70" t="s">
        <v>76</v>
      </c>
      <c r="E98" s="68">
        <f>[7]Notes!K7</f>
        <v>0</v>
      </c>
      <c r="F98" s="53"/>
      <c r="G98" s="54"/>
    </row>
    <row r="99" spans="1:7" x14ac:dyDescent="0.35">
      <c r="A99" s="70" t="s">
        <v>77</v>
      </c>
      <c r="E99" s="68">
        <f>[7]Notes!L7-[7]Notes!I7</f>
        <v>0</v>
      </c>
      <c r="F99" s="53"/>
      <c r="G99" s="54"/>
    </row>
    <row r="100" spans="1:7" x14ac:dyDescent="0.35">
      <c r="F100" s="53"/>
      <c r="G100" s="54"/>
    </row>
    <row r="101" spans="1:7" x14ac:dyDescent="0.35">
      <c r="A101" s="51" t="s">
        <v>78</v>
      </c>
      <c r="F101" s="53"/>
      <c r="G101" s="54"/>
    </row>
    <row r="102" spans="1:7" x14ac:dyDescent="0.35">
      <c r="A102" s="70" t="s">
        <v>79</v>
      </c>
      <c r="E102" s="68">
        <f>[7]Notes!I8</f>
        <v>0</v>
      </c>
      <c r="F102" s="53"/>
      <c r="G102" s="54"/>
    </row>
    <row r="103" spans="1:7" x14ac:dyDescent="0.35">
      <c r="A103" s="70" t="s">
        <v>80</v>
      </c>
      <c r="E103" s="68">
        <f>[7]Notes!J8</f>
        <v>0</v>
      </c>
      <c r="F103" s="53"/>
      <c r="G103" s="54"/>
    </row>
    <row r="104" spans="1:7" x14ac:dyDescent="0.35">
      <c r="A104" s="70" t="s">
        <v>81</v>
      </c>
      <c r="E104" s="68">
        <f>[7]Notes!H8</f>
        <v>105710.89</v>
      </c>
      <c r="F104" s="53"/>
      <c r="G104" s="54"/>
    </row>
    <row r="105" spans="1:7" x14ac:dyDescent="0.35">
      <c r="A105" s="70"/>
      <c r="E105" s="68"/>
      <c r="F105" s="53"/>
      <c r="G105" s="54"/>
    </row>
    <row r="106" spans="1:7" x14ac:dyDescent="0.35">
      <c r="A106" s="70" t="s">
        <v>82</v>
      </c>
      <c r="E106" s="68">
        <f>[7]Notes!K8</f>
        <v>105710.89</v>
      </c>
      <c r="F106" s="53"/>
      <c r="G106" s="54"/>
    </row>
    <row r="107" spans="1:7" x14ac:dyDescent="0.35">
      <c r="A107" s="70" t="s">
        <v>83</v>
      </c>
      <c r="E107" s="68">
        <f>[7]Notes!L8-[7]Notes!I8</f>
        <v>0</v>
      </c>
      <c r="F107" s="53"/>
      <c r="G107" s="54"/>
    </row>
    <row r="108" spans="1:7" x14ac:dyDescent="0.35">
      <c r="A108" s="70"/>
      <c r="E108" s="29"/>
      <c r="F108" s="53"/>
      <c r="G108" s="54"/>
    </row>
    <row r="109" spans="1:7" x14ac:dyDescent="0.35">
      <c r="A109" s="51" t="s">
        <v>84</v>
      </c>
      <c r="F109" s="53"/>
      <c r="G109" s="54"/>
    </row>
    <row r="110" spans="1:7" x14ac:dyDescent="0.35">
      <c r="A110" s="70" t="s">
        <v>85</v>
      </c>
      <c r="E110" s="69">
        <f>E72+E80+E88+E96+E104</f>
        <v>105710.89</v>
      </c>
      <c r="F110" s="53"/>
      <c r="G110" s="54"/>
    </row>
    <row r="111" spans="1:7" x14ac:dyDescent="0.35">
      <c r="A111" s="70" t="s">
        <v>86</v>
      </c>
      <c r="E111" s="69">
        <f>E74+E82+E90+E98+E106</f>
        <v>105710.89</v>
      </c>
      <c r="F111" s="53"/>
      <c r="G111" s="54"/>
    </row>
    <row r="112" spans="1:7" x14ac:dyDescent="0.35">
      <c r="A112" s="70" t="s">
        <v>87</v>
      </c>
      <c r="E112" s="69">
        <f>E70+E78+E94+E102</f>
        <v>0</v>
      </c>
      <c r="F112" s="53"/>
      <c r="G112" s="54"/>
    </row>
    <row r="113" spans="1:7" x14ac:dyDescent="0.35">
      <c r="A113" s="70" t="s">
        <v>88</v>
      </c>
      <c r="E113" s="69">
        <f>E75+E83+E99+E107</f>
        <v>0</v>
      </c>
      <c r="F113" s="53"/>
      <c r="G113" s="54"/>
    </row>
    <row r="114" spans="1:7" x14ac:dyDescent="0.35">
      <c r="F114" s="53"/>
      <c r="G114" s="54"/>
    </row>
    <row r="115" spans="1:7" x14ac:dyDescent="0.35">
      <c r="A115" s="46" t="s">
        <v>89</v>
      </c>
      <c r="E115" s="26">
        <f>Avail_Amt-SUM([7]Waterfall!C9:C17)</f>
        <v>10146553.758291665</v>
      </c>
      <c r="F115" s="53"/>
      <c r="G115" s="54"/>
    </row>
    <row r="116" spans="1:7" x14ac:dyDescent="0.35">
      <c r="A116" s="51"/>
      <c r="F116" s="53"/>
      <c r="G116" s="54"/>
    </row>
    <row r="117" spans="1:7" x14ac:dyDescent="0.35">
      <c r="A117" s="46" t="s">
        <v>90</v>
      </c>
      <c r="E117" s="71">
        <f>SUM([7]Notes!N4:N8)</f>
        <v>9834163.4599999934</v>
      </c>
      <c r="F117" s="53"/>
      <c r="G117" s="54"/>
    </row>
    <row r="118" spans="1:7" x14ac:dyDescent="0.35">
      <c r="A118" s="46"/>
      <c r="F118" s="53"/>
      <c r="G118" s="54"/>
    </row>
    <row r="119" spans="1:7" x14ac:dyDescent="0.35">
      <c r="A119" s="51" t="s">
        <v>91</v>
      </c>
      <c r="E119" s="68">
        <f>SUM([7]Notes!M4:M8)</f>
        <v>0</v>
      </c>
      <c r="F119" s="53"/>
      <c r="G119" s="54"/>
    </row>
    <row r="120" spans="1:7" x14ac:dyDescent="0.35">
      <c r="A120" s="51" t="s">
        <v>92</v>
      </c>
      <c r="E120" s="72">
        <f>SUM([7]Notes!N4:N8)</f>
        <v>9834163.4599999934</v>
      </c>
      <c r="F120" s="53"/>
      <c r="G120" s="54"/>
    </row>
    <row r="121" spans="1:7" x14ac:dyDescent="0.35">
      <c r="A121" s="51" t="s">
        <v>93</v>
      </c>
      <c r="E121" s="69">
        <f>SUM([7]Notes!O4:O8)-SUM([7]Notes!M4:M8)</f>
        <v>0</v>
      </c>
      <c r="F121" s="53"/>
      <c r="G121" s="54"/>
    </row>
    <row r="122" spans="1:7" x14ac:dyDescent="0.35">
      <c r="A122" s="51"/>
      <c r="E122" s="26"/>
      <c r="F122" s="53"/>
      <c r="G122" s="54"/>
    </row>
    <row r="123" spans="1:7" x14ac:dyDescent="0.35">
      <c r="A123" s="46" t="s">
        <v>94</v>
      </c>
      <c r="E123" s="69">
        <f>[7]Notes!N9</f>
        <v>0</v>
      </c>
      <c r="F123" s="53"/>
      <c r="G123" s="54"/>
    </row>
    <row r="124" spans="1:7" x14ac:dyDescent="0.35">
      <c r="A124" s="46"/>
      <c r="E124" s="73"/>
      <c r="F124" s="53"/>
      <c r="G124" s="54"/>
    </row>
    <row r="125" spans="1:7" x14ac:dyDescent="0.35">
      <c r="A125" s="51" t="s">
        <v>95</v>
      </c>
      <c r="E125" s="68">
        <f>[7]Notes!M9</f>
        <v>0</v>
      </c>
      <c r="F125" s="53"/>
      <c r="G125" s="54"/>
    </row>
    <row r="126" spans="1:7" x14ac:dyDescent="0.35">
      <c r="A126" s="51" t="s">
        <v>96</v>
      </c>
      <c r="E126" s="69">
        <f>[7]Notes!N9</f>
        <v>0</v>
      </c>
      <c r="F126" s="53"/>
      <c r="G126" s="54"/>
    </row>
    <row r="127" spans="1:7" x14ac:dyDescent="0.35">
      <c r="A127" s="51" t="s">
        <v>97</v>
      </c>
      <c r="E127" s="69">
        <f>[7]Notes!O9-[7]Notes!M9</f>
        <v>0</v>
      </c>
      <c r="F127" s="53"/>
      <c r="G127" s="54"/>
    </row>
    <row r="128" spans="1:7" x14ac:dyDescent="0.35">
      <c r="A128" s="51"/>
      <c r="E128" s="26"/>
      <c r="F128" s="53"/>
      <c r="G128" s="54"/>
    </row>
    <row r="129" spans="1:7" x14ac:dyDescent="0.35">
      <c r="A129" s="46" t="s">
        <v>98</v>
      </c>
      <c r="E129" s="69">
        <f>Avail_Amt-SUM([7]Waterfall!C9:C25)</f>
        <v>312390.29829167202</v>
      </c>
      <c r="F129" s="53"/>
      <c r="G129" s="54"/>
    </row>
    <row r="130" spans="1:7" x14ac:dyDescent="0.35">
      <c r="A130" s="51" t="s">
        <v>99</v>
      </c>
      <c r="E130" s="68">
        <f>[7]Waterfall!C23</f>
        <v>0</v>
      </c>
      <c r="F130" s="53"/>
      <c r="G130" s="54"/>
    </row>
    <row r="131" spans="1:7" x14ac:dyDescent="0.35">
      <c r="A131" s="46" t="s">
        <v>100</v>
      </c>
      <c r="E131" s="69">
        <f>E129-E130</f>
        <v>312390.29829167202</v>
      </c>
      <c r="F131" s="53"/>
      <c r="G131" s="54"/>
    </row>
    <row r="132" spans="1:7" x14ac:dyDescent="0.35">
      <c r="F132" s="53"/>
      <c r="G132" s="54"/>
    </row>
    <row r="133" spans="1:7" hidden="1" x14ac:dyDescent="0.35">
      <c r="A133" s="3" t="s">
        <v>101</v>
      </c>
      <c r="F133" s="53"/>
      <c r="G133" s="54"/>
    </row>
    <row r="134" spans="1:7" hidden="1" x14ac:dyDescent="0.35">
      <c r="F134" s="53"/>
      <c r="G134" s="54"/>
    </row>
    <row r="135" spans="1:7" hidden="1" x14ac:dyDescent="0.35">
      <c r="A135" s="46" t="s">
        <v>102</v>
      </c>
      <c r="E135" s="68">
        <f>'[7]Credit Support'!B12</f>
        <v>0</v>
      </c>
      <c r="F135" s="53"/>
      <c r="G135" s="54"/>
    </row>
    <row r="136" spans="1:7" hidden="1" x14ac:dyDescent="0.35">
      <c r="A136" s="46" t="s">
        <v>103</v>
      </c>
      <c r="E136" s="74">
        <f>'[7]Credit Support'!B13</f>
        <v>0</v>
      </c>
      <c r="F136" s="53"/>
      <c r="G136" s="54"/>
    </row>
    <row r="137" spans="1:7" hidden="1" x14ac:dyDescent="0.35">
      <c r="A137" s="46" t="s">
        <v>104</v>
      </c>
      <c r="E137" s="69">
        <f>'[7]Credit Support'!B14</f>
        <v>0</v>
      </c>
      <c r="F137" s="53"/>
      <c r="G137" s="54"/>
    </row>
    <row r="138" spans="1:7" hidden="1" x14ac:dyDescent="0.35">
      <c r="A138" s="46"/>
      <c r="E138" s="26"/>
      <c r="F138" s="53"/>
      <c r="G138" s="54"/>
    </row>
    <row r="139" spans="1:7" hidden="1" x14ac:dyDescent="0.35">
      <c r="A139" s="46"/>
      <c r="E139" s="26"/>
      <c r="F139" s="53"/>
      <c r="G139" s="54"/>
    </row>
    <row r="140" spans="1:7" x14ac:dyDescent="0.35">
      <c r="F140" s="53"/>
      <c r="G140" s="54"/>
    </row>
    <row r="141" spans="1:7" x14ac:dyDescent="0.35">
      <c r="A141" s="3" t="s">
        <v>105</v>
      </c>
      <c r="F141" s="53"/>
      <c r="G141" s="54"/>
    </row>
    <row r="142" spans="1:7" x14ac:dyDescent="0.35">
      <c r="F142" s="53"/>
      <c r="G142" s="54"/>
    </row>
    <row r="143" spans="1:7" x14ac:dyDescent="0.35">
      <c r="A143" s="46" t="s">
        <v>106</v>
      </c>
      <c r="E143" s="69">
        <f>'[7]Initial Data'!D15</f>
        <v>2604166.67</v>
      </c>
      <c r="F143" s="53"/>
      <c r="G143" s="54"/>
    </row>
    <row r="144" spans="1:7" x14ac:dyDescent="0.35">
      <c r="A144" s="46" t="s">
        <v>107</v>
      </c>
      <c r="E144" s="69">
        <f>'[7]Credit Support'!B8</f>
        <v>2604166.6799999997</v>
      </c>
      <c r="F144" s="75"/>
      <c r="G144" s="54"/>
    </row>
    <row r="145" spans="1:256" x14ac:dyDescent="0.35">
      <c r="A145" s="46" t="s">
        <v>108</v>
      </c>
      <c r="E145" s="68">
        <f>'[7]Credit Support'!B4</f>
        <v>2604166.6800000002</v>
      </c>
      <c r="F145" s="53"/>
      <c r="G145" s="54"/>
    </row>
    <row r="146" spans="1:256" s="2" customFormat="1" x14ac:dyDescent="0.35">
      <c r="A146" s="76" t="s">
        <v>109</v>
      </c>
      <c r="B146" s="76"/>
      <c r="C146" s="76"/>
      <c r="D146" s="76"/>
      <c r="E146" s="68">
        <f>'[7]Credit Support'!B5</f>
        <v>0</v>
      </c>
      <c r="F146" s="4"/>
      <c r="G146" s="54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35">
      <c r="A147" s="46" t="s">
        <v>110</v>
      </c>
      <c r="E147" s="69">
        <f>'[7]Credit Support'!B7</f>
        <v>2604166.6800000002</v>
      </c>
      <c r="F147" s="53"/>
      <c r="G147" s="54"/>
    </row>
    <row r="148" spans="1:256" x14ac:dyDescent="0.35">
      <c r="F148" s="53"/>
      <c r="G148" s="54"/>
    </row>
    <row r="149" spans="1:256" x14ac:dyDescent="0.35">
      <c r="A149" s="46" t="s">
        <v>111</v>
      </c>
      <c r="D149" s="77"/>
      <c r="E149" s="26">
        <f>E144</f>
        <v>2604166.6799999997</v>
      </c>
      <c r="F149" s="53"/>
      <c r="G149" s="54"/>
    </row>
    <row r="150" spans="1:256" x14ac:dyDescent="0.35">
      <c r="F150" s="53"/>
      <c r="G150" s="54"/>
    </row>
    <row r="151" spans="1:256" x14ac:dyDescent="0.35">
      <c r="A151" s="3" t="s">
        <v>112</v>
      </c>
      <c r="F151" s="53"/>
      <c r="G151" s="54"/>
    </row>
    <row r="152" spans="1:256" x14ac:dyDescent="0.35">
      <c r="F152" s="53"/>
      <c r="G152" s="54"/>
    </row>
    <row r="153" spans="1:256" x14ac:dyDescent="0.35">
      <c r="A153" s="46" t="s">
        <v>113</v>
      </c>
      <c r="E153" s="78">
        <f>[7]Sources!B31</f>
        <v>2.2756223200000002E-2</v>
      </c>
      <c r="F153" s="53"/>
      <c r="G153" s="54"/>
    </row>
    <row r="154" spans="1:256" x14ac:dyDescent="0.35">
      <c r="A154" s="46" t="s">
        <v>114</v>
      </c>
      <c r="E154" s="79">
        <f>[7]Sources!B32</f>
        <v>14.726274</v>
      </c>
      <c r="F154" s="53"/>
      <c r="G154" s="54"/>
    </row>
    <row r="155" spans="1:256" x14ac:dyDescent="0.35">
      <c r="F155" s="53"/>
      <c r="G155" s="54"/>
    </row>
    <row r="156" spans="1:256" x14ac:dyDescent="0.35">
      <c r="D156" s="63" t="s">
        <v>42</v>
      </c>
      <c r="E156" s="63" t="s">
        <v>41</v>
      </c>
      <c r="F156" s="53"/>
      <c r="G156" s="54"/>
    </row>
    <row r="157" spans="1:256" x14ac:dyDescent="0.35">
      <c r="A157" s="46" t="s">
        <v>115</v>
      </c>
      <c r="D157" s="69">
        <f>[7]Collateral!C19</f>
        <v>29725.85</v>
      </c>
      <c r="E157" s="3">
        <f>+[7]Collateral!B19</f>
        <v>10</v>
      </c>
      <c r="F157" s="80"/>
      <c r="G157" s="54"/>
    </row>
    <row r="158" spans="1:256" x14ac:dyDescent="0.35">
      <c r="A158" s="46" t="s">
        <v>116</v>
      </c>
      <c r="D158" s="74">
        <f>[7]Sources!B16</f>
        <v>76490.070000000007</v>
      </c>
      <c r="F158" s="53"/>
      <c r="G158" s="54"/>
    </row>
    <row r="159" spans="1:256" x14ac:dyDescent="0.35">
      <c r="A159" s="3" t="s">
        <v>117</v>
      </c>
      <c r="D159" s="26">
        <f>+D157-D158</f>
        <v>-46764.220000000008</v>
      </c>
    </row>
    <row r="160" spans="1:256" x14ac:dyDescent="0.35">
      <c r="A160" s="46" t="s">
        <v>118</v>
      </c>
      <c r="D160" s="69">
        <f>Coll_BegBal</f>
        <v>103641842.05</v>
      </c>
      <c r="F160" s="80"/>
      <c r="G160" s="54"/>
    </row>
    <row r="161" spans="1:7" x14ac:dyDescent="0.35">
      <c r="F161" s="80"/>
      <c r="G161" s="54"/>
    </row>
    <row r="162" spans="1:7" x14ac:dyDescent="0.35">
      <c r="A162" s="46" t="s">
        <v>119</v>
      </c>
      <c r="D162" s="81">
        <f>[7]Sources!B34</f>
        <v>-2.8382571999999999E-3</v>
      </c>
      <c r="F162" s="80"/>
      <c r="G162" s="54"/>
    </row>
    <row r="163" spans="1:7" x14ac:dyDescent="0.35">
      <c r="A163" s="46" t="s">
        <v>120</v>
      </c>
      <c r="D163" s="81">
        <f>[7]Sources!B35</f>
        <v>-3.8043718999999998E-3</v>
      </c>
      <c r="F163" s="80"/>
      <c r="G163" s="54"/>
    </row>
    <row r="164" spans="1:7" x14ac:dyDescent="0.35">
      <c r="A164" s="46" t="s">
        <v>121</v>
      </c>
      <c r="D164" s="81">
        <f>[7]Sources!B36</f>
        <v>2.3408846999999999E-3</v>
      </c>
      <c r="F164" s="80"/>
      <c r="G164" s="54"/>
    </row>
    <row r="165" spans="1:7" x14ac:dyDescent="0.35">
      <c r="A165" s="46" t="s">
        <v>122</v>
      </c>
      <c r="D165" s="81">
        <f>IF(D160&lt;=0,0,12*(D157-D158)/D160)</f>
        <v>-5.4145181994090207E-3</v>
      </c>
      <c r="F165" s="53"/>
      <c r="G165" s="54"/>
    </row>
    <row r="166" spans="1:7" x14ac:dyDescent="0.35">
      <c r="A166" s="46" t="s">
        <v>123</v>
      </c>
      <c r="D166" s="78">
        <f>AVERAGE(D162:D165)</f>
        <v>-2.4290656498522551E-3</v>
      </c>
      <c r="F166" s="53"/>
      <c r="G166" s="54"/>
    </row>
    <row r="167" spans="1:7" x14ac:dyDescent="0.35">
      <c r="A167" s="46"/>
      <c r="F167" s="53"/>
      <c r="G167" s="54"/>
    </row>
    <row r="168" spans="1:7" x14ac:dyDescent="0.35">
      <c r="A168" s="46" t="s">
        <v>124</v>
      </c>
      <c r="D168" s="26">
        <f>[7]Collateral!C20</f>
        <v>9748545.4499999993</v>
      </c>
      <c r="F168" s="53"/>
      <c r="G168" s="54"/>
    </row>
    <row r="169" spans="1:7" x14ac:dyDescent="0.35">
      <c r="A169" s="46"/>
      <c r="F169" s="53"/>
      <c r="G169" s="54"/>
    </row>
    <row r="170" spans="1:7" ht="35" x14ac:dyDescent="0.35">
      <c r="A170" s="46" t="s">
        <v>125</v>
      </c>
      <c r="D170" s="63" t="s">
        <v>42</v>
      </c>
      <c r="E170" s="63" t="s">
        <v>41</v>
      </c>
      <c r="F170" s="82" t="s">
        <v>126</v>
      </c>
      <c r="G170" s="54"/>
    </row>
    <row r="171" spans="1:7" x14ac:dyDescent="0.35">
      <c r="A171" s="51" t="s">
        <v>127</v>
      </c>
      <c r="D171" s="68">
        <f>[7]Collateral!C15</f>
        <v>1040485.04</v>
      </c>
      <c r="E171" s="83">
        <f>[7]Collateral!B15</f>
        <v>130</v>
      </c>
      <c r="F171" s="81">
        <f>[7]Collateral!D15</f>
        <v>1.1123013048729983E-2</v>
      </c>
      <c r="G171" s="54"/>
    </row>
    <row r="172" spans="1:7" x14ac:dyDescent="0.35">
      <c r="A172" s="51" t="s">
        <v>128</v>
      </c>
      <c r="D172" s="68">
        <f>[7]Collateral!C16</f>
        <v>296927.28999999998</v>
      </c>
      <c r="E172" s="83">
        <f>[7]Collateral!B16</f>
        <v>35</v>
      </c>
      <c r="F172" s="81">
        <f>[7]Collateral!D16</f>
        <v>3.174217787114009E-3</v>
      </c>
      <c r="G172" s="54"/>
    </row>
    <row r="173" spans="1:7" x14ac:dyDescent="0.35">
      <c r="A173" s="51" t="s">
        <v>129</v>
      </c>
      <c r="D173" s="23">
        <f>[7]Collateral!C17</f>
        <v>76628.36</v>
      </c>
      <c r="E173" s="84">
        <f>[7]Collateral!B17</f>
        <v>8</v>
      </c>
      <c r="F173" s="81">
        <f>[7]Collateral!D17</f>
        <v>8.1917395773684412E-4</v>
      </c>
      <c r="G173" s="54"/>
    </row>
    <row r="174" spans="1:7" x14ac:dyDescent="0.35">
      <c r="A174" s="51" t="s">
        <v>130</v>
      </c>
      <c r="D174" s="85">
        <f>+[7]Collateral!C18</f>
        <v>0</v>
      </c>
      <c r="E174" s="86">
        <f>+[7]Collateral!B18</f>
        <v>0</v>
      </c>
      <c r="F174" s="87">
        <f>[7]Collateral!D18</f>
        <v>0</v>
      </c>
      <c r="G174" s="54"/>
    </row>
    <row r="175" spans="1:7" x14ac:dyDescent="0.35">
      <c r="A175" s="46" t="s">
        <v>131</v>
      </c>
      <c r="D175" s="88">
        <f>SUM(D171:D174)</f>
        <v>1414040.6900000002</v>
      </c>
      <c r="E175" s="83">
        <f>SUM(E171:E174)</f>
        <v>173</v>
      </c>
      <c r="F175" s="89">
        <f>SUM(F171:F174)</f>
        <v>1.5116404793580836E-2</v>
      </c>
      <c r="G175" s="54"/>
    </row>
    <row r="176" spans="1:7" x14ac:dyDescent="0.35">
      <c r="A176" s="46"/>
      <c r="D176" s="68"/>
      <c r="E176" s="83"/>
      <c r="F176" s="53"/>
      <c r="G176" s="54"/>
    </row>
    <row r="177" spans="1:7" x14ac:dyDescent="0.35">
      <c r="A177" s="46" t="s">
        <v>132</v>
      </c>
      <c r="D177" s="81"/>
      <c r="E177" s="81"/>
      <c r="F177" s="80"/>
      <c r="G177" s="54"/>
    </row>
    <row r="178" spans="1:7" x14ac:dyDescent="0.35">
      <c r="A178" s="46" t="s">
        <v>133</v>
      </c>
      <c r="D178" s="81">
        <f>[7]Collateral!C22</f>
        <v>2.1513152000000001E-3</v>
      </c>
      <c r="E178" s="81">
        <f>[7]Collateral!B22</f>
        <v>1.5882654999999999E-3</v>
      </c>
      <c r="F178" s="80"/>
      <c r="G178" s="54"/>
    </row>
    <row r="179" spans="1:7" x14ac:dyDescent="0.35">
      <c r="A179" s="46" t="s">
        <v>134</v>
      </c>
      <c r="D179" s="81">
        <f>[7]Collateral!C23</f>
        <v>2.9199921999999998E-3</v>
      </c>
      <c r="E179" s="81">
        <f>[7]Collateral!B23</f>
        <v>1.9676324000000001E-3</v>
      </c>
      <c r="F179" s="80"/>
      <c r="G179" s="54"/>
    </row>
    <row r="180" spans="1:7" x14ac:dyDescent="0.35">
      <c r="A180" s="46" t="s">
        <v>135</v>
      </c>
      <c r="D180" s="81">
        <f>[7]Collateral!C24</f>
        <v>2.9391551000000002E-3</v>
      </c>
      <c r="E180" s="81">
        <f>[7]Collateral!B24</f>
        <v>1.9645349999999999E-3</v>
      </c>
      <c r="F180" s="80"/>
      <c r="G180" s="54"/>
    </row>
    <row r="181" spans="1:7" x14ac:dyDescent="0.35">
      <c r="A181" s="46" t="s">
        <v>136</v>
      </c>
      <c r="D181" s="81">
        <f>IF(Coll_EndBal&lt;=0,0,SUM(D172:D174)/Coll_EndBal)</f>
        <v>3.9933917448508535E-3</v>
      </c>
      <c r="E181" s="81">
        <f>IF(D53&lt;=0,0,SUM('Nov20'!E172:E174)/D53)</f>
        <v>2.3287300297860818E-3</v>
      </c>
      <c r="F181" s="53"/>
      <c r="G181" s="54"/>
    </row>
    <row r="182" spans="1:7" x14ac:dyDescent="0.35">
      <c r="A182" s="46" t="s">
        <v>137</v>
      </c>
      <c r="D182" s="81">
        <f>AVERAGE(D178:D181)</f>
        <v>3.0009635612127132E-3</v>
      </c>
      <c r="E182" s="81">
        <f>AVERAGE(E178:E181)</f>
        <v>1.9622907324465203E-3</v>
      </c>
      <c r="F182" s="53"/>
      <c r="G182" s="54"/>
    </row>
    <row r="183" spans="1:7" x14ac:dyDescent="0.35">
      <c r="F183" s="53"/>
      <c r="G183" s="54"/>
    </row>
    <row r="184" spans="1:7" x14ac:dyDescent="0.35">
      <c r="A184" s="2" t="s">
        <v>138</v>
      </c>
      <c r="B184" s="2"/>
      <c r="C184" s="2"/>
      <c r="D184" s="90">
        <f>+[7]Collateral!C27</f>
        <v>385316.18</v>
      </c>
      <c r="F184" s="53"/>
      <c r="G184" s="54"/>
    </row>
    <row r="185" spans="1:7" x14ac:dyDescent="0.35">
      <c r="A185" s="2" t="s">
        <v>139</v>
      </c>
      <c r="B185" s="2"/>
      <c r="C185" s="2"/>
      <c r="D185" s="81">
        <f>IF(Coll_EndBal&lt;=0,0,[7]Collateral!C27/Coll_EndBal)</f>
        <v>4.1191143872926711E-3</v>
      </c>
      <c r="F185" s="53"/>
      <c r="G185" s="54"/>
    </row>
    <row r="186" spans="1:7" x14ac:dyDescent="0.35">
      <c r="A186" s="2" t="s">
        <v>140</v>
      </c>
      <c r="B186" s="2"/>
      <c r="C186" s="2"/>
      <c r="D186" s="81">
        <f>+'[7]Initial Data'!D49</f>
        <v>4.9000000000000002E-2</v>
      </c>
      <c r="F186" s="53"/>
      <c r="G186" s="54"/>
    </row>
    <row r="187" spans="1:7" x14ac:dyDescent="0.35">
      <c r="A187" s="2" t="s">
        <v>141</v>
      </c>
      <c r="B187" s="2"/>
      <c r="C187" s="2"/>
      <c r="D187" s="91" t="str">
        <f>+IF(D185&lt;=D186,"No","Yes")</f>
        <v>No</v>
      </c>
      <c r="F187" s="53"/>
      <c r="G187" s="54"/>
    </row>
    <row r="188" spans="1:7" x14ac:dyDescent="0.35">
      <c r="F188" s="53"/>
      <c r="G188" s="54"/>
    </row>
    <row r="189" spans="1:7" x14ac:dyDescent="0.35">
      <c r="A189" s="2" t="s">
        <v>157</v>
      </c>
      <c r="D189" s="96">
        <f>[7]Collateral!C32</f>
        <v>812188.72</v>
      </c>
      <c r="F189" s="53"/>
      <c r="G189" s="98"/>
    </row>
    <row r="190" spans="1:7" x14ac:dyDescent="0.35">
      <c r="A190" s="2" t="s">
        <v>158</v>
      </c>
      <c r="B190" s="94"/>
      <c r="C190" s="94"/>
      <c r="D190" s="97">
        <f>[7]Collateral!B32</f>
        <v>101</v>
      </c>
      <c r="F190" s="53"/>
      <c r="G190" s="98"/>
    </row>
    <row r="191" spans="1:7" x14ac:dyDescent="0.35">
      <c r="F191" s="53"/>
      <c r="G191" s="98"/>
    </row>
    <row r="192" spans="1:7" x14ac:dyDescent="0.35">
      <c r="A192" s="3" t="s">
        <v>142</v>
      </c>
      <c r="F192" s="53"/>
      <c r="G192" s="54"/>
    </row>
    <row r="193" spans="1:7" x14ac:dyDescent="0.35">
      <c r="F193" s="53"/>
      <c r="G193" s="54"/>
    </row>
    <row r="194" spans="1:7" x14ac:dyDescent="0.35">
      <c r="A194" s="46"/>
      <c r="E194" s="92"/>
      <c r="F194" s="53"/>
      <c r="G194" s="54"/>
    </row>
    <row r="195" spans="1:7" x14ac:dyDescent="0.35">
      <c r="A195" s="46" t="s">
        <v>143</v>
      </c>
      <c r="E195" s="73"/>
      <c r="F195" s="53"/>
      <c r="G195" s="54"/>
    </row>
    <row r="196" spans="1:7" x14ac:dyDescent="0.35">
      <c r="A196" s="46" t="s">
        <v>144</v>
      </c>
      <c r="E196" s="73"/>
      <c r="F196" s="53"/>
      <c r="G196" s="54"/>
    </row>
    <row r="197" spans="1:7" x14ac:dyDescent="0.35">
      <c r="A197" s="46" t="s">
        <v>145</v>
      </c>
      <c r="E197" s="92"/>
      <c r="F197" s="53"/>
      <c r="G197" s="54"/>
    </row>
    <row r="198" spans="1:7" x14ac:dyDescent="0.35">
      <c r="A198" s="46" t="s">
        <v>146</v>
      </c>
      <c r="E198" s="92" t="str">
        <f>VLOOKUP("STMNT_TO_NOTEHLD_2",'[7]Current Data'!B:F,2,FALSE)</f>
        <v>NO</v>
      </c>
      <c r="F198" s="53"/>
      <c r="G198" s="54"/>
    </row>
    <row r="199" spans="1:7" x14ac:dyDescent="0.35">
      <c r="A199" s="46"/>
      <c r="E199" s="73"/>
      <c r="F199" s="53"/>
      <c r="G199" s="54"/>
    </row>
    <row r="200" spans="1:7" x14ac:dyDescent="0.35">
      <c r="A200" s="46" t="s">
        <v>159</v>
      </c>
      <c r="E200" s="73"/>
      <c r="F200" s="53"/>
      <c r="G200" s="54"/>
    </row>
    <row r="201" spans="1:7" x14ac:dyDescent="0.35">
      <c r="A201" s="46" t="s">
        <v>150</v>
      </c>
      <c r="E201" s="92" t="str">
        <f>VLOOKUP("STMNT_TO_NOTEHLD_4",'[7]Current Data'!B:F,2,FALSE)</f>
        <v>NO</v>
      </c>
      <c r="F201" s="53"/>
      <c r="G201" s="54"/>
    </row>
    <row r="202" spans="1:7" x14ac:dyDescent="0.35">
      <c r="A202" s="46"/>
      <c r="E202" s="73"/>
      <c r="F202" s="53"/>
      <c r="G202" s="54"/>
    </row>
    <row r="203" spans="1:7" x14ac:dyDescent="0.35">
      <c r="A203" s="46" t="s">
        <v>160</v>
      </c>
      <c r="E203" s="73"/>
      <c r="F203" s="53"/>
      <c r="G203" s="54"/>
    </row>
    <row r="204" spans="1:7" x14ac:dyDescent="0.35">
      <c r="A204" s="46" t="s">
        <v>152</v>
      </c>
      <c r="E204" s="92" t="str">
        <f>VLOOKUP("STMNT_TO_NOTEHLD_5",'[7]Current Data'!B:F,2,FALSE)</f>
        <v>NO</v>
      </c>
      <c r="F204" s="53"/>
      <c r="G204" s="54"/>
    </row>
    <row r="205" spans="1:7" x14ac:dyDescent="0.35">
      <c r="A205" s="46"/>
      <c r="E205" s="92"/>
      <c r="F205" s="53"/>
      <c r="G205" s="54"/>
    </row>
    <row r="206" spans="1:7" x14ac:dyDescent="0.35">
      <c r="A206" s="46" t="s">
        <v>161</v>
      </c>
      <c r="E206" s="73"/>
      <c r="G206" s="54"/>
    </row>
    <row r="207" spans="1:7" x14ac:dyDescent="0.35">
      <c r="A207" s="46" t="s">
        <v>154</v>
      </c>
      <c r="E207" s="92" t="str">
        <f>VLOOKUP("STMNT_TO_NOTEHLD_6",'[7]Current Data'!B:F,2,FALSE)</f>
        <v>NO</v>
      </c>
      <c r="F207" s="49"/>
      <c r="G207" s="54"/>
    </row>
    <row r="208" spans="1:7" x14ac:dyDescent="0.35">
      <c r="G208" s="50"/>
    </row>
    <row r="209" spans="6:7" x14ac:dyDescent="0.35">
      <c r="G209" s="50"/>
    </row>
    <row r="210" spans="6:7" x14ac:dyDescent="0.35">
      <c r="F210" s="49"/>
      <c r="G210" s="50"/>
    </row>
    <row r="211" spans="6:7" x14ac:dyDescent="0.35">
      <c r="F211" s="49"/>
      <c r="G211" s="50"/>
    </row>
    <row r="212" spans="6:7" x14ac:dyDescent="0.35">
      <c r="F212" s="49"/>
      <c r="G212" s="50"/>
    </row>
    <row r="213" spans="6:7" x14ac:dyDescent="0.35">
      <c r="F213" s="49"/>
      <c r="G213" s="50"/>
    </row>
    <row r="214" spans="6:7" x14ac:dyDescent="0.35">
      <c r="F214" s="49"/>
      <c r="G214" s="50"/>
    </row>
    <row r="215" spans="6:7" x14ac:dyDescent="0.35">
      <c r="F215" s="49"/>
      <c r="G215" s="50"/>
    </row>
    <row r="216" spans="6:7" x14ac:dyDescent="0.35">
      <c r="F216" s="49"/>
      <c r="G216" s="50"/>
    </row>
    <row r="217" spans="6:7" x14ac:dyDescent="0.35">
      <c r="F217" s="49"/>
      <c r="G217" s="50"/>
    </row>
    <row r="218" spans="6:7" x14ac:dyDescent="0.35">
      <c r="F218" s="49"/>
      <c r="G218" s="50"/>
    </row>
    <row r="219" spans="6:7" x14ac:dyDescent="0.35">
      <c r="F219" s="49"/>
      <c r="G219" s="50"/>
    </row>
    <row r="220" spans="6:7" x14ac:dyDescent="0.35">
      <c r="F220" s="49"/>
      <c r="G220" s="50"/>
    </row>
    <row r="221" spans="6:7" x14ac:dyDescent="0.35">
      <c r="F221" s="49"/>
      <c r="G221" s="50"/>
    </row>
    <row r="222" spans="6:7" x14ac:dyDescent="0.35">
      <c r="F222" s="49"/>
      <c r="G222" s="50"/>
    </row>
    <row r="223" spans="6:7" x14ac:dyDescent="0.35">
      <c r="F223" s="49"/>
      <c r="G223" s="50"/>
    </row>
    <row r="224" spans="6:7" x14ac:dyDescent="0.35">
      <c r="F224" s="49"/>
      <c r="G224" s="50"/>
    </row>
    <row r="225" spans="6:7" x14ac:dyDescent="0.35">
      <c r="F225" s="49"/>
      <c r="G225" s="50"/>
    </row>
    <row r="226" spans="6:7" x14ac:dyDescent="0.35">
      <c r="F226" s="49"/>
      <c r="G226" s="50"/>
    </row>
    <row r="227" spans="6:7" x14ac:dyDescent="0.35">
      <c r="F227" s="49"/>
      <c r="G227" s="50"/>
    </row>
    <row r="228" spans="6:7" x14ac:dyDescent="0.35">
      <c r="F228" s="49"/>
      <c r="G228" s="50"/>
    </row>
    <row r="229" spans="6:7" x14ac:dyDescent="0.35">
      <c r="F229" s="49"/>
      <c r="G229" s="50"/>
    </row>
    <row r="230" spans="6:7" x14ac:dyDescent="0.35">
      <c r="F230" s="49"/>
      <c r="G230" s="50"/>
    </row>
    <row r="231" spans="6:7" x14ac:dyDescent="0.35">
      <c r="F231" s="49"/>
      <c r="G231" s="50"/>
    </row>
    <row r="232" spans="6:7" x14ac:dyDescent="0.35">
      <c r="F232" s="49"/>
      <c r="G232" s="50"/>
    </row>
    <row r="233" spans="6:7" x14ac:dyDescent="0.35">
      <c r="F233" s="49"/>
      <c r="G233" s="50"/>
    </row>
    <row r="234" spans="6:7" x14ac:dyDescent="0.35">
      <c r="F234" s="49"/>
      <c r="G234" s="50"/>
    </row>
    <row r="235" spans="6:7" x14ac:dyDescent="0.35">
      <c r="F235" s="49"/>
      <c r="G235" s="50"/>
    </row>
    <row r="236" spans="6:7" x14ac:dyDescent="0.35">
      <c r="F236" s="49"/>
      <c r="G236" s="50"/>
    </row>
    <row r="237" spans="6:7" x14ac:dyDescent="0.35">
      <c r="F237" s="49"/>
      <c r="G237" s="50"/>
    </row>
    <row r="238" spans="6:7" x14ac:dyDescent="0.35">
      <c r="F238" s="49"/>
      <c r="G238" s="50"/>
    </row>
    <row r="239" spans="6:7" x14ac:dyDescent="0.35">
      <c r="F239" s="49"/>
      <c r="G239" s="50"/>
    </row>
    <row r="240" spans="6:7" x14ac:dyDescent="0.35">
      <c r="F240" s="49"/>
      <c r="G240" s="50"/>
    </row>
    <row r="241" spans="6:7" x14ac:dyDescent="0.35">
      <c r="F241" s="49"/>
      <c r="G241" s="50"/>
    </row>
    <row r="242" spans="6:7" x14ac:dyDescent="0.35">
      <c r="F242" s="49"/>
      <c r="G242" s="50"/>
    </row>
    <row r="243" spans="6:7" x14ac:dyDescent="0.35">
      <c r="F243" s="49"/>
      <c r="G243" s="50"/>
    </row>
    <row r="244" spans="6:7" x14ac:dyDescent="0.35">
      <c r="F244" s="49"/>
      <c r="G244" s="50"/>
    </row>
    <row r="245" spans="6:7" x14ac:dyDescent="0.35">
      <c r="F245" s="49"/>
      <c r="G245" s="50"/>
    </row>
    <row r="246" spans="6:7" x14ac:dyDescent="0.35">
      <c r="F246" s="49"/>
      <c r="G246" s="50"/>
    </row>
    <row r="247" spans="6:7" x14ac:dyDescent="0.35">
      <c r="F247" s="49"/>
      <c r="G247" s="50"/>
    </row>
    <row r="248" spans="6:7" x14ac:dyDescent="0.35">
      <c r="F248" s="49"/>
      <c r="G248" s="50"/>
    </row>
    <row r="249" spans="6:7" x14ac:dyDescent="0.35">
      <c r="F249" s="49"/>
      <c r="G249" s="50"/>
    </row>
    <row r="250" spans="6:7" x14ac:dyDescent="0.35">
      <c r="F250" s="49"/>
      <c r="G250" s="50"/>
    </row>
    <row r="251" spans="6:7" x14ac:dyDescent="0.35">
      <c r="F251" s="49"/>
      <c r="G251" s="50"/>
    </row>
    <row r="252" spans="6:7" x14ac:dyDescent="0.35">
      <c r="F252" s="49"/>
      <c r="G252" s="50"/>
    </row>
    <row r="253" spans="6:7" x14ac:dyDescent="0.35">
      <c r="F253" s="49"/>
      <c r="G253" s="50"/>
    </row>
    <row r="254" spans="6:7" x14ac:dyDescent="0.35">
      <c r="F254" s="49"/>
      <c r="G254" s="50"/>
    </row>
    <row r="255" spans="6:7" x14ac:dyDescent="0.35">
      <c r="F255" s="49"/>
      <c r="G255" s="50"/>
    </row>
    <row r="256" spans="6:7" x14ac:dyDescent="0.35">
      <c r="F256" s="49"/>
      <c r="G256" s="50"/>
    </row>
    <row r="257" spans="6:7" x14ac:dyDescent="0.35">
      <c r="F257" s="49"/>
      <c r="G257" s="50"/>
    </row>
    <row r="258" spans="6:7" x14ac:dyDescent="0.35">
      <c r="F258" s="49"/>
      <c r="G258" s="50"/>
    </row>
    <row r="259" spans="6:7" x14ac:dyDescent="0.35">
      <c r="F259" s="49"/>
      <c r="G259" s="50"/>
    </row>
    <row r="260" spans="6:7" x14ac:dyDescent="0.35">
      <c r="F260" s="49"/>
      <c r="G260" s="50"/>
    </row>
    <row r="261" spans="6:7" x14ac:dyDescent="0.35">
      <c r="F261" s="49"/>
      <c r="G261" s="50"/>
    </row>
    <row r="262" spans="6:7" x14ac:dyDescent="0.35">
      <c r="F262" s="49"/>
      <c r="G262" s="50"/>
    </row>
    <row r="263" spans="6:7" x14ac:dyDescent="0.35">
      <c r="F263" s="49"/>
      <c r="G263" s="50"/>
    </row>
    <row r="264" spans="6:7" x14ac:dyDescent="0.35">
      <c r="F264" s="49"/>
      <c r="G264" s="50"/>
    </row>
    <row r="265" spans="6:7" x14ac:dyDescent="0.35">
      <c r="F265" s="49"/>
      <c r="G265" s="50"/>
    </row>
    <row r="266" spans="6:7" x14ac:dyDescent="0.35">
      <c r="F266" s="49"/>
      <c r="G266" s="50"/>
    </row>
    <row r="267" spans="6:7" x14ac:dyDescent="0.35">
      <c r="F267" s="49"/>
      <c r="G267" s="50"/>
    </row>
    <row r="268" spans="6:7" x14ac:dyDescent="0.35">
      <c r="F268" s="49"/>
      <c r="G268" s="50"/>
    </row>
    <row r="269" spans="6:7" x14ac:dyDescent="0.35">
      <c r="F269" s="49"/>
      <c r="G269" s="50"/>
    </row>
    <row r="270" spans="6:7" x14ac:dyDescent="0.35">
      <c r="F270" s="49"/>
      <c r="G270" s="50"/>
    </row>
    <row r="271" spans="6:7" x14ac:dyDescent="0.35">
      <c r="F271" s="49"/>
      <c r="G271" s="50"/>
    </row>
    <row r="272" spans="6:7" x14ac:dyDescent="0.35">
      <c r="F272" s="49"/>
      <c r="G272" s="50"/>
    </row>
    <row r="273" spans="6:7" x14ac:dyDescent="0.35">
      <c r="F273" s="49"/>
      <c r="G273" s="50"/>
    </row>
    <row r="274" spans="6:7" x14ac:dyDescent="0.35">
      <c r="F274" s="49"/>
      <c r="G274" s="50"/>
    </row>
    <row r="275" spans="6:7" x14ac:dyDescent="0.35">
      <c r="F275" s="49"/>
      <c r="G275" s="50"/>
    </row>
    <row r="276" spans="6:7" x14ac:dyDescent="0.35">
      <c r="F276" s="49"/>
      <c r="G276" s="50"/>
    </row>
    <row r="277" spans="6:7" x14ac:dyDescent="0.35">
      <c r="F277" s="49"/>
      <c r="G277" s="50"/>
    </row>
    <row r="278" spans="6:7" x14ac:dyDescent="0.35">
      <c r="F278" s="49"/>
      <c r="G278" s="50"/>
    </row>
  </sheetData>
  <pageMargins left="0.7" right="0.7" top="0.75" bottom="0.75" header="0.3" footer="0.3"/>
  <pageSetup scale="52" fitToHeight="0" orientation="portrait" r:id="rId1"/>
  <headerFooter>
    <oddHeader xml:space="preserve">&amp;CNissan Auto Receivables 17-A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IV278"/>
  <sheetViews>
    <sheetView showRuler="0" zoomScale="80" zoomScaleNormal="80" zoomScaleSheetLayoutView="90" workbookViewId="0">
      <selection activeCell="F13" sqref="F13"/>
    </sheetView>
  </sheetViews>
  <sheetFormatPr defaultColWidth="9.1796875" defaultRowHeight="17.5" x14ac:dyDescent="0.35"/>
  <cols>
    <col min="1" max="1" width="34.54296875" style="3" customWidth="1"/>
    <col min="2" max="2" width="23.81640625" style="3" customWidth="1"/>
    <col min="3" max="3" width="26.81640625" style="3" customWidth="1"/>
    <col min="4" max="4" width="24.7265625" style="3" customWidth="1"/>
    <col min="5" max="5" width="39.26953125" style="3" bestFit="1" customWidth="1"/>
    <col min="6" max="6" width="23.81640625" style="4" customWidth="1"/>
    <col min="7" max="7" width="34.54296875" style="5" customWidth="1"/>
    <col min="8" max="9" width="34.54296875" style="3" customWidth="1"/>
    <col min="10" max="10" width="9.1796875" style="3"/>
    <col min="11" max="11" width="9.54296875" style="3" bestFit="1" customWidth="1"/>
    <col min="12" max="16384" width="9.1796875" style="3"/>
  </cols>
  <sheetData>
    <row r="1" spans="1:13" ht="18" x14ac:dyDescent="0.35">
      <c r="A1" s="1" t="s">
        <v>0</v>
      </c>
      <c r="B1" s="2"/>
    </row>
    <row r="2" spans="1:13" ht="15.75" customHeight="1" x14ac:dyDescent="0.45">
      <c r="A2" s="2"/>
      <c r="B2" s="2"/>
      <c r="C2" s="6"/>
    </row>
    <row r="3" spans="1:13" ht="15.75" customHeight="1" x14ac:dyDescent="0.45">
      <c r="A3" s="2" t="s">
        <v>1</v>
      </c>
      <c r="B3" s="7">
        <v>44135</v>
      </c>
      <c r="C3" s="8" t="s">
        <v>2</v>
      </c>
      <c r="D3" s="3">
        <v>30</v>
      </c>
      <c r="E3" s="3" t="s">
        <v>3</v>
      </c>
      <c r="F3" s="9">
        <v>44105</v>
      </c>
      <c r="G3" s="3"/>
    </row>
    <row r="4" spans="1:13" ht="15.75" customHeight="1" x14ac:dyDescent="0.45">
      <c r="A4" s="2" t="s">
        <v>4</v>
      </c>
      <c r="B4" s="7">
        <v>44151</v>
      </c>
      <c r="C4" s="8" t="s">
        <v>5</v>
      </c>
      <c r="D4" s="10">
        <v>32</v>
      </c>
      <c r="E4" s="3" t="s">
        <v>6</v>
      </c>
      <c r="F4" s="9">
        <v>44135</v>
      </c>
      <c r="G4" s="3"/>
    </row>
    <row r="5" spans="1:13" ht="17.25" customHeight="1" x14ac:dyDescent="0.45">
      <c r="A5" s="2"/>
      <c r="B5" s="2"/>
      <c r="C5" s="6"/>
      <c r="E5" s="3" t="s">
        <v>7</v>
      </c>
      <c r="F5" s="9">
        <v>44119</v>
      </c>
      <c r="G5" s="3"/>
    </row>
    <row r="6" spans="1:13" ht="15.75" customHeight="1" x14ac:dyDescent="0.45">
      <c r="A6" s="2"/>
      <c r="B6" s="2"/>
      <c r="C6" s="6"/>
      <c r="E6" s="3" t="s">
        <v>8</v>
      </c>
      <c r="F6" s="9">
        <v>44151</v>
      </c>
      <c r="G6" s="3"/>
    </row>
    <row r="7" spans="1:13" x14ac:dyDescent="0.35">
      <c r="A7" s="11"/>
      <c r="B7" s="12"/>
      <c r="C7" s="13"/>
      <c r="D7" s="14"/>
      <c r="E7" s="11"/>
      <c r="F7" s="15"/>
    </row>
    <row r="8" spans="1:13" x14ac:dyDescent="0.35">
      <c r="A8" s="11"/>
      <c r="B8" s="11"/>
      <c r="C8" s="13"/>
      <c r="D8" s="14"/>
      <c r="E8" s="11"/>
      <c r="F8" s="15"/>
    </row>
    <row r="9" spans="1:13" x14ac:dyDescent="0.3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35">
      <c r="A10" s="16" t="s">
        <v>14</v>
      </c>
      <c r="B10" s="20"/>
      <c r="C10" s="21">
        <v>1112068200.74</v>
      </c>
      <c r="D10" s="22">
        <v>115362279.18000001</v>
      </c>
      <c r="E10" s="23">
        <v>103641842.05</v>
      </c>
      <c r="F10" s="24">
        <v>9.9496168201483215E-2</v>
      </c>
      <c r="G10" s="25"/>
      <c r="H10" s="26"/>
      <c r="I10" s="26"/>
      <c r="J10" s="26"/>
      <c r="K10" s="26"/>
      <c r="L10" s="26"/>
      <c r="M10" s="26"/>
    </row>
    <row r="11" spans="1:13" x14ac:dyDescent="0.35">
      <c r="A11" s="16" t="s">
        <v>15</v>
      </c>
      <c r="B11" s="20"/>
      <c r="C11" s="27">
        <v>70401532.329999998</v>
      </c>
      <c r="D11" s="22">
        <v>2172816.9900000002</v>
      </c>
      <c r="E11" s="23">
        <v>1855234.43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35">
      <c r="A12" s="16" t="s">
        <v>16</v>
      </c>
      <c r="B12" s="20"/>
      <c r="C12" s="28">
        <v>1041666668.41</v>
      </c>
      <c r="D12" s="22">
        <v>113189462.19000001</v>
      </c>
      <c r="E12" s="23">
        <v>101786607.61999999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35">
      <c r="A13" s="16" t="s">
        <v>17</v>
      </c>
      <c r="B13" s="11"/>
      <c r="C13" s="28">
        <v>1041666668.41</v>
      </c>
      <c r="D13" s="22">
        <v>113189462.19</v>
      </c>
      <c r="E13" s="23">
        <v>101786607.61999997</v>
      </c>
      <c r="F13" s="24">
        <v>9.7715143151663922E-2</v>
      </c>
      <c r="G13" s="25"/>
      <c r="H13" s="29"/>
      <c r="I13" s="26"/>
      <c r="J13" s="26"/>
      <c r="K13" s="26"/>
      <c r="L13" s="26"/>
      <c r="M13" s="26"/>
    </row>
    <row r="14" spans="1:13" x14ac:dyDescent="0.35">
      <c r="A14" s="30" t="s">
        <v>18</v>
      </c>
      <c r="B14" s="31">
        <v>0.01</v>
      </c>
      <c r="C14" s="27">
        <v>233000000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35">
      <c r="A15" s="30" t="s">
        <v>19</v>
      </c>
      <c r="B15" s="31">
        <v>1.47E-2</v>
      </c>
      <c r="C15" s="27">
        <v>266000000</v>
      </c>
      <c r="D15" s="22">
        <v>0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35">
      <c r="A16" s="30" t="s">
        <v>20</v>
      </c>
      <c r="B16" s="31">
        <v>2.0837999999999998E-3</v>
      </c>
      <c r="C16" s="27">
        <v>80000000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35">
      <c r="A17" s="30" t="s">
        <v>21</v>
      </c>
      <c r="B17" s="31">
        <v>1.7399999999999999E-2</v>
      </c>
      <c r="C17" s="27">
        <v>332000000</v>
      </c>
      <c r="D17" s="22">
        <v>0</v>
      </c>
      <c r="E17" s="23">
        <v>0</v>
      </c>
      <c r="F17" s="24">
        <v>0</v>
      </c>
      <c r="G17" s="25"/>
      <c r="I17" s="26"/>
      <c r="J17" s="26"/>
      <c r="K17" s="26"/>
      <c r="L17" s="26"/>
      <c r="M17" s="26"/>
    </row>
    <row r="18" spans="1:13" x14ac:dyDescent="0.35">
      <c r="A18" s="30" t="s">
        <v>22</v>
      </c>
      <c r="B18" s="31">
        <v>2.1100000000000001E-2</v>
      </c>
      <c r="C18" s="27">
        <v>89000000</v>
      </c>
      <c r="D18" s="22">
        <v>71522793.780000001</v>
      </c>
      <c r="E18" s="23">
        <v>60119939.209999979</v>
      </c>
      <c r="F18" s="24">
        <v>0.67550493494382002</v>
      </c>
      <c r="I18" s="26"/>
      <c r="J18" s="26"/>
      <c r="K18" s="26"/>
      <c r="L18" s="26"/>
      <c r="M18" s="26"/>
    </row>
    <row r="19" spans="1:13" x14ac:dyDescent="0.35">
      <c r="A19" s="30" t="s">
        <v>23</v>
      </c>
      <c r="B19" s="31">
        <v>0</v>
      </c>
      <c r="C19" s="21">
        <v>41666668.409999996</v>
      </c>
      <c r="D19" s="22">
        <v>41666668.409999996</v>
      </c>
      <c r="E19" s="23">
        <v>41666668.409999996</v>
      </c>
      <c r="F19" s="24">
        <v>1</v>
      </c>
      <c r="I19" s="26"/>
      <c r="J19" s="26"/>
      <c r="K19" s="26"/>
      <c r="L19" s="26"/>
      <c r="M19" s="26"/>
    </row>
    <row r="20" spans="1:13" x14ac:dyDescent="0.35">
      <c r="A20" s="32"/>
      <c r="B20" s="33"/>
      <c r="C20" s="34"/>
      <c r="D20" s="34"/>
      <c r="E20" s="34"/>
      <c r="F20" s="35"/>
    </row>
    <row r="21" spans="1:13" x14ac:dyDescent="0.35">
      <c r="A21" s="32"/>
      <c r="B21" s="33"/>
      <c r="C21" s="34"/>
      <c r="D21" s="34"/>
      <c r="E21" s="34"/>
      <c r="F21" s="36"/>
    </row>
    <row r="22" spans="1:13" ht="35" x14ac:dyDescent="0.3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3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35">
      <c r="A24" s="32" t="s">
        <v>19</v>
      </c>
      <c r="B24" s="22">
        <v>0</v>
      </c>
      <c r="C24" s="22">
        <v>0</v>
      </c>
      <c r="D24" s="39">
        <v>0</v>
      </c>
      <c r="E24" s="40">
        <v>0</v>
      </c>
      <c r="F24" s="36"/>
    </row>
    <row r="25" spans="1:13" x14ac:dyDescent="0.3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35">
      <c r="A26" s="32" t="s">
        <v>21</v>
      </c>
      <c r="B26" s="22">
        <v>0</v>
      </c>
      <c r="C26" s="22">
        <v>0</v>
      </c>
      <c r="D26" s="39">
        <v>0</v>
      </c>
      <c r="E26" s="40">
        <v>0</v>
      </c>
      <c r="F26" s="36"/>
    </row>
    <row r="27" spans="1:13" x14ac:dyDescent="0.35">
      <c r="A27" s="32" t="s">
        <v>22</v>
      </c>
      <c r="B27" s="22">
        <v>11402854.570000023</v>
      </c>
      <c r="C27" s="22">
        <v>125760.91</v>
      </c>
      <c r="D27" s="39">
        <v>128.12196146067441</v>
      </c>
      <c r="E27" s="40">
        <v>1.4130439325842696</v>
      </c>
      <c r="F27" s="36"/>
    </row>
    <row r="28" spans="1:13" x14ac:dyDescent="0.3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" thickBot="1" x14ac:dyDescent="0.4">
      <c r="A29" s="41" t="s">
        <v>28</v>
      </c>
      <c r="B29" s="42">
        <v>11402854.570000023</v>
      </c>
      <c r="C29" s="42">
        <v>125760.91</v>
      </c>
      <c r="D29" s="43"/>
      <c r="E29" s="34"/>
      <c r="F29" s="36"/>
    </row>
    <row r="30" spans="1:13" x14ac:dyDescent="0.35">
      <c r="B30" s="29"/>
      <c r="C30" s="29"/>
      <c r="D30" s="44"/>
      <c r="E30" s="29"/>
      <c r="F30" s="45"/>
    </row>
    <row r="31" spans="1:13" x14ac:dyDescent="0.35">
      <c r="A31" s="46"/>
      <c r="B31" s="47"/>
      <c r="C31" s="29"/>
      <c r="D31" s="29"/>
      <c r="E31" s="29"/>
      <c r="F31" s="45"/>
    </row>
    <row r="32" spans="1:13" x14ac:dyDescent="0.35">
      <c r="A32" s="3" t="s">
        <v>29</v>
      </c>
      <c r="E32" s="48"/>
    </row>
    <row r="33" spans="1:7" x14ac:dyDescent="0.35">
      <c r="E33" s="48"/>
      <c r="F33" s="49"/>
      <c r="G33" s="50"/>
    </row>
    <row r="34" spans="1:7" x14ac:dyDescent="0.35">
      <c r="A34" s="46" t="s">
        <v>30</v>
      </c>
      <c r="F34" s="49"/>
      <c r="G34" s="50"/>
    </row>
    <row r="35" spans="1:7" x14ac:dyDescent="0.35">
      <c r="A35" s="51" t="s">
        <v>31</v>
      </c>
      <c r="E35" s="52">
        <v>212072.37</v>
      </c>
      <c r="F35" s="53"/>
      <c r="G35" s="54"/>
    </row>
    <row r="36" spans="1:7" x14ac:dyDescent="0.35">
      <c r="A36" s="51" t="s">
        <v>32</v>
      </c>
      <c r="E36" s="55">
        <v>0</v>
      </c>
      <c r="F36" s="53"/>
      <c r="G36" s="54"/>
    </row>
    <row r="37" spans="1:7" x14ac:dyDescent="0.35">
      <c r="A37" s="46" t="s">
        <v>33</v>
      </c>
      <c r="E37" s="52">
        <v>212072.37</v>
      </c>
      <c r="F37" s="53"/>
      <c r="G37" s="54"/>
    </row>
    <row r="38" spans="1:7" x14ac:dyDescent="0.35">
      <c r="E38" s="56"/>
      <c r="F38" s="53"/>
      <c r="G38" s="54"/>
    </row>
    <row r="39" spans="1:7" x14ac:dyDescent="0.35">
      <c r="A39" s="46" t="s">
        <v>34</v>
      </c>
      <c r="E39" s="56"/>
      <c r="F39" s="53"/>
      <c r="G39" s="54"/>
    </row>
    <row r="40" spans="1:7" x14ac:dyDescent="0.35">
      <c r="A40" s="51" t="s">
        <v>35</v>
      </c>
      <c r="E40" s="52">
        <v>11601507.460000001</v>
      </c>
      <c r="F40" s="53"/>
      <c r="G40" s="54"/>
    </row>
    <row r="41" spans="1:7" x14ac:dyDescent="0.35">
      <c r="A41" s="51" t="s">
        <v>36</v>
      </c>
      <c r="E41" s="55">
        <v>0</v>
      </c>
      <c r="F41" s="53"/>
      <c r="G41" s="54"/>
    </row>
    <row r="42" spans="1:7" x14ac:dyDescent="0.35">
      <c r="A42" s="46" t="s">
        <v>37</v>
      </c>
      <c r="E42" s="52">
        <v>11601507.460000001</v>
      </c>
      <c r="F42" s="53"/>
      <c r="G42" s="54"/>
    </row>
    <row r="43" spans="1:7" x14ac:dyDescent="0.35">
      <c r="A43" s="51"/>
      <c r="E43" s="57"/>
      <c r="F43" s="53"/>
      <c r="G43" s="54"/>
    </row>
    <row r="44" spans="1:7" x14ac:dyDescent="0.35">
      <c r="A44" s="46" t="s">
        <v>38</v>
      </c>
      <c r="E44" s="52">
        <v>96425.52</v>
      </c>
      <c r="F44" s="53"/>
      <c r="G44" s="54"/>
    </row>
    <row r="45" spans="1:7" x14ac:dyDescent="0.35">
      <c r="A45" s="46"/>
      <c r="E45" s="52"/>
      <c r="F45" s="53"/>
      <c r="G45" s="54"/>
    </row>
    <row r="46" spans="1:7" x14ac:dyDescent="0.35">
      <c r="A46" s="46"/>
      <c r="E46" s="58"/>
      <c r="F46" s="53"/>
      <c r="G46" s="54"/>
    </row>
    <row r="47" spans="1:7" ht="18" thickBot="1" x14ac:dyDescent="0.4">
      <c r="A47" s="3" t="s">
        <v>39</v>
      </c>
      <c r="E47" s="59">
        <v>11910005.35</v>
      </c>
      <c r="F47" s="53"/>
      <c r="G47" s="54"/>
    </row>
    <row r="48" spans="1:7" ht="18" thickTop="1" x14ac:dyDescent="0.35">
      <c r="E48" s="60"/>
      <c r="F48" s="53"/>
      <c r="G48" s="54"/>
    </row>
    <row r="49" spans="1:7" x14ac:dyDescent="0.35">
      <c r="A49" s="3" t="s">
        <v>40</v>
      </c>
      <c r="D49" s="61"/>
      <c r="E49" s="62"/>
      <c r="F49" s="53"/>
      <c r="G49" s="54"/>
    </row>
    <row r="50" spans="1:7" x14ac:dyDescent="0.35">
      <c r="D50" s="63" t="s">
        <v>41</v>
      </c>
      <c r="E50" s="63" t="s">
        <v>42</v>
      </c>
      <c r="F50" s="53"/>
      <c r="G50" s="54"/>
    </row>
    <row r="51" spans="1:7" x14ac:dyDescent="0.35">
      <c r="A51" s="46" t="s">
        <v>43</v>
      </c>
      <c r="D51" s="64">
        <v>20329</v>
      </c>
      <c r="E51" s="58">
        <v>113189462.19000001</v>
      </c>
      <c r="F51" s="53"/>
      <c r="G51" s="54"/>
    </row>
    <row r="52" spans="1:7" x14ac:dyDescent="0.35">
      <c r="A52" s="46" t="s">
        <v>44</v>
      </c>
      <c r="D52" s="65"/>
      <c r="E52" s="55">
        <v>11402854.570000023</v>
      </c>
      <c r="F52" s="53"/>
      <c r="G52" s="54"/>
    </row>
    <row r="53" spans="1:7" x14ac:dyDescent="0.35">
      <c r="A53" s="46"/>
      <c r="D53" s="66">
        <v>19343</v>
      </c>
      <c r="E53" s="67">
        <v>101786607.61999999</v>
      </c>
      <c r="F53" s="53"/>
      <c r="G53" s="54"/>
    </row>
    <row r="54" spans="1:7" x14ac:dyDescent="0.35">
      <c r="F54" s="53"/>
      <c r="G54" s="54"/>
    </row>
    <row r="55" spans="1:7" x14ac:dyDescent="0.35">
      <c r="A55" s="3" t="s">
        <v>45</v>
      </c>
      <c r="E55" s="61"/>
      <c r="F55" s="53"/>
      <c r="G55" s="54"/>
    </row>
    <row r="56" spans="1:7" x14ac:dyDescent="0.35">
      <c r="F56" s="53"/>
      <c r="G56" s="54"/>
    </row>
    <row r="57" spans="1:7" x14ac:dyDescent="0.35">
      <c r="A57" s="46" t="s">
        <v>39</v>
      </c>
      <c r="E57" s="68">
        <v>11910005.35</v>
      </c>
      <c r="F57" s="53"/>
      <c r="G57" s="54"/>
    </row>
    <row r="58" spans="1:7" x14ac:dyDescent="0.35">
      <c r="A58" s="46" t="s">
        <v>46</v>
      </c>
      <c r="E58" s="68">
        <v>0</v>
      </c>
      <c r="F58" s="53"/>
      <c r="G58" s="54"/>
    </row>
    <row r="59" spans="1:7" x14ac:dyDescent="0.35">
      <c r="A59" s="46" t="s">
        <v>47</v>
      </c>
      <c r="E59" s="69">
        <v>11910005.35</v>
      </c>
      <c r="F59" s="53"/>
      <c r="G59" s="54"/>
    </row>
    <row r="60" spans="1:7" x14ac:dyDescent="0.35">
      <c r="F60" s="53"/>
      <c r="G60" s="54"/>
    </row>
    <row r="61" spans="1:7" x14ac:dyDescent="0.35">
      <c r="A61" s="46" t="s">
        <v>48</v>
      </c>
      <c r="E61" s="29">
        <v>0</v>
      </c>
      <c r="F61" s="53"/>
      <c r="G61" s="54"/>
    </row>
    <row r="62" spans="1:7" x14ac:dyDescent="0.35">
      <c r="F62" s="53"/>
      <c r="G62" s="54"/>
    </row>
    <row r="63" spans="1:7" x14ac:dyDescent="0.35">
      <c r="A63" s="46" t="s">
        <v>49</v>
      </c>
      <c r="F63" s="53"/>
      <c r="G63" s="54"/>
    </row>
    <row r="64" spans="1:7" x14ac:dyDescent="0.35">
      <c r="A64" s="51" t="s">
        <v>50</v>
      </c>
      <c r="E64" s="68">
        <v>96135.23</v>
      </c>
      <c r="F64" s="53"/>
      <c r="G64" s="54"/>
    </row>
    <row r="65" spans="1:7" x14ac:dyDescent="0.35">
      <c r="A65" s="51" t="s">
        <v>51</v>
      </c>
      <c r="E65" s="68">
        <v>96135.23</v>
      </c>
      <c r="F65" s="53"/>
      <c r="G65" s="54"/>
    </row>
    <row r="66" spans="1:7" x14ac:dyDescent="0.35">
      <c r="A66" s="51" t="s">
        <v>52</v>
      </c>
      <c r="E66" s="69">
        <v>0</v>
      </c>
      <c r="F66" s="53"/>
      <c r="G66" s="54"/>
    </row>
    <row r="67" spans="1:7" x14ac:dyDescent="0.35">
      <c r="F67" s="53"/>
      <c r="G67" s="54"/>
    </row>
    <row r="68" spans="1:7" x14ac:dyDescent="0.35">
      <c r="A68" s="46" t="s">
        <v>53</v>
      </c>
      <c r="F68" s="53"/>
      <c r="G68" s="54"/>
    </row>
    <row r="69" spans="1:7" x14ac:dyDescent="0.35">
      <c r="A69" s="51" t="s">
        <v>54</v>
      </c>
      <c r="F69" s="53"/>
      <c r="G69" s="54"/>
    </row>
    <row r="70" spans="1:7" x14ac:dyDescent="0.35">
      <c r="A70" s="70" t="s">
        <v>55</v>
      </c>
      <c r="E70" s="68">
        <v>0</v>
      </c>
      <c r="F70" s="53"/>
      <c r="G70" s="54"/>
    </row>
    <row r="71" spans="1:7" x14ac:dyDescent="0.35">
      <c r="A71" s="70" t="s">
        <v>56</v>
      </c>
      <c r="E71" s="68">
        <v>0</v>
      </c>
      <c r="F71" s="53"/>
      <c r="G71" s="54"/>
    </row>
    <row r="72" spans="1:7" x14ac:dyDescent="0.35">
      <c r="A72" s="70" t="s">
        <v>57</v>
      </c>
      <c r="E72" s="68">
        <v>0</v>
      </c>
      <c r="F72" s="53"/>
      <c r="G72" s="54"/>
    </row>
    <row r="73" spans="1:7" x14ac:dyDescent="0.35">
      <c r="A73" s="70"/>
      <c r="E73" s="68"/>
      <c r="F73" s="53"/>
      <c r="G73" s="54"/>
    </row>
    <row r="74" spans="1:7" x14ac:dyDescent="0.35">
      <c r="A74" s="70" t="s">
        <v>58</v>
      </c>
      <c r="E74" s="68">
        <v>0</v>
      </c>
      <c r="F74" s="53"/>
      <c r="G74" s="54"/>
    </row>
    <row r="75" spans="1:7" x14ac:dyDescent="0.35">
      <c r="A75" s="70" t="s">
        <v>59</v>
      </c>
      <c r="E75" s="68">
        <v>0</v>
      </c>
      <c r="F75" s="53"/>
      <c r="G75" s="54"/>
    </row>
    <row r="76" spans="1:7" x14ac:dyDescent="0.35">
      <c r="F76" s="53"/>
      <c r="G76" s="54"/>
    </row>
    <row r="77" spans="1:7" x14ac:dyDescent="0.35">
      <c r="A77" s="51" t="s">
        <v>60</v>
      </c>
      <c r="F77" s="53"/>
      <c r="G77" s="54"/>
    </row>
    <row r="78" spans="1:7" x14ac:dyDescent="0.35">
      <c r="A78" s="70" t="s">
        <v>61</v>
      </c>
      <c r="E78" s="68">
        <v>0</v>
      </c>
      <c r="F78" s="53"/>
      <c r="G78" s="54"/>
    </row>
    <row r="79" spans="1:7" x14ac:dyDescent="0.35">
      <c r="A79" s="70" t="s">
        <v>62</v>
      </c>
      <c r="E79" s="68">
        <v>0</v>
      </c>
      <c r="F79" s="53"/>
      <c r="G79" s="54"/>
    </row>
    <row r="80" spans="1:7" x14ac:dyDescent="0.35">
      <c r="A80" s="70" t="s">
        <v>63</v>
      </c>
      <c r="E80" s="68">
        <v>0</v>
      </c>
      <c r="F80" s="53"/>
      <c r="G80" s="54"/>
    </row>
    <row r="81" spans="1:7" x14ac:dyDescent="0.35">
      <c r="A81" s="70"/>
      <c r="E81" s="68"/>
      <c r="F81" s="53"/>
      <c r="G81" s="54"/>
    </row>
    <row r="82" spans="1:7" x14ac:dyDescent="0.35">
      <c r="A82" s="70" t="s">
        <v>64</v>
      </c>
      <c r="E82" s="68">
        <v>0</v>
      </c>
      <c r="F82" s="53"/>
      <c r="G82" s="54"/>
    </row>
    <row r="83" spans="1:7" x14ac:dyDescent="0.35">
      <c r="A83" s="70" t="s">
        <v>65</v>
      </c>
      <c r="E83" s="68">
        <v>0</v>
      </c>
      <c r="F83" s="53"/>
      <c r="G83" s="54"/>
    </row>
    <row r="84" spans="1:7" x14ac:dyDescent="0.35">
      <c r="A84" s="70"/>
      <c r="F84" s="53"/>
      <c r="G84" s="54"/>
    </row>
    <row r="85" spans="1:7" x14ac:dyDescent="0.35">
      <c r="A85" s="51" t="s">
        <v>66</v>
      </c>
      <c r="F85" s="53"/>
      <c r="G85" s="54"/>
    </row>
    <row r="86" spans="1:7" x14ac:dyDescent="0.35">
      <c r="A86" s="70" t="s">
        <v>67</v>
      </c>
      <c r="E86" s="68">
        <v>0</v>
      </c>
      <c r="F86" s="53"/>
      <c r="G86" s="54"/>
    </row>
    <row r="87" spans="1:7" x14ac:dyDescent="0.35">
      <c r="A87" s="70" t="s">
        <v>68</v>
      </c>
      <c r="E87" s="68">
        <v>0</v>
      </c>
      <c r="F87" s="53"/>
      <c r="G87" s="54"/>
    </row>
    <row r="88" spans="1:7" x14ac:dyDescent="0.35">
      <c r="A88" s="70" t="s">
        <v>69</v>
      </c>
      <c r="E88" s="68">
        <v>0</v>
      </c>
      <c r="F88" s="53"/>
      <c r="G88" s="54"/>
    </row>
    <row r="89" spans="1:7" x14ac:dyDescent="0.35">
      <c r="A89" s="70"/>
      <c r="E89" s="68"/>
      <c r="F89" s="53"/>
      <c r="G89" s="54"/>
    </row>
    <row r="90" spans="1:7" x14ac:dyDescent="0.35">
      <c r="A90" s="70" t="s">
        <v>70</v>
      </c>
      <c r="E90" s="68">
        <v>0</v>
      </c>
      <c r="F90" s="53"/>
      <c r="G90" s="54"/>
    </row>
    <row r="91" spans="1:7" x14ac:dyDescent="0.35">
      <c r="A91" s="70" t="s">
        <v>71</v>
      </c>
      <c r="E91" s="68">
        <v>0</v>
      </c>
      <c r="F91" s="53"/>
      <c r="G91" s="54"/>
    </row>
    <row r="92" spans="1:7" x14ac:dyDescent="0.35">
      <c r="A92" s="70"/>
      <c r="F92" s="53"/>
      <c r="G92" s="54"/>
    </row>
    <row r="93" spans="1:7" x14ac:dyDescent="0.35">
      <c r="A93" s="51" t="s">
        <v>72</v>
      </c>
      <c r="F93" s="53"/>
      <c r="G93" s="54"/>
    </row>
    <row r="94" spans="1:7" x14ac:dyDescent="0.35">
      <c r="A94" s="70" t="s">
        <v>73</v>
      </c>
      <c r="E94" s="68">
        <v>0</v>
      </c>
      <c r="F94" s="53"/>
      <c r="G94" s="54"/>
    </row>
    <row r="95" spans="1:7" x14ac:dyDescent="0.35">
      <c r="A95" s="70" t="s">
        <v>74</v>
      </c>
      <c r="E95" s="68">
        <v>0</v>
      </c>
      <c r="F95" s="53"/>
      <c r="G95" s="54"/>
    </row>
    <row r="96" spans="1:7" x14ac:dyDescent="0.35">
      <c r="A96" s="70" t="s">
        <v>75</v>
      </c>
      <c r="E96" s="68">
        <v>0</v>
      </c>
      <c r="F96" s="53"/>
      <c r="G96" s="54"/>
    </row>
    <row r="97" spans="1:7" x14ac:dyDescent="0.35">
      <c r="A97" s="70"/>
      <c r="E97" s="68"/>
      <c r="F97" s="53"/>
      <c r="G97" s="54"/>
    </row>
    <row r="98" spans="1:7" x14ac:dyDescent="0.35">
      <c r="A98" s="70" t="s">
        <v>76</v>
      </c>
      <c r="E98" s="68">
        <v>0</v>
      </c>
      <c r="F98" s="53"/>
      <c r="G98" s="54"/>
    </row>
    <row r="99" spans="1:7" x14ac:dyDescent="0.35">
      <c r="A99" s="70" t="s">
        <v>77</v>
      </c>
      <c r="E99" s="68">
        <v>0</v>
      </c>
      <c r="F99" s="53"/>
      <c r="G99" s="54"/>
    </row>
    <row r="100" spans="1:7" x14ac:dyDescent="0.35">
      <c r="F100" s="53"/>
      <c r="G100" s="54"/>
    </row>
    <row r="101" spans="1:7" x14ac:dyDescent="0.35">
      <c r="A101" s="51" t="s">
        <v>78</v>
      </c>
      <c r="F101" s="53"/>
      <c r="G101" s="54"/>
    </row>
    <row r="102" spans="1:7" x14ac:dyDescent="0.35">
      <c r="A102" s="70" t="s">
        <v>79</v>
      </c>
      <c r="E102" s="68">
        <v>0</v>
      </c>
      <c r="F102" s="53"/>
      <c r="G102" s="54"/>
    </row>
    <row r="103" spans="1:7" x14ac:dyDescent="0.35">
      <c r="A103" s="70" t="s">
        <v>80</v>
      </c>
      <c r="E103" s="68">
        <v>0</v>
      </c>
      <c r="F103" s="53"/>
      <c r="G103" s="54"/>
    </row>
    <row r="104" spans="1:7" x14ac:dyDescent="0.35">
      <c r="A104" s="70" t="s">
        <v>81</v>
      </c>
      <c r="E104" s="68">
        <v>125760.91</v>
      </c>
      <c r="F104" s="53"/>
      <c r="G104" s="54"/>
    </row>
    <row r="105" spans="1:7" x14ac:dyDescent="0.35">
      <c r="A105" s="70"/>
      <c r="E105" s="68"/>
      <c r="F105" s="53"/>
      <c r="G105" s="54"/>
    </row>
    <row r="106" spans="1:7" x14ac:dyDescent="0.35">
      <c r="A106" s="70" t="s">
        <v>82</v>
      </c>
      <c r="E106" s="68">
        <v>125760.91</v>
      </c>
      <c r="F106" s="53"/>
      <c r="G106" s="54"/>
    </row>
    <row r="107" spans="1:7" x14ac:dyDescent="0.35">
      <c r="A107" s="70" t="s">
        <v>83</v>
      </c>
      <c r="E107" s="68">
        <v>0</v>
      </c>
      <c r="F107" s="53"/>
      <c r="G107" s="54"/>
    </row>
    <row r="108" spans="1:7" x14ac:dyDescent="0.35">
      <c r="A108" s="70"/>
      <c r="E108" s="29"/>
      <c r="F108" s="53"/>
      <c r="G108" s="54"/>
    </row>
    <row r="109" spans="1:7" x14ac:dyDescent="0.35">
      <c r="A109" s="51" t="s">
        <v>84</v>
      </c>
      <c r="F109" s="53"/>
      <c r="G109" s="54"/>
    </row>
    <row r="110" spans="1:7" x14ac:dyDescent="0.35">
      <c r="A110" s="70" t="s">
        <v>85</v>
      </c>
      <c r="E110" s="69">
        <v>125760.91</v>
      </c>
      <c r="F110" s="53"/>
      <c r="G110" s="54"/>
    </row>
    <row r="111" spans="1:7" x14ac:dyDescent="0.35">
      <c r="A111" s="70" t="s">
        <v>86</v>
      </c>
      <c r="E111" s="69">
        <v>125760.91</v>
      </c>
      <c r="F111" s="53"/>
      <c r="G111" s="54"/>
    </row>
    <row r="112" spans="1:7" x14ac:dyDescent="0.35">
      <c r="A112" s="70" t="s">
        <v>87</v>
      </c>
      <c r="E112" s="69">
        <v>0</v>
      </c>
      <c r="F112" s="53"/>
      <c r="G112" s="54"/>
    </row>
    <row r="113" spans="1:7" x14ac:dyDescent="0.35">
      <c r="A113" s="70" t="s">
        <v>88</v>
      </c>
      <c r="E113" s="69">
        <v>0</v>
      </c>
      <c r="F113" s="53"/>
      <c r="G113" s="54"/>
    </row>
    <row r="114" spans="1:7" x14ac:dyDescent="0.35">
      <c r="F114" s="53"/>
      <c r="G114" s="54"/>
    </row>
    <row r="115" spans="1:7" x14ac:dyDescent="0.35">
      <c r="A115" s="46" t="s">
        <v>89</v>
      </c>
      <c r="E115" s="26">
        <v>11688109.207349999</v>
      </c>
      <c r="F115" s="53"/>
      <c r="G115" s="54"/>
    </row>
    <row r="116" spans="1:7" x14ac:dyDescent="0.35">
      <c r="A116" s="51"/>
      <c r="F116" s="53"/>
      <c r="G116" s="54"/>
    </row>
    <row r="117" spans="1:7" x14ac:dyDescent="0.35">
      <c r="A117" s="46" t="s">
        <v>90</v>
      </c>
      <c r="E117" s="71">
        <v>11402854.570000023</v>
      </c>
      <c r="F117" s="53"/>
      <c r="G117" s="54"/>
    </row>
    <row r="118" spans="1:7" x14ac:dyDescent="0.35">
      <c r="A118" s="46"/>
      <c r="F118" s="53"/>
      <c r="G118" s="54"/>
    </row>
    <row r="119" spans="1:7" x14ac:dyDescent="0.35">
      <c r="A119" s="51" t="s">
        <v>91</v>
      </c>
      <c r="E119" s="68">
        <v>0</v>
      </c>
      <c r="F119" s="53"/>
      <c r="G119" s="54"/>
    </row>
    <row r="120" spans="1:7" x14ac:dyDescent="0.35">
      <c r="A120" s="51" t="s">
        <v>92</v>
      </c>
      <c r="E120" s="72">
        <v>11402854.570000023</v>
      </c>
      <c r="F120" s="53"/>
      <c r="G120" s="54"/>
    </row>
    <row r="121" spans="1:7" x14ac:dyDescent="0.35">
      <c r="A121" s="51" t="s">
        <v>93</v>
      </c>
      <c r="E121" s="69">
        <v>0</v>
      </c>
      <c r="F121" s="53"/>
      <c r="G121" s="54"/>
    </row>
    <row r="122" spans="1:7" x14ac:dyDescent="0.35">
      <c r="A122" s="51"/>
      <c r="E122" s="26"/>
      <c r="F122" s="53"/>
      <c r="G122" s="54"/>
    </row>
    <row r="123" spans="1:7" x14ac:dyDescent="0.35">
      <c r="A123" s="46" t="s">
        <v>94</v>
      </c>
      <c r="E123" s="69">
        <v>0</v>
      </c>
      <c r="F123" s="53"/>
      <c r="G123" s="54"/>
    </row>
    <row r="124" spans="1:7" x14ac:dyDescent="0.35">
      <c r="A124" s="46"/>
      <c r="E124" s="73"/>
      <c r="F124" s="53"/>
      <c r="G124" s="54"/>
    </row>
    <row r="125" spans="1:7" x14ac:dyDescent="0.35">
      <c r="A125" s="51" t="s">
        <v>95</v>
      </c>
      <c r="E125" s="68">
        <v>0</v>
      </c>
      <c r="F125" s="53"/>
      <c r="G125" s="54"/>
    </row>
    <row r="126" spans="1:7" x14ac:dyDescent="0.35">
      <c r="A126" s="51" t="s">
        <v>96</v>
      </c>
      <c r="E126" s="69">
        <v>0</v>
      </c>
      <c r="F126" s="53"/>
      <c r="G126" s="54"/>
    </row>
    <row r="127" spans="1:7" x14ac:dyDescent="0.35">
      <c r="A127" s="51" t="s">
        <v>97</v>
      </c>
      <c r="E127" s="69">
        <v>0</v>
      </c>
      <c r="F127" s="53"/>
      <c r="G127" s="54"/>
    </row>
    <row r="128" spans="1:7" x14ac:dyDescent="0.35">
      <c r="A128" s="51"/>
      <c r="E128" s="26"/>
      <c r="F128" s="53"/>
      <c r="G128" s="54"/>
    </row>
    <row r="129" spans="1:7" x14ac:dyDescent="0.35">
      <c r="A129" s="46" t="s">
        <v>98</v>
      </c>
      <c r="E129" s="69">
        <v>285254.63734997623</v>
      </c>
      <c r="F129" s="53"/>
      <c r="G129" s="54"/>
    </row>
    <row r="130" spans="1:7" x14ac:dyDescent="0.35">
      <c r="A130" s="51" t="s">
        <v>99</v>
      </c>
      <c r="E130" s="68">
        <v>0</v>
      </c>
      <c r="F130" s="53"/>
      <c r="G130" s="54"/>
    </row>
    <row r="131" spans="1:7" x14ac:dyDescent="0.35">
      <c r="A131" s="46" t="s">
        <v>100</v>
      </c>
      <c r="E131" s="69">
        <v>285254.63734997623</v>
      </c>
      <c r="F131" s="53"/>
      <c r="G131" s="54"/>
    </row>
    <row r="132" spans="1:7" x14ac:dyDescent="0.35">
      <c r="F132" s="53"/>
      <c r="G132" s="54"/>
    </row>
    <row r="133" spans="1:7" hidden="1" x14ac:dyDescent="0.35">
      <c r="A133" s="3" t="s">
        <v>101</v>
      </c>
      <c r="F133" s="53"/>
      <c r="G133" s="54"/>
    </row>
    <row r="134" spans="1:7" hidden="1" x14ac:dyDescent="0.35">
      <c r="F134" s="53"/>
      <c r="G134" s="54"/>
    </row>
    <row r="135" spans="1:7" hidden="1" x14ac:dyDescent="0.35">
      <c r="A135" s="46" t="s">
        <v>102</v>
      </c>
      <c r="E135" s="68">
        <v>0</v>
      </c>
      <c r="F135" s="53"/>
      <c r="G135" s="54"/>
    </row>
    <row r="136" spans="1:7" hidden="1" x14ac:dyDescent="0.35">
      <c r="A136" s="46" t="s">
        <v>103</v>
      </c>
      <c r="E136" s="74">
        <v>0</v>
      </c>
      <c r="F136" s="53"/>
      <c r="G136" s="54"/>
    </row>
    <row r="137" spans="1:7" hidden="1" x14ac:dyDescent="0.35">
      <c r="A137" s="46" t="s">
        <v>104</v>
      </c>
      <c r="E137" s="69">
        <v>0</v>
      </c>
      <c r="F137" s="53"/>
      <c r="G137" s="54"/>
    </row>
    <row r="138" spans="1:7" hidden="1" x14ac:dyDescent="0.35">
      <c r="A138" s="46"/>
      <c r="E138" s="26"/>
      <c r="F138" s="53"/>
      <c r="G138" s="54"/>
    </row>
    <row r="139" spans="1:7" hidden="1" x14ac:dyDescent="0.35">
      <c r="A139" s="46"/>
      <c r="E139" s="26"/>
      <c r="F139" s="53"/>
      <c r="G139" s="54"/>
    </row>
    <row r="140" spans="1:7" x14ac:dyDescent="0.35">
      <c r="F140" s="53"/>
      <c r="G140" s="54"/>
    </row>
    <row r="141" spans="1:7" x14ac:dyDescent="0.35">
      <c r="A141" s="3" t="s">
        <v>105</v>
      </c>
      <c r="F141" s="53"/>
      <c r="G141" s="54"/>
    </row>
    <row r="142" spans="1:7" x14ac:dyDescent="0.35">
      <c r="F142" s="53"/>
      <c r="G142" s="54"/>
    </row>
    <row r="143" spans="1:7" x14ac:dyDescent="0.35">
      <c r="A143" s="46" t="s">
        <v>106</v>
      </c>
      <c r="E143" s="69">
        <v>2604166.67</v>
      </c>
      <c r="F143" s="53"/>
      <c r="G143" s="54"/>
    </row>
    <row r="144" spans="1:7" x14ac:dyDescent="0.35">
      <c r="A144" s="46" t="s">
        <v>107</v>
      </c>
      <c r="E144" s="69">
        <v>2604166.6799999997</v>
      </c>
      <c r="F144" s="75"/>
      <c r="G144" s="54"/>
    </row>
    <row r="145" spans="1:256" x14ac:dyDescent="0.35">
      <c r="A145" s="46" t="s">
        <v>108</v>
      </c>
      <c r="E145" s="68">
        <v>2604166.6800000002</v>
      </c>
      <c r="F145" s="53"/>
      <c r="G145" s="54"/>
    </row>
    <row r="146" spans="1:256" s="2" customFormat="1" x14ac:dyDescent="0.35">
      <c r="A146" s="76" t="s">
        <v>109</v>
      </c>
      <c r="B146" s="76"/>
      <c r="C146" s="76"/>
      <c r="D146" s="76"/>
      <c r="E146" s="68">
        <v>0</v>
      </c>
      <c r="F146" s="4"/>
      <c r="G146" s="54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35">
      <c r="A147" s="46" t="s">
        <v>110</v>
      </c>
      <c r="E147" s="69">
        <v>2604166.6800000002</v>
      </c>
      <c r="F147" s="53"/>
      <c r="G147" s="54"/>
    </row>
    <row r="148" spans="1:256" x14ac:dyDescent="0.35">
      <c r="F148" s="53"/>
      <c r="G148" s="54"/>
    </row>
    <row r="149" spans="1:256" x14ac:dyDescent="0.35">
      <c r="A149" s="46" t="s">
        <v>111</v>
      </c>
      <c r="D149" s="77"/>
      <c r="E149" s="26">
        <v>2604166.6799999997</v>
      </c>
      <c r="F149" s="53"/>
      <c r="G149" s="54"/>
    </row>
    <row r="150" spans="1:256" x14ac:dyDescent="0.35">
      <c r="F150" s="53"/>
      <c r="G150" s="54"/>
    </row>
    <row r="151" spans="1:256" x14ac:dyDescent="0.35">
      <c r="A151" s="3" t="s">
        <v>112</v>
      </c>
      <c r="F151" s="53"/>
      <c r="G151" s="54"/>
    </row>
    <row r="152" spans="1:256" x14ac:dyDescent="0.35">
      <c r="F152" s="53"/>
      <c r="G152" s="54"/>
    </row>
    <row r="153" spans="1:256" x14ac:dyDescent="0.35">
      <c r="A153" s="46" t="s">
        <v>113</v>
      </c>
      <c r="E153" s="78">
        <v>2.2514540499999999E-2</v>
      </c>
      <c r="F153" s="53"/>
      <c r="G153" s="54"/>
    </row>
    <row r="154" spans="1:256" x14ac:dyDescent="0.35">
      <c r="A154" s="46" t="s">
        <v>114</v>
      </c>
      <c r="E154" s="79">
        <v>15.423911</v>
      </c>
      <c r="F154" s="53"/>
      <c r="G154" s="54"/>
    </row>
    <row r="155" spans="1:256" x14ac:dyDescent="0.35">
      <c r="F155" s="53"/>
      <c r="G155" s="54"/>
    </row>
    <row r="156" spans="1:256" x14ac:dyDescent="0.35">
      <c r="D156" s="63" t="s">
        <v>42</v>
      </c>
      <c r="E156" s="63" t="s">
        <v>41</v>
      </c>
      <c r="F156" s="53"/>
      <c r="G156" s="54"/>
    </row>
    <row r="157" spans="1:256" x14ac:dyDescent="0.35">
      <c r="A157" s="46" t="s">
        <v>115</v>
      </c>
      <c r="D157" s="69">
        <v>118929.67</v>
      </c>
      <c r="E157" s="3">
        <v>13</v>
      </c>
      <c r="F157" s="80"/>
      <c r="G157" s="54"/>
    </row>
    <row r="158" spans="1:256" x14ac:dyDescent="0.35">
      <c r="A158" s="46" t="s">
        <v>116</v>
      </c>
      <c r="D158" s="74">
        <v>96425.52</v>
      </c>
      <c r="F158" s="53"/>
      <c r="G158" s="54"/>
    </row>
    <row r="159" spans="1:256" x14ac:dyDescent="0.35">
      <c r="A159" s="3" t="s">
        <v>117</v>
      </c>
      <c r="D159" s="26">
        <v>22504.149999999994</v>
      </c>
    </row>
    <row r="160" spans="1:256" x14ac:dyDescent="0.35">
      <c r="A160" s="46" t="s">
        <v>118</v>
      </c>
      <c r="D160" s="69">
        <v>115362279.18000001</v>
      </c>
      <c r="F160" s="80"/>
      <c r="G160" s="54"/>
    </row>
    <row r="161" spans="1:7" x14ac:dyDescent="0.35">
      <c r="F161" s="80"/>
      <c r="G161" s="54"/>
    </row>
    <row r="162" spans="1:7" x14ac:dyDescent="0.35">
      <c r="A162" s="46" t="s">
        <v>119</v>
      </c>
      <c r="D162" s="81">
        <v>-5.8770779999999998E-4</v>
      </c>
      <c r="F162" s="80"/>
      <c r="G162" s="54"/>
    </row>
    <row r="163" spans="1:7" x14ac:dyDescent="0.35">
      <c r="A163" s="46" t="s">
        <v>120</v>
      </c>
      <c r="D163" s="81">
        <v>-2.8382571999999999E-3</v>
      </c>
      <c r="F163" s="80"/>
      <c r="G163" s="54"/>
    </row>
    <row r="164" spans="1:7" x14ac:dyDescent="0.35">
      <c r="A164" s="46" t="s">
        <v>121</v>
      </c>
      <c r="D164" s="81">
        <v>-3.8043718999999998E-3</v>
      </c>
      <c r="F164" s="80"/>
      <c r="G164" s="54"/>
    </row>
    <row r="165" spans="1:7" x14ac:dyDescent="0.35">
      <c r="A165" s="46" t="s">
        <v>122</v>
      </c>
      <c r="D165" s="81">
        <v>2.3408847494997965E-3</v>
      </c>
      <c r="F165" s="53"/>
      <c r="G165" s="54"/>
    </row>
    <row r="166" spans="1:7" x14ac:dyDescent="0.35">
      <c r="A166" s="46" t="s">
        <v>123</v>
      </c>
      <c r="D166" s="78">
        <v>-1.2223630376250508E-3</v>
      </c>
      <c r="F166" s="53"/>
      <c r="G166" s="54"/>
    </row>
    <row r="167" spans="1:7" x14ac:dyDescent="0.35">
      <c r="A167" s="46"/>
      <c r="F167" s="53"/>
      <c r="G167" s="54"/>
    </row>
    <row r="168" spans="1:7" x14ac:dyDescent="0.35">
      <c r="A168" s="46" t="s">
        <v>124</v>
      </c>
      <c r="D168" s="26">
        <v>9795309.6699999999</v>
      </c>
      <c r="F168" s="53"/>
      <c r="G168" s="54"/>
    </row>
    <row r="169" spans="1:7" x14ac:dyDescent="0.35">
      <c r="A169" s="46"/>
      <c r="F169" s="53"/>
      <c r="G169" s="54"/>
    </row>
    <row r="170" spans="1:7" ht="35" x14ac:dyDescent="0.35">
      <c r="A170" s="46" t="s">
        <v>125</v>
      </c>
      <c r="D170" s="63" t="s">
        <v>42</v>
      </c>
      <c r="E170" s="63" t="s">
        <v>41</v>
      </c>
      <c r="F170" s="82" t="s">
        <v>126</v>
      </c>
      <c r="G170" s="54"/>
    </row>
    <row r="171" spans="1:7" x14ac:dyDescent="0.35">
      <c r="A171" s="51" t="s">
        <v>127</v>
      </c>
      <c r="D171" s="68">
        <v>1151496.2</v>
      </c>
      <c r="E171" s="83">
        <v>146</v>
      </c>
      <c r="F171" s="81">
        <v>1.1110340932038654E-2</v>
      </c>
      <c r="G171" s="54"/>
    </row>
    <row r="172" spans="1:7" x14ac:dyDescent="0.35">
      <c r="A172" s="51" t="s">
        <v>128</v>
      </c>
      <c r="D172" s="68">
        <v>244510.53</v>
      </c>
      <c r="E172" s="83">
        <v>27</v>
      </c>
      <c r="F172" s="81">
        <v>2.3591874204825559E-3</v>
      </c>
      <c r="G172" s="54"/>
    </row>
    <row r="173" spans="1:7" x14ac:dyDescent="0.35">
      <c r="A173" s="51" t="s">
        <v>129</v>
      </c>
      <c r="D173" s="23">
        <v>60108.92</v>
      </c>
      <c r="E173" s="84">
        <v>11</v>
      </c>
      <c r="F173" s="81">
        <v>5.7996769269115858E-4</v>
      </c>
      <c r="G173" s="54"/>
    </row>
    <row r="174" spans="1:7" x14ac:dyDescent="0.35">
      <c r="A174" s="51" t="s">
        <v>130</v>
      </c>
      <c r="D174" s="85">
        <v>0</v>
      </c>
      <c r="E174" s="86">
        <v>0</v>
      </c>
      <c r="F174" s="87">
        <v>0</v>
      </c>
      <c r="G174" s="54"/>
    </row>
    <row r="175" spans="1:7" x14ac:dyDescent="0.35">
      <c r="A175" s="46" t="s">
        <v>131</v>
      </c>
      <c r="D175" s="88">
        <v>1456115.65</v>
      </c>
      <c r="E175" s="83">
        <v>184</v>
      </c>
      <c r="F175" s="89">
        <v>1.4049496045212368E-2</v>
      </c>
      <c r="G175" s="54"/>
    </row>
    <row r="176" spans="1:7" x14ac:dyDescent="0.35">
      <c r="A176" s="46"/>
      <c r="D176" s="68"/>
      <c r="E176" s="83"/>
      <c r="F176" s="53"/>
      <c r="G176" s="54"/>
    </row>
    <row r="177" spans="1:7" x14ac:dyDescent="0.35">
      <c r="A177" s="46" t="s">
        <v>132</v>
      </c>
      <c r="D177" s="81"/>
      <c r="E177" s="81"/>
      <c r="F177" s="80"/>
      <c r="G177" s="54"/>
    </row>
    <row r="178" spans="1:7" x14ac:dyDescent="0.35">
      <c r="A178" s="46" t="s">
        <v>133</v>
      </c>
      <c r="D178" s="81">
        <v>2.1998301999999999E-3</v>
      </c>
      <c r="E178" s="81">
        <v>1.8279091E-3</v>
      </c>
      <c r="F178" s="80"/>
      <c r="G178" s="54"/>
    </row>
    <row r="179" spans="1:7" x14ac:dyDescent="0.35">
      <c r="A179" s="46" t="s">
        <v>134</v>
      </c>
      <c r="D179" s="81">
        <v>2.1513152000000001E-3</v>
      </c>
      <c r="E179" s="81">
        <v>1.5882654999999999E-3</v>
      </c>
      <c r="F179" s="80"/>
      <c r="G179" s="54"/>
    </row>
    <row r="180" spans="1:7" x14ac:dyDescent="0.35">
      <c r="A180" s="46" t="s">
        <v>135</v>
      </c>
      <c r="D180" s="81">
        <v>2.9199921999999998E-3</v>
      </c>
      <c r="E180" s="81">
        <v>1.9676324000000001E-3</v>
      </c>
      <c r="F180" s="80"/>
      <c r="G180" s="54"/>
    </row>
    <row r="181" spans="1:7" x14ac:dyDescent="0.35">
      <c r="A181" s="46" t="s">
        <v>136</v>
      </c>
      <c r="D181" s="81">
        <v>2.9391551131737149E-3</v>
      </c>
      <c r="E181" s="81">
        <v>1.9645349738923643E-3</v>
      </c>
      <c r="F181" s="53"/>
      <c r="G181" s="54"/>
    </row>
    <row r="182" spans="1:7" x14ac:dyDescent="0.35">
      <c r="A182" s="46" t="s">
        <v>137</v>
      </c>
      <c r="D182" s="81">
        <v>2.5525731782934285E-3</v>
      </c>
      <c r="E182" s="81">
        <v>1.837085493473091E-3</v>
      </c>
      <c r="F182" s="53"/>
      <c r="G182" s="54"/>
    </row>
    <row r="183" spans="1:7" x14ac:dyDescent="0.35">
      <c r="F183" s="53"/>
      <c r="G183" s="54"/>
    </row>
    <row r="184" spans="1:7" x14ac:dyDescent="0.35">
      <c r="A184" s="2" t="s">
        <v>138</v>
      </c>
      <c r="B184" s="2"/>
      <c r="C184" s="2"/>
      <c r="D184" s="90">
        <v>323879.67999999999</v>
      </c>
      <c r="F184" s="53"/>
      <c r="G184" s="54"/>
    </row>
    <row r="185" spans="1:7" x14ac:dyDescent="0.35">
      <c r="A185" s="2" t="s">
        <v>139</v>
      </c>
      <c r="B185" s="2"/>
      <c r="C185" s="2"/>
      <c r="D185" s="81">
        <v>3.1249896141729181E-3</v>
      </c>
      <c r="F185" s="53"/>
      <c r="G185" s="54"/>
    </row>
    <row r="186" spans="1:7" x14ac:dyDescent="0.35">
      <c r="A186" s="2" t="s">
        <v>140</v>
      </c>
      <c r="B186" s="2"/>
      <c r="C186" s="2"/>
      <c r="D186" s="81">
        <v>4.9000000000000002E-2</v>
      </c>
      <c r="F186" s="53"/>
      <c r="G186" s="54"/>
    </row>
    <row r="187" spans="1:7" x14ac:dyDescent="0.35">
      <c r="A187" s="2" t="s">
        <v>141</v>
      </c>
      <c r="B187" s="2"/>
      <c r="C187" s="2"/>
      <c r="D187" s="91" t="s">
        <v>155</v>
      </c>
      <c r="F187" s="53"/>
      <c r="G187" s="54"/>
    </row>
    <row r="188" spans="1:7" x14ac:dyDescent="0.35">
      <c r="F188" s="53"/>
      <c r="G188" s="54"/>
    </row>
    <row r="189" spans="1:7" x14ac:dyDescent="0.35">
      <c r="A189" s="2" t="s">
        <v>157</v>
      </c>
      <c r="D189" s="96">
        <v>704194.92</v>
      </c>
      <c r="F189" s="53"/>
      <c r="G189" s="98"/>
    </row>
    <row r="190" spans="1:7" x14ac:dyDescent="0.35">
      <c r="A190" s="2" t="s">
        <v>158</v>
      </c>
      <c r="B190" s="94"/>
      <c r="C190" s="94"/>
      <c r="D190" s="97">
        <v>89</v>
      </c>
      <c r="F190" s="53"/>
      <c r="G190" s="98"/>
    </row>
    <row r="191" spans="1:7" x14ac:dyDescent="0.35">
      <c r="F191" s="53"/>
      <c r="G191" s="98"/>
    </row>
    <row r="192" spans="1:7" x14ac:dyDescent="0.35">
      <c r="A192" s="3" t="s">
        <v>142</v>
      </c>
      <c r="F192" s="53"/>
      <c r="G192" s="54"/>
    </row>
    <row r="193" spans="1:7" x14ac:dyDescent="0.35">
      <c r="F193" s="53"/>
      <c r="G193" s="54"/>
    </row>
    <row r="194" spans="1:7" x14ac:dyDescent="0.35">
      <c r="A194" s="46"/>
      <c r="E194" s="92"/>
      <c r="F194" s="53"/>
      <c r="G194" s="54"/>
    </row>
    <row r="195" spans="1:7" x14ac:dyDescent="0.35">
      <c r="A195" s="46" t="s">
        <v>143</v>
      </c>
      <c r="E195" s="73"/>
      <c r="F195" s="53"/>
      <c r="G195" s="54"/>
    </row>
    <row r="196" spans="1:7" x14ac:dyDescent="0.35">
      <c r="A196" s="46" t="s">
        <v>144</v>
      </c>
      <c r="E196" s="73"/>
      <c r="F196" s="53"/>
      <c r="G196" s="54"/>
    </row>
    <row r="197" spans="1:7" x14ac:dyDescent="0.35">
      <c r="A197" s="46" t="s">
        <v>145</v>
      </c>
      <c r="E197" s="92"/>
      <c r="F197" s="53"/>
      <c r="G197" s="54"/>
    </row>
    <row r="198" spans="1:7" x14ac:dyDescent="0.35">
      <c r="A198" s="46" t="s">
        <v>146</v>
      </c>
      <c r="E198" s="92" t="s">
        <v>156</v>
      </c>
      <c r="F198" s="53"/>
      <c r="G198" s="54"/>
    </row>
    <row r="199" spans="1:7" x14ac:dyDescent="0.35">
      <c r="A199" s="46"/>
      <c r="E199" s="73"/>
      <c r="F199" s="53"/>
      <c r="G199" s="54"/>
    </row>
    <row r="200" spans="1:7" x14ac:dyDescent="0.35">
      <c r="A200" s="46" t="s">
        <v>159</v>
      </c>
      <c r="E200" s="73"/>
      <c r="F200" s="53"/>
      <c r="G200" s="54"/>
    </row>
    <row r="201" spans="1:7" x14ac:dyDescent="0.35">
      <c r="A201" s="46" t="s">
        <v>150</v>
      </c>
      <c r="E201" s="92" t="s">
        <v>156</v>
      </c>
      <c r="F201" s="53"/>
      <c r="G201" s="54"/>
    </row>
    <row r="202" spans="1:7" x14ac:dyDescent="0.35">
      <c r="A202" s="46"/>
      <c r="E202" s="73"/>
      <c r="F202" s="53"/>
      <c r="G202" s="54"/>
    </row>
    <row r="203" spans="1:7" x14ac:dyDescent="0.35">
      <c r="A203" s="46" t="s">
        <v>160</v>
      </c>
      <c r="E203" s="73"/>
      <c r="F203" s="53"/>
      <c r="G203" s="54"/>
    </row>
    <row r="204" spans="1:7" x14ac:dyDescent="0.35">
      <c r="A204" s="46" t="s">
        <v>152</v>
      </c>
      <c r="E204" s="92" t="s">
        <v>156</v>
      </c>
      <c r="F204" s="53"/>
      <c r="G204" s="54"/>
    </row>
    <row r="205" spans="1:7" x14ac:dyDescent="0.35">
      <c r="A205" s="46"/>
      <c r="E205" s="92"/>
      <c r="F205" s="53"/>
      <c r="G205" s="54"/>
    </row>
    <row r="206" spans="1:7" x14ac:dyDescent="0.35">
      <c r="A206" s="46" t="s">
        <v>161</v>
      </c>
      <c r="E206" s="73"/>
      <c r="G206" s="54"/>
    </row>
    <row r="207" spans="1:7" x14ac:dyDescent="0.35">
      <c r="A207" s="46" t="s">
        <v>154</v>
      </c>
      <c r="E207" s="92" t="s">
        <v>156</v>
      </c>
      <c r="F207" s="49"/>
      <c r="G207" s="54"/>
    </row>
    <row r="208" spans="1:7" x14ac:dyDescent="0.35">
      <c r="G208" s="50"/>
    </row>
    <row r="209" spans="6:7" x14ac:dyDescent="0.35">
      <c r="G209" s="50"/>
    </row>
    <row r="210" spans="6:7" x14ac:dyDescent="0.35">
      <c r="F210" s="49"/>
      <c r="G210" s="50"/>
    </row>
    <row r="211" spans="6:7" x14ac:dyDescent="0.35">
      <c r="F211" s="49"/>
      <c r="G211" s="50"/>
    </row>
    <row r="212" spans="6:7" x14ac:dyDescent="0.35">
      <c r="F212" s="49"/>
      <c r="G212" s="50"/>
    </row>
    <row r="213" spans="6:7" x14ac:dyDescent="0.35">
      <c r="F213" s="49"/>
      <c r="G213" s="50"/>
    </row>
    <row r="214" spans="6:7" x14ac:dyDescent="0.35">
      <c r="F214" s="49"/>
      <c r="G214" s="50"/>
    </row>
    <row r="215" spans="6:7" x14ac:dyDescent="0.35">
      <c r="F215" s="49"/>
      <c r="G215" s="50"/>
    </row>
    <row r="216" spans="6:7" x14ac:dyDescent="0.35">
      <c r="F216" s="49"/>
      <c r="G216" s="50"/>
    </row>
    <row r="217" spans="6:7" x14ac:dyDescent="0.35">
      <c r="F217" s="49"/>
      <c r="G217" s="50"/>
    </row>
    <row r="218" spans="6:7" x14ac:dyDescent="0.35">
      <c r="F218" s="49"/>
      <c r="G218" s="50"/>
    </row>
    <row r="219" spans="6:7" x14ac:dyDescent="0.35">
      <c r="F219" s="49"/>
      <c r="G219" s="50"/>
    </row>
    <row r="220" spans="6:7" x14ac:dyDescent="0.35">
      <c r="F220" s="49"/>
      <c r="G220" s="50"/>
    </row>
    <row r="221" spans="6:7" x14ac:dyDescent="0.35">
      <c r="F221" s="49"/>
      <c r="G221" s="50"/>
    </row>
    <row r="222" spans="6:7" x14ac:dyDescent="0.35">
      <c r="F222" s="49"/>
      <c r="G222" s="50"/>
    </row>
    <row r="223" spans="6:7" x14ac:dyDescent="0.35">
      <c r="F223" s="49"/>
      <c r="G223" s="50"/>
    </row>
    <row r="224" spans="6:7" x14ac:dyDescent="0.35">
      <c r="F224" s="49"/>
      <c r="G224" s="50"/>
    </row>
    <row r="225" spans="6:7" x14ac:dyDescent="0.35">
      <c r="F225" s="49"/>
      <c r="G225" s="50"/>
    </row>
    <row r="226" spans="6:7" x14ac:dyDescent="0.35">
      <c r="F226" s="49"/>
      <c r="G226" s="50"/>
    </row>
    <row r="227" spans="6:7" x14ac:dyDescent="0.35">
      <c r="F227" s="49"/>
      <c r="G227" s="50"/>
    </row>
    <row r="228" spans="6:7" x14ac:dyDescent="0.35">
      <c r="F228" s="49"/>
      <c r="G228" s="50"/>
    </row>
    <row r="229" spans="6:7" x14ac:dyDescent="0.35">
      <c r="F229" s="49"/>
      <c r="G229" s="50"/>
    </row>
    <row r="230" spans="6:7" x14ac:dyDescent="0.35">
      <c r="F230" s="49"/>
      <c r="G230" s="50"/>
    </row>
    <row r="231" spans="6:7" x14ac:dyDescent="0.35">
      <c r="F231" s="49"/>
      <c r="G231" s="50"/>
    </row>
    <row r="232" spans="6:7" x14ac:dyDescent="0.35">
      <c r="F232" s="49"/>
      <c r="G232" s="50"/>
    </row>
    <row r="233" spans="6:7" x14ac:dyDescent="0.35">
      <c r="F233" s="49"/>
      <c r="G233" s="50"/>
    </row>
    <row r="234" spans="6:7" x14ac:dyDescent="0.35">
      <c r="F234" s="49"/>
      <c r="G234" s="50"/>
    </row>
    <row r="235" spans="6:7" x14ac:dyDescent="0.35">
      <c r="F235" s="49"/>
      <c r="G235" s="50"/>
    </row>
    <row r="236" spans="6:7" x14ac:dyDescent="0.35">
      <c r="F236" s="49"/>
      <c r="G236" s="50"/>
    </row>
    <row r="237" spans="6:7" x14ac:dyDescent="0.35">
      <c r="F237" s="49"/>
      <c r="G237" s="50"/>
    </row>
    <row r="238" spans="6:7" x14ac:dyDescent="0.35">
      <c r="F238" s="49"/>
      <c r="G238" s="50"/>
    </row>
    <row r="239" spans="6:7" x14ac:dyDescent="0.35">
      <c r="F239" s="49"/>
      <c r="G239" s="50"/>
    </row>
    <row r="240" spans="6:7" x14ac:dyDescent="0.35">
      <c r="F240" s="49"/>
      <c r="G240" s="50"/>
    </row>
    <row r="241" spans="6:7" x14ac:dyDescent="0.35">
      <c r="F241" s="49"/>
      <c r="G241" s="50"/>
    </row>
    <row r="242" spans="6:7" x14ac:dyDescent="0.35">
      <c r="F242" s="49"/>
      <c r="G242" s="50"/>
    </row>
    <row r="243" spans="6:7" x14ac:dyDescent="0.35">
      <c r="F243" s="49"/>
      <c r="G243" s="50"/>
    </row>
    <row r="244" spans="6:7" x14ac:dyDescent="0.35">
      <c r="F244" s="49"/>
      <c r="G244" s="50"/>
    </row>
    <row r="245" spans="6:7" x14ac:dyDescent="0.35">
      <c r="F245" s="49"/>
      <c r="G245" s="50"/>
    </row>
    <row r="246" spans="6:7" x14ac:dyDescent="0.35">
      <c r="F246" s="49"/>
      <c r="G246" s="50"/>
    </row>
    <row r="247" spans="6:7" x14ac:dyDescent="0.35">
      <c r="F247" s="49"/>
      <c r="G247" s="50"/>
    </row>
    <row r="248" spans="6:7" x14ac:dyDescent="0.35">
      <c r="F248" s="49"/>
      <c r="G248" s="50"/>
    </row>
    <row r="249" spans="6:7" x14ac:dyDescent="0.35">
      <c r="F249" s="49"/>
      <c r="G249" s="50"/>
    </row>
    <row r="250" spans="6:7" x14ac:dyDescent="0.35">
      <c r="F250" s="49"/>
      <c r="G250" s="50"/>
    </row>
    <row r="251" spans="6:7" x14ac:dyDescent="0.35">
      <c r="F251" s="49"/>
      <c r="G251" s="50"/>
    </row>
    <row r="252" spans="6:7" x14ac:dyDescent="0.35">
      <c r="F252" s="49"/>
      <c r="G252" s="50"/>
    </row>
    <row r="253" spans="6:7" x14ac:dyDescent="0.35">
      <c r="F253" s="49"/>
      <c r="G253" s="50"/>
    </row>
    <row r="254" spans="6:7" x14ac:dyDescent="0.35">
      <c r="F254" s="49"/>
      <c r="G254" s="50"/>
    </row>
    <row r="255" spans="6:7" x14ac:dyDescent="0.35">
      <c r="F255" s="49"/>
      <c r="G255" s="50"/>
    </row>
    <row r="256" spans="6:7" x14ac:dyDescent="0.35">
      <c r="F256" s="49"/>
      <c r="G256" s="50"/>
    </row>
    <row r="257" spans="6:7" x14ac:dyDescent="0.35">
      <c r="F257" s="49"/>
      <c r="G257" s="50"/>
    </row>
    <row r="258" spans="6:7" x14ac:dyDescent="0.35">
      <c r="F258" s="49"/>
      <c r="G258" s="50"/>
    </row>
    <row r="259" spans="6:7" x14ac:dyDescent="0.35">
      <c r="F259" s="49"/>
      <c r="G259" s="50"/>
    </row>
    <row r="260" spans="6:7" x14ac:dyDescent="0.35">
      <c r="F260" s="49"/>
      <c r="G260" s="50"/>
    </row>
    <row r="261" spans="6:7" x14ac:dyDescent="0.35">
      <c r="F261" s="49"/>
      <c r="G261" s="50"/>
    </row>
    <row r="262" spans="6:7" x14ac:dyDescent="0.35">
      <c r="F262" s="49"/>
      <c r="G262" s="50"/>
    </row>
    <row r="263" spans="6:7" x14ac:dyDescent="0.35">
      <c r="F263" s="49"/>
      <c r="G263" s="50"/>
    </row>
    <row r="264" spans="6:7" x14ac:dyDescent="0.35">
      <c r="F264" s="49"/>
      <c r="G264" s="50"/>
    </row>
    <row r="265" spans="6:7" x14ac:dyDescent="0.35">
      <c r="F265" s="49"/>
      <c r="G265" s="50"/>
    </row>
    <row r="266" spans="6:7" x14ac:dyDescent="0.35">
      <c r="F266" s="49"/>
      <c r="G266" s="50"/>
    </row>
    <row r="267" spans="6:7" x14ac:dyDescent="0.35">
      <c r="F267" s="49"/>
      <c r="G267" s="50"/>
    </row>
    <row r="268" spans="6:7" x14ac:dyDescent="0.35">
      <c r="F268" s="49"/>
      <c r="G268" s="50"/>
    </row>
    <row r="269" spans="6:7" x14ac:dyDescent="0.35">
      <c r="F269" s="49"/>
      <c r="G269" s="50"/>
    </row>
    <row r="270" spans="6:7" x14ac:dyDescent="0.35">
      <c r="F270" s="49"/>
      <c r="G270" s="50"/>
    </row>
    <row r="271" spans="6:7" x14ac:dyDescent="0.35">
      <c r="F271" s="49"/>
      <c r="G271" s="50"/>
    </row>
    <row r="272" spans="6:7" x14ac:dyDescent="0.35">
      <c r="F272" s="49"/>
      <c r="G272" s="50"/>
    </row>
    <row r="273" spans="6:7" x14ac:dyDescent="0.35">
      <c r="F273" s="49"/>
      <c r="G273" s="50"/>
    </row>
    <row r="274" spans="6:7" x14ac:dyDescent="0.35">
      <c r="F274" s="49"/>
      <c r="G274" s="50"/>
    </row>
    <row r="275" spans="6:7" x14ac:dyDescent="0.35">
      <c r="F275" s="49"/>
      <c r="G275" s="50"/>
    </row>
    <row r="276" spans="6:7" x14ac:dyDescent="0.35">
      <c r="F276" s="49"/>
      <c r="G276" s="50"/>
    </row>
    <row r="277" spans="6:7" x14ac:dyDescent="0.35">
      <c r="F277" s="49"/>
      <c r="G277" s="50"/>
    </row>
    <row r="278" spans="6:7" x14ac:dyDescent="0.35">
      <c r="F278" s="49"/>
      <c r="G278" s="50"/>
    </row>
  </sheetData>
  <pageMargins left="0.7" right="0.7" top="0.75" bottom="0.75" header="0.3" footer="0.3"/>
  <pageSetup scale="52" fitToHeight="0" orientation="portrait" r:id="rId1"/>
  <headerFooter>
    <oddHeader xml:space="preserve">&amp;CNissan Auto Receivables 17-A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IV278"/>
  <sheetViews>
    <sheetView tabSelected="1" showRuler="0" zoomScale="80" zoomScaleNormal="80" zoomScaleSheetLayoutView="90" workbookViewId="0">
      <selection activeCell="E12" sqref="E12"/>
    </sheetView>
  </sheetViews>
  <sheetFormatPr defaultColWidth="9.1796875" defaultRowHeight="17.5" x14ac:dyDescent="0.35"/>
  <cols>
    <col min="1" max="1" width="34.54296875" style="3" customWidth="1"/>
    <col min="2" max="2" width="23.81640625" style="3" customWidth="1"/>
    <col min="3" max="3" width="26.81640625" style="3" customWidth="1"/>
    <col min="4" max="4" width="24.7265625" style="3" customWidth="1"/>
    <col min="5" max="5" width="39.26953125" style="3" bestFit="1" customWidth="1"/>
    <col min="6" max="6" width="23.81640625" style="4" customWidth="1"/>
    <col min="7" max="7" width="34.54296875" style="5" customWidth="1"/>
    <col min="8" max="9" width="34.54296875" style="3" customWidth="1"/>
    <col min="10" max="10" width="9.1796875" style="3"/>
    <col min="11" max="11" width="9.54296875" style="3" bestFit="1" customWidth="1"/>
    <col min="12" max="16384" width="9.1796875" style="3"/>
  </cols>
  <sheetData>
    <row r="1" spans="1:13" ht="18" x14ac:dyDescent="0.35">
      <c r="A1" s="1" t="s">
        <v>0</v>
      </c>
      <c r="B1" s="2"/>
    </row>
    <row r="2" spans="1:13" ht="15.75" customHeight="1" x14ac:dyDescent="0.45">
      <c r="A2" s="2"/>
      <c r="B2" s="2"/>
      <c r="C2" s="6"/>
    </row>
    <row r="3" spans="1:13" ht="15.75" customHeight="1" x14ac:dyDescent="0.45">
      <c r="A3" s="2" t="s">
        <v>1</v>
      </c>
      <c r="B3" s="7">
        <v>44104</v>
      </c>
      <c r="C3" s="8" t="s">
        <v>2</v>
      </c>
      <c r="D3" s="3">
        <v>30</v>
      </c>
      <c r="E3" s="3" t="s">
        <v>3</v>
      </c>
      <c r="F3" s="9">
        <v>44075</v>
      </c>
      <c r="G3" s="3"/>
    </row>
    <row r="4" spans="1:13" ht="15.75" customHeight="1" x14ac:dyDescent="0.45">
      <c r="A4" s="2" t="s">
        <v>4</v>
      </c>
      <c r="B4" s="7">
        <v>44119</v>
      </c>
      <c r="C4" s="8" t="s">
        <v>5</v>
      </c>
      <c r="D4" s="10">
        <v>30</v>
      </c>
      <c r="E4" s="3" t="s">
        <v>6</v>
      </c>
      <c r="F4" s="9">
        <v>44104</v>
      </c>
      <c r="G4" s="3"/>
    </row>
    <row r="5" spans="1:13" ht="17.25" customHeight="1" x14ac:dyDescent="0.45">
      <c r="A5" s="2"/>
      <c r="B5" s="2"/>
      <c r="C5" s="6"/>
      <c r="E5" s="3" t="s">
        <v>7</v>
      </c>
      <c r="F5" s="9">
        <v>44089</v>
      </c>
      <c r="G5" s="3"/>
    </row>
    <row r="6" spans="1:13" ht="15.75" customHeight="1" x14ac:dyDescent="0.45">
      <c r="A6" s="2"/>
      <c r="B6" s="2"/>
      <c r="C6" s="6"/>
      <c r="E6" s="3" t="s">
        <v>8</v>
      </c>
      <c r="F6" s="9">
        <v>44119</v>
      </c>
      <c r="G6" s="3"/>
    </row>
    <row r="7" spans="1:13" x14ac:dyDescent="0.35">
      <c r="A7" s="11"/>
      <c r="B7" s="12"/>
      <c r="C7" s="13"/>
      <c r="D7" s="14"/>
      <c r="E7" s="11"/>
      <c r="F7" s="15"/>
    </row>
    <row r="8" spans="1:13" x14ac:dyDescent="0.35">
      <c r="A8" s="11"/>
      <c r="B8" s="11"/>
      <c r="C8" s="13"/>
      <c r="D8" s="14"/>
      <c r="E8" s="11"/>
      <c r="F8" s="15"/>
    </row>
    <row r="9" spans="1:13" x14ac:dyDescent="0.3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35">
      <c r="A10" s="16" t="s">
        <v>14</v>
      </c>
      <c r="B10" s="20"/>
      <c r="C10" s="21">
        <v>1112068200.74</v>
      </c>
      <c r="D10" s="22">
        <v>127382024.29000001</v>
      </c>
      <c r="E10" s="23">
        <v>115362279.18000001</v>
      </c>
      <c r="F10" s="24">
        <v>0.11074778782745251</v>
      </c>
      <c r="G10" s="25"/>
      <c r="H10" s="26"/>
      <c r="I10" s="26"/>
      <c r="J10" s="26"/>
      <c r="K10" s="26"/>
      <c r="L10" s="26"/>
      <c r="M10" s="26"/>
    </row>
    <row r="11" spans="1:13" x14ac:dyDescent="0.35">
      <c r="A11" s="16" t="s">
        <v>15</v>
      </c>
      <c r="B11" s="20"/>
      <c r="C11" s="27">
        <v>70401532.329999998</v>
      </c>
      <c r="D11" s="22">
        <v>2515205.62</v>
      </c>
      <c r="E11" s="23">
        <v>2172816.9900000002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35">
      <c r="A12" s="16" t="s">
        <v>16</v>
      </c>
      <c r="B12" s="20"/>
      <c r="C12" s="28">
        <v>1041666668.41</v>
      </c>
      <c r="D12" s="22">
        <v>124866818.67</v>
      </c>
      <c r="E12" s="23">
        <v>113189462.19000001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35">
      <c r="A13" s="16" t="s">
        <v>17</v>
      </c>
      <c r="B13" s="11"/>
      <c r="C13" s="28">
        <v>1041666668.41</v>
      </c>
      <c r="D13" s="22">
        <v>124866818.67</v>
      </c>
      <c r="E13" s="23">
        <v>113189462.19000001</v>
      </c>
      <c r="F13" s="24">
        <v>0.10866188352054348</v>
      </c>
      <c r="G13" s="25"/>
      <c r="H13" s="29"/>
      <c r="I13" s="26"/>
      <c r="J13" s="26"/>
      <c r="K13" s="26"/>
      <c r="L13" s="26"/>
      <c r="M13" s="26"/>
    </row>
    <row r="14" spans="1:13" x14ac:dyDescent="0.35">
      <c r="A14" s="30" t="s">
        <v>18</v>
      </c>
      <c r="B14" s="31">
        <v>0.01</v>
      </c>
      <c r="C14" s="27">
        <v>233000000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35">
      <c r="A15" s="30" t="s">
        <v>19</v>
      </c>
      <c r="B15" s="31">
        <v>1.47E-2</v>
      </c>
      <c r="C15" s="27">
        <v>266000000</v>
      </c>
      <c r="D15" s="22">
        <v>0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35">
      <c r="A16" s="30" t="s">
        <v>20</v>
      </c>
      <c r="B16" s="31">
        <v>2.1237999999999999E-3</v>
      </c>
      <c r="C16" s="27">
        <v>80000000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35">
      <c r="A17" s="30" t="s">
        <v>21</v>
      </c>
      <c r="B17" s="31">
        <v>1.7399999999999999E-2</v>
      </c>
      <c r="C17" s="27">
        <v>332000000</v>
      </c>
      <c r="D17" s="22">
        <v>0</v>
      </c>
      <c r="E17" s="23">
        <v>0</v>
      </c>
      <c r="F17" s="24">
        <v>0</v>
      </c>
      <c r="G17" s="25"/>
      <c r="I17" s="26"/>
      <c r="J17" s="26"/>
      <c r="K17" s="26"/>
      <c r="L17" s="26"/>
      <c r="M17" s="26"/>
    </row>
    <row r="18" spans="1:13" x14ac:dyDescent="0.35">
      <c r="A18" s="30" t="s">
        <v>22</v>
      </c>
      <c r="B18" s="31">
        <v>2.1100000000000001E-2</v>
      </c>
      <c r="C18" s="27">
        <v>89000000</v>
      </c>
      <c r="D18" s="22">
        <v>83200150.260000005</v>
      </c>
      <c r="E18" s="23">
        <v>71522793.780000016</v>
      </c>
      <c r="F18" s="24">
        <v>0.80362689640449458</v>
      </c>
      <c r="I18" s="26"/>
      <c r="J18" s="26"/>
      <c r="K18" s="26"/>
      <c r="L18" s="26"/>
      <c r="M18" s="26"/>
    </row>
    <row r="19" spans="1:13" x14ac:dyDescent="0.35">
      <c r="A19" s="30" t="s">
        <v>23</v>
      </c>
      <c r="B19" s="31">
        <v>0</v>
      </c>
      <c r="C19" s="21">
        <v>41666668.409999996</v>
      </c>
      <c r="D19" s="22">
        <v>41666668.409999996</v>
      </c>
      <c r="E19" s="23">
        <v>41666668.409999996</v>
      </c>
      <c r="F19" s="24">
        <v>1</v>
      </c>
      <c r="I19" s="26"/>
      <c r="J19" s="26"/>
      <c r="K19" s="26"/>
      <c r="L19" s="26"/>
      <c r="M19" s="26"/>
    </row>
    <row r="20" spans="1:13" x14ac:dyDescent="0.35">
      <c r="A20" s="32"/>
      <c r="B20" s="33"/>
      <c r="C20" s="34"/>
      <c r="D20" s="34"/>
      <c r="E20" s="34"/>
      <c r="F20" s="35"/>
    </row>
    <row r="21" spans="1:13" x14ac:dyDescent="0.35">
      <c r="A21" s="32"/>
      <c r="B21" s="33"/>
      <c r="C21" s="34"/>
      <c r="D21" s="34"/>
      <c r="E21" s="34"/>
      <c r="F21" s="36"/>
    </row>
    <row r="22" spans="1:13" ht="35" x14ac:dyDescent="0.3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3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35">
      <c r="A24" s="32" t="s">
        <v>19</v>
      </c>
      <c r="B24" s="22">
        <v>0</v>
      </c>
      <c r="C24" s="22">
        <v>0</v>
      </c>
      <c r="D24" s="39">
        <v>0</v>
      </c>
      <c r="E24" s="40">
        <v>0</v>
      </c>
      <c r="F24" s="36"/>
    </row>
    <row r="25" spans="1:13" x14ac:dyDescent="0.3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35">
      <c r="A26" s="32" t="s">
        <v>21</v>
      </c>
      <c r="B26" s="22">
        <v>0</v>
      </c>
      <c r="C26" s="22">
        <v>0</v>
      </c>
      <c r="D26" s="39">
        <v>0</v>
      </c>
      <c r="E26" s="40">
        <v>0</v>
      </c>
      <c r="F26" s="36"/>
    </row>
    <row r="27" spans="1:13" x14ac:dyDescent="0.35">
      <c r="A27" s="32" t="s">
        <v>22</v>
      </c>
      <c r="B27" s="22">
        <v>11677356.479999989</v>
      </c>
      <c r="C27" s="22">
        <v>146293.6</v>
      </c>
      <c r="D27" s="39">
        <v>131.20625258426955</v>
      </c>
      <c r="E27" s="40">
        <v>1.6437483146067415</v>
      </c>
      <c r="F27" s="36"/>
    </row>
    <row r="28" spans="1:13" x14ac:dyDescent="0.3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" thickBot="1" x14ac:dyDescent="0.4">
      <c r="A29" s="41" t="s">
        <v>28</v>
      </c>
      <c r="B29" s="42">
        <v>11677356.479999989</v>
      </c>
      <c r="C29" s="42">
        <v>146293.6</v>
      </c>
      <c r="D29" s="43"/>
      <c r="E29" s="34"/>
      <c r="F29" s="36"/>
    </row>
    <row r="30" spans="1:13" x14ac:dyDescent="0.35">
      <c r="B30" s="29"/>
      <c r="C30" s="29"/>
      <c r="D30" s="44"/>
      <c r="E30" s="29"/>
      <c r="F30" s="45"/>
    </row>
    <row r="31" spans="1:13" x14ac:dyDescent="0.35">
      <c r="A31" s="46"/>
      <c r="B31" s="47"/>
      <c r="C31" s="29"/>
      <c r="D31" s="29"/>
      <c r="E31" s="29"/>
      <c r="F31" s="45"/>
    </row>
    <row r="32" spans="1:13" x14ac:dyDescent="0.35">
      <c r="A32" s="3" t="s">
        <v>29</v>
      </c>
      <c r="E32" s="48"/>
    </row>
    <row r="33" spans="1:7" x14ac:dyDescent="0.35">
      <c r="E33" s="48"/>
      <c r="F33" s="49"/>
      <c r="G33" s="50"/>
    </row>
    <row r="34" spans="1:7" x14ac:dyDescent="0.35">
      <c r="A34" s="46" t="s">
        <v>30</v>
      </c>
      <c r="F34" s="49"/>
      <c r="G34" s="50"/>
    </row>
    <row r="35" spans="1:7" x14ac:dyDescent="0.35">
      <c r="A35" s="51" t="s">
        <v>31</v>
      </c>
      <c r="E35" s="52">
        <v>235380.74</v>
      </c>
      <c r="F35" s="53"/>
      <c r="G35" s="54"/>
    </row>
    <row r="36" spans="1:7" x14ac:dyDescent="0.35">
      <c r="A36" s="51" t="s">
        <v>32</v>
      </c>
      <c r="E36" s="55">
        <v>0</v>
      </c>
      <c r="F36" s="53"/>
      <c r="G36" s="54"/>
    </row>
    <row r="37" spans="1:7" x14ac:dyDescent="0.35">
      <c r="A37" s="46" t="s">
        <v>33</v>
      </c>
      <c r="E37" s="52">
        <v>235380.74</v>
      </c>
      <c r="F37" s="53"/>
      <c r="G37" s="54"/>
    </row>
    <row r="38" spans="1:7" x14ac:dyDescent="0.35">
      <c r="E38" s="56"/>
      <c r="F38" s="53"/>
      <c r="G38" s="54"/>
    </row>
    <row r="39" spans="1:7" x14ac:dyDescent="0.35">
      <c r="A39" s="46" t="s">
        <v>34</v>
      </c>
      <c r="E39" s="56"/>
      <c r="F39" s="53"/>
      <c r="G39" s="54"/>
    </row>
    <row r="40" spans="1:7" x14ac:dyDescent="0.35">
      <c r="A40" s="51" t="s">
        <v>35</v>
      </c>
      <c r="E40" s="52">
        <v>11967705.67</v>
      </c>
      <c r="F40" s="53"/>
      <c r="G40" s="54"/>
    </row>
    <row r="41" spans="1:7" x14ac:dyDescent="0.35">
      <c r="A41" s="51" t="s">
        <v>36</v>
      </c>
      <c r="E41" s="55">
        <v>0</v>
      </c>
      <c r="F41" s="53"/>
      <c r="G41" s="54"/>
    </row>
    <row r="42" spans="1:7" x14ac:dyDescent="0.35">
      <c r="A42" s="46" t="s">
        <v>37</v>
      </c>
      <c r="E42" s="52">
        <v>11967705.67</v>
      </c>
      <c r="F42" s="53"/>
      <c r="G42" s="54"/>
    </row>
    <row r="43" spans="1:7" x14ac:dyDescent="0.35">
      <c r="A43" s="51"/>
      <c r="E43" s="57"/>
      <c r="F43" s="53"/>
      <c r="G43" s="54"/>
    </row>
    <row r="44" spans="1:7" x14ac:dyDescent="0.35">
      <c r="A44" s="46" t="s">
        <v>38</v>
      </c>
      <c r="E44" s="52">
        <v>92423.49</v>
      </c>
      <c r="F44" s="53"/>
      <c r="G44" s="54"/>
    </row>
    <row r="45" spans="1:7" x14ac:dyDescent="0.35">
      <c r="A45" s="46"/>
      <c r="E45" s="52"/>
      <c r="F45" s="53"/>
      <c r="G45" s="54"/>
    </row>
    <row r="46" spans="1:7" x14ac:dyDescent="0.35">
      <c r="A46" s="46"/>
      <c r="E46" s="58"/>
      <c r="F46" s="53"/>
      <c r="G46" s="54"/>
    </row>
    <row r="47" spans="1:7" ht="18" thickBot="1" x14ac:dyDescent="0.4">
      <c r="A47" s="3" t="s">
        <v>39</v>
      </c>
      <c r="E47" s="59">
        <v>12295509.9</v>
      </c>
      <c r="F47" s="53"/>
      <c r="G47" s="54"/>
    </row>
    <row r="48" spans="1:7" ht="18" thickTop="1" x14ac:dyDescent="0.35">
      <c r="E48" s="60"/>
      <c r="F48" s="53"/>
      <c r="G48" s="54"/>
    </row>
    <row r="49" spans="1:7" x14ac:dyDescent="0.35">
      <c r="A49" s="3" t="s">
        <v>40</v>
      </c>
      <c r="D49" s="61"/>
      <c r="E49" s="62"/>
      <c r="F49" s="53"/>
      <c r="G49" s="54"/>
    </row>
    <row r="50" spans="1:7" x14ac:dyDescent="0.35">
      <c r="D50" s="63" t="s">
        <v>41</v>
      </c>
      <c r="E50" s="63" t="s">
        <v>42</v>
      </c>
      <c r="F50" s="53"/>
      <c r="G50" s="54"/>
    </row>
    <row r="51" spans="1:7" x14ac:dyDescent="0.35">
      <c r="A51" s="46" t="s">
        <v>43</v>
      </c>
      <c r="D51" s="64">
        <v>21407</v>
      </c>
      <c r="E51" s="58">
        <v>124866818.67</v>
      </c>
      <c r="F51" s="53"/>
      <c r="G51" s="54"/>
    </row>
    <row r="52" spans="1:7" x14ac:dyDescent="0.35">
      <c r="A52" s="46" t="s">
        <v>44</v>
      </c>
      <c r="D52" s="65"/>
      <c r="E52" s="55">
        <v>11677356.479999989</v>
      </c>
      <c r="F52" s="53"/>
      <c r="G52" s="54"/>
    </row>
    <row r="53" spans="1:7" x14ac:dyDescent="0.35">
      <c r="A53" s="46"/>
      <c r="D53" s="66">
        <v>20329</v>
      </c>
      <c r="E53" s="67">
        <v>113189462.19000001</v>
      </c>
      <c r="F53" s="53"/>
      <c r="G53" s="54"/>
    </row>
    <row r="54" spans="1:7" x14ac:dyDescent="0.35">
      <c r="F54" s="53"/>
      <c r="G54" s="54"/>
    </row>
    <row r="55" spans="1:7" x14ac:dyDescent="0.35">
      <c r="A55" s="3" t="s">
        <v>45</v>
      </c>
      <c r="E55" s="61"/>
      <c r="F55" s="53"/>
      <c r="G55" s="54"/>
    </row>
    <row r="56" spans="1:7" x14ac:dyDescent="0.35">
      <c r="F56" s="53"/>
      <c r="G56" s="54"/>
    </row>
    <row r="57" spans="1:7" x14ac:dyDescent="0.35">
      <c r="A57" s="46" t="s">
        <v>39</v>
      </c>
      <c r="E57" s="68">
        <v>12295509.9</v>
      </c>
      <c r="F57" s="53"/>
      <c r="G57" s="54"/>
    </row>
    <row r="58" spans="1:7" x14ac:dyDescent="0.35">
      <c r="A58" s="46" t="s">
        <v>46</v>
      </c>
      <c r="E58" s="68">
        <v>0</v>
      </c>
      <c r="F58" s="53"/>
      <c r="G58" s="54"/>
    </row>
    <row r="59" spans="1:7" x14ac:dyDescent="0.35">
      <c r="A59" s="46" t="s">
        <v>47</v>
      </c>
      <c r="E59" s="69">
        <v>12295509.9</v>
      </c>
      <c r="F59" s="53"/>
      <c r="G59" s="54"/>
    </row>
    <row r="60" spans="1:7" x14ac:dyDescent="0.35">
      <c r="F60" s="53"/>
      <c r="G60" s="54"/>
    </row>
    <row r="61" spans="1:7" x14ac:dyDescent="0.35">
      <c r="A61" s="46" t="s">
        <v>48</v>
      </c>
      <c r="E61" s="29">
        <v>0</v>
      </c>
      <c r="F61" s="53"/>
      <c r="G61" s="54"/>
    </row>
    <row r="62" spans="1:7" x14ac:dyDescent="0.35">
      <c r="F62" s="53"/>
      <c r="G62" s="54"/>
    </row>
    <row r="63" spans="1:7" x14ac:dyDescent="0.35">
      <c r="A63" s="46" t="s">
        <v>49</v>
      </c>
      <c r="F63" s="53"/>
      <c r="G63" s="54"/>
    </row>
    <row r="64" spans="1:7" x14ac:dyDescent="0.35">
      <c r="A64" s="51" t="s">
        <v>50</v>
      </c>
      <c r="E64" s="68">
        <v>106151.69</v>
      </c>
      <c r="F64" s="53"/>
      <c r="G64" s="54"/>
    </row>
    <row r="65" spans="1:7" x14ac:dyDescent="0.35">
      <c r="A65" s="51" t="s">
        <v>51</v>
      </c>
      <c r="E65" s="68">
        <v>106151.69</v>
      </c>
      <c r="F65" s="53"/>
      <c r="G65" s="54"/>
    </row>
    <row r="66" spans="1:7" x14ac:dyDescent="0.35">
      <c r="A66" s="51" t="s">
        <v>52</v>
      </c>
      <c r="E66" s="69">
        <v>0</v>
      </c>
      <c r="F66" s="53"/>
      <c r="G66" s="54"/>
    </row>
    <row r="67" spans="1:7" x14ac:dyDescent="0.35">
      <c r="F67" s="53"/>
      <c r="G67" s="54"/>
    </row>
    <row r="68" spans="1:7" x14ac:dyDescent="0.35">
      <c r="A68" s="46" t="s">
        <v>53</v>
      </c>
      <c r="F68" s="53"/>
      <c r="G68" s="54"/>
    </row>
    <row r="69" spans="1:7" x14ac:dyDescent="0.35">
      <c r="A69" s="51" t="s">
        <v>54</v>
      </c>
      <c r="F69" s="53"/>
      <c r="G69" s="54"/>
    </row>
    <row r="70" spans="1:7" x14ac:dyDescent="0.35">
      <c r="A70" s="70" t="s">
        <v>55</v>
      </c>
      <c r="E70" s="68">
        <v>0</v>
      </c>
      <c r="F70" s="53"/>
      <c r="G70" s="54"/>
    </row>
    <row r="71" spans="1:7" x14ac:dyDescent="0.35">
      <c r="A71" s="70" t="s">
        <v>56</v>
      </c>
      <c r="E71" s="68">
        <v>0</v>
      </c>
      <c r="F71" s="53"/>
      <c r="G71" s="54"/>
    </row>
    <row r="72" spans="1:7" x14ac:dyDescent="0.35">
      <c r="A72" s="70" t="s">
        <v>57</v>
      </c>
      <c r="E72" s="68">
        <v>0</v>
      </c>
      <c r="F72" s="53"/>
      <c r="G72" s="54"/>
    </row>
    <row r="73" spans="1:7" x14ac:dyDescent="0.35">
      <c r="A73" s="70"/>
      <c r="E73" s="68"/>
      <c r="F73" s="53"/>
      <c r="G73" s="54"/>
    </row>
    <row r="74" spans="1:7" x14ac:dyDescent="0.35">
      <c r="A74" s="70" t="s">
        <v>58</v>
      </c>
      <c r="E74" s="68">
        <v>0</v>
      </c>
      <c r="F74" s="53"/>
      <c r="G74" s="54"/>
    </row>
    <row r="75" spans="1:7" x14ac:dyDescent="0.35">
      <c r="A75" s="70" t="s">
        <v>59</v>
      </c>
      <c r="E75" s="68">
        <v>0</v>
      </c>
      <c r="F75" s="53"/>
      <c r="G75" s="54"/>
    </row>
    <row r="76" spans="1:7" x14ac:dyDescent="0.35">
      <c r="F76" s="53"/>
      <c r="G76" s="54"/>
    </row>
    <row r="77" spans="1:7" x14ac:dyDescent="0.35">
      <c r="A77" s="51" t="s">
        <v>60</v>
      </c>
      <c r="F77" s="53"/>
      <c r="G77" s="54"/>
    </row>
    <row r="78" spans="1:7" x14ac:dyDescent="0.35">
      <c r="A78" s="70" t="s">
        <v>61</v>
      </c>
      <c r="E78" s="68">
        <v>0</v>
      </c>
      <c r="F78" s="53"/>
      <c r="G78" s="54"/>
    </row>
    <row r="79" spans="1:7" x14ac:dyDescent="0.35">
      <c r="A79" s="70" t="s">
        <v>62</v>
      </c>
      <c r="E79" s="68">
        <v>0</v>
      </c>
      <c r="F79" s="53"/>
      <c r="G79" s="54"/>
    </row>
    <row r="80" spans="1:7" x14ac:dyDescent="0.35">
      <c r="A80" s="70" t="s">
        <v>63</v>
      </c>
      <c r="E80" s="68">
        <v>0</v>
      </c>
      <c r="F80" s="53"/>
      <c r="G80" s="54"/>
    </row>
    <row r="81" spans="1:7" x14ac:dyDescent="0.35">
      <c r="A81" s="70"/>
      <c r="E81" s="68"/>
      <c r="F81" s="53"/>
      <c r="G81" s="54"/>
    </row>
    <row r="82" spans="1:7" x14ac:dyDescent="0.35">
      <c r="A82" s="70" t="s">
        <v>64</v>
      </c>
      <c r="E82" s="68">
        <v>0</v>
      </c>
      <c r="F82" s="53"/>
      <c r="G82" s="54"/>
    </row>
    <row r="83" spans="1:7" x14ac:dyDescent="0.35">
      <c r="A83" s="70" t="s">
        <v>65</v>
      </c>
      <c r="E83" s="68">
        <v>0</v>
      </c>
      <c r="F83" s="53"/>
      <c r="G83" s="54"/>
    </row>
    <row r="84" spans="1:7" x14ac:dyDescent="0.35">
      <c r="A84" s="70"/>
      <c r="F84" s="53"/>
      <c r="G84" s="54"/>
    </row>
    <row r="85" spans="1:7" x14ac:dyDescent="0.35">
      <c r="A85" s="51" t="s">
        <v>66</v>
      </c>
      <c r="F85" s="53"/>
      <c r="G85" s="54"/>
    </row>
    <row r="86" spans="1:7" x14ac:dyDescent="0.35">
      <c r="A86" s="70" t="s">
        <v>67</v>
      </c>
      <c r="E86" s="68">
        <v>0</v>
      </c>
      <c r="F86" s="53"/>
      <c r="G86" s="54"/>
    </row>
    <row r="87" spans="1:7" x14ac:dyDescent="0.35">
      <c r="A87" s="70" t="s">
        <v>68</v>
      </c>
      <c r="E87" s="68">
        <v>0</v>
      </c>
      <c r="F87" s="53"/>
      <c r="G87" s="54"/>
    </row>
    <row r="88" spans="1:7" x14ac:dyDescent="0.35">
      <c r="A88" s="70" t="s">
        <v>69</v>
      </c>
      <c r="E88" s="68">
        <v>0</v>
      </c>
      <c r="F88" s="53"/>
      <c r="G88" s="54"/>
    </row>
    <row r="89" spans="1:7" x14ac:dyDescent="0.35">
      <c r="A89" s="70"/>
      <c r="E89" s="68"/>
      <c r="F89" s="53"/>
      <c r="G89" s="54"/>
    </row>
    <row r="90" spans="1:7" x14ac:dyDescent="0.35">
      <c r="A90" s="70" t="s">
        <v>70</v>
      </c>
      <c r="E90" s="68">
        <v>0</v>
      </c>
      <c r="F90" s="53"/>
      <c r="G90" s="54"/>
    </row>
    <row r="91" spans="1:7" x14ac:dyDescent="0.35">
      <c r="A91" s="70" t="s">
        <v>71</v>
      </c>
      <c r="E91" s="68">
        <v>0</v>
      </c>
      <c r="F91" s="53"/>
      <c r="G91" s="54"/>
    </row>
    <row r="92" spans="1:7" x14ac:dyDescent="0.35">
      <c r="A92" s="70"/>
      <c r="F92" s="53"/>
      <c r="G92" s="54"/>
    </row>
    <row r="93" spans="1:7" x14ac:dyDescent="0.35">
      <c r="A93" s="51" t="s">
        <v>72</v>
      </c>
      <c r="F93" s="53"/>
      <c r="G93" s="54"/>
    </row>
    <row r="94" spans="1:7" x14ac:dyDescent="0.35">
      <c r="A94" s="70" t="s">
        <v>73</v>
      </c>
      <c r="E94" s="68">
        <v>0</v>
      </c>
      <c r="F94" s="53"/>
      <c r="G94" s="54"/>
    </row>
    <row r="95" spans="1:7" x14ac:dyDescent="0.35">
      <c r="A95" s="70" t="s">
        <v>74</v>
      </c>
      <c r="E95" s="68">
        <v>0</v>
      </c>
      <c r="F95" s="53"/>
      <c r="G95" s="54"/>
    </row>
    <row r="96" spans="1:7" x14ac:dyDescent="0.35">
      <c r="A96" s="70" t="s">
        <v>75</v>
      </c>
      <c r="E96" s="68">
        <v>0</v>
      </c>
      <c r="F96" s="53"/>
      <c r="G96" s="54"/>
    </row>
    <row r="97" spans="1:7" x14ac:dyDescent="0.35">
      <c r="A97" s="70"/>
      <c r="E97" s="68"/>
      <c r="F97" s="53"/>
      <c r="G97" s="54"/>
    </row>
    <row r="98" spans="1:7" x14ac:dyDescent="0.35">
      <c r="A98" s="70" t="s">
        <v>76</v>
      </c>
      <c r="E98" s="68">
        <v>0</v>
      </c>
      <c r="F98" s="53"/>
      <c r="G98" s="54"/>
    </row>
    <row r="99" spans="1:7" x14ac:dyDescent="0.35">
      <c r="A99" s="70" t="s">
        <v>77</v>
      </c>
      <c r="E99" s="68">
        <v>0</v>
      </c>
      <c r="F99" s="53"/>
      <c r="G99" s="54"/>
    </row>
    <row r="100" spans="1:7" x14ac:dyDescent="0.35">
      <c r="F100" s="53"/>
      <c r="G100" s="54"/>
    </row>
    <row r="101" spans="1:7" x14ac:dyDescent="0.35">
      <c r="A101" s="51" t="s">
        <v>78</v>
      </c>
      <c r="F101" s="53"/>
      <c r="G101" s="54"/>
    </row>
    <row r="102" spans="1:7" x14ac:dyDescent="0.35">
      <c r="A102" s="70" t="s">
        <v>79</v>
      </c>
      <c r="E102" s="68">
        <v>0</v>
      </c>
      <c r="F102" s="53"/>
      <c r="G102" s="54"/>
    </row>
    <row r="103" spans="1:7" x14ac:dyDescent="0.35">
      <c r="A103" s="70" t="s">
        <v>80</v>
      </c>
      <c r="E103" s="68">
        <v>0</v>
      </c>
      <c r="F103" s="53"/>
      <c r="G103" s="54"/>
    </row>
    <row r="104" spans="1:7" x14ac:dyDescent="0.35">
      <c r="A104" s="70" t="s">
        <v>81</v>
      </c>
      <c r="E104" s="68">
        <v>146293.6</v>
      </c>
      <c r="F104" s="53"/>
      <c r="G104" s="54"/>
    </row>
    <row r="105" spans="1:7" x14ac:dyDescent="0.35">
      <c r="A105" s="70"/>
      <c r="E105" s="68"/>
      <c r="F105" s="53"/>
      <c r="G105" s="54"/>
    </row>
    <row r="106" spans="1:7" x14ac:dyDescent="0.35">
      <c r="A106" s="70" t="s">
        <v>82</v>
      </c>
      <c r="E106" s="68">
        <v>146293.6</v>
      </c>
      <c r="F106" s="53"/>
      <c r="G106" s="54"/>
    </row>
    <row r="107" spans="1:7" x14ac:dyDescent="0.35">
      <c r="A107" s="70" t="s">
        <v>83</v>
      </c>
      <c r="E107" s="68">
        <v>0</v>
      </c>
      <c r="F107" s="53"/>
      <c r="G107" s="54"/>
    </row>
    <row r="108" spans="1:7" x14ac:dyDescent="0.35">
      <c r="A108" s="70"/>
      <c r="E108" s="29"/>
      <c r="F108" s="53"/>
      <c r="G108" s="54"/>
    </row>
    <row r="109" spans="1:7" x14ac:dyDescent="0.35">
      <c r="A109" s="51" t="s">
        <v>84</v>
      </c>
      <c r="F109" s="53"/>
      <c r="G109" s="54"/>
    </row>
    <row r="110" spans="1:7" x14ac:dyDescent="0.35">
      <c r="A110" s="70" t="s">
        <v>85</v>
      </c>
      <c r="E110" s="69">
        <v>146293.6</v>
      </c>
      <c r="F110" s="53"/>
      <c r="G110" s="54"/>
    </row>
    <row r="111" spans="1:7" x14ac:dyDescent="0.35">
      <c r="A111" s="70" t="s">
        <v>86</v>
      </c>
      <c r="E111" s="69">
        <v>146293.6</v>
      </c>
      <c r="F111" s="53"/>
      <c r="G111" s="54"/>
    </row>
    <row r="112" spans="1:7" x14ac:dyDescent="0.35">
      <c r="A112" s="70" t="s">
        <v>87</v>
      </c>
      <c r="E112" s="69">
        <v>0</v>
      </c>
      <c r="F112" s="53"/>
      <c r="G112" s="54"/>
    </row>
    <row r="113" spans="1:7" x14ac:dyDescent="0.35">
      <c r="A113" s="70" t="s">
        <v>88</v>
      </c>
      <c r="E113" s="69">
        <v>0</v>
      </c>
      <c r="F113" s="53"/>
      <c r="G113" s="54"/>
    </row>
    <row r="114" spans="1:7" x14ac:dyDescent="0.35">
      <c r="F114" s="53"/>
      <c r="G114" s="54"/>
    </row>
    <row r="115" spans="1:7" x14ac:dyDescent="0.35">
      <c r="A115" s="46" t="s">
        <v>89</v>
      </c>
      <c r="E115" s="26">
        <v>12043064.613091666</v>
      </c>
      <c r="F115" s="53"/>
      <c r="G115" s="54"/>
    </row>
    <row r="116" spans="1:7" x14ac:dyDescent="0.35">
      <c r="A116" s="51"/>
      <c r="F116" s="53"/>
      <c r="G116" s="54"/>
    </row>
    <row r="117" spans="1:7" x14ac:dyDescent="0.35">
      <c r="A117" s="46" t="s">
        <v>90</v>
      </c>
      <c r="E117" s="71">
        <v>11677356.479999989</v>
      </c>
      <c r="F117" s="53"/>
      <c r="G117" s="54"/>
    </row>
    <row r="118" spans="1:7" x14ac:dyDescent="0.35">
      <c r="A118" s="46"/>
      <c r="F118" s="53"/>
      <c r="G118" s="54"/>
    </row>
    <row r="119" spans="1:7" x14ac:dyDescent="0.35">
      <c r="A119" s="51" t="s">
        <v>91</v>
      </c>
      <c r="E119" s="68">
        <v>0</v>
      </c>
      <c r="F119" s="53"/>
      <c r="G119" s="54"/>
    </row>
    <row r="120" spans="1:7" x14ac:dyDescent="0.35">
      <c r="A120" s="51" t="s">
        <v>92</v>
      </c>
      <c r="E120" s="72">
        <v>11677356.479999989</v>
      </c>
      <c r="F120" s="53"/>
      <c r="G120" s="54"/>
    </row>
    <row r="121" spans="1:7" x14ac:dyDescent="0.35">
      <c r="A121" s="51" t="s">
        <v>93</v>
      </c>
      <c r="E121" s="69">
        <v>0</v>
      </c>
      <c r="F121" s="53"/>
      <c r="G121" s="54"/>
    </row>
    <row r="122" spans="1:7" x14ac:dyDescent="0.35">
      <c r="A122" s="51"/>
      <c r="E122" s="26"/>
      <c r="F122" s="53"/>
      <c r="G122" s="54"/>
    </row>
    <row r="123" spans="1:7" x14ac:dyDescent="0.35">
      <c r="A123" s="46" t="s">
        <v>94</v>
      </c>
      <c r="E123" s="69">
        <v>0</v>
      </c>
      <c r="F123" s="53"/>
      <c r="G123" s="54"/>
    </row>
    <row r="124" spans="1:7" x14ac:dyDescent="0.35">
      <c r="A124" s="46"/>
      <c r="E124" s="73"/>
      <c r="F124" s="53"/>
      <c r="G124" s="54"/>
    </row>
    <row r="125" spans="1:7" x14ac:dyDescent="0.35">
      <c r="A125" s="51" t="s">
        <v>95</v>
      </c>
      <c r="E125" s="68">
        <v>0</v>
      </c>
      <c r="F125" s="53"/>
      <c r="G125" s="54"/>
    </row>
    <row r="126" spans="1:7" x14ac:dyDescent="0.35">
      <c r="A126" s="51" t="s">
        <v>96</v>
      </c>
      <c r="E126" s="69">
        <v>0</v>
      </c>
      <c r="F126" s="53"/>
      <c r="G126" s="54"/>
    </row>
    <row r="127" spans="1:7" x14ac:dyDescent="0.35">
      <c r="A127" s="51" t="s">
        <v>97</v>
      </c>
      <c r="E127" s="69">
        <v>0</v>
      </c>
      <c r="F127" s="53"/>
      <c r="G127" s="54"/>
    </row>
    <row r="128" spans="1:7" x14ac:dyDescent="0.35">
      <c r="A128" s="51"/>
      <c r="E128" s="26"/>
      <c r="F128" s="53"/>
      <c r="G128" s="54"/>
    </row>
    <row r="129" spans="1:7" x14ac:dyDescent="0.35">
      <c r="A129" s="46" t="s">
        <v>98</v>
      </c>
      <c r="E129" s="69">
        <v>365708.13309167698</v>
      </c>
      <c r="F129" s="53"/>
      <c r="G129" s="54"/>
    </row>
    <row r="130" spans="1:7" x14ac:dyDescent="0.35">
      <c r="A130" s="51" t="s">
        <v>99</v>
      </c>
      <c r="E130" s="68">
        <v>0</v>
      </c>
      <c r="F130" s="53"/>
      <c r="G130" s="54"/>
    </row>
    <row r="131" spans="1:7" x14ac:dyDescent="0.35">
      <c r="A131" s="46" t="s">
        <v>100</v>
      </c>
      <c r="E131" s="69">
        <v>365708.13309167698</v>
      </c>
      <c r="F131" s="53"/>
      <c r="G131" s="54"/>
    </row>
    <row r="132" spans="1:7" x14ac:dyDescent="0.35">
      <c r="F132" s="53"/>
      <c r="G132" s="54"/>
    </row>
    <row r="133" spans="1:7" hidden="1" x14ac:dyDescent="0.35">
      <c r="A133" s="3" t="s">
        <v>101</v>
      </c>
      <c r="F133" s="53"/>
      <c r="G133" s="54"/>
    </row>
    <row r="134" spans="1:7" hidden="1" x14ac:dyDescent="0.35">
      <c r="F134" s="53"/>
      <c r="G134" s="54"/>
    </row>
    <row r="135" spans="1:7" hidden="1" x14ac:dyDescent="0.35">
      <c r="A135" s="46" t="s">
        <v>102</v>
      </c>
      <c r="E135" s="68">
        <v>0</v>
      </c>
      <c r="F135" s="53"/>
      <c r="G135" s="54"/>
    </row>
    <row r="136" spans="1:7" hidden="1" x14ac:dyDescent="0.35">
      <c r="A136" s="46" t="s">
        <v>103</v>
      </c>
      <c r="E136" s="74">
        <v>0</v>
      </c>
      <c r="F136" s="53"/>
      <c r="G136" s="54"/>
    </row>
    <row r="137" spans="1:7" hidden="1" x14ac:dyDescent="0.35">
      <c r="A137" s="46" t="s">
        <v>104</v>
      </c>
      <c r="E137" s="69">
        <v>0</v>
      </c>
      <c r="F137" s="53"/>
      <c r="G137" s="54"/>
    </row>
    <row r="138" spans="1:7" hidden="1" x14ac:dyDescent="0.35">
      <c r="A138" s="46"/>
      <c r="E138" s="26"/>
      <c r="F138" s="53"/>
      <c r="G138" s="54"/>
    </row>
    <row r="139" spans="1:7" hidden="1" x14ac:dyDescent="0.35">
      <c r="A139" s="46"/>
      <c r="E139" s="26"/>
      <c r="F139" s="53"/>
      <c r="G139" s="54"/>
    </row>
    <row r="140" spans="1:7" x14ac:dyDescent="0.35">
      <c r="F140" s="53"/>
      <c r="G140" s="54"/>
    </row>
    <row r="141" spans="1:7" x14ac:dyDescent="0.35">
      <c r="A141" s="3" t="s">
        <v>105</v>
      </c>
      <c r="F141" s="53"/>
      <c r="G141" s="54"/>
    </row>
    <row r="142" spans="1:7" x14ac:dyDescent="0.35">
      <c r="F142" s="53"/>
      <c r="G142" s="54"/>
    </row>
    <row r="143" spans="1:7" x14ac:dyDescent="0.35">
      <c r="A143" s="46" t="s">
        <v>106</v>
      </c>
      <c r="E143" s="69">
        <v>2604166.67</v>
      </c>
      <c r="F143" s="53"/>
      <c r="G143" s="54"/>
    </row>
    <row r="144" spans="1:7" x14ac:dyDescent="0.35">
      <c r="A144" s="46" t="s">
        <v>107</v>
      </c>
      <c r="E144" s="69">
        <v>2604166.6799999997</v>
      </c>
      <c r="F144" s="75"/>
      <c r="G144" s="54"/>
    </row>
    <row r="145" spans="1:256" x14ac:dyDescent="0.35">
      <c r="A145" s="46" t="s">
        <v>108</v>
      </c>
      <c r="E145" s="68">
        <v>2604166.6800000002</v>
      </c>
      <c r="F145" s="53"/>
      <c r="G145" s="54"/>
    </row>
    <row r="146" spans="1:256" s="2" customFormat="1" x14ac:dyDescent="0.35">
      <c r="A146" s="76" t="s">
        <v>109</v>
      </c>
      <c r="B146" s="76"/>
      <c r="C146" s="76"/>
      <c r="D146" s="76"/>
      <c r="E146" s="68">
        <v>0</v>
      </c>
      <c r="F146" s="4"/>
      <c r="G146" s="54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35">
      <c r="A147" s="46" t="s">
        <v>110</v>
      </c>
      <c r="E147" s="69">
        <v>2604166.6800000002</v>
      </c>
      <c r="F147" s="53"/>
      <c r="G147" s="54"/>
    </row>
    <row r="148" spans="1:256" x14ac:dyDescent="0.35">
      <c r="F148" s="53"/>
      <c r="G148" s="54"/>
    </row>
    <row r="149" spans="1:256" x14ac:dyDescent="0.35">
      <c r="A149" s="46" t="s">
        <v>111</v>
      </c>
      <c r="D149" s="77"/>
      <c r="E149" s="26">
        <v>2604166.6799999997</v>
      </c>
      <c r="F149" s="53"/>
      <c r="G149" s="54"/>
    </row>
    <row r="150" spans="1:256" x14ac:dyDescent="0.35">
      <c r="F150" s="53"/>
      <c r="G150" s="54"/>
    </row>
    <row r="151" spans="1:256" x14ac:dyDescent="0.35">
      <c r="A151" s="3" t="s">
        <v>112</v>
      </c>
      <c r="F151" s="53"/>
      <c r="G151" s="54"/>
    </row>
    <row r="152" spans="1:256" x14ac:dyDescent="0.35">
      <c r="F152" s="53"/>
      <c r="G152" s="54"/>
    </row>
    <row r="153" spans="1:256" x14ac:dyDescent="0.35">
      <c r="A153" s="46" t="s">
        <v>113</v>
      </c>
      <c r="E153" s="78">
        <v>2.23083502E-2</v>
      </c>
      <c r="F153" s="53"/>
      <c r="G153" s="54"/>
    </row>
    <row r="154" spans="1:256" x14ac:dyDescent="0.35">
      <c r="A154" s="46" t="s">
        <v>114</v>
      </c>
      <c r="E154" s="79">
        <v>16.162555000000001</v>
      </c>
      <c r="F154" s="53"/>
      <c r="G154" s="54"/>
    </row>
    <row r="155" spans="1:256" x14ac:dyDescent="0.35">
      <c r="F155" s="53"/>
      <c r="G155" s="54"/>
    </row>
    <row r="156" spans="1:256" x14ac:dyDescent="0.35">
      <c r="D156" s="63" t="s">
        <v>42</v>
      </c>
      <c r="E156" s="63" t="s">
        <v>41</v>
      </c>
      <c r="F156" s="53"/>
      <c r="G156" s="54"/>
    </row>
    <row r="157" spans="1:256" x14ac:dyDescent="0.35">
      <c r="A157" s="46" t="s">
        <v>115</v>
      </c>
      <c r="D157" s="69">
        <v>52039.44</v>
      </c>
      <c r="E157" s="3">
        <v>6</v>
      </c>
      <c r="F157" s="80"/>
      <c r="G157" s="54"/>
    </row>
    <row r="158" spans="1:256" x14ac:dyDescent="0.35">
      <c r="A158" s="46" t="s">
        <v>116</v>
      </c>
      <c r="D158" s="74">
        <v>92423.49</v>
      </c>
      <c r="F158" s="53"/>
      <c r="G158" s="54"/>
    </row>
    <row r="159" spans="1:256" x14ac:dyDescent="0.35">
      <c r="A159" s="3" t="s">
        <v>117</v>
      </c>
      <c r="D159" s="26">
        <v>-40384.050000000003</v>
      </c>
    </row>
    <row r="160" spans="1:256" x14ac:dyDescent="0.35">
      <c r="A160" s="46" t="s">
        <v>118</v>
      </c>
      <c r="D160" s="69">
        <v>127382024.29000001</v>
      </c>
      <c r="F160" s="80"/>
      <c r="G160" s="54"/>
    </row>
    <row r="161" spans="1:7" x14ac:dyDescent="0.35">
      <c r="F161" s="80"/>
      <c r="G161" s="54"/>
    </row>
    <row r="162" spans="1:7" x14ac:dyDescent="0.35">
      <c r="A162" s="46" t="s">
        <v>119</v>
      </c>
      <c r="D162" s="81">
        <v>2.1406155E-3</v>
      </c>
      <c r="F162" s="80"/>
      <c r="G162" s="54"/>
    </row>
    <row r="163" spans="1:7" x14ac:dyDescent="0.35">
      <c r="A163" s="46" t="s">
        <v>120</v>
      </c>
      <c r="D163" s="81">
        <v>-5.8770779999999998E-4</v>
      </c>
      <c r="F163" s="80"/>
      <c r="G163" s="54"/>
    </row>
    <row r="164" spans="1:7" x14ac:dyDescent="0.35">
      <c r="A164" s="46" t="s">
        <v>121</v>
      </c>
      <c r="D164" s="81">
        <v>-2.8382571999999999E-3</v>
      </c>
      <c r="F164" s="80"/>
      <c r="G164" s="54"/>
    </row>
    <row r="165" spans="1:7" x14ac:dyDescent="0.35">
      <c r="A165" s="46" t="s">
        <v>122</v>
      </c>
      <c r="D165" s="81">
        <v>-3.8043719488766495E-3</v>
      </c>
      <c r="F165" s="53"/>
      <c r="G165" s="54"/>
    </row>
    <row r="166" spans="1:7" x14ac:dyDescent="0.35">
      <c r="A166" s="46" t="s">
        <v>123</v>
      </c>
      <c r="D166" s="78">
        <v>-1.2724303622191624E-3</v>
      </c>
      <c r="F166" s="53"/>
      <c r="G166" s="54"/>
    </row>
    <row r="167" spans="1:7" x14ac:dyDescent="0.35">
      <c r="A167" s="46"/>
      <c r="F167" s="53"/>
      <c r="G167" s="54"/>
    </row>
    <row r="168" spans="1:7" x14ac:dyDescent="0.35">
      <c r="A168" s="46" t="s">
        <v>124</v>
      </c>
      <c r="D168" s="26">
        <v>9772805.5199999996</v>
      </c>
      <c r="F168" s="53"/>
      <c r="G168" s="54"/>
    </row>
    <row r="169" spans="1:7" x14ac:dyDescent="0.35">
      <c r="A169" s="46"/>
      <c r="F169" s="53"/>
      <c r="G169" s="54"/>
    </row>
    <row r="170" spans="1:7" ht="35" x14ac:dyDescent="0.35">
      <c r="A170" s="46" t="s">
        <v>125</v>
      </c>
      <c r="D170" s="63" t="s">
        <v>42</v>
      </c>
      <c r="E170" s="63" t="s">
        <v>41</v>
      </c>
      <c r="F170" s="82" t="s">
        <v>126</v>
      </c>
      <c r="G170" s="54"/>
    </row>
    <row r="171" spans="1:7" x14ac:dyDescent="0.35">
      <c r="A171" s="51" t="s">
        <v>127</v>
      </c>
      <c r="D171" s="68">
        <v>945346.25</v>
      </c>
      <c r="E171" s="83">
        <v>113</v>
      </c>
      <c r="F171" s="81">
        <v>8.1945871451185037E-3</v>
      </c>
      <c r="G171" s="54"/>
    </row>
    <row r="172" spans="1:7" x14ac:dyDescent="0.35">
      <c r="A172" s="51" t="s">
        <v>128</v>
      </c>
      <c r="D172" s="68">
        <v>257068.33</v>
      </c>
      <c r="E172" s="83">
        <v>32</v>
      </c>
      <c r="F172" s="81">
        <v>2.2283568929744855E-3</v>
      </c>
      <c r="G172" s="54"/>
    </row>
    <row r="173" spans="1:7" x14ac:dyDescent="0.35">
      <c r="A173" s="51" t="s">
        <v>129</v>
      </c>
      <c r="D173" s="23">
        <v>79788.63</v>
      </c>
      <c r="E173" s="84">
        <v>8</v>
      </c>
      <c r="F173" s="81">
        <v>6.916353470748063E-4</v>
      </c>
      <c r="G173" s="54"/>
    </row>
    <row r="174" spans="1:7" x14ac:dyDescent="0.35">
      <c r="A174" s="51" t="s">
        <v>130</v>
      </c>
      <c r="D174" s="85">
        <v>0</v>
      </c>
      <c r="E174" s="86">
        <v>0</v>
      </c>
      <c r="F174" s="87">
        <v>0</v>
      </c>
      <c r="G174" s="54"/>
    </row>
    <row r="175" spans="1:7" x14ac:dyDescent="0.35">
      <c r="A175" s="46" t="s">
        <v>131</v>
      </c>
      <c r="D175" s="88">
        <v>1282203.21</v>
      </c>
      <c r="E175" s="83">
        <v>153</v>
      </c>
      <c r="F175" s="89">
        <v>1.1114579385167795E-2</v>
      </c>
      <c r="G175" s="54"/>
    </row>
    <row r="176" spans="1:7" x14ac:dyDescent="0.35">
      <c r="A176" s="46"/>
      <c r="D176" s="68"/>
      <c r="E176" s="83"/>
      <c r="F176" s="53"/>
      <c r="G176" s="54"/>
    </row>
    <row r="177" spans="1:7" x14ac:dyDescent="0.35">
      <c r="A177" s="46" t="s">
        <v>132</v>
      </c>
      <c r="D177" s="81"/>
      <c r="E177" s="81"/>
      <c r="F177" s="80"/>
      <c r="G177" s="54"/>
    </row>
    <row r="178" spans="1:7" x14ac:dyDescent="0.35">
      <c r="A178" s="46" t="s">
        <v>133</v>
      </c>
      <c r="D178" s="81">
        <v>2.8826333E-3</v>
      </c>
      <c r="E178" s="81">
        <v>2.3069036000000001E-3</v>
      </c>
      <c r="F178" s="80"/>
      <c r="G178" s="54"/>
    </row>
    <row r="179" spans="1:7" x14ac:dyDescent="0.35">
      <c r="A179" s="46" t="s">
        <v>134</v>
      </c>
      <c r="D179" s="81">
        <v>2.1998301999999999E-3</v>
      </c>
      <c r="E179" s="81">
        <v>1.8279091E-3</v>
      </c>
      <c r="F179" s="80"/>
      <c r="G179" s="54"/>
    </row>
    <row r="180" spans="1:7" x14ac:dyDescent="0.35">
      <c r="A180" s="46" t="s">
        <v>135</v>
      </c>
      <c r="D180" s="81">
        <v>2.1513152000000001E-3</v>
      </c>
      <c r="E180" s="81">
        <v>1.5882654999999999E-3</v>
      </c>
      <c r="F180" s="80"/>
      <c r="G180" s="54"/>
    </row>
    <row r="181" spans="1:7" x14ac:dyDescent="0.35">
      <c r="A181" s="46" t="s">
        <v>136</v>
      </c>
      <c r="D181" s="81">
        <v>2.9199922400492914E-3</v>
      </c>
      <c r="E181" s="81">
        <v>1.9676324462590388E-3</v>
      </c>
      <c r="F181" s="53"/>
      <c r="G181" s="54"/>
    </row>
    <row r="182" spans="1:7" x14ac:dyDescent="0.35">
      <c r="A182" s="46" t="s">
        <v>137</v>
      </c>
      <c r="D182" s="81">
        <v>2.5384427350123228E-3</v>
      </c>
      <c r="E182" s="81">
        <v>1.9226776615647598E-3</v>
      </c>
      <c r="F182" s="53"/>
      <c r="G182" s="54"/>
    </row>
    <row r="183" spans="1:7" x14ac:dyDescent="0.35">
      <c r="F183" s="53"/>
      <c r="G183" s="54"/>
    </row>
    <row r="184" spans="1:7" x14ac:dyDescent="0.35">
      <c r="A184" s="2" t="s">
        <v>138</v>
      </c>
      <c r="B184" s="2"/>
      <c r="C184" s="2"/>
      <c r="D184" s="90">
        <v>347326.66</v>
      </c>
      <c r="F184" s="53"/>
      <c r="G184" s="54"/>
    </row>
    <row r="185" spans="1:7" x14ac:dyDescent="0.35">
      <c r="A185" s="2" t="s">
        <v>139</v>
      </c>
      <c r="B185" s="2"/>
      <c r="C185" s="2"/>
      <c r="D185" s="81">
        <v>3.0107472084360039E-3</v>
      </c>
      <c r="F185" s="53"/>
      <c r="G185" s="54"/>
    </row>
    <row r="186" spans="1:7" x14ac:dyDescent="0.35">
      <c r="A186" s="2" t="s">
        <v>140</v>
      </c>
      <c r="B186" s="2"/>
      <c r="C186" s="2"/>
      <c r="D186" s="81">
        <v>4.9000000000000002E-2</v>
      </c>
      <c r="F186" s="53"/>
      <c r="G186" s="54"/>
    </row>
    <row r="187" spans="1:7" x14ac:dyDescent="0.35">
      <c r="A187" s="2" t="s">
        <v>141</v>
      </c>
      <c r="B187" s="2"/>
      <c r="C187" s="2"/>
      <c r="D187" s="91" t="s">
        <v>155</v>
      </c>
      <c r="F187" s="53"/>
      <c r="G187" s="54"/>
    </row>
    <row r="188" spans="1:7" x14ac:dyDescent="0.35">
      <c r="F188" s="53"/>
      <c r="G188" s="54"/>
    </row>
    <row r="189" spans="1:7" x14ac:dyDescent="0.35">
      <c r="A189" s="2" t="s">
        <v>157</v>
      </c>
      <c r="D189" s="96">
        <v>934454.69000000006</v>
      </c>
      <c r="F189" s="53"/>
      <c r="G189" s="98"/>
    </row>
    <row r="190" spans="1:7" x14ac:dyDescent="0.35">
      <c r="A190" s="2" t="s">
        <v>158</v>
      </c>
      <c r="B190" s="94"/>
      <c r="C190" s="94"/>
      <c r="D190" s="97">
        <v>106</v>
      </c>
      <c r="F190" s="53"/>
      <c r="G190" s="98"/>
    </row>
    <row r="191" spans="1:7" x14ac:dyDescent="0.35">
      <c r="F191" s="53"/>
      <c r="G191" s="98"/>
    </row>
    <row r="192" spans="1:7" x14ac:dyDescent="0.35">
      <c r="A192" s="3" t="s">
        <v>142</v>
      </c>
      <c r="F192" s="53"/>
      <c r="G192" s="54"/>
    </row>
    <row r="193" spans="1:7" x14ac:dyDescent="0.35">
      <c r="F193" s="53"/>
      <c r="G193" s="54"/>
    </row>
    <row r="194" spans="1:7" x14ac:dyDescent="0.35">
      <c r="A194" s="46"/>
      <c r="E194" s="92"/>
      <c r="F194" s="53"/>
      <c r="G194" s="54"/>
    </row>
    <row r="195" spans="1:7" x14ac:dyDescent="0.35">
      <c r="A195" s="46" t="s">
        <v>143</v>
      </c>
      <c r="E195" s="73"/>
      <c r="F195" s="53"/>
      <c r="G195" s="54"/>
    </row>
    <row r="196" spans="1:7" x14ac:dyDescent="0.35">
      <c r="A196" s="46" t="s">
        <v>144</v>
      </c>
      <c r="E196" s="73"/>
      <c r="F196" s="53"/>
      <c r="G196" s="54"/>
    </row>
    <row r="197" spans="1:7" x14ac:dyDescent="0.35">
      <c r="A197" s="46" t="s">
        <v>145</v>
      </c>
      <c r="E197" s="92"/>
      <c r="F197" s="53"/>
      <c r="G197" s="54"/>
    </row>
    <row r="198" spans="1:7" x14ac:dyDescent="0.35">
      <c r="A198" s="46" t="s">
        <v>146</v>
      </c>
      <c r="E198" s="92" t="s">
        <v>156</v>
      </c>
      <c r="F198" s="53"/>
      <c r="G198" s="54"/>
    </row>
    <row r="199" spans="1:7" x14ac:dyDescent="0.35">
      <c r="A199" s="46"/>
      <c r="E199" s="73"/>
      <c r="F199" s="53"/>
      <c r="G199" s="54"/>
    </row>
    <row r="200" spans="1:7" x14ac:dyDescent="0.35">
      <c r="A200" s="46" t="s">
        <v>159</v>
      </c>
      <c r="E200" s="73"/>
      <c r="F200" s="53"/>
      <c r="G200" s="54"/>
    </row>
    <row r="201" spans="1:7" x14ac:dyDescent="0.35">
      <c r="A201" s="46" t="s">
        <v>150</v>
      </c>
      <c r="E201" s="92" t="s">
        <v>156</v>
      </c>
      <c r="F201" s="53"/>
      <c r="G201" s="54"/>
    </row>
    <row r="202" spans="1:7" x14ac:dyDescent="0.35">
      <c r="A202" s="46"/>
      <c r="E202" s="73"/>
      <c r="F202" s="53"/>
      <c r="G202" s="54"/>
    </row>
    <row r="203" spans="1:7" x14ac:dyDescent="0.35">
      <c r="A203" s="46" t="s">
        <v>160</v>
      </c>
      <c r="E203" s="73"/>
      <c r="F203" s="53"/>
      <c r="G203" s="54"/>
    </row>
    <row r="204" spans="1:7" x14ac:dyDescent="0.35">
      <c r="A204" s="46" t="s">
        <v>152</v>
      </c>
      <c r="E204" s="92" t="s">
        <v>156</v>
      </c>
      <c r="F204" s="53"/>
      <c r="G204" s="54"/>
    </row>
    <row r="205" spans="1:7" x14ac:dyDescent="0.35">
      <c r="A205" s="46"/>
      <c r="E205" s="92"/>
      <c r="F205" s="53"/>
      <c r="G205" s="54"/>
    </row>
    <row r="206" spans="1:7" x14ac:dyDescent="0.35">
      <c r="A206" s="46" t="s">
        <v>161</v>
      </c>
      <c r="E206" s="73"/>
      <c r="G206" s="54"/>
    </row>
    <row r="207" spans="1:7" x14ac:dyDescent="0.35">
      <c r="A207" s="46" t="s">
        <v>154</v>
      </c>
      <c r="E207" s="92" t="s">
        <v>156</v>
      </c>
      <c r="F207" s="49"/>
      <c r="G207" s="54"/>
    </row>
    <row r="208" spans="1:7" x14ac:dyDescent="0.35">
      <c r="G208" s="50"/>
    </row>
    <row r="209" spans="6:7" x14ac:dyDescent="0.35">
      <c r="G209" s="50"/>
    </row>
    <row r="210" spans="6:7" x14ac:dyDescent="0.35">
      <c r="F210" s="49"/>
      <c r="G210" s="50"/>
    </row>
    <row r="211" spans="6:7" x14ac:dyDescent="0.35">
      <c r="F211" s="49"/>
      <c r="G211" s="50"/>
    </row>
    <row r="212" spans="6:7" x14ac:dyDescent="0.35">
      <c r="F212" s="49"/>
      <c r="G212" s="50"/>
    </row>
    <row r="213" spans="6:7" x14ac:dyDescent="0.35">
      <c r="F213" s="49"/>
      <c r="G213" s="50"/>
    </row>
    <row r="214" spans="6:7" x14ac:dyDescent="0.35">
      <c r="F214" s="49"/>
      <c r="G214" s="50"/>
    </row>
    <row r="215" spans="6:7" x14ac:dyDescent="0.35">
      <c r="F215" s="49"/>
      <c r="G215" s="50"/>
    </row>
    <row r="216" spans="6:7" x14ac:dyDescent="0.35">
      <c r="F216" s="49"/>
      <c r="G216" s="50"/>
    </row>
    <row r="217" spans="6:7" x14ac:dyDescent="0.35">
      <c r="F217" s="49"/>
      <c r="G217" s="50"/>
    </row>
    <row r="218" spans="6:7" x14ac:dyDescent="0.35">
      <c r="F218" s="49"/>
      <c r="G218" s="50"/>
    </row>
    <row r="219" spans="6:7" x14ac:dyDescent="0.35">
      <c r="F219" s="49"/>
      <c r="G219" s="50"/>
    </row>
    <row r="220" spans="6:7" x14ac:dyDescent="0.35">
      <c r="F220" s="49"/>
      <c r="G220" s="50"/>
    </row>
    <row r="221" spans="6:7" x14ac:dyDescent="0.35">
      <c r="F221" s="49"/>
      <c r="G221" s="50"/>
    </row>
    <row r="222" spans="6:7" x14ac:dyDescent="0.35">
      <c r="F222" s="49"/>
      <c r="G222" s="50"/>
    </row>
    <row r="223" spans="6:7" x14ac:dyDescent="0.35">
      <c r="F223" s="49"/>
      <c r="G223" s="50"/>
    </row>
    <row r="224" spans="6:7" x14ac:dyDescent="0.35">
      <c r="F224" s="49"/>
      <c r="G224" s="50"/>
    </row>
    <row r="225" spans="6:7" x14ac:dyDescent="0.35">
      <c r="F225" s="49"/>
      <c r="G225" s="50"/>
    </row>
    <row r="226" spans="6:7" x14ac:dyDescent="0.35">
      <c r="F226" s="49"/>
      <c r="G226" s="50"/>
    </row>
    <row r="227" spans="6:7" x14ac:dyDescent="0.35">
      <c r="F227" s="49"/>
      <c r="G227" s="50"/>
    </row>
    <row r="228" spans="6:7" x14ac:dyDescent="0.35">
      <c r="F228" s="49"/>
      <c r="G228" s="50"/>
    </row>
    <row r="229" spans="6:7" x14ac:dyDescent="0.35">
      <c r="F229" s="49"/>
      <c r="G229" s="50"/>
    </row>
    <row r="230" spans="6:7" x14ac:dyDescent="0.35">
      <c r="F230" s="49"/>
      <c r="G230" s="50"/>
    </row>
    <row r="231" spans="6:7" x14ac:dyDescent="0.35">
      <c r="F231" s="49"/>
      <c r="G231" s="50"/>
    </row>
    <row r="232" spans="6:7" x14ac:dyDescent="0.35">
      <c r="F232" s="49"/>
      <c r="G232" s="50"/>
    </row>
    <row r="233" spans="6:7" x14ac:dyDescent="0.35">
      <c r="F233" s="49"/>
      <c r="G233" s="50"/>
    </row>
    <row r="234" spans="6:7" x14ac:dyDescent="0.35">
      <c r="F234" s="49"/>
      <c r="G234" s="50"/>
    </row>
    <row r="235" spans="6:7" x14ac:dyDescent="0.35">
      <c r="F235" s="49"/>
      <c r="G235" s="50"/>
    </row>
    <row r="236" spans="6:7" x14ac:dyDescent="0.35">
      <c r="F236" s="49"/>
      <c r="G236" s="50"/>
    </row>
    <row r="237" spans="6:7" x14ac:dyDescent="0.35">
      <c r="F237" s="49"/>
      <c r="G237" s="50"/>
    </row>
    <row r="238" spans="6:7" x14ac:dyDescent="0.35">
      <c r="F238" s="49"/>
      <c r="G238" s="50"/>
    </row>
    <row r="239" spans="6:7" x14ac:dyDescent="0.35">
      <c r="F239" s="49"/>
      <c r="G239" s="50"/>
    </row>
    <row r="240" spans="6:7" x14ac:dyDescent="0.35">
      <c r="F240" s="49"/>
      <c r="G240" s="50"/>
    </row>
    <row r="241" spans="6:7" x14ac:dyDescent="0.35">
      <c r="F241" s="49"/>
      <c r="G241" s="50"/>
    </row>
    <row r="242" spans="6:7" x14ac:dyDescent="0.35">
      <c r="F242" s="49"/>
      <c r="G242" s="50"/>
    </row>
    <row r="243" spans="6:7" x14ac:dyDescent="0.35">
      <c r="F243" s="49"/>
      <c r="G243" s="50"/>
    </row>
    <row r="244" spans="6:7" x14ac:dyDescent="0.35">
      <c r="F244" s="49"/>
      <c r="G244" s="50"/>
    </row>
    <row r="245" spans="6:7" x14ac:dyDescent="0.35">
      <c r="F245" s="49"/>
      <c r="G245" s="50"/>
    </row>
    <row r="246" spans="6:7" x14ac:dyDescent="0.35">
      <c r="F246" s="49"/>
      <c r="G246" s="50"/>
    </row>
    <row r="247" spans="6:7" x14ac:dyDescent="0.35">
      <c r="F247" s="49"/>
      <c r="G247" s="50"/>
    </row>
    <row r="248" spans="6:7" x14ac:dyDescent="0.35">
      <c r="F248" s="49"/>
      <c r="G248" s="50"/>
    </row>
    <row r="249" spans="6:7" x14ac:dyDescent="0.35">
      <c r="F249" s="49"/>
      <c r="G249" s="50"/>
    </row>
    <row r="250" spans="6:7" x14ac:dyDescent="0.35">
      <c r="F250" s="49"/>
      <c r="G250" s="50"/>
    </row>
    <row r="251" spans="6:7" x14ac:dyDescent="0.35">
      <c r="F251" s="49"/>
      <c r="G251" s="50"/>
    </row>
    <row r="252" spans="6:7" x14ac:dyDescent="0.35">
      <c r="F252" s="49"/>
      <c r="G252" s="50"/>
    </row>
    <row r="253" spans="6:7" x14ac:dyDescent="0.35">
      <c r="F253" s="49"/>
      <c r="G253" s="50"/>
    </row>
    <row r="254" spans="6:7" x14ac:dyDescent="0.35">
      <c r="F254" s="49"/>
      <c r="G254" s="50"/>
    </row>
    <row r="255" spans="6:7" x14ac:dyDescent="0.35">
      <c r="F255" s="49"/>
      <c r="G255" s="50"/>
    </row>
    <row r="256" spans="6:7" x14ac:dyDescent="0.35">
      <c r="F256" s="49"/>
      <c r="G256" s="50"/>
    </row>
    <row r="257" spans="6:7" x14ac:dyDescent="0.35">
      <c r="F257" s="49"/>
      <c r="G257" s="50"/>
    </row>
    <row r="258" spans="6:7" x14ac:dyDescent="0.35">
      <c r="F258" s="49"/>
      <c r="G258" s="50"/>
    </row>
    <row r="259" spans="6:7" x14ac:dyDescent="0.35">
      <c r="F259" s="49"/>
      <c r="G259" s="50"/>
    </row>
    <row r="260" spans="6:7" x14ac:dyDescent="0.35">
      <c r="F260" s="49"/>
      <c r="G260" s="50"/>
    </row>
    <row r="261" spans="6:7" x14ac:dyDescent="0.35">
      <c r="F261" s="49"/>
      <c r="G261" s="50"/>
    </row>
    <row r="262" spans="6:7" x14ac:dyDescent="0.35">
      <c r="F262" s="49"/>
      <c r="G262" s="50"/>
    </row>
    <row r="263" spans="6:7" x14ac:dyDescent="0.35">
      <c r="F263" s="49"/>
      <c r="G263" s="50"/>
    </row>
    <row r="264" spans="6:7" x14ac:dyDescent="0.35">
      <c r="F264" s="49"/>
      <c r="G264" s="50"/>
    </row>
    <row r="265" spans="6:7" x14ac:dyDescent="0.35">
      <c r="F265" s="49"/>
      <c r="G265" s="50"/>
    </row>
    <row r="266" spans="6:7" x14ac:dyDescent="0.35">
      <c r="F266" s="49"/>
      <c r="G266" s="50"/>
    </row>
    <row r="267" spans="6:7" x14ac:dyDescent="0.35">
      <c r="F267" s="49"/>
      <c r="G267" s="50"/>
    </row>
    <row r="268" spans="6:7" x14ac:dyDescent="0.35">
      <c r="F268" s="49"/>
      <c r="G268" s="50"/>
    </row>
    <row r="269" spans="6:7" x14ac:dyDescent="0.35">
      <c r="F269" s="49"/>
      <c r="G269" s="50"/>
    </row>
    <row r="270" spans="6:7" x14ac:dyDescent="0.35">
      <c r="F270" s="49"/>
      <c r="G270" s="50"/>
    </row>
    <row r="271" spans="6:7" x14ac:dyDescent="0.35">
      <c r="F271" s="49"/>
      <c r="G271" s="50"/>
    </row>
    <row r="272" spans="6:7" x14ac:dyDescent="0.35">
      <c r="F272" s="49"/>
      <c r="G272" s="50"/>
    </row>
    <row r="273" spans="6:7" x14ac:dyDescent="0.35">
      <c r="F273" s="49"/>
      <c r="G273" s="50"/>
    </row>
    <row r="274" spans="6:7" x14ac:dyDescent="0.35">
      <c r="F274" s="49"/>
      <c r="G274" s="50"/>
    </row>
    <row r="275" spans="6:7" x14ac:dyDescent="0.35">
      <c r="F275" s="49"/>
      <c r="G275" s="50"/>
    </row>
    <row r="276" spans="6:7" x14ac:dyDescent="0.35">
      <c r="F276" s="49"/>
      <c r="G276" s="50"/>
    </row>
    <row r="277" spans="6:7" x14ac:dyDescent="0.35">
      <c r="F277" s="49"/>
      <c r="G277" s="50"/>
    </row>
    <row r="278" spans="6:7" x14ac:dyDescent="0.35">
      <c r="F278" s="49"/>
      <c r="G278" s="50"/>
    </row>
  </sheetData>
  <pageMargins left="0.7" right="0.7" top="0.75" bottom="0.75" header="0.3" footer="0.3"/>
  <pageSetup scale="52" fitToHeight="0" orientation="portrait" r:id="rId1"/>
  <headerFooter>
    <oddHeader xml:space="preserve">&amp;CNissan Auto Receivables 17-A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IV278"/>
  <sheetViews>
    <sheetView showRuler="0" zoomScale="80" zoomScaleNormal="80" zoomScaleSheetLayoutView="90" workbookViewId="0">
      <selection activeCell="F6" sqref="F6"/>
    </sheetView>
  </sheetViews>
  <sheetFormatPr defaultColWidth="9.1796875" defaultRowHeight="17.5" x14ac:dyDescent="0.35"/>
  <cols>
    <col min="1" max="1" width="34.54296875" style="3" customWidth="1"/>
    <col min="2" max="2" width="23.81640625" style="3" customWidth="1"/>
    <col min="3" max="3" width="26.81640625" style="3" customWidth="1"/>
    <col min="4" max="4" width="24.7265625" style="3" customWidth="1"/>
    <col min="5" max="5" width="39.26953125" style="3" bestFit="1" customWidth="1"/>
    <col min="6" max="6" width="23.81640625" style="4" customWidth="1"/>
    <col min="7" max="7" width="34.54296875" style="5" customWidth="1"/>
    <col min="8" max="9" width="34.54296875" style="3" customWidth="1"/>
    <col min="10" max="10" width="9.1796875" style="3"/>
    <col min="11" max="11" width="9.54296875" style="3" bestFit="1" customWidth="1"/>
    <col min="12" max="16384" width="9.1796875" style="3"/>
  </cols>
  <sheetData>
    <row r="1" spans="1:13" ht="18" x14ac:dyDescent="0.35">
      <c r="A1" s="1" t="s">
        <v>0</v>
      </c>
      <c r="B1" s="2"/>
    </row>
    <row r="2" spans="1:13" ht="15.75" customHeight="1" x14ac:dyDescent="0.45">
      <c r="A2" s="2"/>
      <c r="B2" s="2"/>
      <c r="C2" s="6"/>
    </row>
    <row r="3" spans="1:13" ht="15.75" customHeight="1" x14ac:dyDescent="0.45">
      <c r="A3" s="2" t="s">
        <v>1</v>
      </c>
      <c r="B3" s="7">
        <v>44074</v>
      </c>
      <c r="C3" s="8" t="s">
        <v>2</v>
      </c>
      <c r="D3" s="3">
        <v>30</v>
      </c>
      <c r="E3" s="3" t="s">
        <v>3</v>
      </c>
      <c r="F3" s="9">
        <v>44044</v>
      </c>
      <c r="G3" s="3"/>
    </row>
    <row r="4" spans="1:13" ht="15.75" customHeight="1" x14ac:dyDescent="0.45">
      <c r="A4" s="2" t="s">
        <v>4</v>
      </c>
      <c r="B4" s="7">
        <v>44089</v>
      </c>
      <c r="C4" s="8" t="s">
        <v>5</v>
      </c>
      <c r="D4" s="10">
        <v>29</v>
      </c>
      <c r="E4" s="3" t="s">
        <v>6</v>
      </c>
      <c r="F4" s="9">
        <v>44074</v>
      </c>
      <c r="G4" s="3"/>
    </row>
    <row r="5" spans="1:13" ht="17.25" customHeight="1" x14ac:dyDescent="0.45">
      <c r="A5" s="2"/>
      <c r="B5" s="2"/>
      <c r="C5" s="6"/>
      <c r="E5" s="3" t="s">
        <v>7</v>
      </c>
      <c r="F5" s="9">
        <v>44060</v>
      </c>
      <c r="G5" s="3"/>
    </row>
    <row r="6" spans="1:13" ht="15.75" customHeight="1" x14ac:dyDescent="0.45">
      <c r="A6" s="2"/>
      <c r="B6" s="2"/>
      <c r="C6" s="6"/>
      <c r="E6" s="3" t="s">
        <v>8</v>
      </c>
      <c r="F6" s="9">
        <v>44089</v>
      </c>
      <c r="G6" s="3"/>
    </row>
    <row r="7" spans="1:13" x14ac:dyDescent="0.35">
      <c r="A7" s="11"/>
      <c r="B7" s="12"/>
      <c r="C7" s="13"/>
      <c r="D7" s="14"/>
      <c r="E7" s="11"/>
      <c r="F7" s="15"/>
    </row>
    <row r="8" spans="1:13" x14ac:dyDescent="0.35">
      <c r="A8" s="11"/>
      <c r="B8" s="11"/>
      <c r="C8" s="13"/>
      <c r="D8" s="14"/>
      <c r="E8" s="11"/>
      <c r="F8" s="15"/>
    </row>
    <row r="9" spans="1:13" x14ac:dyDescent="0.3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35">
      <c r="A10" s="16" t="s">
        <v>14</v>
      </c>
      <c r="B10" s="20"/>
      <c r="C10" s="21">
        <v>1112068200.74</v>
      </c>
      <c r="D10" s="22">
        <v>140065571.44</v>
      </c>
      <c r="E10" s="23">
        <v>127382024.29000001</v>
      </c>
      <c r="F10" s="24">
        <v>0.12228674311374092</v>
      </c>
      <c r="G10" s="25"/>
      <c r="H10" s="26"/>
      <c r="I10" s="26"/>
      <c r="J10" s="26"/>
      <c r="K10" s="26"/>
      <c r="L10" s="26"/>
      <c r="M10" s="26"/>
    </row>
    <row r="11" spans="1:13" x14ac:dyDescent="0.35">
      <c r="A11" s="16" t="s">
        <v>15</v>
      </c>
      <c r="B11" s="20"/>
      <c r="C11" s="27">
        <v>70401532.329999998</v>
      </c>
      <c r="D11" s="22">
        <v>2888419.98</v>
      </c>
      <c r="E11" s="23">
        <v>2515205.62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35">
      <c r="A12" s="16" t="s">
        <v>16</v>
      </c>
      <c r="B12" s="20"/>
      <c r="C12" s="28">
        <v>1041666668.41</v>
      </c>
      <c r="D12" s="22">
        <v>137177151.46000001</v>
      </c>
      <c r="E12" s="23">
        <v>124866818.67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35">
      <c r="A13" s="16" t="s">
        <v>17</v>
      </c>
      <c r="B13" s="11"/>
      <c r="C13" s="28">
        <v>1041666668.41</v>
      </c>
      <c r="D13" s="22">
        <v>137177151.46000004</v>
      </c>
      <c r="E13" s="23">
        <v>124866818.67000002</v>
      </c>
      <c r="F13" s="24">
        <v>0.11987214572258199</v>
      </c>
      <c r="G13" s="25"/>
      <c r="H13" s="29"/>
      <c r="I13" s="26"/>
      <c r="J13" s="26"/>
      <c r="K13" s="26"/>
      <c r="L13" s="26"/>
      <c r="M13" s="26"/>
    </row>
    <row r="14" spans="1:13" x14ac:dyDescent="0.35">
      <c r="A14" s="30" t="s">
        <v>18</v>
      </c>
      <c r="B14" s="31">
        <v>0.01</v>
      </c>
      <c r="C14" s="27">
        <v>233000000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35">
      <c r="A15" s="30" t="s">
        <v>19</v>
      </c>
      <c r="B15" s="31">
        <v>1.47E-2</v>
      </c>
      <c r="C15" s="27">
        <v>266000000</v>
      </c>
      <c r="D15" s="22">
        <v>0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35">
      <c r="A16" s="30" t="s">
        <v>20</v>
      </c>
      <c r="B16" s="31">
        <v>2.2187999999999999E-3</v>
      </c>
      <c r="C16" s="27">
        <v>80000000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35">
      <c r="A17" s="30" t="s">
        <v>21</v>
      </c>
      <c r="B17" s="31">
        <v>1.7399999999999999E-2</v>
      </c>
      <c r="C17" s="27">
        <v>332000000</v>
      </c>
      <c r="D17" s="22">
        <v>6510483.0500000296</v>
      </c>
      <c r="E17" s="23">
        <v>0</v>
      </c>
      <c r="F17" s="24">
        <v>0</v>
      </c>
      <c r="G17" s="25"/>
      <c r="I17" s="26"/>
      <c r="J17" s="26"/>
      <c r="K17" s="26"/>
      <c r="L17" s="26"/>
      <c r="M17" s="26"/>
    </row>
    <row r="18" spans="1:13" x14ac:dyDescent="0.35">
      <c r="A18" s="30" t="s">
        <v>22</v>
      </c>
      <c r="B18" s="31">
        <v>2.1100000000000001E-2</v>
      </c>
      <c r="C18" s="27">
        <v>89000000</v>
      </c>
      <c r="D18" s="22">
        <v>89000000</v>
      </c>
      <c r="E18" s="23">
        <v>83200150.26000002</v>
      </c>
      <c r="F18" s="24">
        <v>0.93483314898876424</v>
      </c>
      <c r="I18" s="26"/>
      <c r="J18" s="26"/>
      <c r="K18" s="26"/>
      <c r="L18" s="26"/>
      <c r="M18" s="26"/>
    </row>
    <row r="19" spans="1:13" x14ac:dyDescent="0.35">
      <c r="A19" s="30" t="s">
        <v>23</v>
      </c>
      <c r="B19" s="31">
        <v>0</v>
      </c>
      <c r="C19" s="21">
        <v>41666668.409999996</v>
      </c>
      <c r="D19" s="22">
        <v>41666668.409999996</v>
      </c>
      <c r="E19" s="23">
        <v>41666668.409999996</v>
      </c>
      <c r="F19" s="24">
        <v>1</v>
      </c>
      <c r="I19" s="26"/>
      <c r="J19" s="26"/>
      <c r="K19" s="26"/>
      <c r="L19" s="26"/>
      <c r="M19" s="26"/>
    </row>
    <row r="20" spans="1:13" x14ac:dyDescent="0.35">
      <c r="A20" s="32"/>
      <c r="B20" s="33"/>
      <c r="C20" s="34"/>
      <c r="D20" s="34"/>
      <c r="E20" s="34"/>
      <c r="F20" s="35"/>
    </row>
    <row r="21" spans="1:13" x14ac:dyDescent="0.35">
      <c r="A21" s="32"/>
      <c r="B21" s="33"/>
      <c r="C21" s="34"/>
      <c r="D21" s="34"/>
      <c r="E21" s="34"/>
      <c r="F21" s="36"/>
    </row>
    <row r="22" spans="1:13" ht="35" x14ac:dyDescent="0.3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3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35">
      <c r="A24" s="32" t="s">
        <v>19</v>
      </c>
      <c r="B24" s="22">
        <v>0</v>
      </c>
      <c r="C24" s="22">
        <v>0</v>
      </c>
      <c r="D24" s="39">
        <v>0</v>
      </c>
      <c r="E24" s="40">
        <v>0</v>
      </c>
      <c r="F24" s="36"/>
    </row>
    <row r="25" spans="1:13" x14ac:dyDescent="0.3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35">
      <c r="A26" s="32" t="s">
        <v>21</v>
      </c>
      <c r="B26" s="22">
        <v>6510483.0500000296</v>
      </c>
      <c r="C26" s="22">
        <v>9440.2000000000007</v>
      </c>
      <c r="D26" s="39">
        <v>19.609888704819365</v>
      </c>
      <c r="E26" s="40">
        <v>2.8434337349397591E-2</v>
      </c>
      <c r="F26" s="36"/>
    </row>
    <row r="27" spans="1:13" x14ac:dyDescent="0.35">
      <c r="A27" s="32" t="s">
        <v>22</v>
      </c>
      <c r="B27" s="22">
        <v>5799849.7399999769</v>
      </c>
      <c r="C27" s="22">
        <v>156491.67000000001</v>
      </c>
      <c r="D27" s="39">
        <v>65.166851011235693</v>
      </c>
      <c r="E27" s="40">
        <v>1.758333370786517</v>
      </c>
      <c r="F27" s="36"/>
    </row>
    <row r="28" spans="1:13" x14ac:dyDescent="0.3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" thickBot="1" x14ac:dyDescent="0.4">
      <c r="A29" s="41" t="s">
        <v>28</v>
      </c>
      <c r="B29" s="42">
        <v>12310332.790000007</v>
      </c>
      <c r="C29" s="42">
        <v>165931.87000000002</v>
      </c>
      <c r="D29" s="43"/>
      <c r="E29" s="34"/>
      <c r="F29" s="36"/>
    </row>
    <row r="30" spans="1:13" x14ac:dyDescent="0.35">
      <c r="B30" s="29"/>
      <c r="C30" s="29"/>
      <c r="D30" s="44"/>
      <c r="E30" s="29"/>
      <c r="F30" s="45"/>
    </row>
    <row r="31" spans="1:13" x14ac:dyDescent="0.35">
      <c r="A31" s="46"/>
      <c r="B31" s="47"/>
      <c r="C31" s="29"/>
      <c r="D31" s="29"/>
      <c r="E31" s="29"/>
      <c r="F31" s="45"/>
    </row>
    <row r="32" spans="1:13" x14ac:dyDescent="0.35">
      <c r="A32" s="3" t="s">
        <v>29</v>
      </c>
      <c r="E32" s="48"/>
    </row>
    <row r="33" spans="1:7" x14ac:dyDescent="0.35">
      <c r="E33" s="48"/>
      <c r="F33" s="49"/>
      <c r="G33" s="50"/>
    </row>
    <row r="34" spans="1:7" x14ac:dyDescent="0.35">
      <c r="A34" s="46" t="s">
        <v>30</v>
      </c>
      <c r="F34" s="49"/>
      <c r="G34" s="50"/>
    </row>
    <row r="35" spans="1:7" x14ac:dyDescent="0.35">
      <c r="A35" s="51" t="s">
        <v>31</v>
      </c>
      <c r="E35" s="52">
        <v>260321.2</v>
      </c>
      <c r="F35" s="53"/>
      <c r="G35" s="54"/>
    </row>
    <row r="36" spans="1:7" x14ac:dyDescent="0.35">
      <c r="A36" s="51" t="s">
        <v>32</v>
      </c>
      <c r="E36" s="55">
        <v>0</v>
      </c>
      <c r="F36" s="53"/>
      <c r="G36" s="54"/>
    </row>
    <row r="37" spans="1:7" x14ac:dyDescent="0.35">
      <c r="A37" s="46" t="s">
        <v>33</v>
      </c>
      <c r="E37" s="52">
        <v>260321.2</v>
      </c>
      <c r="F37" s="53"/>
      <c r="G37" s="54"/>
    </row>
    <row r="38" spans="1:7" x14ac:dyDescent="0.35">
      <c r="E38" s="56"/>
      <c r="F38" s="53"/>
      <c r="G38" s="54"/>
    </row>
    <row r="39" spans="1:7" x14ac:dyDescent="0.35">
      <c r="A39" s="46" t="s">
        <v>34</v>
      </c>
      <c r="E39" s="56"/>
      <c r="F39" s="53"/>
      <c r="G39" s="54"/>
    </row>
    <row r="40" spans="1:7" x14ac:dyDescent="0.35">
      <c r="A40" s="51" t="s">
        <v>35</v>
      </c>
      <c r="E40" s="52">
        <v>12611864.09</v>
      </c>
      <c r="F40" s="53"/>
      <c r="G40" s="54"/>
    </row>
    <row r="41" spans="1:7" x14ac:dyDescent="0.35">
      <c r="A41" s="51" t="s">
        <v>36</v>
      </c>
      <c r="E41" s="55">
        <v>0</v>
      </c>
      <c r="F41" s="53"/>
      <c r="G41" s="54"/>
    </row>
    <row r="42" spans="1:7" x14ac:dyDescent="0.35">
      <c r="A42" s="46" t="s">
        <v>37</v>
      </c>
      <c r="E42" s="52">
        <v>12611864.09</v>
      </c>
      <c r="F42" s="53"/>
      <c r="G42" s="54"/>
    </row>
    <row r="43" spans="1:7" x14ac:dyDescent="0.35">
      <c r="A43" s="51"/>
      <c r="E43" s="57"/>
      <c r="F43" s="53"/>
      <c r="G43" s="54"/>
    </row>
    <row r="44" spans="1:7" x14ac:dyDescent="0.35">
      <c r="A44" s="46" t="s">
        <v>38</v>
      </c>
      <c r="E44" s="52">
        <v>104811.57</v>
      </c>
      <c r="F44" s="53"/>
      <c r="G44" s="54"/>
    </row>
    <row r="45" spans="1:7" x14ac:dyDescent="0.35">
      <c r="A45" s="46"/>
      <c r="E45" s="52"/>
      <c r="F45" s="53"/>
      <c r="G45" s="54"/>
    </row>
    <row r="46" spans="1:7" x14ac:dyDescent="0.35">
      <c r="A46" s="46"/>
      <c r="E46" s="58"/>
      <c r="F46" s="53"/>
      <c r="G46" s="54"/>
    </row>
    <row r="47" spans="1:7" ht="18" thickBot="1" x14ac:dyDescent="0.4">
      <c r="A47" s="3" t="s">
        <v>39</v>
      </c>
      <c r="E47" s="59">
        <v>12976996.859999999</v>
      </c>
      <c r="F47" s="53"/>
      <c r="G47" s="54"/>
    </row>
    <row r="48" spans="1:7" ht="18" thickTop="1" x14ac:dyDescent="0.35">
      <c r="E48" s="60"/>
      <c r="F48" s="53"/>
      <c r="G48" s="54"/>
    </row>
    <row r="49" spans="1:7" x14ac:dyDescent="0.35">
      <c r="A49" s="3" t="s">
        <v>40</v>
      </c>
      <c r="D49" s="61"/>
      <c r="E49" s="62"/>
      <c r="F49" s="53"/>
      <c r="G49" s="54"/>
    </row>
    <row r="50" spans="1:7" x14ac:dyDescent="0.35">
      <c r="D50" s="63" t="s">
        <v>41</v>
      </c>
      <c r="E50" s="63" t="s">
        <v>42</v>
      </c>
      <c r="F50" s="53"/>
      <c r="G50" s="54"/>
    </row>
    <row r="51" spans="1:7" x14ac:dyDescent="0.35">
      <c r="A51" s="46" t="s">
        <v>43</v>
      </c>
      <c r="D51" s="64">
        <v>22430</v>
      </c>
      <c r="E51" s="58">
        <v>137177151.46000001</v>
      </c>
      <c r="F51" s="53"/>
      <c r="G51" s="54"/>
    </row>
    <row r="52" spans="1:7" x14ac:dyDescent="0.35">
      <c r="A52" s="46" t="s">
        <v>44</v>
      </c>
      <c r="D52" s="65"/>
      <c r="E52" s="55">
        <v>12310332.790000007</v>
      </c>
      <c r="F52" s="53"/>
      <c r="G52" s="54"/>
    </row>
    <row r="53" spans="1:7" x14ac:dyDescent="0.35">
      <c r="A53" s="46"/>
      <c r="D53" s="66">
        <v>21407</v>
      </c>
      <c r="E53" s="67">
        <v>124866818.67</v>
      </c>
      <c r="F53" s="53"/>
      <c r="G53" s="54"/>
    </row>
    <row r="54" spans="1:7" x14ac:dyDescent="0.35">
      <c r="F54" s="53"/>
      <c r="G54" s="54"/>
    </row>
    <row r="55" spans="1:7" x14ac:dyDescent="0.35">
      <c r="A55" s="3" t="s">
        <v>45</v>
      </c>
      <c r="E55" s="61"/>
      <c r="F55" s="53"/>
      <c r="G55" s="54"/>
    </row>
    <row r="56" spans="1:7" x14ac:dyDescent="0.35">
      <c r="F56" s="53"/>
      <c r="G56" s="54"/>
    </row>
    <row r="57" spans="1:7" x14ac:dyDescent="0.35">
      <c r="A57" s="46" t="s">
        <v>39</v>
      </c>
      <c r="E57" s="68">
        <v>12976996.859999999</v>
      </c>
      <c r="F57" s="53"/>
      <c r="G57" s="54"/>
    </row>
    <row r="58" spans="1:7" x14ac:dyDescent="0.35">
      <c r="A58" s="46" t="s">
        <v>46</v>
      </c>
      <c r="E58" s="68">
        <v>0</v>
      </c>
      <c r="F58" s="53"/>
      <c r="G58" s="54"/>
    </row>
    <row r="59" spans="1:7" x14ac:dyDescent="0.35">
      <c r="A59" s="46" t="s">
        <v>47</v>
      </c>
      <c r="E59" s="69">
        <v>12976996.859999999</v>
      </c>
      <c r="F59" s="53"/>
      <c r="G59" s="54"/>
    </row>
    <row r="60" spans="1:7" x14ac:dyDescent="0.35">
      <c r="F60" s="53"/>
      <c r="G60" s="54"/>
    </row>
    <row r="61" spans="1:7" x14ac:dyDescent="0.35">
      <c r="A61" s="46" t="s">
        <v>48</v>
      </c>
      <c r="E61" s="29">
        <v>0</v>
      </c>
      <c r="F61" s="53"/>
      <c r="G61" s="54"/>
    </row>
    <row r="62" spans="1:7" x14ac:dyDescent="0.35">
      <c r="F62" s="53"/>
      <c r="G62" s="54"/>
    </row>
    <row r="63" spans="1:7" x14ac:dyDescent="0.35">
      <c r="A63" s="46" t="s">
        <v>49</v>
      </c>
      <c r="F63" s="53"/>
      <c r="G63" s="54"/>
    </row>
    <row r="64" spans="1:7" x14ac:dyDescent="0.35">
      <c r="A64" s="51" t="s">
        <v>50</v>
      </c>
      <c r="E64" s="68">
        <v>116721.31</v>
      </c>
      <c r="F64" s="53"/>
      <c r="G64" s="54"/>
    </row>
    <row r="65" spans="1:7" x14ac:dyDescent="0.35">
      <c r="A65" s="51" t="s">
        <v>51</v>
      </c>
      <c r="E65" s="68">
        <v>116721.31</v>
      </c>
      <c r="F65" s="53"/>
      <c r="G65" s="54"/>
    </row>
    <row r="66" spans="1:7" x14ac:dyDescent="0.35">
      <c r="A66" s="51" t="s">
        <v>52</v>
      </c>
      <c r="E66" s="69">
        <v>0</v>
      </c>
      <c r="F66" s="53"/>
      <c r="G66" s="54"/>
    </row>
    <row r="67" spans="1:7" x14ac:dyDescent="0.35">
      <c r="F67" s="53"/>
      <c r="G67" s="54"/>
    </row>
    <row r="68" spans="1:7" x14ac:dyDescent="0.35">
      <c r="A68" s="46" t="s">
        <v>53</v>
      </c>
      <c r="F68" s="53"/>
      <c r="G68" s="54"/>
    </row>
    <row r="69" spans="1:7" x14ac:dyDescent="0.35">
      <c r="A69" s="51" t="s">
        <v>54</v>
      </c>
      <c r="F69" s="53"/>
      <c r="G69" s="54"/>
    </row>
    <row r="70" spans="1:7" x14ac:dyDescent="0.35">
      <c r="A70" s="70" t="s">
        <v>55</v>
      </c>
      <c r="E70" s="68">
        <v>0</v>
      </c>
      <c r="F70" s="53"/>
      <c r="G70" s="54"/>
    </row>
    <row r="71" spans="1:7" x14ac:dyDescent="0.35">
      <c r="A71" s="70" t="s">
        <v>56</v>
      </c>
      <c r="E71" s="68">
        <v>0</v>
      </c>
      <c r="F71" s="53"/>
      <c r="G71" s="54"/>
    </row>
    <row r="72" spans="1:7" x14ac:dyDescent="0.35">
      <c r="A72" s="70" t="s">
        <v>57</v>
      </c>
      <c r="E72" s="68">
        <v>0</v>
      </c>
      <c r="F72" s="53"/>
      <c r="G72" s="54"/>
    </row>
    <row r="73" spans="1:7" x14ac:dyDescent="0.35">
      <c r="A73" s="70"/>
      <c r="E73" s="68"/>
      <c r="F73" s="53"/>
      <c r="G73" s="54"/>
    </row>
    <row r="74" spans="1:7" x14ac:dyDescent="0.35">
      <c r="A74" s="70" t="s">
        <v>58</v>
      </c>
      <c r="E74" s="68">
        <v>0</v>
      </c>
      <c r="F74" s="53"/>
      <c r="G74" s="54"/>
    </row>
    <row r="75" spans="1:7" x14ac:dyDescent="0.35">
      <c r="A75" s="70" t="s">
        <v>59</v>
      </c>
      <c r="E75" s="68">
        <v>0</v>
      </c>
      <c r="F75" s="53"/>
      <c r="G75" s="54"/>
    </row>
    <row r="76" spans="1:7" x14ac:dyDescent="0.35">
      <c r="F76" s="53"/>
      <c r="G76" s="54"/>
    </row>
    <row r="77" spans="1:7" x14ac:dyDescent="0.35">
      <c r="A77" s="51" t="s">
        <v>60</v>
      </c>
      <c r="F77" s="53"/>
      <c r="G77" s="54"/>
    </row>
    <row r="78" spans="1:7" x14ac:dyDescent="0.35">
      <c r="A78" s="70" t="s">
        <v>61</v>
      </c>
      <c r="E78" s="68">
        <v>0</v>
      </c>
      <c r="F78" s="53"/>
      <c r="G78" s="54"/>
    </row>
    <row r="79" spans="1:7" x14ac:dyDescent="0.35">
      <c r="A79" s="70" t="s">
        <v>62</v>
      </c>
      <c r="E79" s="68">
        <v>0</v>
      </c>
      <c r="F79" s="53"/>
      <c r="G79" s="54"/>
    </row>
    <row r="80" spans="1:7" x14ac:dyDescent="0.35">
      <c r="A80" s="70" t="s">
        <v>63</v>
      </c>
      <c r="E80" s="68">
        <v>0</v>
      </c>
      <c r="F80" s="53"/>
      <c r="G80" s="54"/>
    </row>
    <row r="81" spans="1:7" x14ac:dyDescent="0.35">
      <c r="A81" s="70"/>
      <c r="E81" s="68"/>
      <c r="F81" s="53"/>
      <c r="G81" s="54"/>
    </row>
    <row r="82" spans="1:7" x14ac:dyDescent="0.35">
      <c r="A82" s="70" t="s">
        <v>64</v>
      </c>
      <c r="E82" s="68">
        <v>0</v>
      </c>
      <c r="F82" s="53"/>
      <c r="G82" s="54"/>
    </row>
    <row r="83" spans="1:7" x14ac:dyDescent="0.35">
      <c r="A83" s="70" t="s">
        <v>65</v>
      </c>
      <c r="E83" s="68">
        <v>0</v>
      </c>
      <c r="F83" s="53"/>
      <c r="G83" s="54"/>
    </row>
    <row r="84" spans="1:7" x14ac:dyDescent="0.35">
      <c r="A84" s="70"/>
      <c r="F84" s="53"/>
      <c r="G84" s="54"/>
    </row>
    <row r="85" spans="1:7" x14ac:dyDescent="0.35">
      <c r="A85" s="51" t="s">
        <v>66</v>
      </c>
      <c r="F85" s="53"/>
      <c r="G85" s="54"/>
    </row>
    <row r="86" spans="1:7" x14ac:dyDescent="0.35">
      <c r="A86" s="70" t="s">
        <v>67</v>
      </c>
      <c r="E86" s="68">
        <v>0</v>
      </c>
      <c r="F86" s="53"/>
      <c r="G86" s="54"/>
    </row>
    <row r="87" spans="1:7" x14ac:dyDescent="0.35">
      <c r="A87" s="70" t="s">
        <v>68</v>
      </c>
      <c r="E87" s="68">
        <v>0</v>
      </c>
      <c r="F87" s="53"/>
      <c r="G87" s="54"/>
    </row>
    <row r="88" spans="1:7" x14ac:dyDescent="0.35">
      <c r="A88" s="70" t="s">
        <v>69</v>
      </c>
      <c r="E88" s="68">
        <v>0</v>
      </c>
      <c r="F88" s="53"/>
      <c r="G88" s="54"/>
    </row>
    <row r="89" spans="1:7" x14ac:dyDescent="0.35">
      <c r="A89" s="70"/>
      <c r="E89" s="68"/>
      <c r="F89" s="53"/>
      <c r="G89" s="54"/>
    </row>
    <row r="90" spans="1:7" x14ac:dyDescent="0.35">
      <c r="A90" s="70" t="s">
        <v>70</v>
      </c>
      <c r="E90" s="68">
        <v>0</v>
      </c>
      <c r="F90" s="53"/>
      <c r="G90" s="54"/>
    </row>
    <row r="91" spans="1:7" x14ac:dyDescent="0.35">
      <c r="A91" s="70" t="s">
        <v>71</v>
      </c>
      <c r="E91" s="68">
        <v>0</v>
      </c>
      <c r="F91" s="53"/>
      <c r="G91" s="54"/>
    </row>
    <row r="92" spans="1:7" x14ac:dyDescent="0.35">
      <c r="A92" s="70"/>
      <c r="F92" s="53"/>
      <c r="G92" s="54"/>
    </row>
    <row r="93" spans="1:7" x14ac:dyDescent="0.35">
      <c r="A93" s="51" t="s">
        <v>72</v>
      </c>
      <c r="F93" s="53"/>
      <c r="G93" s="54"/>
    </row>
    <row r="94" spans="1:7" x14ac:dyDescent="0.35">
      <c r="A94" s="70" t="s">
        <v>73</v>
      </c>
      <c r="E94" s="68">
        <v>0</v>
      </c>
      <c r="F94" s="53"/>
      <c r="G94" s="54"/>
    </row>
    <row r="95" spans="1:7" x14ac:dyDescent="0.35">
      <c r="A95" s="70" t="s">
        <v>74</v>
      </c>
      <c r="E95" s="68">
        <v>0</v>
      </c>
      <c r="F95" s="53"/>
      <c r="G95" s="54"/>
    </row>
    <row r="96" spans="1:7" x14ac:dyDescent="0.35">
      <c r="A96" s="70" t="s">
        <v>75</v>
      </c>
      <c r="E96" s="68">
        <v>9440.2000000000007</v>
      </c>
      <c r="F96" s="53"/>
      <c r="G96" s="54"/>
    </row>
    <row r="97" spans="1:7" x14ac:dyDescent="0.35">
      <c r="A97" s="70"/>
      <c r="E97" s="68"/>
      <c r="F97" s="53"/>
      <c r="G97" s="54"/>
    </row>
    <row r="98" spans="1:7" x14ac:dyDescent="0.35">
      <c r="A98" s="70" t="s">
        <v>76</v>
      </c>
      <c r="E98" s="68">
        <v>9440.2000000000007</v>
      </c>
      <c r="F98" s="53"/>
      <c r="G98" s="54"/>
    </row>
    <row r="99" spans="1:7" x14ac:dyDescent="0.35">
      <c r="A99" s="70" t="s">
        <v>77</v>
      </c>
      <c r="E99" s="68">
        <v>0</v>
      </c>
      <c r="F99" s="53"/>
      <c r="G99" s="54"/>
    </row>
    <row r="100" spans="1:7" x14ac:dyDescent="0.35">
      <c r="F100" s="53"/>
      <c r="G100" s="54"/>
    </row>
    <row r="101" spans="1:7" x14ac:dyDescent="0.35">
      <c r="A101" s="51" t="s">
        <v>78</v>
      </c>
      <c r="F101" s="53"/>
      <c r="G101" s="54"/>
    </row>
    <row r="102" spans="1:7" x14ac:dyDescent="0.35">
      <c r="A102" s="70" t="s">
        <v>79</v>
      </c>
      <c r="E102" s="68">
        <v>0</v>
      </c>
      <c r="F102" s="53"/>
      <c r="G102" s="54"/>
    </row>
    <row r="103" spans="1:7" x14ac:dyDescent="0.35">
      <c r="A103" s="70" t="s">
        <v>80</v>
      </c>
      <c r="E103" s="68">
        <v>0</v>
      </c>
      <c r="F103" s="53"/>
      <c r="G103" s="54"/>
    </row>
    <row r="104" spans="1:7" x14ac:dyDescent="0.35">
      <c r="A104" s="70" t="s">
        <v>81</v>
      </c>
      <c r="E104" s="68">
        <v>156491.67000000001</v>
      </c>
      <c r="F104" s="53"/>
      <c r="G104" s="54"/>
    </row>
    <row r="105" spans="1:7" x14ac:dyDescent="0.35">
      <c r="A105" s="70"/>
      <c r="E105" s="68"/>
      <c r="F105" s="53"/>
      <c r="G105" s="54"/>
    </row>
    <row r="106" spans="1:7" x14ac:dyDescent="0.35">
      <c r="A106" s="70" t="s">
        <v>82</v>
      </c>
      <c r="E106" s="68">
        <v>156491.67000000001</v>
      </c>
      <c r="F106" s="53"/>
      <c r="G106" s="54"/>
    </row>
    <row r="107" spans="1:7" x14ac:dyDescent="0.35">
      <c r="A107" s="70" t="s">
        <v>83</v>
      </c>
      <c r="E107" s="68">
        <v>0</v>
      </c>
      <c r="F107" s="53"/>
      <c r="G107" s="54"/>
    </row>
    <row r="108" spans="1:7" x14ac:dyDescent="0.35">
      <c r="A108" s="70"/>
      <c r="E108" s="29"/>
      <c r="F108" s="53"/>
      <c r="G108" s="54"/>
    </row>
    <row r="109" spans="1:7" x14ac:dyDescent="0.35">
      <c r="A109" s="51" t="s">
        <v>84</v>
      </c>
      <c r="F109" s="53"/>
      <c r="G109" s="54"/>
    </row>
    <row r="110" spans="1:7" x14ac:dyDescent="0.35">
      <c r="A110" s="70" t="s">
        <v>85</v>
      </c>
      <c r="E110" s="69">
        <v>165931.87000000002</v>
      </c>
      <c r="F110" s="53"/>
      <c r="G110" s="54"/>
    </row>
    <row r="111" spans="1:7" x14ac:dyDescent="0.35">
      <c r="A111" s="70" t="s">
        <v>86</v>
      </c>
      <c r="E111" s="69">
        <v>165931.87000000002</v>
      </c>
      <c r="F111" s="53"/>
      <c r="G111" s="54"/>
    </row>
    <row r="112" spans="1:7" x14ac:dyDescent="0.35">
      <c r="A112" s="70" t="s">
        <v>87</v>
      </c>
      <c r="E112" s="69">
        <v>0</v>
      </c>
      <c r="F112" s="53"/>
      <c r="G112" s="54"/>
    </row>
    <row r="113" spans="1:7" x14ac:dyDescent="0.35">
      <c r="A113" s="70" t="s">
        <v>88</v>
      </c>
      <c r="E113" s="69">
        <v>0</v>
      </c>
      <c r="F113" s="53"/>
      <c r="G113" s="54"/>
    </row>
    <row r="114" spans="1:7" x14ac:dyDescent="0.35">
      <c r="F114" s="53"/>
      <c r="G114" s="54"/>
    </row>
    <row r="115" spans="1:7" x14ac:dyDescent="0.35">
      <c r="A115" s="46" t="s">
        <v>89</v>
      </c>
      <c r="E115" s="26">
        <v>12694343.680466667</v>
      </c>
      <c r="F115" s="53"/>
      <c r="G115" s="54"/>
    </row>
    <row r="116" spans="1:7" x14ac:dyDescent="0.35">
      <c r="A116" s="51"/>
      <c r="F116" s="53"/>
      <c r="G116" s="54"/>
    </row>
    <row r="117" spans="1:7" x14ac:dyDescent="0.35">
      <c r="A117" s="46" t="s">
        <v>90</v>
      </c>
      <c r="E117" s="71">
        <v>12310332.790000007</v>
      </c>
      <c r="F117" s="53"/>
      <c r="G117" s="54"/>
    </row>
    <row r="118" spans="1:7" x14ac:dyDescent="0.35">
      <c r="A118" s="46"/>
      <c r="F118" s="53"/>
      <c r="G118" s="54"/>
    </row>
    <row r="119" spans="1:7" x14ac:dyDescent="0.35">
      <c r="A119" s="51" t="s">
        <v>91</v>
      </c>
      <c r="E119" s="68">
        <v>0</v>
      </c>
      <c r="F119" s="53"/>
      <c r="G119" s="54"/>
    </row>
    <row r="120" spans="1:7" x14ac:dyDescent="0.35">
      <c r="A120" s="51" t="s">
        <v>92</v>
      </c>
      <c r="E120" s="72">
        <v>12310332.790000007</v>
      </c>
      <c r="F120" s="53"/>
      <c r="G120" s="54"/>
    </row>
    <row r="121" spans="1:7" x14ac:dyDescent="0.35">
      <c r="A121" s="51" t="s">
        <v>93</v>
      </c>
      <c r="E121" s="69">
        <v>0</v>
      </c>
      <c r="F121" s="53"/>
      <c r="G121" s="54"/>
    </row>
    <row r="122" spans="1:7" x14ac:dyDescent="0.35">
      <c r="A122" s="51"/>
      <c r="E122" s="26"/>
      <c r="F122" s="53"/>
      <c r="G122" s="54"/>
    </row>
    <row r="123" spans="1:7" x14ac:dyDescent="0.35">
      <c r="A123" s="46" t="s">
        <v>94</v>
      </c>
      <c r="E123" s="69">
        <v>0</v>
      </c>
      <c r="F123" s="53"/>
      <c r="G123" s="54"/>
    </row>
    <row r="124" spans="1:7" x14ac:dyDescent="0.35">
      <c r="A124" s="46"/>
      <c r="E124" s="73"/>
      <c r="F124" s="53"/>
      <c r="G124" s="54"/>
    </row>
    <row r="125" spans="1:7" x14ac:dyDescent="0.35">
      <c r="A125" s="51" t="s">
        <v>95</v>
      </c>
      <c r="E125" s="68">
        <v>0</v>
      </c>
      <c r="F125" s="53"/>
      <c r="G125" s="54"/>
    </row>
    <row r="126" spans="1:7" x14ac:dyDescent="0.35">
      <c r="A126" s="51" t="s">
        <v>96</v>
      </c>
      <c r="E126" s="69">
        <v>0</v>
      </c>
      <c r="F126" s="53"/>
      <c r="G126" s="54"/>
    </row>
    <row r="127" spans="1:7" x14ac:dyDescent="0.35">
      <c r="A127" s="51" t="s">
        <v>97</v>
      </c>
      <c r="E127" s="69">
        <v>0</v>
      </c>
      <c r="F127" s="53"/>
      <c r="G127" s="54"/>
    </row>
    <row r="128" spans="1:7" x14ac:dyDescent="0.35">
      <c r="A128" s="51"/>
      <c r="E128" s="26"/>
      <c r="F128" s="53"/>
      <c r="G128" s="54"/>
    </row>
    <row r="129" spans="1:7" x14ac:dyDescent="0.35">
      <c r="A129" s="46" t="s">
        <v>98</v>
      </c>
      <c r="E129" s="69">
        <v>384010.89046666026</v>
      </c>
      <c r="F129" s="53"/>
      <c r="G129" s="54"/>
    </row>
    <row r="130" spans="1:7" x14ac:dyDescent="0.35">
      <c r="A130" s="51" t="s">
        <v>99</v>
      </c>
      <c r="E130" s="68">
        <v>0</v>
      </c>
      <c r="F130" s="53"/>
      <c r="G130" s="54"/>
    </row>
    <row r="131" spans="1:7" x14ac:dyDescent="0.35">
      <c r="A131" s="46" t="s">
        <v>100</v>
      </c>
      <c r="E131" s="69">
        <v>384010.89046666026</v>
      </c>
      <c r="F131" s="53"/>
      <c r="G131" s="54"/>
    </row>
    <row r="132" spans="1:7" x14ac:dyDescent="0.35">
      <c r="F132" s="53"/>
      <c r="G132" s="54"/>
    </row>
    <row r="133" spans="1:7" hidden="1" x14ac:dyDescent="0.35">
      <c r="A133" s="3" t="s">
        <v>101</v>
      </c>
      <c r="F133" s="53"/>
      <c r="G133" s="54"/>
    </row>
    <row r="134" spans="1:7" hidden="1" x14ac:dyDescent="0.35">
      <c r="F134" s="53"/>
      <c r="G134" s="54"/>
    </row>
    <row r="135" spans="1:7" hidden="1" x14ac:dyDescent="0.35">
      <c r="A135" s="46" t="s">
        <v>102</v>
      </c>
      <c r="E135" s="68">
        <v>0</v>
      </c>
      <c r="F135" s="53"/>
      <c r="G135" s="54"/>
    </row>
    <row r="136" spans="1:7" hidden="1" x14ac:dyDescent="0.35">
      <c r="A136" s="46" t="s">
        <v>103</v>
      </c>
      <c r="E136" s="74">
        <v>0</v>
      </c>
      <c r="F136" s="53"/>
      <c r="G136" s="54"/>
    </row>
    <row r="137" spans="1:7" hidden="1" x14ac:dyDescent="0.35">
      <c r="A137" s="46" t="s">
        <v>104</v>
      </c>
      <c r="E137" s="69">
        <v>0</v>
      </c>
      <c r="F137" s="53"/>
      <c r="G137" s="54"/>
    </row>
    <row r="138" spans="1:7" hidden="1" x14ac:dyDescent="0.35">
      <c r="A138" s="46"/>
      <c r="E138" s="26"/>
      <c r="F138" s="53"/>
      <c r="G138" s="54"/>
    </row>
    <row r="139" spans="1:7" hidden="1" x14ac:dyDescent="0.35">
      <c r="A139" s="46"/>
      <c r="E139" s="26"/>
      <c r="F139" s="53"/>
      <c r="G139" s="54"/>
    </row>
    <row r="140" spans="1:7" x14ac:dyDescent="0.35">
      <c r="F140" s="53"/>
      <c r="G140" s="54"/>
    </row>
    <row r="141" spans="1:7" x14ac:dyDescent="0.35">
      <c r="A141" s="3" t="s">
        <v>105</v>
      </c>
      <c r="F141" s="53"/>
      <c r="G141" s="54"/>
    </row>
    <row r="142" spans="1:7" x14ac:dyDescent="0.35">
      <c r="F142" s="53"/>
      <c r="G142" s="54"/>
    </row>
    <row r="143" spans="1:7" x14ac:dyDescent="0.35">
      <c r="A143" s="46" t="s">
        <v>106</v>
      </c>
      <c r="E143" s="69">
        <v>2604166.67</v>
      </c>
      <c r="F143" s="53"/>
      <c r="G143" s="54"/>
    </row>
    <row r="144" spans="1:7" x14ac:dyDescent="0.35">
      <c r="A144" s="46" t="s">
        <v>107</v>
      </c>
      <c r="E144" s="69">
        <v>2604166.6799999997</v>
      </c>
      <c r="F144" s="75"/>
      <c r="G144" s="54"/>
    </row>
    <row r="145" spans="1:256" x14ac:dyDescent="0.35">
      <c r="A145" s="46" t="s">
        <v>108</v>
      </c>
      <c r="E145" s="68">
        <v>2604166.6800000002</v>
      </c>
      <c r="F145" s="53"/>
      <c r="G145" s="54"/>
    </row>
    <row r="146" spans="1:256" s="2" customFormat="1" x14ac:dyDescent="0.35">
      <c r="A146" s="76" t="s">
        <v>109</v>
      </c>
      <c r="B146" s="76"/>
      <c r="C146" s="76"/>
      <c r="D146" s="76"/>
      <c r="E146" s="68">
        <v>0</v>
      </c>
      <c r="F146" s="4"/>
      <c r="G146" s="54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35">
      <c r="A147" s="46" t="s">
        <v>110</v>
      </c>
      <c r="E147" s="69">
        <v>2604166.6800000002</v>
      </c>
      <c r="F147" s="53"/>
      <c r="G147" s="54"/>
    </row>
    <row r="148" spans="1:256" x14ac:dyDescent="0.35">
      <c r="F148" s="53"/>
      <c r="G148" s="54"/>
    </row>
    <row r="149" spans="1:256" x14ac:dyDescent="0.35">
      <c r="A149" s="46" t="s">
        <v>111</v>
      </c>
      <c r="D149" s="77"/>
      <c r="E149" s="26">
        <v>2604166.6799999997</v>
      </c>
      <c r="F149" s="53"/>
      <c r="G149" s="54"/>
    </row>
    <row r="150" spans="1:256" x14ac:dyDescent="0.35">
      <c r="F150" s="53"/>
      <c r="G150" s="54"/>
    </row>
    <row r="151" spans="1:256" x14ac:dyDescent="0.35">
      <c r="A151" s="3" t="s">
        <v>112</v>
      </c>
      <c r="F151" s="53"/>
      <c r="G151" s="54"/>
    </row>
    <row r="152" spans="1:256" x14ac:dyDescent="0.35">
      <c r="F152" s="53"/>
      <c r="G152" s="54"/>
    </row>
    <row r="153" spans="1:256" x14ac:dyDescent="0.35">
      <c r="A153" s="46" t="s">
        <v>113</v>
      </c>
      <c r="E153" s="78">
        <v>2.20823702E-2</v>
      </c>
      <c r="F153" s="53"/>
      <c r="G153" s="54"/>
    </row>
    <row r="154" spans="1:256" x14ac:dyDescent="0.35">
      <c r="A154" s="46" t="s">
        <v>114</v>
      </c>
      <c r="E154" s="79">
        <v>16.882458</v>
      </c>
      <c r="F154" s="53"/>
      <c r="G154" s="54"/>
    </row>
    <row r="155" spans="1:256" x14ac:dyDescent="0.35">
      <c r="F155" s="53"/>
      <c r="G155" s="54"/>
    </row>
    <row r="156" spans="1:256" x14ac:dyDescent="0.35">
      <c r="D156" s="63" t="s">
        <v>42</v>
      </c>
      <c r="E156" s="63" t="s">
        <v>41</v>
      </c>
      <c r="F156" s="53"/>
      <c r="G156" s="54"/>
    </row>
    <row r="157" spans="1:256" x14ac:dyDescent="0.35">
      <c r="A157" s="46" t="s">
        <v>115</v>
      </c>
      <c r="D157" s="69">
        <v>71683.06</v>
      </c>
      <c r="E157" s="3">
        <v>12</v>
      </c>
      <c r="F157" s="80"/>
      <c r="G157" s="54"/>
    </row>
    <row r="158" spans="1:256" x14ac:dyDescent="0.35">
      <c r="A158" s="46" t="s">
        <v>116</v>
      </c>
      <c r="D158" s="74">
        <v>104811.57</v>
      </c>
      <c r="F158" s="53"/>
      <c r="G158" s="54"/>
    </row>
    <row r="159" spans="1:256" x14ac:dyDescent="0.35">
      <c r="A159" s="3" t="s">
        <v>117</v>
      </c>
      <c r="D159" s="26">
        <v>-33128.510000000009</v>
      </c>
    </row>
    <row r="160" spans="1:256" x14ac:dyDescent="0.35">
      <c r="A160" s="46" t="s">
        <v>118</v>
      </c>
      <c r="D160" s="69">
        <v>140065571.44</v>
      </c>
      <c r="F160" s="80"/>
      <c r="G160" s="54"/>
    </row>
    <row r="161" spans="1:7" x14ac:dyDescent="0.35">
      <c r="F161" s="80"/>
      <c r="G161" s="54"/>
    </row>
    <row r="162" spans="1:7" x14ac:dyDescent="0.35">
      <c r="A162" s="46" t="s">
        <v>119</v>
      </c>
      <c r="D162" s="81">
        <v>9.1502960000000003E-4</v>
      </c>
      <c r="F162" s="80"/>
      <c r="G162" s="54"/>
    </row>
    <row r="163" spans="1:7" x14ac:dyDescent="0.35">
      <c r="A163" s="46" t="s">
        <v>120</v>
      </c>
      <c r="D163" s="81">
        <v>2.1406155E-3</v>
      </c>
      <c r="F163" s="80"/>
      <c r="G163" s="54"/>
    </row>
    <row r="164" spans="1:7" x14ac:dyDescent="0.35">
      <c r="A164" s="46" t="s">
        <v>121</v>
      </c>
      <c r="D164" s="81">
        <v>-5.8770779999999998E-4</v>
      </c>
      <c r="F164" s="80"/>
      <c r="G164" s="54"/>
    </row>
    <row r="165" spans="1:7" x14ac:dyDescent="0.35">
      <c r="A165" s="46" t="s">
        <v>122</v>
      </c>
      <c r="D165" s="81">
        <v>-2.8382572241908537E-3</v>
      </c>
      <c r="F165" s="53"/>
      <c r="G165" s="54"/>
    </row>
    <row r="166" spans="1:7" x14ac:dyDescent="0.35">
      <c r="A166" s="46" t="s">
        <v>123</v>
      </c>
      <c r="D166" s="78">
        <v>-9.2579981047713413E-5</v>
      </c>
      <c r="F166" s="53"/>
      <c r="G166" s="54"/>
    </row>
    <row r="167" spans="1:7" x14ac:dyDescent="0.35">
      <c r="A167" s="46"/>
      <c r="F167" s="53"/>
      <c r="G167" s="54"/>
    </row>
    <row r="168" spans="1:7" x14ac:dyDescent="0.35">
      <c r="A168" s="46" t="s">
        <v>124</v>
      </c>
      <c r="D168" s="26">
        <v>9813189.5700000003</v>
      </c>
      <c r="F168" s="53"/>
      <c r="G168" s="54"/>
    </row>
    <row r="169" spans="1:7" x14ac:dyDescent="0.35">
      <c r="A169" s="46"/>
      <c r="F169" s="53"/>
      <c r="G169" s="54"/>
    </row>
    <row r="170" spans="1:7" ht="35" x14ac:dyDescent="0.35">
      <c r="A170" s="46" t="s">
        <v>125</v>
      </c>
      <c r="D170" s="63" t="s">
        <v>42</v>
      </c>
      <c r="E170" s="63" t="s">
        <v>41</v>
      </c>
      <c r="F170" s="82" t="s">
        <v>126</v>
      </c>
      <c r="G170" s="54"/>
    </row>
    <row r="171" spans="1:7" x14ac:dyDescent="0.35">
      <c r="A171" s="51" t="s">
        <v>127</v>
      </c>
      <c r="D171" s="68">
        <v>971079.71</v>
      </c>
      <c r="E171" s="83">
        <v>111</v>
      </c>
      <c r="F171" s="81">
        <v>7.6233653485457565E-3</v>
      </c>
      <c r="G171" s="54"/>
    </row>
    <row r="172" spans="1:7" x14ac:dyDescent="0.35">
      <c r="A172" s="51" t="s">
        <v>128</v>
      </c>
      <c r="D172" s="68">
        <v>220063.54</v>
      </c>
      <c r="E172" s="83">
        <v>26</v>
      </c>
      <c r="F172" s="81">
        <v>1.7275870848071919E-3</v>
      </c>
      <c r="G172" s="54"/>
    </row>
    <row r="173" spans="1:7" x14ac:dyDescent="0.35">
      <c r="A173" s="51" t="s">
        <v>129</v>
      </c>
      <c r="D173" s="23">
        <v>53975.34</v>
      </c>
      <c r="E173" s="84">
        <v>8</v>
      </c>
      <c r="F173" s="81">
        <v>4.2372807545528444E-4</v>
      </c>
      <c r="G173" s="54"/>
    </row>
    <row r="174" spans="1:7" x14ac:dyDescent="0.35">
      <c r="A174" s="51" t="s">
        <v>130</v>
      </c>
      <c r="D174" s="85">
        <v>0</v>
      </c>
      <c r="E174" s="86">
        <v>0</v>
      </c>
      <c r="F174" s="87">
        <v>0</v>
      </c>
      <c r="G174" s="54"/>
    </row>
    <row r="175" spans="1:7" x14ac:dyDescent="0.35">
      <c r="A175" s="46" t="s">
        <v>131</v>
      </c>
      <c r="D175" s="88">
        <v>1245118.5900000001</v>
      </c>
      <c r="E175" s="83">
        <v>145</v>
      </c>
      <c r="F175" s="89">
        <v>9.7746805088082325E-3</v>
      </c>
      <c r="G175" s="54"/>
    </row>
    <row r="176" spans="1:7" x14ac:dyDescent="0.35">
      <c r="A176" s="46"/>
      <c r="D176" s="68"/>
      <c r="E176" s="83"/>
      <c r="F176" s="53"/>
      <c r="G176" s="54"/>
    </row>
    <row r="177" spans="1:7" x14ac:dyDescent="0.35">
      <c r="A177" s="46" t="s">
        <v>132</v>
      </c>
      <c r="D177" s="81"/>
      <c r="E177" s="81"/>
      <c r="F177" s="80"/>
      <c r="G177" s="54"/>
    </row>
    <row r="178" spans="1:7" x14ac:dyDescent="0.35">
      <c r="A178" s="46" t="s">
        <v>133</v>
      </c>
      <c r="D178" s="81">
        <v>2.5663539999999999E-3</v>
      </c>
      <c r="E178" s="81">
        <v>1.6852315999999999E-3</v>
      </c>
      <c r="F178" s="80"/>
      <c r="G178" s="54"/>
    </row>
    <row r="179" spans="1:7" x14ac:dyDescent="0.35">
      <c r="A179" s="46" t="s">
        <v>134</v>
      </c>
      <c r="D179" s="81">
        <v>2.8826333E-3</v>
      </c>
      <c r="E179" s="81">
        <v>2.3069036000000001E-3</v>
      </c>
      <c r="F179" s="80"/>
      <c r="G179" s="54"/>
    </row>
    <row r="180" spans="1:7" x14ac:dyDescent="0.35">
      <c r="A180" s="46" t="s">
        <v>135</v>
      </c>
      <c r="D180" s="81">
        <v>2.1998301999999999E-3</v>
      </c>
      <c r="E180" s="81">
        <v>1.8279091E-3</v>
      </c>
      <c r="F180" s="80"/>
      <c r="G180" s="54"/>
    </row>
    <row r="181" spans="1:7" x14ac:dyDescent="0.35">
      <c r="A181" s="46" t="s">
        <v>136</v>
      </c>
      <c r="D181" s="81">
        <v>2.151315160262476E-3</v>
      </c>
      <c r="E181" s="81">
        <v>1.588265520624095E-3</v>
      </c>
      <c r="F181" s="53"/>
      <c r="G181" s="54"/>
    </row>
    <row r="182" spans="1:7" x14ac:dyDescent="0.35">
      <c r="A182" s="46" t="s">
        <v>137</v>
      </c>
      <c r="D182" s="81">
        <v>2.4500331650656191E-3</v>
      </c>
      <c r="E182" s="81">
        <v>1.8520774551560239E-3</v>
      </c>
      <c r="F182" s="53"/>
      <c r="G182" s="54"/>
    </row>
    <row r="183" spans="1:7" x14ac:dyDescent="0.35">
      <c r="F183" s="53"/>
      <c r="G183" s="54"/>
    </row>
    <row r="184" spans="1:7" x14ac:dyDescent="0.35">
      <c r="A184" s="2" t="s">
        <v>138</v>
      </c>
      <c r="B184" s="2"/>
      <c r="C184" s="2"/>
      <c r="D184" s="90">
        <v>291745.63</v>
      </c>
      <c r="F184" s="53"/>
      <c r="G184" s="54"/>
    </row>
    <row r="185" spans="1:7" x14ac:dyDescent="0.35">
      <c r="A185" s="2" t="s">
        <v>139</v>
      </c>
      <c r="B185" s="2"/>
      <c r="C185" s="2"/>
      <c r="D185" s="81">
        <v>2.2903202522186893E-3</v>
      </c>
      <c r="F185" s="53"/>
      <c r="G185" s="54"/>
    </row>
    <row r="186" spans="1:7" x14ac:dyDescent="0.35">
      <c r="A186" s="2" t="s">
        <v>140</v>
      </c>
      <c r="B186" s="2"/>
      <c r="C186" s="2"/>
      <c r="D186" s="81">
        <v>4.9000000000000002E-2</v>
      </c>
      <c r="F186" s="53"/>
      <c r="G186" s="54"/>
    </row>
    <row r="187" spans="1:7" x14ac:dyDescent="0.35">
      <c r="A187" s="2" t="s">
        <v>141</v>
      </c>
      <c r="B187" s="2"/>
      <c r="C187" s="2"/>
      <c r="D187" s="91" t="s">
        <v>155</v>
      </c>
      <c r="F187" s="53"/>
      <c r="G187" s="54"/>
    </row>
    <row r="188" spans="1:7" x14ac:dyDescent="0.35">
      <c r="F188" s="53"/>
      <c r="G188" s="54"/>
    </row>
    <row r="189" spans="1:7" x14ac:dyDescent="0.35">
      <c r="A189" s="2" t="s">
        <v>157</v>
      </c>
      <c r="D189" s="96">
        <v>1355598.5600000005</v>
      </c>
      <c r="F189" s="53"/>
      <c r="G189" s="98"/>
    </row>
    <row r="190" spans="1:7" x14ac:dyDescent="0.35">
      <c r="A190" s="2" t="s">
        <v>158</v>
      </c>
      <c r="B190" s="94"/>
      <c r="C190" s="94"/>
      <c r="D190" s="97">
        <v>146</v>
      </c>
      <c r="F190" s="53"/>
      <c r="G190" s="98"/>
    </row>
    <row r="191" spans="1:7" x14ac:dyDescent="0.35">
      <c r="F191" s="53"/>
      <c r="G191" s="98"/>
    </row>
    <row r="192" spans="1:7" x14ac:dyDescent="0.35">
      <c r="A192" s="3" t="s">
        <v>142</v>
      </c>
      <c r="F192" s="53"/>
      <c r="G192" s="54"/>
    </row>
    <row r="193" spans="1:7" x14ac:dyDescent="0.35">
      <c r="F193" s="53"/>
      <c r="G193" s="54"/>
    </row>
    <row r="194" spans="1:7" x14ac:dyDescent="0.35">
      <c r="A194" s="46"/>
      <c r="E194" s="92"/>
      <c r="F194" s="53"/>
      <c r="G194" s="54"/>
    </row>
    <row r="195" spans="1:7" x14ac:dyDescent="0.35">
      <c r="A195" s="46" t="s">
        <v>143</v>
      </c>
      <c r="E195" s="73"/>
      <c r="F195" s="53"/>
      <c r="G195" s="54"/>
    </row>
    <row r="196" spans="1:7" x14ac:dyDescent="0.35">
      <c r="A196" s="46" t="s">
        <v>144</v>
      </c>
      <c r="E196" s="73"/>
      <c r="F196" s="53"/>
      <c r="G196" s="54"/>
    </row>
    <row r="197" spans="1:7" x14ac:dyDescent="0.35">
      <c r="A197" s="46" t="s">
        <v>145</v>
      </c>
      <c r="E197" s="92"/>
      <c r="F197" s="53"/>
      <c r="G197" s="54"/>
    </row>
    <row r="198" spans="1:7" x14ac:dyDescent="0.35">
      <c r="A198" s="46" t="s">
        <v>146</v>
      </c>
      <c r="E198" s="92" t="s">
        <v>156</v>
      </c>
      <c r="F198" s="53"/>
      <c r="G198" s="54"/>
    </row>
    <row r="199" spans="1:7" x14ac:dyDescent="0.35">
      <c r="A199" s="46"/>
      <c r="E199" s="73"/>
      <c r="F199" s="53"/>
      <c r="G199" s="54"/>
    </row>
    <row r="200" spans="1:7" x14ac:dyDescent="0.35">
      <c r="A200" s="46" t="s">
        <v>159</v>
      </c>
      <c r="E200" s="73"/>
      <c r="F200" s="53"/>
      <c r="G200" s="54"/>
    </row>
    <row r="201" spans="1:7" x14ac:dyDescent="0.35">
      <c r="A201" s="46" t="s">
        <v>150</v>
      </c>
      <c r="E201" s="92" t="s">
        <v>156</v>
      </c>
      <c r="F201" s="53"/>
      <c r="G201" s="54"/>
    </row>
    <row r="202" spans="1:7" x14ac:dyDescent="0.35">
      <c r="A202" s="46"/>
      <c r="E202" s="73"/>
      <c r="F202" s="53"/>
      <c r="G202" s="54"/>
    </row>
    <row r="203" spans="1:7" x14ac:dyDescent="0.35">
      <c r="A203" s="46" t="s">
        <v>160</v>
      </c>
      <c r="E203" s="73"/>
      <c r="F203" s="53"/>
      <c r="G203" s="54"/>
    </row>
    <row r="204" spans="1:7" x14ac:dyDescent="0.35">
      <c r="A204" s="46" t="s">
        <v>152</v>
      </c>
      <c r="E204" s="92" t="s">
        <v>156</v>
      </c>
      <c r="F204" s="53"/>
      <c r="G204" s="54"/>
    </row>
    <row r="205" spans="1:7" x14ac:dyDescent="0.35">
      <c r="A205" s="46"/>
      <c r="E205" s="92"/>
      <c r="F205" s="53"/>
      <c r="G205" s="54"/>
    </row>
    <row r="206" spans="1:7" x14ac:dyDescent="0.35">
      <c r="A206" s="46" t="s">
        <v>161</v>
      </c>
      <c r="E206" s="73"/>
      <c r="G206" s="54"/>
    </row>
    <row r="207" spans="1:7" x14ac:dyDescent="0.35">
      <c r="A207" s="46" t="s">
        <v>154</v>
      </c>
      <c r="E207" s="92" t="s">
        <v>156</v>
      </c>
      <c r="F207" s="49"/>
      <c r="G207" s="54"/>
    </row>
    <row r="208" spans="1:7" x14ac:dyDescent="0.35">
      <c r="G208" s="50"/>
    </row>
    <row r="209" spans="6:7" x14ac:dyDescent="0.35">
      <c r="G209" s="50"/>
    </row>
    <row r="210" spans="6:7" x14ac:dyDescent="0.35">
      <c r="F210" s="49"/>
      <c r="G210" s="50"/>
    </row>
    <row r="211" spans="6:7" x14ac:dyDescent="0.35">
      <c r="F211" s="49"/>
      <c r="G211" s="50"/>
    </row>
    <row r="212" spans="6:7" x14ac:dyDescent="0.35">
      <c r="F212" s="49"/>
      <c r="G212" s="50"/>
    </row>
    <row r="213" spans="6:7" x14ac:dyDescent="0.35">
      <c r="F213" s="49"/>
      <c r="G213" s="50"/>
    </row>
    <row r="214" spans="6:7" x14ac:dyDescent="0.35">
      <c r="F214" s="49"/>
      <c r="G214" s="50"/>
    </row>
    <row r="215" spans="6:7" x14ac:dyDescent="0.35">
      <c r="F215" s="49"/>
      <c r="G215" s="50"/>
    </row>
    <row r="216" spans="6:7" x14ac:dyDescent="0.35">
      <c r="F216" s="49"/>
      <c r="G216" s="50"/>
    </row>
    <row r="217" spans="6:7" x14ac:dyDescent="0.35">
      <c r="F217" s="49"/>
      <c r="G217" s="50"/>
    </row>
    <row r="218" spans="6:7" x14ac:dyDescent="0.35">
      <c r="F218" s="49"/>
      <c r="G218" s="50"/>
    </row>
    <row r="219" spans="6:7" x14ac:dyDescent="0.35">
      <c r="F219" s="49"/>
      <c r="G219" s="50"/>
    </row>
    <row r="220" spans="6:7" x14ac:dyDescent="0.35">
      <c r="F220" s="49"/>
      <c r="G220" s="50"/>
    </row>
    <row r="221" spans="6:7" x14ac:dyDescent="0.35">
      <c r="F221" s="49"/>
      <c r="G221" s="50"/>
    </row>
    <row r="222" spans="6:7" x14ac:dyDescent="0.35">
      <c r="F222" s="49"/>
      <c r="G222" s="50"/>
    </row>
    <row r="223" spans="6:7" x14ac:dyDescent="0.35">
      <c r="F223" s="49"/>
      <c r="G223" s="50"/>
    </row>
    <row r="224" spans="6:7" x14ac:dyDescent="0.35">
      <c r="F224" s="49"/>
      <c r="G224" s="50"/>
    </row>
    <row r="225" spans="6:7" x14ac:dyDescent="0.35">
      <c r="F225" s="49"/>
      <c r="G225" s="50"/>
    </row>
    <row r="226" spans="6:7" x14ac:dyDescent="0.35">
      <c r="F226" s="49"/>
      <c r="G226" s="50"/>
    </row>
    <row r="227" spans="6:7" x14ac:dyDescent="0.35">
      <c r="F227" s="49"/>
      <c r="G227" s="50"/>
    </row>
    <row r="228" spans="6:7" x14ac:dyDescent="0.35">
      <c r="F228" s="49"/>
      <c r="G228" s="50"/>
    </row>
    <row r="229" spans="6:7" x14ac:dyDescent="0.35">
      <c r="F229" s="49"/>
      <c r="G229" s="50"/>
    </row>
    <row r="230" spans="6:7" x14ac:dyDescent="0.35">
      <c r="F230" s="49"/>
      <c r="G230" s="50"/>
    </row>
    <row r="231" spans="6:7" x14ac:dyDescent="0.35">
      <c r="F231" s="49"/>
      <c r="G231" s="50"/>
    </row>
    <row r="232" spans="6:7" x14ac:dyDescent="0.35">
      <c r="F232" s="49"/>
      <c r="G232" s="50"/>
    </row>
    <row r="233" spans="6:7" x14ac:dyDescent="0.35">
      <c r="F233" s="49"/>
      <c r="G233" s="50"/>
    </row>
    <row r="234" spans="6:7" x14ac:dyDescent="0.35">
      <c r="F234" s="49"/>
      <c r="G234" s="50"/>
    </row>
    <row r="235" spans="6:7" x14ac:dyDescent="0.35">
      <c r="F235" s="49"/>
      <c r="G235" s="50"/>
    </row>
    <row r="236" spans="6:7" x14ac:dyDescent="0.35">
      <c r="F236" s="49"/>
      <c r="G236" s="50"/>
    </row>
    <row r="237" spans="6:7" x14ac:dyDescent="0.35">
      <c r="F237" s="49"/>
      <c r="G237" s="50"/>
    </row>
    <row r="238" spans="6:7" x14ac:dyDescent="0.35">
      <c r="F238" s="49"/>
      <c r="G238" s="50"/>
    </row>
    <row r="239" spans="6:7" x14ac:dyDescent="0.35">
      <c r="F239" s="49"/>
      <c r="G239" s="50"/>
    </row>
    <row r="240" spans="6:7" x14ac:dyDescent="0.35">
      <c r="F240" s="49"/>
      <c r="G240" s="50"/>
    </row>
    <row r="241" spans="6:7" x14ac:dyDescent="0.35">
      <c r="F241" s="49"/>
      <c r="G241" s="50"/>
    </row>
    <row r="242" spans="6:7" x14ac:dyDescent="0.35">
      <c r="F242" s="49"/>
      <c r="G242" s="50"/>
    </row>
    <row r="243" spans="6:7" x14ac:dyDescent="0.35">
      <c r="F243" s="49"/>
      <c r="G243" s="50"/>
    </row>
    <row r="244" spans="6:7" x14ac:dyDescent="0.35">
      <c r="F244" s="49"/>
      <c r="G244" s="50"/>
    </row>
    <row r="245" spans="6:7" x14ac:dyDescent="0.35">
      <c r="F245" s="49"/>
      <c r="G245" s="50"/>
    </row>
    <row r="246" spans="6:7" x14ac:dyDescent="0.35">
      <c r="F246" s="49"/>
      <c r="G246" s="50"/>
    </row>
    <row r="247" spans="6:7" x14ac:dyDescent="0.35">
      <c r="F247" s="49"/>
      <c r="G247" s="50"/>
    </row>
    <row r="248" spans="6:7" x14ac:dyDescent="0.35">
      <c r="F248" s="49"/>
      <c r="G248" s="50"/>
    </row>
    <row r="249" spans="6:7" x14ac:dyDescent="0.35">
      <c r="F249" s="49"/>
      <c r="G249" s="50"/>
    </row>
    <row r="250" spans="6:7" x14ac:dyDescent="0.35">
      <c r="F250" s="49"/>
      <c r="G250" s="50"/>
    </row>
    <row r="251" spans="6:7" x14ac:dyDescent="0.35">
      <c r="F251" s="49"/>
      <c r="G251" s="50"/>
    </row>
    <row r="252" spans="6:7" x14ac:dyDescent="0.35">
      <c r="F252" s="49"/>
      <c r="G252" s="50"/>
    </row>
    <row r="253" spans="6:7" x14ac:dyDescent="0.35">
      <c r="F253" s="49"/>
      <c r="G253" s="50"/>
    </row>
    <row r="254" spans="6:7" x14ac:dyDescent="0.35">
      <c r="F254" s="49"/>
      <c r="G254" s="50"/>
    </row>
    <row r="255" spans="6:7" x14ac:dyDescent="0.35">
      <c r="F255" s="49"/>
      <c r="G255" s="50"/>
    </row>
    <row r="256" spans="6:7" x14ac:dyDescent="0.35">
      <c r="F256" s="49"/>
      <c r="G256" s="50"/>
    </row>
    <row r="257" spans="6:7" x14ac:dyDescent="0.35">
      <c r="F257" s="49"/>
      <c r="G257" s="50"/>
    </row>
    <row r="258" spans="6:7" x14ac:dyDescent="0.35">
      <c r="F258" s="49"/>
      <c r="G258" s="50"/>
    </row>
    <row r="259" spans="6:7" x14ac:dyDescent="0.35">
      <c r="F259" s="49"/>
      <c r="G259" s="50"/>
    </row>
    <row r="260" spans="6:7" x14ac:dyDescent="0.35">
      <c r="F260" s="49"/>
      <c r="G260" s="50"/>
    </row>
    <row r="261" spans="6:7" x14ac:dyDescent="0.35">
      <c r="F261" s="49"/>
      <c r="G261" s="50"/>
    </row>
    <row r="262" spans="6:7" x14ac:dyDescent="0.35">
      <c r="F262" s="49"/>
      <c r="G262" s="50"/>
    </row>
    <row r="263" spans="6:7" x14ac:dyDescent="0.35">
      <c r="F263" s="49"/>
      <c r="G263" s="50"/>
    </row>
    <row r="264" spans="6:7" x14ac:dyDescent="0.35">
      <c r="F264" s="49"/>
      <c r="G264" s="50"/>
    </row>
    <row r="265" spans="6:7" x14ac:dyDescent="0.35">
      <c r="F265" s="49"/>
      <c r="G265" s="50"/>
    </row>
    <row r="266" spans="6:7" x14ac:dyDescent="0.35">
      <c r="F266" s="49"/>
      <c r="G266" s="50"/>
    </row>
    <row r="267" spans="6:7" x14ac:dyDescent="0.35">
      <c r="F267" s="49"/>
      <c r="G267" s="50"/>
    </row>
    <row r="268" spans="6:7" x14ac:dyDescent="0.35">
      <c r="F268" s="49"/>
      <c r="G268" s="50"/>
    </row>
    <row r="269" spans="6:7" x14ac:dyDescent="0.35">
      <c r="F269" s="49"/>
      <c r="G269" s="50"/>
    </row>
    <row r="270" spans="6:7" x14ac:dyDescent="0.35">
      <c r="F270" s="49"/>
      <c r="G270" s="50"/>
    </row>
    <row r="271" spans="6:7" x14ac:dyDescent="0.35">
      <c r="F271" s="49"/>
      <c r="G271" s="50"/>
    </row>
    <row r="272" spans="6:7" x14ac:dyDescent="0.35">
      <c r="F272" s="49"/>
      <c r="G272" s="50"/>
    </row>
    <row r="273" spans="6:7" x14ac:dyDescent="0.35">
      <c r="F273" s="49"/>
      <c r="G273" s="50"/>
    </row>
    <row r="274" spans="6:7" x14ac:dyDescent="0.35">
      <c r="F274" s="49"/>
      <c r="G274" s="50"/>
    </row>
    <row r="275" spans="6:7" x14ac:dyDescent="0.35">
      <c r="F275" s="49"/>
      <c r="G275" s="50"/>
    </row>
    <row r="276" spans="6:7" x14ac:dyDescent="0.35">
      <c r="F276" s="49"/>
      <c r="G276" s="50"/>
    </row>
    <row r="277" spans="6:7" x14ac:dyDescent="0.35">
      <c r="F277" s="49"/>
      <c r="G277" s="50"/>
    </row>
    <row r="278" spans="6:7" x14ac:dyDescent="0.35">
      <c r="F278" s="49"/>
      <c r="G278" s="50"/>
    </row>
  </sheetData>
  <pageMargins left="0.7" right="0.7" top="0.75" bottom="0.75" header="0.3" footer="0.3"/>
  <pageSetup scale="52" fitToHeight="0" orientation="portrait" r:id="rId1"/>
  <headerFooter>
    <oddHeader xml:space="preserve">&amp;CNissan Auto Receivables 17-A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IV278"/>
  <sheetViews>
    <sheetView showRuler="0" zoomScale="80" zoomScaleNormal="80" zoomScaleSheetLayoutView="90" workbookViewId="0">
      <selection activeCell="G30" sqref="G30"/>
    </sheetView>
  </sheetViews>
  <sheetFormatPr defaultColWidth="9.08984375" defaultRowHeight="17.5" x14ac:dyDescent="0.35"/>
  <cols>
    <col min="1" max="1" width="34.54296875" style="3" customWidth="1"/>
    <col min="2" max="2" width="23.90625" style="3" customWidth="1"/>
    <col min="3" max="3" width="26.90625" style="3" customWidth="1"/>
    <col min="4" max="4" width="24.6328125" style="3" customWidth="1"/>
    <col min="5" max="5" width="39.36328125" style="3" bestFit="1" customWidth="1"/>
    <col min="6" max="6" width="23.90625" style="4" customWidth="1"/>
    <col min="7" max="7" width="34.54296875" style="5" customWidth="1"/>
    <col min="8" max="9" width="34.54296875" style="3" customWidth="1"/>
    <col min="10" max="10" width="9.08984375" style="3"/>
    <col min="11" max="11" width="9.54296875" style="3" bestFit="1" customWidth="1"/>
    <col min="12" max="16384" width="9.08984375" style="3"/>
  </cols>
  <sheetData>
    <row r="1" spans="1:13" ht="18" x14ac:dyDescent="0.35">
      <c r="A1" s="1" t="s">
        <v>0</v>
      </c>
      <c r="B1" s="2"/>
    </row>
    <row r="2" spans="1:13" ht="15.75" customHeight="1" x14ac:dyDescent="0.45">
      <c r="A2" s="2"/>
      <c r="B2" s="2"/>
      <c r="C2" s="6"/>
    </row>
    <row r="3" spans="1:13" ht="15.75" customHeight="1" x14ac:dyDescent="0.45">
      <c r="A3" s="2" t="s">
        <v>1</v>
      </c>
      <c r="B3" s="7">
        <v>44043</v>
      </c>
      <c r="C3" s="8" t="s">
        <v>2</v>
      </c>
      <c r="D3" s="3">
        <v>30</v>
      </c>
      <c r="E3" s="3" t="s">
        <v>3</v>
      </c>
      <c r="F3" s="9">
        <v>44013</v>
      </c>
      <c r="G3" s="3"/>
    </row>
    <row r="4" spans="1:13" ht="15.75" customHeight="1" x14ac:dyDescent="0.45">
      <c r="A4" s="2" t="s">
        <v>4</v>
      </c>
      <c r="B4" s="7">
        <v>44060</v>
      </c>
      <c r="C4" s="8" t="s">
        <v>5</v>
      </c>
      <c r="D4" s="10">
        <v>33</v>
      </c>
      <c r="E4" s="3" t="s">
        <v>6</v>
      </c>
      <c r="F4" s="9">
        <v>44043</v>
      </c>
      <c r="G4" s="3"/>
    </row>
    <row r="5" spans="1:13" ht="17.25" customHeight="1" x14ac:dyDescent="0.45">
      <c r="A5" s="2"/>
      <c r="B5" s="2"/>
      <c r="C5" s="6"/>
      <c r="E5" s="3" t="s">
        <v>7</v>
      </c>
      <c r="F5" s="9">
        <v>44027</v>
      </c>
      <c r="G5" s="3"/>
    </row>
    <row r="6" spans="1:13" ht="15.75" customHeight="1" x14ac:dyDescent="0.45">
      <c r="A6" s="2"/>
      <c r="B6" s="2"/>
      <c r="C6" s="6"/>
      <c r="E6" s="3" t="s">
        <v>8</v>
      </c>
      <c r="F6" s="9">
        <v>44060</v>
      </c>
      <c r="G6" s="3"/>
    </row>
    <row r="7" spans="1:13" x14ac:dyDescent="0.35">
      <c r="A7" s="11"/>
      <c r="B7" s="12"/>
      <c r="C7" s="13"/>
      <c r="D7" s="14"/>
      <c r="E7" s="11"/>
      <c r="F7" s="15"/>
    </row>
    <row r="8" spans="1:13" x14ac:dyDescent="0.35">
      <c r="A8" s="11"/>
      <c r="B8" s="11"/>
      <c r="C8" s="13"/>
      <c r="D8" s="14"/>
      <c r="E8" s="11"/>
      <c r="F8" s="15"/>
    </row>
    <row r="9" spans="1:13" x14ac:dyDescent="0.3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35">
      <c r="A10" s="16" t="s">
        <v>14</v>
      </c>
      <c r="B10" s="20"/>
      <c r="C10" s="21">
        <v>1112068200.74</v>
      </c>
      <c r="D10" s="22">
        <v>153815404.91999999</v>
      </c>
      <c r="E10" s="23">
        <v>140065571.44</v>
      </c>
      <c r="F10" s="24">
        <v>0.1344629483573628</v>
      </c>
      <c r="G10" s="25"/>
      <c r="H10" s="26"/>
      <c r="I10" s="26"/>
      <c r="J10" s="26"/>
      <c r="K10" s="26"/>
      <c r="L10" s="26"/>
      <c r="M10" s="26"/>
    </row>
    <row r="11" spans="1:13" x14ac:dyDescent="0.35">
      <c r="A11" s="16" t="s">
        <v>15</v>
      </c>
      <c r="B11" s="20"/>
      <c r="C11" s="27">
        <v>70401532.329999998</v>
      </c>
      <c r="D11" s="22">
        <v>3323917.02</v>
      </c>
      <c r="E11" s="23">
        <v>2888419.98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35">
      <c r="A12" s="16" t="s">
        <v>16</v>
      </c>
      <c r="B12" s="20"/>
      <c r="C12" s="28">
        <v>1041666668.41</v>
      </c>
      <c r="D12" s="22">
        <v>150491487.89999998</v>
      </c>
      <c r="E12" s="23">
        <v>137177151.46000001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35">
      <c r="A13" s="16" t="s">
        <v>17</v>
      </c>
      <c r="B13" s="11"/>
      <c r="C13" s="28">
        <v>1041666668.41</v>
      </c>
      <c r="D13" s="22">
        <v>150491487.89999998</v>
      </c>
      <c r="E13" s="23">
        <v>137177151.46000004</v>
      </c>
      <c r="F13" s="24">
        <v>0.13169006518120355</v>
      </c>
      <c r="G13" s="25"/>
      <c r="H13" s="29"/>
      <c r="I13" s="26"/>
      <c r="J13" s="26"/>
      <c r="K13" s="26"/>
      <c r="L13" s="26"/>
      <c r="M13" s="26"/>
    </row>
    <row r="14" spans="1:13" x14ac:dyDescent="0.35">
      <c r="A14" s="30" t="s">
        <v>18</v>
      </c>
      <c r="B14" s="31">
        <v>0.01</v>
      </c>
      <c r="C14" s="27">
        <v>233000000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35">
      <c r="A15" s="30" t="s">
        <v>19</v>
      </c>
      <c r="B15" s="31">
        <v>1.47E-2</v>
      </c>
      <c r="C15" s="27">
        <v>266000000</v>
      </c>
      <c r="D15" s="22">
        <v>0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35">
      <c r="A16" s="30" t="s">
        <v>20</v>
      </c>
      <c r="B16" s="31">
        <v>2.3474999999999998E-3</v>
      </c>
      <c r="C16" s="27">
        <v>80000000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35">
      <c r="A17" s="30" t="s">
        <v>21</v>
      </c>
      <c r="B17" s="31">
        <v>1.7399999999999999E-2</v>
      </c>
      <c r="C17" s="27">
        <v>332000000</v>
      </c>
      <c r="D17" s="22">
        <v>19824819.489999998</v>
      </c>
      <c r="E17" s="23">
        <v>6510483.0500000305</v>
      </c>
      <c r="F17" s="24">
        <v>1.9609888704819368E-2</v>
      </c>
      <c r="G17" s="25"/>
      <c r="I17" s="26"/>
      <c r="J17" s="26"/>
      <c r="K17" s="26"/>
      <c r="L17" s="26"/>
      <c r="M17" s="26"/>
    </row>
    <row r="18" spans="1:13" x14ac:dyDescent="0.35">
      <c r="A18" s="30" t="s">
        <v>22</v>
      </c>
      <c r="B18" s="31">
        <v>2.1100000000000001E-2</v>
      </c>
      <c r="C18" s="27">
        <v>89000000</v>
      </c>
      <c r="D18" s="22">
        <v>89000000</v>
      </c>
      <c r="E18" s="23">
        <v>89000000</v>
      </c>
      <c r="F18" s="24">
        <v>1</v>
      </c>
      <c r="I18" s="26"/>
      <c r="J18" s="26"/>
      <c r="K18" s="26"/>
      <c r="L18" s="26"/>
      <c r="M18" s="26"/>
    </row>
    <row r="19" spans="1:13" x14ac:dyDescent="0.35">
      <c r="A19" s="30" t="s">
        <v>23</v>
      </c>
      <c r="B19" s="31">
        <v>0</v>
      </c>
      <c r="C19" s="21">
        <v>41666668.409999996</v>
      </c>
      <c r="D19" s="22">
        <v>41666668.409999996</v>
      </c>
      <c r="E19" s="23">
        <v>41666668.409999996</v>
      </c>
      <c r="F19" s="24">
        <v>1</v>
      </c>
      <c r="I19" s="26"/>
      <c r="J19" s="26"/>
      <c r="K19" s="26"/>
      <c r="L19" s="26"/>
      <c r="M19" s="26"/>
    </row>
    <row r="20" spans="1:13" x14ac:dyDescent="0.35">
      <c r="A20" s="32"/>
      <c r="B20" s="33"/>
      <c r="C20" s="34"/>
      <c r="D20" s="34"/>
      <c r="E20" s="34"/>
      <c r="F20" s="35"/>
    </row>
    <row r="21" spans="1:13" x14ac:dyDescent="0.35">
      <c r="A21" s="32"/>
      <c r="B21" s="33"/>
      <c r="C21" s="34"/>
      <c r="D21" s="34"/>
      <c r="E21" s="34"/>
      <c r="F21" s="36"/>
    </row>
    <row r="22" spans="1:13" ht="35" x14ac:dyDescent="0.3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3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35">
      <c r="A24" s="32" t="s">
        <v>19</v>
      </c>
      <c r="B24" s="22">
        <v>0</v>
      </c>
      <c r="C24" s="22">
        <v>0</v>
      </c>
      <c r="D24" s="39">
        <v>0</v>
      </c>
      <c r="E24" s="40">
        <v>0</v>
      </c>
      <c r="F24" s="36"/>
    </row>
    <row r="25" spans="1:13" x14ac:dyDescent="0.3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35">
      <c r="A26" s="32" t="s">
        <v>21</v>
      </c>
      <c r="B26" s="22">
        <v>13314336.439999968</v>
      </c>
      <c r="C26" s="22">
        <v>28745.99</v>
      </c>
      <c r="D26" s="39">
        <v>40.103423012048097</v>
      </c>
      <c r="E26" s="40">
        <v>8.6584307228915663E-2</v>
      </c>
      <c r="F26" s="36"/>
    </row>
    <row r="27" spans="1:13" x14ac:dyDescent="0.35">
      <c r="A27" s="32" t="s">
        <v>22</v>
      </c>
      <c r="B27" s="22">
        <v>0</v>
      </c>
      <c r="C27" s="22">
        <v>156491.67000000001</v>
      </c>
      <c r="D27" s="39">
        <v>0</v>
      </c>
      <c r="E27" s="40">
        <v>1.758333370786517</v>
      </c>
      <c r="F27" s="36"/>
    </row>
    <row r="28" spans="1:13" x14ac:dyDescent="0.3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" thickBot="1" x14ac:dyDescent="0.4">
      <c r="A29" s="41" t="s">
        <v>28</v>
      </c>
      <c r="B29" s="42">
        <v>13314336.439999968</v>
      </c>
      <c r="C29" s="42">
        <v>185237.66</v>
      </c>
      <c r="D29" s="43"/>
      <c r="E29" s="34"/>
      <c r="F29" s="36"/>
    </row>
    <row r="30" spans="1:13" x14ac:dyDescent="0.35">
      <c r="B30" s="29"/>
      <c r="C30" s="29"/>
      <c r="D30" s="44"/>
      <c r="E30" s="29"/>
      <c r="F30" s="45"/>
    </row>
    <row r="31" spans="1:13" x14ac:dyDescent="0.35">
      <c r="A31" s="46"/>
      <c r="B31" s="47"/>
      <c r="C31" s="29"/>
      <c r="D31" s="29"/>
      <c r="E31" s="29"/>
      <c r="F31" s="45"/>
    </row>
    <row r="32" spans="1:13" x14ac:dyDescent="0.35">
      <c r="A32" s="3" t="s">
        <v>29</v>
      </c>
      <c r="E32" s="48"/>
    </row>
    <row r="33" spans="1:7" x14ac:dyDescent="0.35">
      <c r="E33" s="48"/>
      <c r="F33" s="49"/>
      <c r="G33" s="50"/>
    </row>
    <row r="34" spans="1:7" x14ac:dyDescent="0.35">
      <c r="A34" s="46" t="s">
        <v>30</v>
      </c>
      <c r="F34" s="49"/>
      <c r="G34" s="50"/>
    </row>
    <row r="35" spans="1:7" x14ac:dyDescent="0.35">
      <c r="A35" s="51" t="s">
        <v>31</v>
      </c>
      <c r="E35" s="52">
        <v>293217.37</v>
      </c>
      <c r="F35" s="53"/>
      <c r="G35" s="54"/>
    </row>
    <row r="36" spans="1:7" x14ac:dyDescent="0.35">
      <c r="A36" s="51" t="s">
        <v>32</v>
      </c>
      <c r="E36" s="55">
        <v>0</v>
      </c>
      <c r="F36" s="53"/>
      <c r="G36" s="54"/>
    </row>
    <row r="37" spans="1:7" x14ac:dyDescent="0.35">
      <c r="A37" s="46" t="s">
        <v>33</v>
      </c>
      <c r="E37" s="52">
        <v>293217.37</v>
      </c>
      <c r="F37" s="53"/>
      <c r="G37" s="54"/>
    </row>
    <row r="38" spans="1:7" x14ac:dyDescent="0.35">
      <c r="E38" s="56"/>
      <c r="F38" s="53"/>
      <c r="G38" s="54"/>
    </row>
    <row r="39" spans="1:7" x14ac:dyDescent="0.35">
      <c r="A39" s="46" t="s">
        <v>34</v>
      </c>
      <c r="E39" s="56"/>
      <c r="F39" s="53"/>
      <c r="G39" s="54"/>
    </row>
    <row r="40" spans="1:7" x14ac:dyDescent="0.35">
      <c r="A40" s="51" t="s">
        <v>35</v>
      </c>
      <c r="E40" s="52">
        <v>13652228.08</v>
      </c>
      <c r="F40" s="53"/>
      <c r="G40" s="54"/>
    </row>
    <row r="41" spans="1:7" x14ac:dyDescent="0.35">
      <c r="A41" s="51" t="s">
        <v>36</v>
      </c>
      <c r="E41" s="55">
        <v>0</v>
      </c>
      <c r="F41" s="53"/>
      <c r="G41" s="54"/>
    </row>
    <row r="42" spans="1:7" x14ac:dyDescent="0.35">
      <c r="A42" s="46" t="s">
        <v>37</v>
      </c>
      <c r="E42" s="52">
        <v>13652228.08</v>
      </c>
      <c r="F42" s="53"/>
      <c r="G42" s="54"/>
    </row>
    <row r="43" spans="1:7" x14ac:dyDescent="0.35">
      <c r="A43" s="51"/>
      <c r="E43" s="57"/>
      <c r="F43" s="53"/>
      <c r="G43" s="54"/>
    </row>
    <row r="44" spans="1:7" x14ac:dyDescent="0.35">
      <c r="A44" s="46" t="s">
        <v>38</v>
      </c>
      <c r="E44" s="52">
        <v>105138.61</v>
      </c>
      <c r="F44" s="53"/>
      <c r="G44" s="54"/>
    </row>
    <row r="45" spans="1:7" x14ac:dyDescent="0.35">
      <c r="A45" s="46"/>
      <c r="E45" s="52"/>
      <c r="F45" s="53"/>
      <c r="G45" s="54"/>
    </row>
    <row r="46" spans="1:7" x14ac:dyDescent="0.35">
      <c r="A46" s="46"/>
      <c r="E46" s="58"/>
      <c r="F46" s="53"/>
      <c r="G46" s="54"/>
    </row>
    <row r="47" spans="1:7" ht="18" thickBot="1" x14ac:dyDescent="0.4">
      <c r="A47" s="3" t="s">
        <v>39</v>
      </c>
      <c r="E47" s="59">
        <v>14050584.059999999</v>
      </c>
      <c r="F47" s="53"/>
      <c r="G47" s="54"/>
    </row>
    <row r="48" spans="1:7" ht="18" thickTop="1" x14ac:dyDescent="0.35">
      <c r="E48" s="60"/>
      <c r="F48" s="53"/>
      <c r="G48" s="54"/>
    </row>
    <row r="49" spans="1:7" x14ac:dyDescent="0.35">
      <c r="A49" s="3" t="s">
        <v>40</v>
      </c>
      <c r="D49" s="61"/>
      <c r="E49" s="62"/>
      <c r="F49" s="53"/>
      <c r="G49" s="54"/>
    </row>
    <row r="50" spans="1:7" x14ac:dyDescent="0.35">
      <c r="D50" s="63" t="s">
        <v>41</v>
      </c>
      <c r="E50" s="63" t="s">
        <v>42</v>
      </c>
      <c r="F50" s="53"/>
      <c r="G50" s="54"/>
    </row>
    <row r="51" spans="1:7" x14ac:dyDescent="0.35">
      <c r="A51" s="46" t="s">
        <v>43</v>
      </c>
      <c r="D51" s="64">
        <v>23408</v>
      </c>
      <c r="E51" s="58">
        <v>150491487.89999998</v>
      </c>
      <c r="F51" s="53"/>
      <c r="G51" s="54"/>
    </row>
    <row r="52" spans="1:7" x14ac:dyDescent="0.35">
      <c r="A52" s="46" t="s">
        <v>44</v>
      </c>
      <c r="D52" s="65"/>
      <c r="E52" s="55">
        <v>13314336.439999968</v>
      </c>
      <c r="F52" s="53"/>
      <c r="G52" s="54"/>
    </row>
    <row r="53" spans="1:7" x14ac:dyDescent="0.35">
      <c r="A53" s="46"/>
      <c r="D53" s="66">
        <v>22430</v>
      </c>
      <c r="E53" s="67">
        <v>137177151.46000001</v>
      </c>
      <c r="F53" s="53"/>
      <c r="G53" s="54"/>
    </row>
    <row r="54" spans="1:7" x14ac:dyDescent="0.35">
      <c r="F54" s="53"/>
      <c r="G54" s="54"/>
    </row>
    <row r="55" spans="1:7" x14ac:dyDescent="0.35">
      <c r="A55" s="3" t="s">
        <v>45</v>
      </c>
      <c r="E55" s="61"/>
      <c r="F55" s="53"/>
      <c r="G55" s="54"/>
    </row>
    <row r="56" spans="1:7" x14ac:dyDescent="0.35">
      <c r="F56" s="53"/>
      <c r="G56" s="54"/>
    </row>
    <row r="57" spans="1:7" x14ac:dyDescent="0.35">
      <c r="A57" s="46" t="s">
        <v>39</v>
      </c>
      <c r="E57" s="68">
        <v>14050584.059999999</v>
      </c>
      <c r="F57" s="53"/>
      <c r="G57" s="54"/>
    </row>
    <row r="58" spans="1:7" x14ac:dyDescent="0.35">
      <c r="A58" s="46" t="s">
        <v>46</v>
      </c>
      <c r="E58" s="68">
        <v>0</v>
      </c>
      <c r="F58" s="53"/>
      <c r="G58" s="54"/>
    </row>
    <row r="59" spans="1:7" x14ac:dyDescent="0.35">
      <c r="A59" s="46" t="s">
        <v>47</v>
      </c>
      <c r="E59" s="69">
        <v>14050584.059999999</v>
      </c>
      <c r="F59" s="53"/>
      <c r="G59" s="54"/>
    </row>
    <row r="60" spans="1:7" x14ac:dyDescent="0.35">
      <c r="F60" s="53"/>
      <c r="G60" s="54"/>
    </row>
    <row r="61" spans="1:7" x14ac:dyDescent="0.35">
      <c r="A61" s="46" t="s">
        <v>48</v>
      </c>
      <c r="E61" s="29">
        <v>0</v>
      </c>
      <c r="F61" s="53"/>
      <c r="G61" s="54"/>
    </row>
    <row r="62" spans="1:7" x14ac:dyDescent="0.35">
      <c r="F62" s="53"/>
      <c r="G62" s="54"/>
    </row>
    <row r="63" spans="1:7" x14ac:dyDescent="0.35">
      <c r="A63" s="46" t="s">
        <v>49</v>
      </c>
      <c r="F63" s="53"/>
      <c r="G63" s="54"/>
    </row>
    <row r="64" spans="1:7" x14ac:dyDescent="0.35">
      <c r="A64" s="51" t="s">
        <v>50</v>
      </c>
      <c r="E64" s="68">
        <v>128179.5</v>
      </c>
      <c r="F64" s="53"/>
      <c r="G64" s="54"/>
    </row>
    <row r="65" spans="1:7" x14ac:dyDescent="0.35">
      <c r="A65" s="51" t="s">
        <v>51</v>
      </c>
      <c r="E65" s="68">
        <v>128179.5</v>
      </c>
      <c r="F65" s="53"/>
      <c r="G65" s="54"/>
    </row>
    <row r="66" spans="1:7" x14ac:dyDescent="0.35">
      <c r="A66" s="51" t="s">
        <v>52</v>
      </c>
      <c r="E66" s="69">
        <v>0</v>
      </c>
      <c r="F66" s="53"/>
      <c r="G66" s="54"/>
    </row>
    <row r="67" spans="1:7" x14ac:dyDescent="0.35">
      <c r="F67" s="53"/>
      <c r="G67" s="54"/>
    </row>
    <row r="68" spans="1:7" x14ac:dyDescent="0.35">
      <c r="A68" s="46" t="s">
        <v>53</v>
      </c>
      <c r="F68" s="53"/>
      <c r="G68" s="54"/>
    </row>
    <row r="69" spans="1:7" x14ac:dyDescent="0.35">
      <c r="A69" s="51" t="s">
        <v>54</v>
      </c>
      <c r="F69" s="53"/>
      <c r="G69" s="54"/>
    </row>
    <row r="70" spans="1:7" x14ac:dyDescent="0.35">
      <c r="A70" s="70" t="s">
        <v>55</v>
      </c>
      <c r="E70" s="68">
        <v>0</v>
      </c>
      <c r="F70" s="53"/>
      <c r="G70" s="54"/>
    </row>
    <row r="71" spans="1:7" x14ac:dyDescent="0.35">
      <c r="A71" s="70" t="s">
        <v>56</v>
      </c>
      <c r="E71" s="68">
        <v>0</v>
      </c>
      <c r="F71" s="53"/>
      <c r="G71" s="54"/>
    </row>
    <row r="72" spans="1:7" x14ac:dyDescent="0.35">
      <c r="A72" s="70" t="s">
        <v>57</v>
      </c>
      <c r="E72" s="68">
        <v>0</v>
      </c>
      <c r="F72" s="53"/>
      <c r="G72" s="54"/>
    </row>
    <row r="73" spans="1:7" x14ac:dyDescent="0.35">
      <c r="A73" s="70"/>
      <c r="E73" s="68"/>
      <c r="F73" s="53"/>
      <c r="G73" s="54"/>
    </row>
    <row r="74" spans="1:7" x14ac:dyDescent="0.35">
      <c r="A74" s="70" t="s">
        <v>58</v>
      </c>
      <c r="E74" s="68">
        <v>0</v>
      </c>
      <c r="F74" s="53"/>
      <c r="G74" s="54"/>
    </row>
    <row r="75" spans="1:7" x14ac:dyDescent="0.35">
      <c r="A75" s="70" t="s">
        <v>59</v>
      </c>
      <c r="E75" s="68">
        <v>0</v>
      </c>
      <c r="F75" s="53"/>
      <c r="G75" s="54"/>
    </row>
    <row r="76" spans="1:7" x14ac:dyDescent="0.35">
      <c r="F76" s="53"/>
      <c r="G76" s="54"/>
    </row>
    <row r="77" spans="1:7" x14ac:dyDescent="0.35">
      <c r="A77" s="51" t="s">
        <v>60</v>
      </c>
      <c r="F77" s="53"/>
      <c r="G77" s="54"/>
    </row>
    <row r="78" spans="1:7" x14ac:dyDescent="0.35">
      <c r="A78" s="70" t="s">
        <v>61</v>
      </c>
      <c r="E78" s="68">
        <v>0</v>
      </c>
      <c r="F78" s="53"/>
      <c r="G78" s="54"/>
    </row>
    <row r="79" spans="1:7" x14ac:dyDescent="0.35">
      <c r="A79" s="70" t="s">
        <v>62</v>
      </c>
      <c r="E79" s="68">
        <v>0</v>
      </c>
      <c r="F79" s="53"/>
      <c r="G79" s="54"/>
    </row>
    <row r="80" spans="1:7" x14ac:dyDescent="0.35">
      <c r="A80" s="70" t="s">
        <v>63</v>
      </c>
      <c r="E80" s="68">
        <v>0</v>
      </c>
      <c r="F80" s="53"/>
      <c r="G80" s="54"/>
    </row>
    <row r="81" spans="1:7" x14ac:dyDescent="0.35">
      <c r="A81" s="70"/>
      <c r="E81" s="68"/>
      <c r="F81" s="53"/>
      <c r="G81" s="54"/>
    </row>
    <row r="82" spans="1:7" x14ac:dyDescent="0.35">
      <c r="A82" s="70" t="s">
        <v>64</v>
      </c>
      <c r="E82" s="68">
        <v>0</v>
      </c>
      <c r="F82" s="53"/>
      <c r="G82" s="54"/>
    </row>
    <row r="83" spans="1:7" x14ac:dyDescent="0.35">
      <c r="A83" s="70" t="s">
        <v>65</v>
      </c>
      <c r="E83" s="68">
        <v>0</v>
      </c>
      <c r="F83" s="53"/>
      <c r="G83" s="54"/>
    </row>
    <row r="84" spans="1:7" x14ac:dyDescent="0.35">
      <c r="A84" s="70"/>
      <c r="F84" s="53"/>
      <c r="G84" s="54"/>
    </row>
    <row r="85" spans="1:7" x14ac:dyDescent="0.35">
      <c r="A85" s="51" t="s">
        <v>66</v>
      </c>
      <c r="F85" s="53"/>
      <c r="G85" s="54"/>
    </row>
    <row r="86" spans="1:7" x14ac:dyDescent="0.35">
      <c r="A86" s="70" t="s">
        <v>67</v>
      </c>
      <c r="E86" s="68">
        <v>0</v>
      </c>
      <c r="F86" s="53"/>
      <c r="G86" s="54"/>
    </row>
    <row r="87" spans="1:7" x14ac:dyDescent="0.35">
      <c r="A87" s="70" t="s">
        <v>68</v>
      </c>
      <c r="E87" s="68">
        <v>0</v>
      </c>
      <c r="F87" s="53"/>
      <c r="G87" s="54"/>
    </row>
    <row r="88" spans="1:7" x14ac:dyDescent="0.35">
      <c r="A88" s="70" t="s">
        <v>69</v>
      </c>
      <c r="E88" s="68">
        <v>0</v>
      </c>
      <c r="F88" s="53"/>
      <c r="G88" s="54"/>
    </row>
    <row r="89" spans="1:7" x14ac:dyDescent="0.35">
      <c r="A89" s="70"/>
      <c r="E89" s="68"/>
      <c r="F89" s="53"/>
      <c r="G89" s="54"/>
    </row>
    <row r="90" spans="1:7" x14ac:dyDescent="0.35">
      <c r="A90" s="70" t="s">
        <v>70</v>
      </c>
      <c r="E90" s="68">
        <v>0</v>
      </c>
      <c r="F90" s="53"/>
      <c r="G90" s="54"/>
    </row>
    <row r="91" spans="1:7" x14ac:dyDescent="0.35">
      <c r="A91" s="70" t="s">
        <v>71</v>
      </c>
      <c r="E91" s="68">
        <v>0</v>
      </c>
      <c r="F91" s="53"/>
      <c r="G91" s="54"/>
    </row>
    <row r="92" spans="1:7" x14ac:dyDescent="0.35">
      <c r="A92" s="70"/>
      <c r="F92" s="53"/>
      <c r="G92" s="54"/>
    </row>
    <row r="93" spans="1:7" x14ac:dyDescent="0.35">
      <c r="A93" s="51" t="s">
        <v>72</v>
      </c>
      <c r="F93" s="53"/>
      <c r="G93" s="54"/>
    </row>
    <row r="94" spans="1:7" x14ac:dyDescent="0.35">
      <c r="A94" s="70" t="s">
        <v>73</v>
      </c>
      <c r="E94" s="68">
        <v>0</v>
      </c>
      <c r="F94" s="53"/>
      <c r="G94" s="54"/>
    </row>
    <row r="95" spans="1:7" x14ac:dyDescent="0.35">
      <c r="A95" s="70" t="s">
        <v>74</v>
      </c>
      <c r="E95" s="68">
        <v>0</v>
      </c>
      <c r="F95" s="53"/>
      <c r="G95" s="54"/>
    </row>
    <row r="96" spans="1:7" x14ac:dyDescent="0.35">
      <c r="A96" s="70" t="s">
        <v>75</v>
      </c>
      <c r="E96" s="68">
        <v>28745.99</v>
      </c>
      <c r="F96" s="53"/>
      <c r="G96" s="54"/>
    </row>
    <row r="97" spans="1:7" x14ac:dyDescent="0.35">
      <c r="A97" s="70"/>
      <c r="E97" s="68"/>
      <c r="F97" s="53"/>
      <c r="G97" s="54"/>
    </row>
    <row r="98" spans="1:7" x14ac:dyDescent="0.35">
      <c r="A98" s="70" t="s">
        <v>76</v>
      </c>
      <c r="E98" s="68">
        <v>28745.99</v>
      </c>
      <c r="F98" s="53"/>
      <c r="G98" s="54"/>
    </row>
    <row r="99" spans="1:7" x14ac:dyDescent="0.35">
      <c r="A99" s="70" t="s">
        <v>77</v>
      </c>
      <c r="E99" s="68">
        <v>0</v>
      </c>
      <c r="F99" s="53"/>
      <c r="G99" s="54"/>
    </row>
    <row r="100" spans="1:7" x14ac:dyDescent="0.35">
      <c r="F100" s="53"/>
      <c r="G100" s="54"/>
    </row>
    <row r="101" spans="1:7" x14ac:dyDescent="0.35">
      <c r="A101" s="51" t="s">
        <v>78</v>
      </c>
      <c r="F101" s="53"/>
      <c r="G101" s="54"/>
    </row>
    <row r="102" spans="1:7" x14ac:dyDescent="0.35">
      <c r="A102" s="70" t="s">
        <v>79</v>
      </c>
      <c r="E102" s="68">
        <v>0</v>
      </c>
      <c r="F102" s="53"/>
      <c r="G102" s="54"/>
    </row>
    <row r="103" spans="1:7" x14ac:dyDescent="0.35">
      <c r="A103" s="70" t="s">
        <v>80</v>
      </c>
      <c r="E103" s="68">
        <v>0</v>
      </c>
      <c r="F103" s="53"/>
      <c r="G103" s="54"/>
    </row>
    <row r="104" spans="1:7" x14ac:dyDescent="0.35">
      <c r="A104" s="70" t="s">
        <v>81</v>
      </c>
      <c r="E104" s="68">
        <v>156491.67000000001</v>
      </c>
      <c r="F104" s="53"/>
      <c r="G104" s="54"/>
    </row>
    <row r="105" spans="1:7" x14ac:dyDescent="0.35">
      <c r="A105" s="70"/>
      <c r="E105" s="68"/>
      <c r="F105" s="53"/>
      <c r="G105" s="54"/>
    </row>
    <row r="106" spans="1:7" x14ac:dyDescent="0.35">
      <c r="A106" s="70" t="s">
        <v>82</v>
      </c>
      <c r="E106" s="68">
        <v>156491.67000000001</v>
      </c>
      <c r="F106" s="53"/>
      <c r="G106" s="54"/>
    </row>
    <row r="107" spans="1:7" x14ac:dyDescent="0.35">
      <c r="A107" s="70" t="s">
        <v>83</v>
      </c>
      <c r="E107" s="68">
        <v>0</v>
      </c>
      <c r="F107" s="53"/>
      <c r="G107" s="54"/>
    </row>
    <row r="108" spans="1:7" x14ac:dyDescent="0.35">
      <c r="A108" s="70"/>
      <c r="E108" s="29"/>
      <c r="F108" s="53"/>
      <c r="G108" s="54"/>
    </row>
    <row r="109" spans="1:7" x14ac:dyDescent="0.35">
      <c r="A109" s="51" t="s">
        <v>84</v>
      </c>
      <c r="F109" s="53"/>
      <c r="G109" s="54"/>
    </row>
    <row r="110" spans="1:7" x14ac:dyDescent="0.35">
      <c r="A110" s="70" t="s">
        <v>85</v>
      </c>
      <c r="E110" s="69">
        <v>185237.66</v>
      </c>
      <c r="F110" s="53"/>
      <c r="G110" s="54"/>
    </row>
    <row r="111" spans="1:7" x14ac:dyDescent="0.35">
      <c r="A111" s="70" t="s">
        <v>86</v>
      </c>
      <c r="E111" s="69">
        <v>185237.66</v>
      </c>
      <c r="F111" s="53"/>
      <c r="G111" s="54"/>
    </row>
    <row r="112" spans="1:7" x14ac:dyDescent="0.35">
      <c r="A112" s="70" t="s">
        <v>87</v>
      </c>
      <c r="E112" s="69">
        <v>0</v>
      </c>
      <c r="F112" s="53"/>
      <c r="G112" s="54"/>
    </row>
    <row r="113" spans="1:7" x14ac:dyDescent="0.35">
      <c r="A113" s="70" t="s">
        <v>88</v>
      </c>
      <c r="E113" s="69">
        <v>0</v>
      </c>
      <c r="F113" s="53"/>
      <c r="G113" s="54"/>
    </row>
    <row r="114" spans="1:7" x14ac:dyDescent="0.35">
      <c r="F114" s="53"/>
      <c r="G114" s="54"/>
    </row>
    <row r="115" spans="1:7" x14ac:dyDescent="0.35">
      <c r="A115" s="46" t="s">
        <v>89</v>
      </c>
      <c r="E115" s="26">
        <v>13737166.895899998</v>
      </c>
      <c r="F115" s="53"/>
      <c r="G115" s="54"/>
    </row>
    <row r="116" spans="1:7" x14ac:dyDescent="0.35">
      <c r="A116" s="51"/>
      <c r="F116" s="53"/>
      <c r="G116" s="54"/>
    </row>
    <row r="117" spans="1:7" x14ac:dyDescent="0.35">
      <c r="A117" s="46" t="s">
        <v>90</v>
      </c>
      <c r="E117" s="71">
        <v>13314336.439999968</v>
      </c>
      <c r="F117" s="53"/>
      <c r="G117" s="54"/>
    </row>
    <row r="118" spans="1:7" x14ac:dyDescent="0.35">
      <c r="A118" s="46"/>
      <c r="F118" s="53"/>
      <c r="G118" s="54"/>
    </row>
    <row r="119" spans="1:7" x14ac:dyDescent="0.35">
      <c r="A119" s="51" t="s">
        <v>91</v>
      </c>
      <c r="E119" s="68">
        <v>0</v>
      </c>
      <c r="F119" s="53"/>
      <c r="G119" s="54"/>
    </row>
    <row r="120" spans="1:7" x14ac:dyDescent="0.35">
      <c r="A120" s="51" t="s">
        <v>92</v>
      </c>
      <c r="E120" s="72">
        <v>13314336.439999968</v>
      </c>
      <c r="F120" s="53"/>
      <c r="G120" s="54"/>
    </row>
    <row r="121" spans="1:7" x14ac:dyDescent="0.35">
      <c r="A121" s="51" t="s">
        <v>93</v>
      </c>
      <c r="E121" s="69">
        <v>0</v>
      </c>
      <c r="F121" s="53"/>
      <c r="G121" s="54"/>
    </row>
    <row r="122" spans="1:7" x14ac:dyDescent="0.35">
      <c r="A122" s="51"/>
      <c r="E122" s="26"/>
      <c r="F122" s="53"/>
      <c r="G122" s="54"/>
    </row>
    <row r="123" spans="1:7" x14ac:dyDescent="0.35">
      <c r="A123" s="46" t="s">
        <v>94</v>
      </c>
      <c r="E123" s="69">
        <v>0</v>
      </c>
      <c r="F123" s="53"/>
      <c r="G123" s="54"/>
    </row>
    <row r="124" spans="1:7" x14ac:dyDescent="0.35">
      <c r="A124" s="46"/>
      <c r="E124" s="73"/>
      <c r="F124" s="53"/>
      <c r="G124" s="54"/>
    </row>
    <row r="125" spans="1:7" x14ac:dyDescent="0.35">
      <c r="A125" s="51" t="s">
        <v>95</v>
      </c>
      <c r="E125" s="68">
        <v>0</v>
      </c>
      <c r="F125" s="53"/>
      <c r="G125" s="54"/>
    </row>
    <row r="126" spans="1:7" x14ac:dyDescent="0.35">
      <c r="A126" s="51" t="s">
        <v>96</v>
      </c>
      <c r="E126" s="69">
        <v>0</v>
      </c>
      <c r="F126" s="53"/>
      <c r="G126" s="54"/>
    </row>
    <row r="127" spans="1:7" x14ac:dyDescent="0.35">
      <c r="A127" s="51" t="s">
        <v>97</v>
      </c>
      <c r="E127" s="69">
        <v>0</v>
      </c>
      <c r="F127" s="53"/>
      <c r="G127" s="54"/>
    </row>
    <row r="128" spans="1:7" x14ac:dyDescent="0.35">
      <c r="A128" s="51"/>
      <c r="E128" s="26"/>
      <c r="F128" s="53"/>
      <c r="G128" s="54"/>
    </row>
    <row r="129" spans="1:7" x14ac:dyDescent="0.35">
      <c r="A129" s="46" t="s">
        <v>98</v>
      </c>
      <c r="E129" s="69">
        <v>422830.45590003021</v>
      </c>
      <c r="F129" s="53"/>
      <c r="G129" s="54"/>
    </row>
    <row r="130" spans="1:7" x14ac:dyDescent="0.35">
      <c r="A130" s="51" t="s">
        <v>99</v>
      </c>
      <c r="E130" s="68">
        <v>0</v>
      </c>
      <c r="F130" s="53"/>
      <c r="G130" s="54"/>
    </row>
    <row r="131" spans="1:7" x14ac:dyDescent="0.35">
      <c r="A131" s="46" t="s">
        <v>100</v>
      </c>
      <c r="E131" s="69">
        <v>422830.45590003021</v>
      </c>
      <c r="F131" s="53"/>
      <c r="G131" s="54"/>
    </row>
    <row r="132" spans="1:7" x14ac:dyDescent="0.35">
      <c r="F132" s="53"/>
      <c r="G132" s="54"/>
    </row>
    <row r="133" spans="1:7" hidden="1" x14ac:dyDescent="0.35">
      <c r="A133" s="3" t="s">
        <v>101</v>
      </c>
      <c r="F133" s="53"/>
      <c r="G133" s="54"/>
    </row>
    <row r="134" spans="1:7" hidden="1" x14ac:dyDescent="0.35">
      <c r="F134" s="53"/>
      <c r="G134" s="54"/>
    </row>
    <row r="135" spans="1:7" hidden="1" x14ac:dyDescent="0.35">
      <c r="A135" s="46" t="s">
        <v>102</v>
      </c>
      <c r="E135" s="68">
        <v>0</v>
      </c>
      <c r="F135" s="53"/>
      <c r="G135" s="54"/>
    </row>
    <row r="136" spans="1:7" hidden="1" x14ac:dyDescent="0.35">
      <c r="A136" s="46" t="s">
        <v>103</v>
      </c>
      <c r="E136" s="74">
        <v>0</v>
      </c>
      <c r="F136" s="53"/>
      <c r="G136" s="54"/>
    </row>
    <row r="137" spans="1:7" hidden="1" x14ac:dyDescent="0.35">
      <c r="A137" s="46" t="s">
        <v>104</v>
      </c>
      <c r="E137" s="69">
        <v>0</v>
      </c>
      <c r="F137" s="53"/>
      <c r="G137" s="54"/>
    </row>
    <row r="138" spans="1:7" hidden="1" x14ac:dyDescent="0.35">
      <c r="A138" s="46"/>
      <c r="E138" s="26"/>
      <c r="F138" s="53"/>
      <c r="G138" s="54"/>
    </row>
    <row r="139" spans="1:7" hidden="1" x14ac:dyDescent="0.35">
      <c r="A139" s="46"/>
      <c r="E139" s="26"/>
      <c r="F139" s="53"/>
      <c r="G139" s="54"/>
    </row>
    <row r="140" spans="1:7" x14ac:dyDescent="0.35">
      <c r="F140" s="53"/>
      <c r="G140" s="54"/>
    </row>
    <row r="141" spans="1:7" x14ac:dyDescent="0.35">
      <c r="A141" s="3" t="s">
        <v>105</v>
      </c>
      <c r="F141" s="53"/>
      <c r="G141" s="54"/>
    </row>
    <row r="142" spans="1:7" x14ac:dyDescent="0.35">
      <c r="F142" s="53"/>
      <c r="G142" s="54"/>
    </row>
    <row r="143" spans="1:7" x14ac:dyDescent="0.35">
      <c r="A143" s="46" t="s">
        <v>106</v>
      </c>
      <c r="E143" s="69">
        <v>2604166.67</v>
      </c>
      <c r="F143" s="53"/>
      <c r="G143" s="54"/>
    </row>
    <row r="144" spans="1:7" x14ac:dyDescent="0.35">
      <c r="A144" s="46" t="s">
        <v>107</v>
      </c>
      <c r="E144" s="69">
        <v>2604166.6799999997</v>
      </c>
      <c r="F144" s="75"/>
      <c r="G144" s="54"/>
    </row>
    <row r="145" spans="1:256" x14ac:dyDescent="0.35">
      <c r="A145" s="46" t="s">
        <v>108</v>
      </c>
      <c r="E145" s="68">
        <v>2604166.6800000002</v>
      </c>
      <c r="F145" s="53"/>
      <c r="G145" s="54"/>
    </row>
    <row r="146" spans="1:256" s="2" customFormat="1" x14ac:dyDescent="0.35">
      <c r="A146" s="76" t="s">
        <v>109</v>
      </c>
      <c r="B146" s="76"/>
      <c r="C146" s="76"/>
      <c r="D146" s="76"/>
      <c r="E146" s="68">
        <v>0</v>
      </c>
      <c r="F146" s="4"/>
      <c r="G146" s="54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35">
      <c r="A147" s="46" t="s">
        <v>110</v>
      </c>
      <c r="E147" s="69">
        <v>2604166.6800000002</v>
      </c>
      <c r="F147" s="53"/>
      <c r="G147" s="54"/>
    </row>
    <row r="148" spans="1:256" x14ac:dyDescent="0.35">
      <c r="F148" s="53"/>
      <c r="G148" s="54"/>
    </row>
    <row r="149" spans="1:256" x14ac:dyDescent="0.35">
      <c r="A149" s="46" t="s">
        <v>111</v>
      </c>
      <c r="D149" s="77"/>
      <c r="E149" s="26">
        <v>2604166.6799999997</v>
      </c>
      <c r="F149" s="53"/>
      <c r="G149" s="54"/>
    </row>
    <row r="150" spans="1:256" x14ac:dyDescent="0.35">
      <c r="F150" s="53"/>
      <c r="G150" s="54"/>
    </row>
    <row r="151" spans="1:256" x14ac:dyDescent="0.35">
      <c r="A151" s="3" t="s">
        <v>112</v>
      </c>
      <c r="F151" s="53"/>
      <c r="G151" s="54"/>
    </row>
    <row r="152" spans="1:256" x14ac:dyDescent="0.35">
      <c r="F152" s="53"/>
      <c r="G152" s="54"/>
    </row>
    <row r="153" spans="1:256" x14ac:dyDescent="0.35">
      <c r="A153" s="46" t="s">
        <v>113</v>
      </c>
      <c r="E153" s="78">
        <v>2.1899556099999998E-2</v>
      </c>
      <c r="F153" s="53"/>
      <c r="G153" s="54"/>
    </row>
    <row r="154" spans="1:256" x14ac:dyDescent="0.35">
      <c r="A154" s="46" t="s">
        <v>114</v>
      </c>
      <c r="E154" s="79">
        <v>17.617317</v>
      </c>
      <c r="F154" s="53"/>
      <c r="G154" s="54"/>
    </row>
    <row r="155" spans="1:256" x14ac:dyDescent="0.35">
      <c r="F155" s="53"/>
      <c r="G155" s="54"/>
    </row>
    <row r="156" spans="1:256" x14ac:dyDescent="0.35">
      <c r="D156" s="63" t="s">
        <v>42</v>
      </c>
      <c r="E156" s="63" t="s">
        <v>41</v>
      </c>
      <c r="F156" s="53"/>
      <c r="G156" s="54"/>
    </row>
    <row r="157" spans="1:256" x14ac:dyDescent="0.35">
      <c r="A157" s="46" t="s">
        <v>115</v>
      </c>
      <c r="D157" s="69">
        <v>97605.4</v>
      </c>
      <c r="E157" s="3">
        <v>13</v>
      </c>
      <c r="F157" s="80"/>
      <c r="G157" s="54"/>
    </row>
    <row r="158" spans="1:256" x14ac:dyDescent="0.35">
      <c r="A158" s="46" t="s">
        <v>116</v>
      </c>
      <c r="D158" s="74">
        <v>105138.61</v>
      </c>
      <c r="F158" s="53"/>
      <c r="G158" s="54"/>
    </row>
    <row r="159" spans="1:256" x14ac:dyDescent="0.35">
      <c r="A159" s="3" t="s">
        <v>117</v>
      </c>
      <c r="D159" s="26">
        <v>-7533.2100000000064</v>
      </c>
    </row>
    <row r="160" spans="1:256" x14ac:dyDescent="0.35">
      <c r="A160" s="46" t="s">
        <v>118</v>
      </c>
      <c r="D160" s="69">
        <v>153815404.91999999</v>
      </c>
      <c r="F160" s="80"/>
      <c r="G160" s="54"/>
    </row>
    <row r="161" spans="1:7" x14ac:dyDescent="0.35">
      <c r="F161" s="80"/>
      <c r="G161" s="54"/>
    </row>
    <row r="162" spans="1:7" x14ac:dyDescent="0.35">
      <c r="A162" s="46" t="s">
        <v>119</v>
      </c>
      <c r="D162" s="81">
        <v>-2.9618279000000001E-3</v>
      </c>
      <c r="F162" s="80"/>
      <c r="G162" s="54"/>
    </row>
    <row r="163" spans="1:7" x14ac:dyDescent="0.35">
      <c r="A163" s="46" t="s">
        <v>120</v>
      </c>
      <c r="D163" s="81">
        <v>9.1502960000000003E-4</v>
      </c>
      <c r="F163" s="80"/>
      <c r="G163" s="54"/>
    </row>
    <row r="164" spans="1:7" x14ac:dyDescent="0.35">
      <c r="A164" s="46" t="s">
        <v>121</v>
      </c>
      <c r="D164" s="81">
        <v>2.1406155E-3</v>
      </c>
      <c r="F164" s="80"/>
      <c r="G164" s="54"/>
    </row>
    <row r="165" spans="1:7" x14ac:dyDescent="0.35">
      <c r="A165" s="46" t="s">
        <v>122</v>
      </c>
      <c r="D165" s="81">
        <v>-5.8770784400311992E-4</v>
      </c>
      <c r="F165" s="53"/>
      <c r="G165" s="54"/>
    </row>
    <row r="166" spans="1:7" x14ac:dyDescent="0.35">
      <c r="A166" s="46" t="s">
        <v>123</v>
      </c>
      <c r="D166" s="78">
        <v>-1.2347266100077998E-4</v>
      </c>
      <c r="F166" s="53"/>
      <c r="G166" s="54"/>
    </row>
    <row r="167" spans="1:7" x14ac:dyDescent="0.35">
      <c r="A167" s="46"/>
      <c r="F167" s="53"/>
      <c r="G167" s="54"/>
    </row>
    <row r="168" spans="1:7" x14ac:dyDescent="0.35">
      <c r="A168" s="46" t="s">
        <v>124</v>
      </c>
      <c r="D168" s="26">
        <v>9846318.0800000001</v>
      </c>
      <c r="F168" s="53"/>
      <c r="G168" s="54"/>
    </row>
    <row r="169" spans="1:7" x14ac:dyDescent="0.35">
      <c r="A169" s="46"/>
      <c r="F169" s="53"/>
      <c r="G169" s="54"/>
    </row>
    <row r="170" spans="1:7" ht="35" x14ac:dyDescent="0.35">
      <c r="A170" s="46" t="s">
        <v>125</v>
      </c>
      <c r="D170" s="63" t="s">
        <v>42</v>
      </c>
      <c r="E170" s="63" t="s">
        <v>41</v>
      </c>
      <c r="F170" s="82" t="s">
        <v>126</v>
      </c>
      <c r="G170" s="54"/>
    </row>
    <row r="171" spans="1:7" x14ac:dyDescent="0.35">
      <c r="A171" s="51" t="s">
        <v>127</v>
      </c>
      <c r="D171" s="68">
        <v>1012064.56</v>
      </c>
      <c r="E171" s="83">
        <v>112</v>
      </c>
      <c r="F171" s="81">
        <v>7.2256483131083998E-3</v>
      </c>
      <c r="G171" s="54"/>
    </row>
    <row r="172" spans="1:7" x14ac:dyDescent="0.35">
      <c r="A172" s="51" t="s">
        <v>128</v>
      </c>
      <c r="D172" s="68">
        <v>195549.46</v>
      </c>
      <c r="E172" s="83">
        <v>24</v>
      </c>
      <c r="F172" s="81">
        <v>1.3961279562820165E-3</v>
      </c>
      <c r="G172" s="54"/>
    </row>
    <row r="173" spans="1:7" x14ac:dyDescent="0.35">
      <c r="A173" s="51" t="s">
        <v>129</v>
      </c>
      <c r="D173" s="23">
        <v>112571.02</v>
      </c>
      <c r="E173" s="84">
        <v>17</v>
      </c>
      <c r="F173" s="81">
        <v>8.0370228631253715E-4</v>
      </c>
      <c r="G173" s="54"/>
    </row>
    <row r="174" spans="1:7" x14ac:dyDescent="0.35">
      <c r="A174" s="51" t="s">
        <v>130</v>
      </c>
      <c r="D174" s="85">
        <v>0</v>
      </c>
      <c r="E174" s="86">
        <v>0</v>
      </c>
      <c r="F174" s="87">
        <v>0</v>
      </c>
      <c r="G174" s="54"/>
    </row>
    <row r="175" spans="1:7" x14ac:dyDescent="0.35">
      <c r="A175" s="46" t="s">
        <v>131</v>
      </c>
      <c r="D175" s="88">
        <v>1320185.04</v>
      </c>
      <c r="E175" s="83">
        <v>153</v>
      </c>
      <c r="F175" s="89">
        <v>9.4254785557029534E-3</v>
      </c>
      <c r="G175" s="54"/>
    </row>
    <row r="176" spans="1:7" x14ac:dyDescent="0.35">
      <c r="A176" s="46"/>
      <c r="D176" s="68"/>
      <c r="E176" s="83"/>
      <c r="F176" s="53"/>
      <c r="G176" s="54"/>
    </row>
    <row r="177" spans="1:7" x14ac:dyDescent="0.35">
      <c r="A177" s="46" t="s">
        <v>132</v>
      </c>
      <c r="D177" s="81"/>
      <c r="E177" s="81"/>
      <c r="F177" s="80"/>
      <c r="G177" s="54"/>
    </row>
    <row r="178" spans="1:7" x14ac:dyDescent="0.35">
      <c r="A178" s="46" t="s">
        <v>133</v>
      </c>
      <c r="D178" s="81">
        <v>2.736521E-3</v>
      </c>
      <c r="E178" s="81">
        <v>2.0789189999999998E-3</v>
      </c>
      <c r="F178" s="80"/>
      <c r="G178" s="54"/>
    </row>
    <row r="179" spans="1:7" x14ac:dyDescent="0.35">
      <c r="A179" s="46" t="s">
        <v>134</v>
      </c>
      <c r="D179" s="81">
        <v>2.5663539999999999E-3</v>
      </c>
      <c r="E179" s="81">
        <v>1.6852315999999999E-3</v>
      </c>
      <c r="F179" s="80"/>
      <c r="G179" s="54"/>
    </row>
    <row r="180" spans="1:7" x14ac:dyDescent="0.35">
      <c r="A180" s="46" t="s">
        <v>135</v>
      </c>
      <c r="D180" s="81">
        <v>2.8826333E-3</v>
      </c>
      <c r="E180" s="81">
        <v>2.3069036000000001E-3</v>
      </c>
      <c r="F180" s="80"/>
      <c r="G180" s="54"/>
    </row>
    <row r="181" spans="1:7" x14ac:dyDescent="0.35">
      <c r="A181" s="46" t="s">
        <v>136</v>
      </c>
      <c r="D181" s="81">
        <v>2.1998302425945537E-3</v>
      </c>
      <c r="E181" s="81">
        <v>1.8279090503789568E-3</v>
      </c>
      <c r="F181" s="53"/>
      <c r="G181" s="54"/>
    </row>
    <row r="182" spans="1:7" x14ac:dyDescent="0.35">
      <c r="A182" s="46" t="s">
        <v>137</v>
      </c>
      <c r="D182" s="81">
        <v>2.5963346356486384E-3</v>
      </c>
      <c r="E182" s="81">
        <v>1.9747408125947393E-3</v>
      </c>
      <c r="F182" s="53"/>
      <c r="G182" s="54"/>
    </row>
    <row r="183" spans="1:7" x14ac:dyDescent="0.35">
      <c r="F183" s="53"/>
      <c r="G183" s="54"/>
    </row>
    <row r="184" spans="1:7" x14ac:dyDescent="0.35">
      <c r="A184" s="2" t="s">
        <v>138</v>
      </c>
      <c r="B184" s="2"/>
      <c r="C184" s="2"/>
      <c r="D184" s="90">
        <v>319829.12</v>
      </c>
      <c r="F184" s="53"/>
      <c r="G184" s="54"/>
    </row>
    <row r="185" spans="1:7" x14ac:dyDescent="0.35">
      <c r="A185" s="2" t="s">
        <v>139</v>
      </c>
      <c r="B185" s="2"/>
      <c r="C185" s="2"/>
      <c r="D185" s="81">
        <v>2.2834242327494838E-3</v>
      </c>
      <c r="F185" s="53"/>
      <c r="G185" s="54"/>
    </row>
    <row r="186" spans="1:7" x14ac:dyDescent="0.35">
      <c r="A186" s="2" t="s">
        <v>140</v>
      </c>
      <c r="B186" s="2"/>
      <c r="C186" s="2"/>
      <c r="D186" s="81">
        <v>4.9000000000000002E-2</v>
      </c>
      <c r="F186" s="53"/>
      <c r="G186" s="54"/>
    </row>
    <row r="187" spans="1:7" x14ac:dyDescent="0.35">
      <c r="A187" s="2" t="s">
        <v>141</v>
      </c>
      <c r="B187" s="2"/>
      <c r="C187" s="2"/>
      <c r="D187" s="91" t="s">
        <v>155</v>
      </c>
      <c r="F187" s="53"/>
      <c r="G187" s="54"/>
    </row>
    <row r="188" spans="1:7" x14ac:dyDescent="0.35">
      <c r="F188" s="53"/>
      <c r="G188" s="54"/>
    </row>
    <row r="189" spans="1:7" x14ac:dyDescent="0.35">
      <c r="A189" s="2" t="s">
        <v>157</v>
      </c>
      <c r="B189" s="2"/>
      <c r="C189" s="2"/>
      <c r="D189" s="99">
        <v>1663674.46</v>
      </c>
      <c r="F189" s="53"/>
      <c r="G189" s="54"/>
    </row>
    <row r="190" spans="1:7" x14ac:dyDescent="0.35">
      <c r="A190" s="2" t="s">
        <v>158</v>
      </c>
      <c r="B190" s="100"/>
      <c r="C190" s="100"/>
      <c r="D190" s="101">
        <v>174</v>
      </c>
      <c r="F190" s="53"/>
      <c r="G190" s="54"/>
    </row>
    <row r="191" spans="1:7" x14ac:dyDescent="0.35">
      <c r="F191" s="53"/>
      <c r="G191" s="54"/>
    </row>
    <row r="192" spans="1:7" x14ac:dyDescent="0.35">
      <c r="A192" s="3" t="s">
        <v>142</v>
      </c>
      <c r="F192" s="53"/>
      <c r="G192" s="54"/>
    </row>
    <row r="193" spans="1:7" x14ac:dyDescent="0.35">
      <c r="F193" s="53"/>
      <c r="G193" s="54"/>
    </row>
    <row r="194" spans="1:7" x14ac:dyDescent="0.35">
      <c r="A194" s="46"/>
      <c r="E194" s="92"/>
      <c r="F194" s="53"/>
      <c r="G194" s="54"/>
    </row>
    <row r="195" spans="1:7" x14ac:dyDescent="0.35">
      <c r="A195" s="46" t="s">
        <v>143</v>
      </c>
      <c r="E195" s="73"/>
      <c r="F195" s="53"/>
      <c r="G195" s="54"/>
    </row>
    <row r="196" spans="1:7" x14ac:dyDescent="0.35">
      <c r="A196" s="46" t="s">
        <v>144</v>
      </c>
      <c r="E196" s="73"/>
      <c r="F196" s="53"/>
      <c r="G196" s="54"/>
    </row>
    <row r="197" spans="1:7" x14ac:dyDescent="0.35">
      <c r="A197" s="46" t="s">
        <v>145</v>
      </c>
      <c r="E197" s="92"/>
      <c r="F197" s="53"/>
      <c r="G197" s="54"/>
    </row>
    <row r="198" spans="1:7" x14ac:dyDescent="0.35">
      <c r="A198" s="46" t="s">
        <v>146</v>
      </c>
      <c r="E198" s="92" t="s">
        <v>156</v>
      </c>
      <c r="F198" s="53"/>
      <c r="G198" s="54"/>
    </row>
    <row r="199" spans="1:7" x14ac:dyDescent="0.35">
      <c r="A199" s="46"/>
      <c r="E199" s="73"/>
      <c r="F199" s="53"/>
      <c r="G199" s="54"/>
    </row>
    <row r="200" spans="1:7" x14ac:dyDescent="0.35">
      <c r="A200" s="46" t="s">
        <v>159</v>
      </c>
      <c r="E200" s="73"/>
      <c r="F200" s="53"/>
      <c r="G200" s="54"/>
    </row>
    <row r="201" spans="1:7" x14ac:dyDescent="0.35">
      <c r="A201" s="46" t="s">
        <v>150</v>
      </c>
      <c r="E201" s="92" t="s">
        <v>156</v>
      </c>
      <c r="F201" s="53"/>
      <c r="G201" s="54"/>
    </row>
    <row r="202" spans="1:7" x14ac:dyDescent="0.35">
      <c r="A202" s="46"/>
      <c r="E202" s="73"/>
      <c r="F202" s="53"/>
      <c r="G202" s="54"/>
    </row>
    <row r="203" spans="1:7" x14ac:dyDescent="0.35">
      <c r="A203" s="46" t="s">
        <v>160</v>
      </c>
      <c r="E203" s="73"/>
      <c r="F203" s="53"/>
      <c r="G203" s="54"/>
    </row>
    <row r="204" spans="1:7" x14ac:dyDescent="0.35">
      <c r="A204" s="46" t="s">
        <v>152</v>
      </c>
      <c r="E204" s="92" t="s">
        <v>156</v>
      </c>
      <c r="F204" s="53"/>
      <c r="G204" s="54"/>
    </row>
    <row r="205" spans="1:7" x14ac:dyDescent="0.35">
      <c r="A205" s="46"/>
      <c r="E205" s="92"/>
      <c r="F205" s="53"/>
      <c r="G205" s="54"/>
    </row>
    <row r="206" spans="1:7" x14ac:dyDescent="0.35">
      <c r="A206" s="46" t="s">
        <v>161</v>
      </c>
      <c r="E206" s="73"/>
      <c r="G206" s="54"/>
    </row>
    <row r="207" spans="1:7" x14ac:dyDescent="0.35">
      <c r="A207" s="46" t="s">
        <v>154</v>
      </c>
      <c r="E207" s="92" t="s">
        <v>156</v>
      </c>
      <c r="F207" s="49"/>
      <c r="G207" s="54"/>
    </row>
    <row r="208" spans="1:7" x14ac:dyDescent="0.35">
      <c r="G208" s="50"/>
    </row>
    <row r="209" spans="6:7" x14ac:dyDescent="0.35">
      <c r="G209" s="50"/>
    </row>
    <row r="210" spans="6:7" x14ac:dyDescent="0.35">
      <c r="F210" s="49"/>
      <c r="G210" s="50"/>
    </row>
    <row r="211" spans="6:7" x14ac:dyDescent="0.35">
      <c r="F211" s="49"/>
      <c r="G211" s="50"/>
    </row>
    <row r="212" spans="6:7" x14ac:dyDescent="0.35">
      <c r="F212" s="49"/>
      <c r="G212" s="50"/>
    </row>
    <row r="213" spans="6:7" x14ac:dyDescent="0.35">
      <c r="F213" s="49"/>
      <c r="G213" s="50"/>
    </row>
    <row r="214" spans="6:7" x14ac:dyDescent="0.35">
      <c r="F214" s="49"/>
      <c r="G214" s="50"/>
    </row>
    <row r="215" spans="6:7" x14ac:dyDescent="0.35">
      <c r="F215" s="49"/>
      <c r="G215" s="50"/>
    </row>
    <row r="216" spans="6:7" x14ac:dyDescent="0.35">
      <c r="F216" s="49"/>
      <c r="G216" s="50"/>
    </row>
    <row r="217" spans="6:7" x14ac:dyDescent="0.35">
      <c r="F217" s="49"/>
      <c r="G217" s="50"/>
    </row>
    <row r="218" spans="6:7" x14ac:dyDescent="0.35">
      <c r="F218" s="49"/>
      <c r="G218" s="50"/>
    </row>
    <row r="219" spans="6:7" x14ac:dyDescent="0.35">
      <c r="F219" s="49"/>
      <c r="G219" s="50"/>
    </row>
    <row r="220" spans="6:7" x14ac:dyDescent="0.35">
      <c r="F220" s="49"/>
      <c r="G220" s="50"/>
    </row>
    <row r="221" spans="6:7" x14ac:dyDescent="0.35">
      <c r="F221" s="49"/>
      <c r="G221" s="50"/>
    </row>
    <row r="222" spans="6:7" x14ac:dyDescent="0.35">
      <c r="F222" s="49"/>
      <c r="G222" s="50"/>
    </row>
    <row r="223" spans="6:7" x14ac:dyDescent="0.35">
      <c r="F223" s="49"/>
      <c r="G223" s="50"/>
    </row>
    <row r="224" spans="6:7" x14ac:dyDescent="0.35">
      <c r="F224" s="49"/>
      <c r="G224" s="50"/>
    </row>
    <row r="225" spans="6:7" x14ac:dyDescent="0.35">
      <c r="F225" s="49"/>
      <c r="G225" s="50"/>
    </row>
    <row r="226" spans="6:7" x14ac:dyDescent="0.35">
      <c r="F226" s="49"/>
      <c r="G226" s="50"/>
    </row>
    <row r="227" spans="6:7" x14ac:dyDescent="0.35">
      <c r="F227" s="49"/>
      <c r="G227" s="50"/>
    </row>
    <row r="228" spans="6:7" x14ac:dyDescent="0.35">
      <c r="F228" s="49"/>
      <c r="G228" s="50"/>
    </row>
    <row r="229" spans="6:7" x14ac:dyDescent="0.35">
      <c r="F229" s="49"/>
      <c r="G229" s="50"/>
    </row>
    <row r="230" spans="6:7" x14ac:dyDescent="0.35">
      <c r="F230" s="49"/>
      <c r="G230" s="50"/>
    </row>
    <row r="231" spans="6:7" x14ac:dyDescent="0.35">
      <c r="F231" s="49"/>
      <c r="G231" s="50"/>
    </row>
    <row r="232" spans="6:7" x14ac:dyDescent="0.35">
      <c r="F232" s="49"/>
      <c r="G232" s="50"/>
    </row>
    <row r="233" spans="6:7" x14ac:dyDescent="0.35">
      <c r="F233" s="49"/>
      <c r="G233" s="50"/>
    </row>
    <row r="234" spans="6:7" x14ac:dyDescent="0.35">
      <c r="F234" s="49"/>
      <c r="G234" s="50"/>
    </row>
    <row r="235" spans="6:7" x14ac:dyDescent="0.35">
      <c r="F235" s="49"/>
      <c r="G235" s="50"/>
    </row>
    <row r="236" spans="6:7" x14ac:dyDescent="0.35">
      <c r="F236" s="49"/>
      <c r="G236" s="50"/>
    </row>
    <row r="237" spans="6:7" x14ac:dyDescent="0.35">
      <c r="F237" s="49"/>
      <c r="G237" s="50"/>
    </row>
    <row r="238" spans="6:7" x14ac:dyDescent="0.35">
      <c r="F238" s="49"/>
      <c r="G238" s="50"/>
    </row>
    <row r="239" spans="6:7" x14ac:dyDescent="0.35">
      <c r="F239" s="49"/>
      <c r="G239" s="50"/>
    </row>
    <row r="240" spans="6:7" x14ac:dyDescent="0.35">
      <c r="F240" s="49"/>
      <c r="G240" s="50"/>
    </row>
    <row r="241" spans="6:7" x14ac:dyDescent="0.35">
      <c r="F241" s="49"/>
      <c r="G241" s="50"/>
    </row>
    <row r="242" spans="6:7" x14ac:dyDescent="0.35">
      <c r="F242" s="49"/>
      <c r="G242" s="50"/>
    </row>
    <row r="243" spans="6:7" x14ac:dyDescent="0.35">
      <c r="F243" s="49"/>
      <c r="G243" s="50"/>
    </row>
    <row r="244" spans="6:7" x14ac:dyDescent="0.35">
      <c r="F244" s="49"/>
      <c r="G244" s="50"/>
    </row>
    <row r="245" spans="6:7" x14ac:dyDescent="0.35">
      <c r="F245" s="49"/>
      <c r="G245" s="50"/>
    </row>
    <row r="246" spans="6:7" x14ac:dyDescent="0.35">
      <c r="F246" s="49"/>
      <c r="G246" s="50"/>
    </row>
    <row r="247" spans="6:7" x14ac:dyDescent="0.35">
      <c r="F247" s="49"/>
      <c r="G247" s="50"/>
    </row>
    <row r="248" spans="6:7" x14ac:dyDescent="0.35">
      <c r="F248" s="49"/>
      <c r="G248" s="50"/>
    </row>
    <row r="249" spans="6:7" x14ac:dyDescent="0.35">
      <c r="F249" s="49"/>
      <c r="G249" s="50"/>
    </row>
    <row r="250" spans="6:7" x14ac:dyDescent="0.35">
      <c r="F250" s="49"/>
      <c r="G250" s="50"/>
    </row>
    <row r="251" spans="6:7" x14ac:dyDescent="0.35">
      <c r="F251" s="49"/>
      <c r="G251" s="50"/>
    </row>
    <row r="252" spans="6:7" x14ac:dyDescent="0.35">
      <c r="F252" s="49"/>
      <c r="G252" s="50"/>
    </row>
    <row r="253" spans="6:7" x14ac:dyDescent="0.35">
      <c r="F253" s="49"/>
      <c r="G253" s="50"/>
    </row>
    <row r="254" spans="6:7" x14ac:dyDescent="0.35">
      <c r="F254" s="49"/>
      <c r="G254" s="50"/>
    </row>
    <row r="255" spans="6:7" x14ac:dyDescent="0.35">
      <c r="F255" s="49"/>
      <c r="G255" s="50"/>
    </row>
    <row r="256" spans="6:7" x14ac:dyDescent="0.35">
      <c r="F256" s="49"/>
      <c r="G256" s="50"/>
    </row>
    <row r="257" spans="6:7" x14ac:dyDescent="0.35">
      <c r="F257" s="49"/>
      <c r="G257" s="50"/>
    </row>
    <row r="258" spans="6:7" x14ac:dyDescent="0.35">
      <c r="F258" s="49"/>
      <c r="G258" s="50"/>
    </row>
    <row r="259" spans="6:7" x14ac:dyDescent="0.35">
      <c r="F259" s="49"/>
      <c r="G259" s="50"/>
    </row>
    <row r="260" spans="6:7" x14ac:dyDescent="0.35">
      <c r="F260" s="49"/>
      <c r="G260" s="50"/>
    </row>
    <row r="261" spans="6:7" x14ac:dyDescent="0.35">
      <c r="F261" s="49"/>
      <c r="G261" s="50"/>
    </row>
    <row r="262" spans="6:7" x14ac:dyDescent="0.35">
      <c r="F262" s="49"/>
      <c r="G262" s="50"/>
    </row>
    <row r="263" spans="6:7" x14ac:dyDescent="0.35">
      <c r="F263" s="49"/>
      <c r="G263" s="50"/>
    </row>
    <row r="264" spans="6:7" x14ac:dyDescent="0.35">
      <c r="F264" s="49"/>
      <c r="G264" s="50"/>
    </row>
    <row r="265" spans="6:7" x14ac:dyDescent="0.35">
      <c r="F265" s="49"/>
      <c r="G265" s="50"/>
    </row>
    <row r="266" spans="6:7" x14ac:dyDescent="0.35">
      <c r="F266" s="49"/>
      <c r="G266" s="50"/>
    </row>
    <row r="267" spans="6:7" x14ac:dyDescent="0.35">
      <c r="F267" s="49"/>
      <c r="G267" s="50"/>
    </row>
    <row r="268" spans="6:7" x14ac:dyDescent="0.35">
      <c r="F268" s="49"/>
      <c r="G268" s="50"/>
    </row>
    <row r="269" spans="6:7" x14ac:dyDescent="0.35">
      <c r="F269" s="49"/>
      <c r="G269" s="50"/>
    </row>
    <row r="270" spans="6:7" x14ac:dyDescent="0.35">
      <c r="F270" s="49"/>
      <c r="G270" s="50"/>
    </row>
    <row r="271" spans="6:7" x14ac:dyDescent="0.35">
      <c r="F271" s="49"/>
      <c r="G271" s="50"/>
    </row>
    <row r="272" spans="6:7" x14ac:dyDescent="0.35">
      <c r="F272" s="49"/>
      <c r="G272" s="50"/>
    </row>
    <row r="273" spans="6:7" x14ac:dyDescent="0.35">
      <c r="F273" s="49"/>
      <c r="G273" s="50"/>
    </row>
    <row r="274" spans="6:7" x14ac:dyDescent="0.35">
      <c r="F274" s="49"/>
      <c r="G274" s="50"/>
    </row>
    <row r="275" spans="6:7" x14ac:dyDescent="0.35">
      <c r="F275" s="49"/>
      <c r="G275" s="50"/>
    </row>
    <row r="276" spans="6:7" x14ac:dyDescent="0.35">
      <c r="F276" s="49"/>
      <c r="G276" s="50"/>
    </row>
    <row r="277" spans="6:7" x14ac:dyDescent="0.35">
      <c r="F277" s="49"/>
      <c r="G277" s="50"/>
    </row>
    <row r="278" spans="6:7" x14ac:dyDescent="0.35">
      <c r="F278" s="49"/>
      <c r="G278" s="50"/>
    </row>
  </sheetData>
  <pageMargins left="0.7" right="0.7" top="0.75" bottom="0.75" header="0.3" footer="0.3"/>
  <pageSetup scale="52" fitToHeight="0" orientation="portrait" r:id="rId1"/>
  <headerFooter>
    <oddHeader xml:space="preserve">&amp;CNissan Auto Receivables 17-A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A1:IV278"/>
  <sheetViews>
    <sheetView showRuler="0" zoomScale="80" zoomScaleNormal="80" zoomScaleSheetLayoutView="90" workbookViewId="0">
      <selection activeCell="D12" sqref="D12"/>
    </sheetView>
  </sheetViews>
  <sheetFormatPr defaultColWidth="9.1796875" defaultRowHeight="17.5" x14ac:dyDescent="0.35"/>
  <cols>
    <col min="1" max="1" width="34.54296875" style="3" customWidth="1"/>
    <col min="2" max="2" width="23.81640625" style="3" customWidth="1"/>
    <col min="3" max="3" width="26.81640625" style="3" customWidth="1"/>
    <col min="4" max="4" width="24.7265625" style="3" customWidth="1"/>
    <col min="5" max="5" width="39.26953125" style="3" bestFit="1" customWidth="1"/>
    <col min="6" max="6" width="23.81640625" style="4" customWidth="1"/>
    <col min="7" max="7" width="34.54296875" style="5" customWidth="1"/>
    <col min="8" max="9" width="34.54296875" style="3" customWidth="1"/>
    <col min="10" max="10" width="9.1796875" style="3"/>
    <col min="11" max="11" width="9.54296875" style="3" bestFit="1" customWidth="1"/>
    <col min="12" max="16384" width="9.1796875" style="3"/>
  </cols>
  <sheetData>
    <row r="1" spans="1:13" ht="18" x14ac:dyDescent="0.35">
      <c r="A1" s="1" t="s">
        <v>0</v>
      </c>
      <c r="B1" s="2"/>
    </row>
    <row r="2" spans="1:13" ht="15.75" customHeight="1" x14ac:dyDescent="0.45">
      <c r="A2" s="2"/>
      <c r="B2" s="2"/>
      <c r="C2" s="6"/>
    </row>
    <row r="3" spans="1:13" ht="15.75" customHeight="1" x14ac:dyDescent="0.45">
      <c r="A3" s="2" t="s">
        <v>1</v>
      </c>
      <c r="B3" s="7">
        <v>44012</v>
      </c>
      <c r="C3" s="8" t="s">
        <v>2</v>
      </c>
      <c r="D3" s="3">
        <v>30</v>
      </c>
      <c r="E3" s="3" t="s">
        <v>3</v>
      </c>
      <c r="F3" s="9">
        <v>43983</v>
      </c>
      <c r="G3" s="3"/>
    </row>
    <row r="4" spans="1:13" ht="15.75" customHeight="1" x14ac:dyDescent="0.45">
      <c r="A4" s="2" t="s">
        <v>4</v>
      </c>
      <c r="B4" s="7">
        <v>44027</v>
      </c>
      <c r="C4" s="8" t="s">
        <v>5</v>
      </c>
      <c r="D4" s="10">
        <v>30</v>
      </c>
      <c r="E4" s="3" t="s">
        <v>6</v>
      </c>
      <c r="F4" s="9">
        <v>44012</v>
      </c>
      <c r="G4" s="3"/>
    </row>
    <row r="5" spans="1:13" ht="17.25" customHeight="1" x14ac:dyDescent="0.45">
      <c r="A5" s="2"/>
      <c r="B5" s="2"/>
      <c r="C5" s="6"/>
      <c r="E5" s="3" t="s">
        <v>7</v>
      </c>
      <c r="F5" s="9">
        <v>43997</v>
      </c>
      <c r="G5" s="3"/>
    </row>
    <row r="6" spans="1:13" ht="15.75" customHeight="1" x14ac:dyDescent="0.45">
      <c r="A6" s="2"/>
      <c r="B6" s="2"/>
      <c r="C6" s="6"/>
      <c r="E6" s="3" t="s">
        <v>8</v>
      </c>
      <c r="F6" s="9">
        <v>44027</v>
      </c>
      <c r="G6" s="3"/>
    </row>
    <row r="7" spans="1:13" x14ac:dyDescent="0.35">
      <c r="A7" s="11"/>
      <c r="B7" s="12"/>
      <c r="C7" s="13"/>
      <c r="D7" s="14"/>
      <c r="E7" s="11"/>
      <c r="F7" s="15"/>
    </row>
    <row r="8" spans="1:13" x14ac:dyDescent="0.35">
      <c r="A8" s="11"/>
      <c r="B8" s="11"/>
      <c r="C8" s="13"/>
      <c r="D8" s="14"/>
      <c r="E8" s="11"/>
      <c r="F8" s="15"/>
    </row>
    <row r="9" spans="1:13" x14ac:dyDescent="0.3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35">
      <c r="A10" s="16" t="s">
        <v>14</v>
      </c>
      <c r="B10" s="20"/>
      <c r="C10" s="21">
        <v>1112068200.74</v>
      </c>
      <c r="D10" s="22">
        <v>168144873.41999999</v>
      </c>
      <c r="E10" s="23">
        <v>153815404.91999999</v>
      </c>
      <c r="F10" s="24">
        <v>0.14766278847607156</v>
      </c>
      <c r="G10" s="25"/>
      <c r="H10" s="26"/>
      <c r="I10" s="26"/>
      <c r="J10" s="26"/>
      <c r="K10" s="26"/>
      <c r="L10" s="26"/>
      <c r="M10" s="26"/>
    </row>
    <row r="11" spans="1:13" x14ac:dyDescent="0.35">
      <c r="A11" s="16" t="s">
        <v>15</v>
      </c>
      <c r="B11" s="20"/>
      <c r="C11" s="27">
        <v>70401532.329999998</v>
      </c>
      <c r="D11" s="22">
        <v>3797767.11</v>
      </c>
      <c r="E11" s="23">
        <v>3323917.02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35">
      <c r="A12" s="16" t="s">
        <v>16</v>
      </c>
      <c r="B12" s="20"/>
      <c r="C12" s="28">
        <v>1041666668.41</v>
      </c>
      <c r="D12" s="22">
        <v>164347106.30999997</v>
      </c>
      <c r="E12" s="23">
        <v>150491487.89999998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35">
      <c r="A13" s="16" t="s">
        <v>17</v>
      </c>
      <c r="B13" s="11"/>
      <c r="C13" s="28">
        <v>1041666668.41</v>
      </c>
      <c r="D13" s="22">
        <v>164347106.31</v>
      </c>
      <c r="E13" s="23">
        <v>150491487.90000001</v>
      </c>
      <c r="F13" s="24">
        <v>0.14447182814221196</v>
      </c>
      <c r="G13" s="25"/>
      <c r="H13" s="29"/>
      <c r="I13" s="26"/>
      <c r="J13" s="26"/>
      <c r="K13" s="26"/>
      <c r="L13" s="26"/>
      <c r="M13" s="26"/>
    </row>
    <row r="14" spans="1:13" x14ac:dyDescent="0.35">
      <c r="A14" s="30" t="s">
        <v>18</v>
      </c>
      <c r="B14" s="31">
        <v>0.01</v>
      </c>
      <c r="C14" s="27">
        <v>233000000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35">
      <c r="A15" s="30" t="s">
        <v>19</v>
      </c>
      <c r="B15" s="31">
        <v>1.47E-2</v>
      </c>
      <c r="C15" s="27">
        <v>266000000</v>
      </c>
      <c r="D15" s="22">
        <v>0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35">
      <c r="A16" s="30" t="s">
        <v>20</v>
      </c>
      <c r="B16" s="31">
        <v>2.4475E-3</v>
      </c>
      <c r="C16" s="27">
        <v>80000000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35">
      <c r="A17" s="30" t="s">
        <v>21</v>
      </c>
      <c r="B17" s="31">
        <v>1.7399999999999999E-2</v>
      </c>
      <c r="C17" s="27">
        <v>332000000</v>
      </c>
      <c r="D17" s="22">
        <v>33680437.899999999</v>
      </c>
      <c r="E17" s="23">
        <v>19824819.490000002</v>
      </c>
      <c r="F17" s="24">
        <v>5.9713311716867473E-2</v>
      </c>
      <c r="G17" s="25"/>
      <c r="I17" s="26"/>
      <c r="J17" s="26"/>
      <c r="K17" s="26"/>
      <c r="L17" s="26"/>
      <c r="M17" s="26"/>
    </row>
    <row r="18" spans="1:13" x14ac:dyDescent="0.35">
      <c r="A18" s="30" t="s">
        <v>22</v>
      </c>
      <c r="B18" s="31">
        <v>2.1100000000000001E-2</v>
      </c>
      <c r="C18" s="27">
        <v>89000000</v>
      </c>
      <c r="D18" s="22">
        <v>89000000</v>
      </c>
      <c r="E18" s="23">
        <v>89000000</v>
      </c>
      <c r="F18" s="24">
        <v>1</v>
      </c>
      <c r="I18" s="26"/>
      <c r="J18" s="26"/>
      <c r="K18" s="26"/>
      <c r="L18" s="26"/>
      <c r="M18" s="26"/>
    </row>
    <row r="19" spans="1:13" x14ac:dyDescent="0.35">
      <c r="A19" s="30" t="s">
        <v>23</v>
      </c>
      <c r="B19" s="31">
        <v>0</v>
      </c>
      <c r="C19" s="21">
        <v>41666668.409999996</v>
      </c>
      <c r="D19" s="22">
        <v>41666668.409999996</v>
      </c>
      <c r="E19" s="23">
        <v>41666668.409999996</v>
      </c>
      <c r="F19" s="24">
        <v>1</v>
      </c>
      <c r="I19" s="26"/>
      <c r="J19" s="26"/>
      <c r="K19" s="26"/>
      <c r="L19" s="26"/>
      <c r="M19" s="26"/>
    </row>
    <row r="20" spans="1:13" x14ac:dyDescent="0.35">
      <c r="A20" s="32"/>
      <c r="B20" s="33"/>
      <c r="C20" s="34"/>
      <c r="D20" s="34"/>
      <c r="E20" s="34"/>
      <c r="F20" s="35"/>
    </row>
    <row r="21" spans="1:13" x14ac:dyDescent="0.35">
      <c r="A21" s="32"/>
      <c r="B21" s="33"/>
      <c r="C21" s="34"/>
      <c r="D21" s="34"/>
      <c r="E21" s="34"/>
      <c r="F21" s="36"/>
    </row>
    <row r="22" spans="1:13" ht="35" x14ac:dyDescent="0.3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3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35">
      <c r="A24" s="32" t="s">
        <v>19</v>
      </c>
      <c r="B24" s="22">
        <v>0</v>
      </c>
      <c r="C24" s="22">
        <v>0</v>
      </c>
      <c r="D24" s="39">
        <v>0</v>
      </c>
      <c r="E24" s="40">
        <v>0</v>
      </c>
      <c r="F24" s="36"/>
    </row>
    <row r="25" spans="1:13" x14ac:dyDescent="0.3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35">
      <c r="A26" s="32" t="s">
        <v>21</v>
      </c>
      <c r="B26" s="22">
        <v>13855618.409999996</v>
      </c>
      <c r="C26" s="22">
        <v>48836.63</v>
      </c>
      <c r="D26" s="39">
        <v>41.733790391566252</v>
      </c>
      <c r="E26" s="40">
        <v>0.14709828313253012</v>
      </c>
      <c r="F26" s="36"/>
    </row>
    <row r="27" spans="1:13" x14ac:dyDescent="0.35">
      <c r="A27" s="32" t="s">
        <v>22</v>
      </c>
      <c r="B27" s="22">
        <v>0</v>
      </c>
      <c r="C27" s="22">
        <v>156491.67000000001</v>
      </c>
      <c r="D27" s="39">
        <v>0</v>
      </c>
      <c r="E27" s="40">
        <v>1.758333370786517</v>
      </c>
      <c r="F27" s="36"/>
    </row>
    <row r="28" spans="1:13" x14ac:dyDescent="0.3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" thickBot="1" x14ac:dyDescent="0.4">
      <c r="A29" s="41" t="s">
        <v>28</v>
      </c>
      <c r="B29" s="42">
        <v>13855618.409999996</v>
      </c>
      <c r="C29" s="42">
        <v>205328.30000000002</v>
      </c>
      <c r="D29" s="43"/>
      <c r="E29" s="34"/>
      <c r="F29" s="36"/>
    </row>
    <row r="30" spans="1:13" x14ac:dyDescent="0.35">
      <c r="B30" s="29"/>
      <c r="C30" s="29"/>
      <c r="D30" s="44"/>
      <c r="E30" s="29"/>
      <c r="F30" s="45"/>
    </row>
    <row r="31" spans="1:13" x14ac:dyDescent="0.35">
      <c r="A31" s="46"/>
      <c r="B31" s="47"/>
      <c r="C31" s="29"/>
      <c r="D31" s="29"/>
      <c r="E31" s="29"/>
      <c r="F31" s="45"/>
    </row>
    <row r="32" spans="1:13" x14ac:dyDescent="0.35">
      <c r="A32" s="3" t="s">
        <v>29</v>
      </c>
      <c r="E32" s="48"/>
    </row>
    <row r="33" spans="1:7" x14ac:dyDescent="0.35">
      <c r="E33" s="48"/>
      <c r="F33" s="49"/>
      <c r="G33" s="50"/>
    </row>
    <row r="34" spans="1:7" x14ac:dyDescent="0.35">
      <c r="A34" s="46" t="s">
        <v>30</v>
      </c>
      <c r="F34" s="49"/>
      <c r="G34" s="50"/>
    </row>
    <row r="35" spans="1:7" x14ac:dyDescent="0.35">
      <c r="A35" s="51" t="s">
        <v>31</v>
      </c>
      <c r="E35" s="52">
        <v>320707.93</v>
      </c>
      <c r="F35" s="53"/>
      <c r="G35" s="54"/>
    </row>
    <row r="36" spans="1:7" x14ac:dyDescent="0.35">
      <c r="A36" s="51" t="s">
        <v>32</v>
      </c>
      <c r="E36" s="55">
        <v>0</v>
      </c>
      <c r="F36" s="53"/>
      <c r="G36" s="54"/>
    </row>
    <row r="37" spans="1:7" x14ac:dyDescent="0.35">
      <c r="A37" s="46" t="s">
        <v>33</v>
      </c>
      <c r="E37" s="52">
        <v>320707.93</v>
      </c>
      <c r="F37" s="53"/>
      <c r="G37" s="54"/>
    </row>
    <row r="38" spans="1:7" x14ac:dyDescent="0.35">
      <c r="E38" s="56"/>
      <c r="F38" s="53"/>
      <c r="G38" s="54"/>
    </row>
    <row r="39" spans="1:7" x14ac:dyDescent="0.35">
      <c r="A39" s="46" t="s">
        <v>34</v>
      </c>
      <c r="E39" s="56"/>
      <c r="F39" s="53"/>
      <c r="G39" s="54"/>
    </row>
    <row r="40" spans="1:7" x14ac:dyDescent="0.35">
      <c r="A40" s="51" t="s">
        <v>35</v>
      </c>
      <c r="E40" s="52">
        <v>14189535.779999999</v>
      </c>
      <c r="F40" s="53"/>
      <c r="G40" s="54"/>
    </row>
    <row r="41" spans="1:7" x14ac:dyDescent="0.35">
      <c r="A41" s="51" t="s">
        <v>36</v>
      </c>
      <c r="E41" s="55">
        <v>0</v>
      </c>
      <c r="F41" s="53"/>
      <c r="G41" s="54"/>
    </row>
    <row r="42" spans="1:7" x14ac:dyDescent="0.35">
      <c r="A42" s="46" t="s">
        <v>37</v>
      </c>
      <c r="E42" s="52">
        <v>14189535.779999999</v>
      </c>
      <c r="F42" s="53"/>
      <c r="G42" s="54"/>
    </row>
    <row r="43" spans="1:7" x14ac:dyDescent="0.35">
      <c r="A43" s="51"/>
      <c r="E43" s="57"/>
      <c r="F43" s="53"/>
      <c r="G43" s="54"/>
    </row>
    <row r="44" spans="1:7" x14ac:dyDescent="0.35">
      <c r="A44" s="46" t="s">
        <v>38</v>
      </c>
      <c r="E44" s="52">
        <v>109938.26</v>
      </c>
      <c r="F44" s="53"/>
      <c r="G44" s="54"/>
    </row>
    <row r="45" spans="1:7" x14ac:dyDescent="0.35">
      <c r="A45" s="46"/>
      <c r="E45" s="52"/>
      <c r="F45" s="53"/>
      <c r="G45" s="54"/>
    </row>
    <row r="46" spans="1:7" x14ac:dyDescent="0.35">
      <c r="A46" s="46"/>
      <c r="E46" s="58"/>
      <c r="F46" s="53"/>
      <c r="G46" s="54"/>
    </row>
    <row r="47" spans="1:7" ht="18" thickBot="1" x14ac:dyDescent="0.4">
      <c r="A47" s="3" t="s">
        <v>39</v>
      </c>
      <c r="E47" s="59">
        <v>14620181.969999999</v>
      </c>
      <c r="F47" s="53"/>
      <c r="G47" s="54"/>
    </row>
    <row r="48" spans="1:7" ht="18" thickTop="1" x14ac:dyDescent="0.35">
      <c r="E48" s="60"/>
      <c r="F48" s="53"/>
      <c r="G48" s="54"/>
    </row>
    <row r="49" spans="1:7" x14ac:dyDescent="0.35">
      <c r="A49" s="3" t="s">
        <v>40</v>
      </c>
      <c r="D49" s="61"/>
      <c r="E49" s="62"/>
      <c r="F49" s="53"/>
      <c r="G49" s="54"/>
    </row>
    <row r="50" spans="1:7" x14ac:dyDescent="0.35">
      <c r="D50" s="63" t="s">
        <v>41</v>
      </c>
      <c r="E50" s="63" t="s">
        <v>42</v>
      </c>
      <c r="F50" s="53"/>
      <c r="G50" s="54"/>
    </row>
    <row r="51" spans="1:7" x14ac:dyDescent="0.35">
      <c r="A51" s="46" t="s">
        <v>43</v>
      </c>
      <c r="D51" s="64">
        <v>24329</v>
      </c>
      <c r="E51" s="58">
        <v>164347106.30999997</v>
      </c>
      <c r="F51" s="53"/>
      <c r="G51" s="54"/>
    </row>
    <row r="52" spans="1:7" x14ac:dyDescent="0.35">
      <c r="A52" s="46" t="s">
        <v>44</v>
      </c>
      <c r="D52" s="65"/>
      <c r="E52" s="55">
        <v>13855618.409999996</v>
      </c>
      <c r="F52" s="53"/>
      <c r="G52" s="54"/>
    </row>
    <row r="53" spans="1:7" x14ac:dyDescent="0.35">
      <c r="A53" s="46"/>
      <c r="D53" s="66">
        <v>23408</v>
      </c>
      <c r="E53" s="67">
        <v>150491487.89999998</v>
      </c>
      <c r="F53" s="53"/>
      <c r="G53" s="54"/>
    </row>
    <row r="54" spans="1:7" x14ac:dyDescent="0.35">
      <c r="F54" s="53"/>
      <c r="G54" s="54"/>
    </row>
    <row r="55" spans="1:7" x14ac:dyDescent="0.35">
      <c r="A55" s="3" t="s">
        <v>45</v>
      </c>
      <c r="E55" s="61"/>
      <c r="F55" s="53"/>
      <c r="G55" s="54"/>
    </row>
    <row r="56" spans="1:7" x14ac:dyDescent="0.35">
      <c r="F56" s="53"/>
      <c r="G56" s="54"/>
    </row>
    <row r="57" spans="1:7" x14ac:dyDescent="0.35">
      <c r="A57" s="46" t="s">
        <v>39</v>
      </c>
      <c r="E57" s="68">
        <v>14620181.969999999</v>
      </c>
      <c r="F57" s="53"/>
      <c r="G57" s="54"/>
    </row>
    <row r="58" spans="1:7" x14ac:dyDescent="0.35">
      <c r="A58" s="46" t="s">
        <v>46</v>
      </c>
      <c r="E58" s="68">
        <v>0</v>
      </c>
      <c r="F58" s="53"/>
      <c r="G58" s="54"/>
    </row>
    <row r="59" spans="1:7" x14ac:dyDescent="0.35">
      <c r="A59" s="46" t="s">
        <v>47</v>
      </c>
      <c r="E59" s="69">
        <v>14620181.969999999</v>
      </c>
      <c r="F59" s="53"/>
      <c r="G59" s="54"/>
    </row>
    <row r="60" spans="1:7" x14ac:dyDescent="0.35">
      <c r="F60" s="53"/>
      <c r="G60" s="54"/>
    </row>
    <row r="61" spans="1:7" x14ac:dyDescent="0.35">
      <c r="A61" s="46" t="s">
        <v>48</v>
      </c>
      <c r="E61" s="29">
        <v>0</v>
      </c>
      <c r="F61" s="53"/>
      <c r="G61" s="54"/>
    </row>
    <row r="62" spans="1:7" x14ac:dyDescent="0.35">
      <c r="F62" s="53"/>
      <c r="G62" s="54"/>
    </row>
    <row r="63" spans="1:7" x14ac:dyDescent="0.35">
      <c r="A63" s="46" t="s">
        <v>49</v>
      </c>
      <c r="F63" s="53"/>
      <c r="G63" s="54"/>
    </row>
    <row r="64" spans="1:7" x14ac:dyDescent="0.35">
      <c r="A64" s="51" t="s">
        <v>50</v>
      </c>
      <c r="E64" s="68">
        <v>140120.73000000001</v>
      </c>
      <c r="F64" s="53"/>
      <c r="G64" s="54"/>
    </row>
    <row r="65" spans="1:7" x14ac:dyDescent="0.35">
      <c r="A65" s="51" t="s">
        <v>51</v>
      </c>
      <c r="E65" s="68">
        <v>140120.73000000001</v>
      </c>
      <c r="F65" s="53"/>
      <c r="G65" s="54"/>
    </row>
    <row r="66" spans="1:7" x14ac:dyDescent="0.35">
      <c r="A66" s="51" t="s">
        <v>52</v>
      </c>
      <c r="E66" s="69">
        <v>0</v>
      </c>
      <c r="F66" s="53"/>
      <c r="G66" s="54"/>
    </row>
    <row r="67" spans="1:7" x14ac:dyDescent="0.35">
      <c r="F67" s="53"/>
      <c r="G67" s="54"/>
    </row>
    <row r="68" spans="1:7" x14ac:dyDescent="0.35">
      <c r="A68" s="46" t="s">
        <v>53</v>
      </c>
      <c r="F68" s="53"/>
      <c r="G68" s="54"/>
    </row>
    <row r="69" spans="1:7" x14ac:dyDescent="0.35">
      <c r="A69" s="51" t="s">
        <v>54</v>
      </c>
      <c r="F69" s="53"/>
      <c r="G69" s="54"/>
    </row>
    <row r="70" spans="1:7" x14ac:dyDescent="0.35">
      <c r="A70" s="70" t="s">
        <v>55</v>
      </c>
      <c r="E70" s="68">
        <v>0</v>
      </c>
      <c r="F70" s="53"/>
      <c r="G70" s="54"/>
    </row>
    <row r="71" spans="1:7" x14ac:dyDescent="0.35">
      <c r="A71" s="70" t="s">
        <v>56</v>
      </c>
      <c r="E71" s="68">
        <v>0</v>
      </c>
      <c r="F71" s="53"/>
      <c r="G71" s="54"/>
    </row>
    <row r="72" spans="1:7" x14ac:dyDescent="0.35">
      <c r="A72" s="70" t="s">
        <v>57</v>
      </c>
      <c r="E72" s="68">
        <v>0</v>
      </c>
      <c r="F72" s="53"/>
      <c r="G72" s="54"/>
    </row>
    <row r="73" spans="1:7" x14ac:dyDescent="0.35">
      <c r="A73" s="70"/>
      <c r="E73" s="68"/>
      <c r="F73" s="53"/>
      <c r="G73" s="54"/>
    </row>
    <row r="74" spans="1:7" x14ac:dyDescent="0.35">
      <c r="A74" s="70" t="s">
        <v>58</v>
      </c>
      <c r="E74" s="68">
        <v>0</v>
      </c>
      <c r="F74" s="53"/>
      <c r="G74" s="54"/>
    </row>
    <row r="75" spans="1:7" x14ac:dyDescent="0.35">
      <c r="A75" s="70" t="s">
        <v>59</v>
      </c>
      <c r="E75" s="68">
        <v>0</v>
      </c>
      <c r="F75" s="53"/>
      <c r="G75" s="54"/>
    </row>
    <row r="76" spans="1:7" x14ac:dyDescent="0.35">
      <c r="F76" s="53"/>
      <c r="G76" s="54"/>
    </row>
    <row r="77" spans="1:7" x14ac:dyDescent="0.35">
      <c r="A77" s="51" t="s">
        <v>60</v>
      </c>
      <c r="F77" s="53"/>
      <c r="G77" s="54"/>
    </row>
    <row r="78" spans="1:7" x14ac:dyDescent="0.35">
      <c r="A78" s="70" t="s">
        <v>61</v>
      </c>
      <c r="E78" s="68">
        <v>0</v>
      </c>
      <c r="F78" s="53"/>
      <c r="G78" s="54"/>
    </row>
    <row r="79" spans="1:7" x14ac:dyDescent="0.35">
      <c r="A79" s="70" t="s">
        <v>62</v>
      </c>
      <c r="E79" s="68">
        <v>0</v>
      </c>
      <c r="F79" s="53"/>
      <c r="G79" s="54"/>
    </row>
    <row r="80" spans="1:7" x14ac:dyDescent="0.35">
      <c r="A80" s="70" t="s">
        <v>63</v>
      </c>
      <c r="E80" s="68">
        <v>0</v>
      </c>
      <c r="F80" s="53"/>
      <c r="G80" s="54"/>
    </row>
    <row r="81" spans="1:7" x14ac:dyDescent="0.35">
      <c r="A81" s="70"/>
      <c r="E81" s="68"/>
      <c r="F81" s="53"/>
      <c r="G81" s="54"/>
    </row>
    <row r="82" spans="1:7" x14ac:dyDescent="0.35">
      <c r="A82" s="70" t="s">
        <v>64</v>
      </c>
      <c r="E82" s="68">
        <v>0</v>
      </c>
      <c r="F82" s="53"/>
      <c r="G82" s="54"/>
    </row>
    <row r="83" spans="1:7" x14ac:dyDescent="0.35">
      <c r="A83" s="70" t="s">
        <v>65</v>
      </c>
      <c r="E83" s="68">
        <v>0</v>
      </c>
      <c r="F83" s="53"/>
      <c r="G83" s="54"/>
    </row>
    <row r="84" spans="1:7" x14ac:dyDescent="0.35">
      <c r="A84" s="70"/>
      <c r="F84" s="53"/>
      <c r="G84" s="54"/>
    </row>
    <row r="85" spans="1:7" x14ac:dyDescent="0.35">
      <c r="A85" s="51" t="s">
        <v>66</v>
      </c>
      <c r="F85" s="53"/>
      <c r="G85" s="54"/>
    </row>
    <row r="86" spans="1:7" x14ac:dyDescent="0.35">
      <c r="A86" s="70" t="s">
        <v>67</v>
      </c>
      <c r="E86" s="68">
        <v>0</v>
      </c>
      <c r="F86" s="53"/>
      <c r="G86" s="54"/>
    </row>
    <row r="87" spans="1:7" x14ac:dyDescent="0.35">
      <c r="A87" s="70" t="s">
        <v>68</v>
      </c>
      <c r="E87" s="68">
        <v>0</v>
      </c>
      <c r="F87" s="53"/>
      <c r="G87" s="54"/>
    </row>
    <row r="88" spans="1:7" x14ac:dyDescent="0.35">
      <c r="A88" s="70" t="s">
        <v>69</v>
      </c>
      <c r="E88" s="68">
        <v>0</v>
      </c>
      <c r="F88" s="53"/>
      <c r="G88" s="54"/>
    </row>
    <row r="89" spans="1:7" x14ac:dyDescent="0.35">
      <c r="A89" s="70"/>
      <c r="E89" s="68"/>
      <c r="F89" s="53"/>
      <c r="G89" s="54"/>
    </row>
    <row r="90" spans="1:7" x14ac:dyDescent="0.35">
      <c r="A90" s="70" t="s">
        <v>70</v>
      </c>
      <c r="E90" s="68">
        <v>0</v>
      </c>
      <c r="F90" s="53"/>
      <c r="G90" s="54"/>
    </row>
    <row r="91" spans="1:7" x14ac:dyDescent="0.35">
      <c r="A91" s="70" t="s">
        <v>71</v>
      </c>
      <c r="E91" s="68">
        <v>0</v>
      </c>
      <c r="F91" s="53"/>
      <c r="G91" s="54"/>
    </row>
    <row r="92" spans="1:7" x14ac:dyDescent="0.35">
      <c r="A92" s="70"/>
      <c r="F92" s="53"/>
      <c r="G92" s="54"/>
    </row>
    <row r="93" spans="1:7" x14ac:dyDescent="0.35">
      <c r="A93" s="51" t="s">
        <v>72</v>
      </c>
      <c r="F93" s="53"/>
      <c r="G93" s="54"/>
    </row>
    <row r="94" spans="1:7" x14ac:dyDescent="0.35">
      <c r="A94" s="70" t="s">
        <v>73</v>
      </c>
      <c r="E94" s="68">
        <v>0</v>
      </c>
      <c r="F94" s="53"/>
      <c r="G94" s="54"/>
    </row>
    <row r="95" spans="1:7" x14ac:dyDescent="0.35">
      <c r="A95" s="70" t="s">
        <v>74</v>
      </c>
      <c r="E95" s="68">
        <v>0</v>
      </c>
      <c r="F95" s="53"/>
      <c r="G95" s="54"/>
    </row>
    <row r="96" spans="1:7" x14ac:dyDescent="0.35">
      <c r="A96" s="70" t="s">
        <v>75</v>
      </c>
      <c r="E96" s="68">
        <v>48836.63</v>
      </c>
      <c r="F96" s="53"/>
      <c r="G96" s="54"/>
    </row>
    <row r="97" spans="1:7" x14ac:dyDescent="0.35">
      <c r="A97" s="70"/>
      <c r="E97" s="68"/>
      <c r="F97" s="53"/>
      <c r="G97" s="54"/>
    </row>
    <row r="98" spans="1:7" x14ac:dyDescent="0.35">
      <c r="A98" s="70" t="s">
        <v>76</v>
      </c>
      <c r="E98" s="68">
        <v>48836.63</v>
      </c>
      <c r="F98" s="53"/>
      <c r="G98" s="54"/>
    </row>
    <row r="99" spans="1:7" x14ac:dyDescent="0.35">
      <c r="A99" s="70" t="s">
        <v>77</v>
      </c>
      <c r="E99" s="68">
        <v>0</v>
      </c>
      <c r="F99" s="53"/>
      <c r="G99" s="54"/>
    </row>
    <row r="100" spans="1:7" x14ac:dyDescent="0.35">
      <c r="F100" s="53"/>
      <c r="G100" s="54"/>
    </row>
    <row r="101" spans="1:7" x14ac:dyDescent="0.35">
      <c r="A101" s="51" t="s">
        <v>78</v>
      </c>
      <c r="F101" s="53"/>
      <c r="G101" s="54"/>
    </row>
    <row r="102" spans="1:7" x14ac:dyDescent="0.35">
      <c r="A102" s="70" t="s">
        <v>79</v>
      </c>
      <c r="E102" s="68">
        <v>0</v>
      </c>
      <c r="F102" s="53"/>
      <c r="G102" s="54"/>
    </row>
    <row r="103" spans="1:7" x14ac:dyDescent="0.35">
      <c r="A103" s="70" t="s">
        <v>80</v>
      </c>
      <c r="E103" s="68">
        <v>0</v>
      </c>
      <c r="F103" s="53"/>
      <c r="G103" s="54"/>
    </row>
    <row r="104" spans="1:7" x14ac:dyDescent="0.35">
      <c r="A104" s="70" t="s">
        <v>81</v>
      </c>
      <c r="E104" s="68">
        <v>156491.67000000001</v>
      </c>
      <c r="F104" s="53"/>
      <c r="G104" s="54"/>
    </row>
    <row r="105" spans="1:7" x14ac:dyDescent="0.35">
      <c r="A105" s="70"/>
      <c r="E105" s="68"/>
      <c r="F105" s="53"/>
      <c r="G105" s="54"/>
    </row>
    <row r="106" spans="1:7" x14ac:dyDescent="0.35">
      <c r="A106" s="70" t="s">
        <v>82</v>
      </c>
      <c r="E106" s="68">
        <v>156491.67000000001</v>
      </c>
      <c r="F106" s="53"/>
      <c r="G106" s="54"/>
    </row>
    <row r="107" spans="1:7" x14ac:dyDescent="0.35">
      <c r="A107" s="70" t="s">
        <v>83</v>
      </c>
      <c r="E107" s="68">
        <v>0</v>
      </c>
      <c r="F107" s="53"/>
      <c r="G107" s="54"/>
    </row>
    <row r="108" spans="1:7" x14ac:dyDescent="0.35">
      <c r="A108" s="70"/>
      <c r="E108" s="29"/>
      <c r="F108" s="53"/>
      <c r="G108" s="54"/>
    </row>
    <row r="109" spans="1:7" x14ac:dyDescent="0.35">
      <c r="A109" s="51" t="s">
        <v>84</v>
      </c>
      <c r="F109" s="53"/>
      <c r="G109" s="54"/>
    </row>
    <row r="110" spans="1:7" x14ac:dyDescent="0.35">
      <c r="A110" s="70" t="s">
        <v>85</v>
      </c>
      <c r="E110" s="69">
        <v>205328.30000000002</v>
      </c>
      <c r="F110" s="53"/>
      <c r="G110" s="54"/>
    </row>
    <row r="111" spans="1:7" x14ac:dyDescent="0.35">
      <c r="A111" s="70" t="s">
        <v>86</v>
      </c>
      <c r="E111" s="69">
        <v>205328.30000000002</v>
      </c>
      <c r="F111" s="53"/>
      <c r="G111" s="54"/>
    </row>
    <row r="112" spans="1:7" x14ac:dyDescent="0.35">
      <c r="A112" s="70" t="s">
        <v>87</v>
      </c>
      <c r="E112" s="69">
        <v>0</v>
      </c>
      <c r="F112" s="53"/>
      <c r="G112" s="54"/>
    </row>
    <row r="113" spans="1:7" x14ac:dyDescent="0.35">
      <c r="A113" s="70" t="s">
        <v>88</v>
      </c>
      <c r="E113" s="69">
        <v>0</v>
      </c>
      <c r="F113" s="53"/>
      <c r="G113" s="54"/>
    </row>
    <row r="114" spans="1:7" x14ac:dyDescent="0.35">
      <c r="F114" s="53"/>
      <c r="G114" s="54"/>
    </row>
    <row r="115" spans="1:7" x14ac:dyDescent="0.35">
      <c r="A115" s="46" t="s">
        <v>89</v>
      </c>
      <c r="E115" s="26">
        <v>14274732.942149999</v>
      </c>
      <c r="F115" s="53"/>
      <c r="G115" s="54"/>
    </row>
    <row r="116" spans="1:7" x14ac:dyDescent="0.35">
      <c r="A116" s="51"/>
      <c r="F116" s="53"/>
      <c r="G116" s="54"/>
    </row>
    <row r="117" spans="1:7" x14ac:dyDescent="0.35">
      <c r="A117" s="46" t="s">
        <v>90</v>
      </c>
      <c r="E117" s="71">
        <v>13855618.409999996</v>
      </c>
      <c r="F117" s="53"/>
      <c r="G117" s="54"/>
    </row>
    <row r="118" spans="1:7" x14ac:dyDescent="0.35">
      <c r="A118" s="46"/>
      <c r="F118" s="53"/>
      <c r="G118" s="54"/>
    </row>
    <row r="119" spans="1:7" x14ac:dyDescent="0.35">
      <c r="A119" s="51" t="s">
        <v>91</v>
      </c>
      <c r="E119" s="68">
        <v>0</v>
      </c>
      <c r="F119" s="53"/>
      <c r="G119" s="54"/>
    </row>
    <row r="120" spans="1:7" x14ac:dyDescent="0.35">
      <c r="A120" s="51" t="s">
        <v>92</v>
      </c>
      <c r="E120" s="72">
        <v>13855618.409999996</v>
      </c>
      <c r="F120" s="53"/>
      <c r="G120" s="54"/>
    </row>
    <row r="121" spans="1:7" x14ac:dyDescent="0.35">
      <c r="A121" s="51" t="s">
        <v>93</v>
      </c>
      <c r="E121" s="69">
        <v>0</v>
      </c>
      <c r="F121" s="53"/>
      <c r="G121" s="54"/>
    </row>
    <row r="122" spans="1:7" x14ac:dyDescent="0.35">
      <c r="A122" s="51"/>
      <c r="E122" s="26"/>
      <c r="F122" s="53"/>
      <c r="G122" s="54"/>
    </row>
    <row r="123" spans="1:7" x14ac:dyDescent="0.35">
      <c r="A123" s="46" t="s">
        <v>94</v>
      </c>
      <c r="E123" s="69">
        <v>0</v>
      </c>
      <c r="F123" s="53"/>
      <c r="G123" s="54"/>
    </row>
    <row r="124" spans="1:7" x14ac:dyDescent="0.35">
      <c r="A124" s="46"/>
      <c r="E124" s="73"/>
      <c r="F124" s="53"/>
      <c r="G124" s="54"/>
    </row>
    <row r="125" spans="1:7" x14ac:dyDescent="0.35">
      <c r="A125" s="51" t="s">
        <v>95</v>
      </c>
      <c r="E125" s="68">
        <v>0</v>
      </c>
      <c r="F125" s="53"/>
      <c r="G125" s="54"/>
    </row>
    <row r="126" spans="1:7" x14ac:dyDescent="0.35">
      <c r="A126" s="51" t="s">
        <v>96</v>
      </c>
      <c r="E126" s="69">
        <v>0</v>
      </c>
      <c r="F126" s="53"/>
      <c r="G126" s="54"/>
    </row>
    <row r="127" spans="1:7" x14ac:dyDescent="0.35">
      <c r="A127" s="51" t="s">
        <v>97</v>
      </c>
      <c r="E127" s="69">
        <v>0</v>
      </c>
      <c r="F127" s="53"/>
      <c r="G127" s="54"/>
    </row>
    <row r="128" spans="1:7" x14ac:dyDescent="0.35">
      <c r="A128" s="51"/>
      <c r="E128" s="26"/>
      <c r="F128" s="53"/>
      <c r="G128" s="54"/>
    </row>
    <row r="129" spans="1:7" x14ac:dyDescent="0.35">
      <c r="A129" s="46" t="s">
        <v>98</v>
      </c>
      <c r="E129" s="69">
        <v>419114.5321500022</v>
      </c>
      <c r="F129" s="53"/>
      <c r="G129" s="54"/>
    </row>
    <row r="130" spans="1:7" x14ac:dyDescent="0.35">
      <c r="A130" s="51" t="s">
        <v>99</v>
      </c>
      <c r="E130" s="68">
        <v>0</v>
      </c>
      <c r="F130" s="53"/>
      <c r="G130" s="54"/>
    </row>
    <row r="131" spans="1:7" x14ac:dyDescent="0.35">
      <c r="A131" s="46" t="s">
        <v>100</v>
      </c>
      <c r="E131" s="69">
        <v>419114.5321500022</v>
      </c>
      <c r="F131" s="53"/>
      <c r="G131" s="54"/>
    </row>
    <row r="132" spans="1:7" x14ac:dyDescent="0.35">
      <c r="F132" s="53"/>
      <c r="G132" s="54"/>
    </row>
    <row r="133" spans="1:7" hidden="1" x14ac:dyDescent="0.35">
      <c r="A133" s="3" t="s">
        <v>101</v>
      </c>
      <c r="F133" s="53"/>
      <c r="G133" s="54"/>
    </row>
    <row r="134" spans="1:7" hidden="1" x14ac:dyDescent="0.35">
      <c r="F134" s="53"/>
      <c r="G134" s="54"/>
    </row>
    <row r="135" spans="1:7" hidden="1" x14ac:dyDescent="0.35">
      <c r="A135" s="46" t="s">
        <v>102</v>
      </c>
      <c r="E135" s="68">
        <v>0</v>
      </c>
      <c r="F135" s="53"/>
      <c r="G135" s="54"/>
    </row>
    <row r="136" spans="1:7" hidden="1" x14ac:dyDescent="0.35">
      <c r="A136" s="46" t="s">
        <v>103</v>
      </c>
      <c r="E136" s="74">
        <v>0</v>
      </c>
      <c r="F136" s="53"/>
      <c r="G136" s="54"/>
    </row>
    <row r="137" spans="1:7" hidden="1" x14ac:dyDescent="0.35">
      <c r="A137" s="46" t="s">
        <v>104</v>
      </c>
      <c r="E137" s="69">
        <v>0</v>
      </c>
      <c r="F137" s="53"/>
      <c r="G137" s="54"/>
    </row>
    <row r="138" spans="1:7" hidden="1" x14ac:dyDescent="0.35">
      <c r="A138" s="46"/>
      <c r="E138" s="26"/>
      <c r="F138" s="53"/>
      <c r="G138" s="54"/>
    </row>
    <row r="139" spans="1:7" hidden="1" x14ac:dyDescent="0.35">
      <c r="A139" s="46"/>
      <c r="E139" s="26"/>
      <c r="F139" s="53"/>
      <c r="G139" s="54"/>
    </row>
    <row r="140" spans="1:7" x14ac:dyDescent="0.35">
      <c r="F140" s="53"/>
      <c r="G140" s="54"/>
    </row>
    <row r="141" spans="1:7" x14ac:dyDescent="0.35">
      <c r="A141" s="3" t="s">
        <v>105</v>
      </c>
      <c r="F141" s="53"/>
      <c r="G141" s="54"/>
    </row>
    <row r="142" spans="1:7" x14ac:dyDescent="0.35">
      <c r="F142" s="53"/>
      <c r="G142" s="54"/>
    </row>
    <row r="143" spans="1:7" x14ac:dyDescent="0.35">
      <c r="A143" s="46" t="s">
        <v>106</v>
      </c>
      <c r="E143" s="69">
        <v>2604166.67</v>
      </c>
      <c r="F143" s="53"/>
      <c r="G143" s="54"/>
    </row>
    <row r="144" spans="1:7" x14ac:dyDescent="0.35">
      <c r="A144" s="46" t="s">
        <v>107</v>
      </c>
      <c r="E144" s="69">
        <v>2604166.6799999997</v>
      </c>
      <c r="F144" s="75"/>
      <c r="G144" s="54"/>
    </row>
    <row r="145" spans="1:256" x14ac:dyDescent="0.35">
      <c r="A145" s="46" t="s">
        <v>108</v>
      </c>
      <c r="E145" s="68">
        <v>2604166.6800000002</v>
      </c>
      <c r="F145" s="53"/>
      <c r="G145" s="54"/>
    </row>
    <row r="146" spans="1:256" s="2" customFormat="1" x14ac:dyDescent="0.35">
      <c r="A146" s="76" t="s">
        <v>109</v>
      </c>
      <c r="B146" s="76"/>
      <c r="C146" s="76"/>
      <c r="D146" s="76"/>
      <c r="E146" s="68">
        <v>0</v>
      </c>
      <c r="F146" s="4"/>
      <c r="G146" s="54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35">
      <c r="A147" s="46" t="s">
        <v>110</v>
      </c>
      <c r="E147" s="69">
        <v>2604166.6800000002</v>
      </c>
      <c r="F147" s="53"/>
      <c r="G147" s="54"/>
    </row>
    <row r="148" spans="1:256" x14ac:dyDescent="0.35">
      <c r="F148" s="53"/>
      <c r="G148" s="54"/>
    </row>
    <row r="149" spans="1:256" x14ac:dyDescent="0.35">
      <c r="A149" s="46" t="s">
        <v>111</v>
      </c>
      <c r="D149" s="77"/>
      <c r="E149" s="26">
        <v>2604166.6799999997</v>
      </c>
      <c r="F149" s="53"/>
      <c r="G149" s="54"/>
    </row>
    <row r="150" spans="1:256" x14ac:dyDescent="0.35">
      <c r="F150" s="53"/>
      <c r="G150" s="54"/>
    </row>
    <row r="151" spans="1:256" x14ac:dyDescent="0.35">
      <c r="A151" s="3" t="s">
        <v>112</v>
      </c>
      <c r="F151" s="53"/>
      <c r="G151" s="54"/>
    </row>
    <row r="152" spans="1:256" x14ac:dyDescent="0.35">
      <c r="F152" s="53"/>
      <c r="G152" s="54"/>
    </row>
    <row r="153" spans="1:256" x14ac:dyDescent="0.35">
      <c r="A153" s="46" t="s">
        <v>113</v>
      </c>
      <c r="E153" s="78">
        <v>2.1679799499999999E-2</v>
      </c>
      <c r="F153" s="53"/>
      <c r="G153" s="54"/>
    </row>
    <row r="154" spans="1:256" x14ac:dyDescent="0.35">
      <c r="A154" s="46" t="s">
        <v>114</v>
      </c>
      <c r="E154" s="79">
        <v>18.381273</v>
      </c>
      <c r="F154" s="53"/>
      <c r="G154" s="54"/>
    </row>
    <row r="155" spans="1:256" x14ac:dyDescent="0.35">
      <c r="F155" s="53"/>
      <c r="G155" s="54"/>
    </row>
    <row r="156" spans="1:256" x14ac:dyDescent="0.35">
      <c r="D156" s="63" t="s">
        <v>42</v>
      </c>
      <c r="E156" s="63" t="s">
        <v>41</v>
      </c>
      <c r="F156" s="53"/>
      <c r="G156" s="54"/>
    </row>
    <row r="157" spans="1:256" x14ac:dyDescent="0.35">
      <c r="A157" s="46" t="s">
        <v>115</v>
      </c>
      <c r="D157" s="69">
        <v>139932.72</v>
      </c>
      <c r="E157" s="3">
        <v>12</v>
      </c>
      <c r="F157" s="80"/>
      <c r="G157" s="54"/>
    </row>
    <row r="158" spans="1:256" x14ac:dyDescent="0.35">
      <c r="A158" s="46" t="s">
        <v>116</v>
      </c>
      <c r="D158" s="74">
        <v>109938.26</v>
      </c>
      <c r="F158" s="53"/>
      <c r="G158" s="54"/>
    </row>
    <row r="159" spans="1:256" x14ac:dyDescent="0.35">
      <c r="A159" s="3" t="s">
        <v>117</v>
      </c>
      <c r="D159" s="26">
        <v>29994.460000000006</v>
      </c>
    </row>
    <row r="160" spans="1:256" x14ac:dyDescent="0.35">
      <c r="A160" s="46" t="s">
        <v>118</v>
      </c>
      <c r="D160" s="69">
        <v>168144873.41999999</v>
      </c>
      <c r="F160" s="80"/>
      <c r="G160" s="54"/>
    </row>
    <row r="161" spans="1:7" x14ac:dyDescent="0.35">
      <c r="F161" s="80"/>
      <c r="G161" s="54"/>
    </row>
    <row r="162" spans="1:7" x14ac:dyDescent="0.35">
      <c r="A162" s="46" t="s">
        <v>119</v>
      </c>
      <c r="D162" s="81">
        <v>1.7821689999999999E-3</v>
      </c>
      <c r="F162" s="80"/>
      <c r="G162" s="54"/>
    </row>
    <row r="163" spans="1:7" x14ac:dyDescent="0.35">
      <c r="A163" s="46" t="s">
        <v>120</v>
      </c>
      <c r="D163" s="81">
        <v>-2.9618279000000001E-3</v>
      </c>
      <c r="F163" s="80"/>
      <c r="G163" s="54"/>
    </row>
    <row r="164" spans="1:7" x14ac:dyDescent="0.35">
      <c r="A164" s="46" t="s">
        <v>121</v>
      </c>
      <c r="D164" s="81">
        <v>9.1502960000000003E-4</v>
      </c>
      <c r="F164" s="80"/>
      <c r="G164" s="54"/>
    </row>
    <row r="165" spans="1:7" x14ac:dyDescent="0.35">
      <c r="A165" s="46" t="s">
        <v>122</v>
      </c>
      <c r="D165" s="81">
        <v>2.1406154863903679E-3</v>
      </c>
      <c r="F165" s="53"/>
      <c r="G165" s="54"/>
    </row>
    <row r="166" spans="1:7" x14ac:dyDescent="0.35">
      <c r="A166" s="46" t="s">
        <v>123</v>
      </c>
      <c r="D166" s="78">
        <v>4.689965465975919E-4</v>
      </c>
      <c r="F166" s="53"/>
      <c r="G166" s="54"/>
    </row>
    <row r="167" spans="1:7" x14ac:dyDescent="0.35">
      <c r="A167" s="46"/>
      <c r="F167" s="53"/>
      <c r="G167" s="54"/>
    </row>
    <row r="168" spans="1:7" x14ac:dyDescent="0.35">
      <c r="A168" s="46" t="s">
        <v>124</v>
      </c>
      <c r="D168" s="26">
        <v>9853851.290000001</v>
      </c>
      <c r="F168" s="53"/>
      <c r="G168" s="54"/>
    </row>
    <row r="169" spans="1:7" x14ac:dyDescent="0.35">
      <c r="A169" s="46"/>
      <c r="F169" s="53"/>
      <c r="G169" s="54"/>
    </row>
    <row r="170" spans="1:7" ht="35" x14ac:dyDescent="0.35">
      <c r="A170" s="46" t="s">
        <v>125</v>
      </c>
      <c r="D170" s="63" t="s">
        <v>42</v>
      </c>
      <c r="E170" s="63" t="s">
        <v>41</v>
      </c>
      <c r="F170" s="82" t="s">
        <v>126</v>
      </c>
      <c r="G170" s="54"/>
    </row>
    <row r="171" spans="1:7" x14ac:dyDescent="0.35">
      <c r="A171" s="51" t="s">
        <v>127</v>
      </c>
      <c r="D171" s="68">
        <v>905427.41</v>
      </c>
      <c r="E171" s="83">
        <v>99</v>
      </c>
      <c r="F171" s="81">
        <v>5.8864546790415202E-3</v>
      </c>
      <c r="G171" s="54"/>
    </row>
    <row r="172" spans="1:7" x14ac:dyDescent="0.35">
      <c r="A172" s="51" t="s">
        <v>128</v>
      </c>
      <c r="D172" s="68">
        <v>335077.89</v>
      </c>
      <c r="E172" s="83">
        <v>41</v>
      </c>
      <c r="F172" s="81">
        <v>2.1784416858264318E-3</v>
      </c>
      <c r="G172" s="54"/>
    </row>
    <row r="173" spans="1:7" x14ac:dyDescent="0.35">
      <c r="A173" s="51" t="s">
        <v>129</v>
      </c>
      <c r="D173" s="23">
        <v>108315.52</v>
      </c>
      <c r="E173" s="84">
        <v>13</v>
      </c>
      <c r="F173" s="81">
        <v>7.0419162538586653E-4</v>
      </c>
      <c r="G173" s="54"/>
    </row>
    <row r="174" spans="1:7" x14ac:dyDescent="0.35">
      <c r="A174" s="51" t="s">
        <v>130</v>
      </c>
      <c r="D174" s="85">
        <v>0</v>
      </c>
      <c r="E174" s="86">
        <v>0</v>
      </c>
      <c r="F174" s="87">
        <v>0</v>
      </c>
      <c r="G174" s="54"/>
    </row>
    <row r="175" spans="1:7" x14ac:dyDescent="0.35">
      <c r="A175" s="46" t="s">
        <v>131</v>
      </c>
      <c r="D175" s="88">
        <v>1348820.82</v>
      </c>
      <c r="E175" s="83">
        <v>153</v>
      </c>
      <c r="F175" s="89">
        <v>8.7690879902538182E-3</v>
      </c>
      <c r="G175" s="54"/>
    </row>
    <row r="176" spans="1:7" x14ac:dyDescent="0.35">
      <c r="A176" s="46"/>
      <c r="D176" s="68"/>
      <c r="E176" s="83"/>
      <c r="F176" s="53"/>
      <c r="G176" s="54"/>
    </row>
    <row r="177" spans="1:7" x14ac:dyDescent="0.35">
      <c r="A177" s="46" t="s">
        <v>132</v>
      </c>
      <c r="D177" s="81"/>
      <c r="E177" s="81"/>
      <c r="F177" s="80"/>
      <c r="G177" s="54"/>
    </row>
    <row r="178" spans="1:7" x14ac:dyDescent="0.35">
      <c r="A178" s="46" t="s">
        <v>133</v>
      </c>
      <c r="D178" s="81">
        <v>2.6917242E-3</v>
      </c>
      <c r="E178" s="81">
        <v>2.0306154000000001E-3</v>
      </c>
      <c r="F178" s="80"/>
      <c r="G178" s="54"/>
    </row>
    <row r="179" spans="1:7" x14ac:dyDescent="0.35">
      <c r="A179" s="46" t="s">
        <v>134</v>
      </c>
      <c r="D179" s="81">
        <v>2.736521E-3</v>
      </c>
      <c r="E179" s="81">
        <v>2.0789189999999998E-3</v>
      </c>
      <c r="F179" s="80"/>
      <c r="G179" s="54"/>
    </row>
    <row r="180" spans="1:7" x14ac:dyDescent="0.35">
      <c r="A180" s="46" t="s">
        <v>135</v>
      </c>
      <c r="D180" s="81">
        <v>2.5663539999999999E-3</v>
      </c>
      <c r="E180" s="81">
        <v>1.6852315999999999E-3</v>
      </c>
      <c r="F180" s="80"/>
      <c r="G180" s="54"/>
    </row>
    <row r="181" spans="1:7" x14ac:dyDescent="0.35">
      <c r="A181" s="46" t="s">
        <v>136</v>
      </c>
      <c r="D181" s="81">
        <v>2.8826333112122984E-3</v>
      </c>
      <c r="E181" s="81">
        <v>2.3069036226930962E-3</v>
      </c>
      <c r="F181" s="53"/>
      <c r="G181" s="54"/>
    </row>
    <row r="182" spans="1:7" x14ac:dyDescent="0.35">
      <c r="A182" s="46" t="s">
        <v>137</v>
      </c>
      <c r="D182" s="81">
        <v>2.7193081278030747E-3</v>
      </c>
      <c r="E182" s="81">
        <v>2.0254174056732739E-3</v>
      </c>
      <c r="F182" s="53"/>
      <c r="G182" s="54"/>
    </row>
    <row r="183" spans="1:7" x14ac:dyDescent="0.35">
      <c r="F183" s="53"/>
      <c r="G183" s="54"/>
    </row>
    <row r="184" spans="1:7" x14ac:dyDescent="0.35">
      <c r="A184" s="2" t="s">
        <v>138</v>
      </c>
      <c r="B184" s="2"/>
      <c r="C184" s="2"/>
      <c r="D184" s="90">
        <v>455708.8</v>
      </c>
      <c r="F184" s="53"/>
      <c r="G184" s="54"/>
    </row>
    <row r="185" spans="1:7" x14ac:dyDescent="0.35">
      <c r="A185" s="2" t="s">
        <v>139</v>
      </c>
      <c r="B185" s="2"/>
      <c r="C185" s="2"/>
      <c r="D185" s="81">
        <v>2.9626993488527107E-3</v>
      </c>
      <c r="F185" s="53"/>
      <c r="G185" s="54"/>
    </row>
    <row r="186" spans="1:7" x14ac:dyDescent="0.35">
      <c r="A186" s="2" t="s">
        <v>140</v>
      </c>
      <c r="B186" s="2"/>
      <c r="C186" s="2"/>
      <c r="D186" s="81">
        <v>4.9000000000000002E-2</v>
      </c>
      <c r="F186" s="53"/>
      <c r="G186" s="54"/>
    </row>
    <row r="187" spans="1:7" x14ac:dyDescent="0.35">
      <c r="A187" s="2" t="s">
        <v>141</v>
      </c>
      <c r="B187" s="2"/>
      <c r="C187" s="2"/>
      <c r="D187" s="91" t="s">
        <v>155</v>
      </c>
      <c r="F187" s="53"/>
      <c r="G187" s="54"/>
    </row>
    <row r="188" spans="1:7" x14ac:dyDescent="0.35">
      <c r="F188" s="53"/>
      <c r="G188" s="54"/>
    </row>
    <row r="189" spans="1:7" x14ac:dyDescent="0.35">
      <c r="A189" s="2" t="s">
        <v>157</v>
      </c>
      <c r="D189" s="96">
        <v>2730692.830000001</v>
      </c>
      <c r="F189" s="53"/>
      <c r="G189" s="54"/>
    </row>
    <row r="190" spans="1:7" x14ac:dyDescent="0.35">
      <c r="A190" s="2" t="s">
        <v>158</v>
      </c>
      <c r="B190" s="94"/>
      <c r="C190" s="94"/>
      <c r="D190" s="97">
        <v>280</v>
      </c>
      <c r="F190" s="53"/>
      <c r="G190" s="54"/>
    </row>
    <row r="191" spans="1:7" x14ac:dyDescent="0.35">
      <c r="F191" s="53"/>
      <c r="G191" s="54"/>
    </row>
    <row r="192" spans="1:7" x14ac:dyDescent="0.35">
      <c r="A192" s="3" t="s">
        <v>142</v>
      </c>
      <c r="F192" s="53"/>
      <c r="G192" s="54"/>
    </row>
    <row r="193" spans="1:7" x14ac:dyDescent="0.35">
      <c r="F193" s="53"/>
      <c r="G193" s="54"/>
    </row>
    <row r="194" spans="1:7" x14ac:dyDescent="0.35">
      <c r="A194" s="46"/>
      <c r="E194" s="92"/>
      <c r="F194" s="53"/>
      <c r="G194" s="54"/>
    </row>
    <row r="195" spans="1:7" x14ac:dyDescent="0.35">
      <c r="A195" s="46" t="s">
        <v>143</v>
      </c>
      <c r="E195" s="73"/>
      <c r="F195" s="53"/>
      <c r="G195" s="54"/>
    </row>
    <row r="196" spans="1:7" x14ac:dyDescent="0.35">
      <c r="A196" s="46" t="s">
        <v>144</v>
      </c>
      <c r="E196" s="73"/>
      <c r="F196" s="53"/>
      <c r="G196" s="54"/>
    </row>
    <row r="197" spans="1:7" x14ac:dyDescent="0.35">
      <c r="A197" s="46" t="s">
        <v>145</v>
      </c>
      <c r="E197" s="92"/>
      <c r="F197" s="53"/>
      <c r="G197" s="54"/>
    </row>
    <row r="198" spans="1:7" x14ac:dyDescent="0.35">
      <c r="A198" s="46" t="s">
        <v>146</v>
      </c>
      <c r="E198" s="92" t="s">
        <v>156</v>
      </c>
      <c r="F198" s="53"/>
      <c r="G198" s="54"/>
    </row>
    <row r="199" spans="1:7" x14ac:dyDescent="0.35">
      <c r="A199" s="46"/>
      <c r="E199" s="73"/>
      <c r="F199" s="53"/>
      <c r="G199" s="54"/>
    </row>
    <row r="200" spans="1:7" x14ac:dyDescent="0.35">
      <c r="A200" s="46" t="s">
        <v>159</v>
      </c>
      <c r="E200" s="73"/>
      <c r="F200" s="53"/>
      <c r="G200" s="54"/>
    </row>
    <row r="201" spans="1:7" x14ac:dyDescent="0.35">
      <c r="A201" s="46" t="s">
        <v>150</v>
      </c>
      <c r="E201" s="92" t="s">
        <v>156</v>
      </c>
      <c r="F201" s="53"/>
      <c r="G201" s="54"/>
    </row>
    <row r="202" spans="1:7" x14ac:dyDescent="0.35">
      <c r="A202" s="46"/>
      <c r="E202" s="73"/>
      <c r="F202" s="53"/>
      <c r="G202" s="54"/>
    </row>
    <row r="203" spans="1:7" x14ac:dyDescent="0.35">
      <c r="A203" s="46" t="s">
        <v>160</v>
      </c>
      <c r="E203" s="73"/>
      <c r="F203" s="53"/>
      <c r="G203" s="54"/>
    </row>
    <row r="204" spans="1:7" x14ac:dyDescent="0.35">
      <c r="A204" s="46" t="s">
        <v>152</v>
      </c>
      <c r="E204" s="92" t="s">
        <v>156</v>
      </c>
      <c r="F204" s="53"/>
      <c r="G204" s="54"/>
    </row>
    <row r="205" spans="1:7" x14ac:dyDescent="0.35">
      <c r="A205" s="46"/>
      <c r="E205" s="92"/>
      <c r="F205" s="53"/>
      <c r="G205" s="54"/>
    </row>
    <row r="206" spans="1:7" x14ac:dyDescent="0.35">
      <c r="A206" s="46" t="s">
        <v>161</v>
      </c>
      <c r="E206" s="73"/>
      <c r="G206" s="54"/>
    </row>
    <row r="207" spans="1:7" x14ac:dyDescent="0.35">
      <c r="A207" s="46" t="s">
        <v>154</v>
      </c>
      <c r="E207" s="92" t="s">
        <v>156</v>
      </c>
      <c r="F207" s="49"/>
      <c r="G207" s="54"/>
    </row>
    <row r="208" spans="1:7" x14ac:dyDescent="0.35">
      <c r="G208" s="50"/>
    </row>
    <row r="209" spans="6:7" x14ac:dyDescent="0.35">
      <c r="G209" s="50"/>
    </row>
    <row r="210" spans="6:7" x14ac:dyDescent="0.35">
      <c r="F210" s="49"/>
      <c r="G210" s="50"/>
    </row>
    <row r="211" spans="6:7" x14ac:dyDescent="0.35">
      <c r="F211" s="49"/>
      <c r="G211" s="50"/>
    </row>
    <row r="212" spans="6:7" x14ac:dyDescent="0.35">
      <c r="F212" s="49"/>
      <c r="G212" s="50"/>
    </row>
    <row r="213" spans="6:7" x14ac:dyDescent="0.35">
      <c r="F213" s="49"/>
      <c r="G213" s="50"/>
    </row>
    <row r="214" spans="6:7" x14ac:dyDescent="0.35">
      <c r="F214" s="49"/>
      <c r="G214" s="50"/>
    </row>
    <row r="215" spans="6:7" x14ac:dyDescent="0.35">
      <c r="F215" s="49"/>
      <c r="G215" s="50"/>
    </row>
    <row r="216" spans="6:7" x14ac:dyDescent="0.35">
      <c r="F216" s="49"/>
      <c r="G216" s="50"/>
    </row>
    <row r="217" spans="6:7" x14ac:dyDescent="0.35">
      <c r="F217" s="49"/>
      <c r="G217" s="50"/>
    </row>
    <row r="218" spans="6:7" x14ac:dyDescent="0.35">
      <c r="F218" s="49"/>
      <c r="G218" s="50"/>
    </row>
    <row r="219" spans="6:7" x14ac:dyDescent="0.35">
      <c r="F219" s="49"/>
      <c r="G219" s="50"/>
    </row>
    <row r="220" spans="6:7" x14ac:dyDescent="0.35">
      <c r="F220" s="49"/>
      <c r="G220" s="50"/>
    </row>
    <row r="221" spans="6:7" x14ac:dyDescent="0.35">
      <c r="F221" s="49"/>
      <c r="G221" s="50"/>
    </row>
    <row r="222" spans="6:7" x14ac:dyDescent="0.35">
      <c r="F222" s="49"/>
      <c r="G222" s="50"/>
    </row>
    <row r="223" spans="6:7" x14ac:dyDescent="0.35">
      <c r="F223" s="49"/>
      <c r="G223" s="50"/>
    </row>
    <row r="224" spans="6:7" x14ac:dyDescent="0.35">
      <c r="F224" s="49"/>
      <c r="G224" s="50"/>
    </row>
    <row r="225" spans="6:7" x14ac:dyDescent="0.35">
      <c r="F225" s="49"/>
      <c r="G225" s="50"/>
    </row>
    <row r="226" spans="6:7" x14ac:dyDescent="0.35">
      <c r="F226" s="49"/>
      <c r="G226" s="50"/>
    </row>
    <row r="227" spans="6:7" x14ac:dyDescent="0.35">
      <c r="F227" s="49"/>
      <c r="G227" s="50"/>
    </row>
    <row r="228" spans="6:7" x14ac:dyDescent="0.35">
      <c r="F228" s="49"/>
      <c r="G228" s="50"/>
    </row>
    <row r="229" spans="6:7" x14ac:dyDescent="0.35">
      <c r="F229" s="49"/>
      <c r="G229" s="50"/>
    </row>
    <row r="230" spans="6:7" x14ac:dyDescent="0.35">
      <c r="F230" s="49"/>
      <c r="G230" s="50"/>
    </row>
    <row r="231" spans="6:7" x14ac:dyDescent="0.35">
      <c r="F231" s="49"/>
      <c r="G231" s="50"/>
    </row>
    <row r="232" spans="6:7" x14ac:dyDescent="0.35">
      <c r="F232" s="49"/>
      <c r="G232" s="50"/>
    </row>
    <row r="233" spans="6:7" x14ac:dyDescent="0.35">
      <c r="F233" s="49"/>
      <c r="G233" s="50"/>
    </row>
    <row r="234" spans="6:7" x14ac:dyDescent="0.35">
      <c r="F234" s="49"/>
      <c r="G234" s="50"/>
    </row>
    <row r="235" spans="6:7" x14ac:dyDescent="0.35">
      <c r="F235" s="49"/>
      <c r="G235" s="50"/>
    </row>
    <row r="236" spans="6:7" x14ac:dyDescent="0.35">
      <c r="F236" s="49"/>
      <c r="G236" s="50"/>
    </row>
    <row r="237" spans="6:7" x14ac:dyDescent="0.35">
      <c r="F237" s="49"/>
      <c r="G237" s="50"/>
    </row>
    <row r="238" spans="6:7" x14ac:dyDescent="0.35">
      <c r="F238" s="49"/>
      <c r="G238" s="50"/>
    </row>
    <row r="239" spans="6:7" x14ac:dyDescent="0.35">
      <c r="F239" s="49"/>
      <c r="G239" s="50"/>
    </row>
    <row r="240" spans="6:7" x14ac:dyDescent="0.35">
      <c r="F240" s="49"/>
      <c r="G240" s="50"/>
    </row>
    <row r="241" spans="6:7" x14ac:dyDescent="0.35">
      <c r="F241" s="49"/>
      <c r="G241" s="50"/>
    </row>
    <row r="242" spans="6:7" x14ac:dyDescent="0.35">
      <c r="F242" s="49"/>
      <c r="G242" s="50"/>
    </row>
    <row r="243" spans="6:7" x14ac:dyDescent="0.35">
      <c r="F243" s="49"/>
      <c r="G243" s="50"/>
    </row>
    <row r="244" spans="6:7" x14ac:dyDescent="0.35">
      <c r="F244" s="49"/>
      <c r="G244" s="50"/>
    </row>
    <row r="245" spans="6:7" x14ac:dyDescent="0.35">
      <c r="F245" s="49"/>
      <c r="G245" s="50"/>
    </row>
    <row r="246" spans="6:7" x14ac:dyDescent="0.35">
      <c r="F246" s="49"/>
      <c r="G246" s="50"/>
    </row>
    <row r="247" spans="6:7" x14ac:dyDescent="0.35">
      <c r="F247" s="49"/>
      <c r="G247" s="50"/>
    </row>
    <row r="248" spans="6:7" x14ac:dyDescent="0.35">
      <c r="F248" s="49"/>
      <c r="G248" s="50"/>
    </row>
    <row r="249" spans="6:7" x14ac:dyDescent="0.35">
      <c r="F249" s="49"/>
      <c r="G249" s="50"/>
    </row>
    <row r="250" spans="6:7" x14ac:dyDescent="0.35">
      <c r="F250" s="49"/>
      <c r="G250" s="50"/>
    </row>
    <row r="251" spans="6:7" x14ac:dyDescent="0.35">
      <c r="F251" s="49"/>
      <c r="G251" s="50"/>
    </row>
    <row r="252" spans="6:7" x14ac:dyDescent="0.35">
      <c r="F252" s="49"/>
      <c r="G252" s="50"/>
    </row>
    <row r="253" spans="6:7" x14ac:dyDescent="0.35">
      <c r="F253" s="49"/>
      <c r="G253" s="50"/>
    </row>
    <row r="254" spans="6:7" x14ac:dyDescent="0.35">
      <c r="F254" s="49"/>
      <c r="G254" s="50"/>
    </row>
    <row r="255" spans="6:7" x14ac:dyDescent="0.35">
      <c r="F255" s="49"/>
      <c r="G255" s="50"/>
    </row>
    <row r="256" spans="6:7" x14ac:dyDescent="0.35">
      <c r="F256" s="49"/>
      <c r="G256" s="50"/>
    </row>
    <row r="257" spans="6:7" x14ac:dyDescent="0.35">
      <c r="F257" s="49"/>
      <c r="G257" s="50"/>
    </row>
    <row r="258" spans="6:7" x14ac:dyDescent="0.35">
      <c r="F258" s="49"/>
      <c r="G258" s="50"/>
    </row>
    <row r="259" spans="6:7" x14ac:dyDescent="0.35">
      <c r="F259" s="49"/>
      <c r="G259" s="50"/>
    </row>
    <row r="260" spans="6:7" x14ac:dyDescent="0.35">
      <c r="F260" s="49"/>
      <c r="G260" s="50"/>
    </row>
    <row r="261" spans="6:7" x14ac:dyDescent="0.35">
      <c r="F261" s="49"/>
      <c r="G261" s="50"/>
    </row>
    <row r="262" spans="6:7" x14ac:dyDescent="0.35">
      <c r="F262" s="49"/>
      <c r="G262" s="50"/>
    </row>
    <row r="263" spans="6:7" x14ac:dyDescent="0.35">
      <c r="F263" s="49"/>
      <c r="G263" s="50"/>
    </row>
    <row r="264" spans="6:7" x14ac:dyDescent="0.35">
      <c r="F264" s="49"/>
      <c r="G264" s="50"/>
    </row>
    <row r="265" spans="6:7" x14ac:dyDescent="0.35">
      <c r="F265" s="49"/>
      <c r="G265" s="50"/>
    </row>
    <row r="266" spans="6:7" x14ac:dyDescent="0.35">
      <c r="F266" s="49"/>
      <c r="G266" s="50"/>
    </row>
    <row r="267" spans="6:7" x14ac:dyDescent="0.35">
      <c r="F267" s="49"/>
      <c r="G267" s="50"/>
    </row>
    <row r="268" spans="6:7" x14ac:dyDescent="0.35">
      <c r="F268" s="49"/>
      <c r="G268" s="50"/>
    </row>
    <row r="269" spans="6:7" x14ac:dyDescent="0.35">
      <c r="F269" s="49"/>
      <c r="G269" s="50"/>
    </row>
    <row r="270" spans="6:7" x14ac:dyDescent="0.35">
      <c r="F270" s="49"/>
      <c r="G270" s="50"/>
    </row>
    <row r="271" spans="6:7" x14ac:dyDescent="0.35">
      <c r="F271" s="49"/>
      <c r="G271" s="50"/>
    </row>
    <row r="272" spans="6:7" x14ac:dyDescent="0.35">
      <c r="F272" s="49"/>
      <c r="G272" s="50"/>
    </row>
    <row r="273" spans="6:7" x14ac:dyDescent="0.35">
      <c r="F273" s="49"/>
      <c r="G273" s="50"/>
    </row>
    <row r="274" spans="6:7" x14ac:dyDescent="0.35">
      <c r="F274" s="49"/>
      <c r="G274" s="50"/>
    </row>
    <row r="275" spans="6:7" x14ac:dyDescent="0.35">
      <c r="F275" s="49"/>
      <c r="G275" s="50"/>
    </row>
    <row r="276" spans="6:7" x14ac:dyDescent="0.35">
      <c r="F276" s="49"/>
      <c r="G276" s="50"/>
    </row>
    <row r="277" spans="6:7" x14ac:dyDescent="0.35">
      <c r="F277" s="49"/>
      <c r="G277" s="50"/>
    </row>
    <row r="278" spans="6:7" x14ac:dyDescent="0.35">
      <c r="F278" s="49"/>
      <c r="G278" s="50"/>
    </row>
  </sheetData>
  <pageMargins left="0.7" right="0.7" top="0.75" bottom="0.75" header="0.3" footer="0.3"/>
  <pageSetup scale="52" fitToHeight="0" orientation="portrait" r:id="rId1"/>
  <headerFooter>
    <oddHeader xml:space="preserve">&amp;CNissan Auto Receivables 17-A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IV278"/>
  <sheetViews>
    <sheetView showRuler="0" topLeftCell="A182" zoomScale="80" zoomScaleNormal="80" zoomScaleSheetLayoutView="90" workbookViewId="0">
      <selection activeCell="G190" sqref="A1:XFD1048576"/>
    </sheetView>
  </sheetViews>
  <sheetFormatPr defaultColWidth="9.08984375" defaultRowHeight="17.5" x14ac:dyDescent="0.35"/>
  <cols>
    <col min="1" max="1" width="34.54296875" style="3" customWidth="1"/>
    <col min="2" max="2" width="23.90625" style="3" customWidth="1"/>
    <col min="3" max="3" width="26.90625" style="3" customWidth="1"/>
    <col min="4" max="4" width="24.6328125" style="3" customWidth="1"/>
    <col min="5" max="5" width="39.36328125" style="3" bestFit="1" customWidth="1"/>
    <col min="6" max="6" width="23.90625" style="4" customWidth="1"/>
    <col min="7" max="7" width="34.54296875" style="5" customWidth="1"/>
    <col min="8" max="9" width="34.54296875" style="3" customWidth="1"/>
    <col min="10" max="10" width="9.08984375" style="3"/>
    <col min="11" max="11" width="9.54296875" style="3" bestFit="1" customWidth="1"/>
    <col min="12" max="16384" width="9.08984375" style="3"/>
  </cols>
  <sheetData>
    <row r="1" spans="1:13" ht="18" x14ac:dyDescent="0.35">
      <c r="A1" s="1" t="s">
        <v>0</v>
      </c>
      <c r="B1" s="2"/>
    </row>
    <row r="2" spans="1:13" ht="15.75" customHeight="1" x14ac:dyDescent="0.45">
      <c r="A2" s="2"/>
      <c r="B2" s="2"/>
      <c r="C2" s="6"/>
    </row>
    <row r="3" spans="1:13" ht="15.75" customHeight="1" x14ac:dyDescent="0.45">
      <c r="A3" s="2" t="s">
        <v>1</v>
      </c>
      <c r="B3" s="7">
        <v>43982</v>
      </c>
      <c r="C3" s="8" t="s">
        <v>2</v>
      </c>
      <c r="D3" s="3">
        <v>30</v>
      </c>
      <c r="E3" s="3" t="s">
        <v>3</v>
      </c>
      <c r="F3" s="9">
        <v>43952</v>
      </c>
      <c r="G3" s="3"/>
    </row>
    <row r="4" spans="1:13" ht="15.75" customHeight="1" x14ac:dyDescent="0.45">
      <c r="A4" s="2" t="s">
        <v>4</v>
      </c>
      <c r="B4" s="7">
        <v>43997</v>
      </c>
      <c r="C4" s="8" t="s">
        <v>5</v>
      </c>
      <c r="D4" s="10">
        <v>31</v>
      </c>
      <c r="E4" s="3" t="s">
        <v>6</v>
      </c>
      <c r="F4" s="9">
        <v>43982</v>
      </c>
      <c r="G4" s="3"/>
    </row>
    <row r="5" spans="1:13" ht="17.25" customHeight="1" x14ac:dyDescent="0.45">
      <c r="A5" s="2"/>
      <c r="B5" s="2"/>
      <c r="C5" s="6"/>
      <c r="E5" s="3" t="s">
        <v>7</v>
      </c>
      <c r="F5" s="9">
        <v>43966</v>
      </c>
      <c r="G5" s="3"/>
    </row>
    <row r="6" spans="1:13" ht="15.75" customHeight="1" x14ac:dyDescent="0.45">
      <c r="A6" s="2"/>
      <c r="B6" s="2"/>
      <c r="C6" s="6"/>
      <c r="E6" s="3" t="s">
        <v>8</v>
      </c>
      <c r="F6" s="9">
        <v>43997</v>
      </c>
      <c r="G6" s="3"/>
    </row>
    <row r="7" spans="1:13" x14ac:dyDescent="0.35">
      <c r="A7" s="11"/>
      <c r="B7" s="12"/>
      <c r="C7" s="13"/>
      <c r="D7" s="14"/>
      <c r="E7" s="11"/>
      <c r="F7" s="15"/>
    </row>
    <row r="8" spans="1:13" x14ac:dyDescent="0.35">
      <c r="A8" s="11"/>
      <c r="B8" s="11"/>
      <c r="C8" s="13"/>
      <c r="D8" s="14"/>
      <c r="E8" s="11"/>
      <c r="F8" s="15"/>
    </row>
    <row r="9" spans="1:13" x14ac:dyDescent="0.3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35">
      <c r="A10" s="16" t="s">
        <v>14</v>
      </c>
      <c r="B10" s="20"/>
      <c r="C10" s="21">
        <v>1112068200.74</v>
      </c>
      <c r="D10" s="22">
        <v>181331966.03999999</v>
      </c>
      <c r="E10" s="23">
        <v>168144873.41999999</v>
      </c>
      <c r="F10" s="24">
        <v>0.16141907821304902</v>
      </c>
      <c r="G10" s="25"/>
      <c r="H10" s="26"/>
      <c r="I10" s="26"/>
      <c r="J10" s="26"/>
      <c r="K10" s="26"/>
      <c r="L10" s="26"/>
      <c r="M10" s="26"/>
    </row>
    <row r="11" spans="1:13" x14ac:dyDescent="0.35">
      <c r="A11" s="16" t="s">
        <v>15</v>
      </c>
      <c r="B11" s="20"/>
      <c r="C11" s="27">
        <v>70401532.329999998</v>
      </c>
      <c r="D11" s="22">
        <v>4264424.53</v>
      </c>
      <c r="E11" s="23">
        <v>3797767.11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35">
      <c r="A12" s="16" t="s">
        <v>16</v>
      </c>
      <c r="B12" s="20"/>
      <c r="C12" s="28">
        <v>1041666668.41</v>
      </c>
      <c r="D12" s="22">
        <v>177067541.50999999</v>
      </c>
      <c r="E12" s="23">
        <v>164347106.30999997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35">
      <c r="A13" s="16" t="s">
        <v>17</v>
      </c>
      <c r="B13" s="11"/>
      <c r="C13" s="28">
        <v>1041666668.41</v>
      </c>
      <c r="D13" s="22">
        <v>177067541.50999999</v>
      </c>
      <c r="E13" s="23">
        <v>164347106.30999997</v>
      </c>
      <c r="F13" s="24">
        <v>0.15777322179355072</v>
      </c>
      <c r="G13" s="25"/>
      <c r="H13" s="29"/>
      <c r="I13" s="26"/>
      <c r="J13" s="26"/>
      <c r="K13" s="26"/>
      <c r="L13" s="26"/>
      <c r="M13" s="26"/>
    </row>
    <row r="14" spans="1:13" x14ac:dyDescent="0.35">
      <c r="A14" s="30" t="s">
        <v>18</v>
      </c>
      <c r="B14" s="31">
        <v>0.01</v>
      </c>
      <c r="C14" s="27">
        <v>233000000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35">
      <c r="A15" s="30" t="s">
        <v>19</v>
      </c>
      <c r="B15" s="31">
        <v>1.47E-2</v>
      </c>
      <c r="C15" s="27">
        <v>266000000</v>
      </c>
      <c r="D15" s="22">
        <v>0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35">
      <c r="A16" s="30" t="s">
        <v>20</v>
      </c>
      <c r="B16" s="31">
        <v>2.4362999999999998E-3</v>
      </c>
      <c r="C16" s="27">
        <v>80000000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35">
      <c r="A17" s="30" t="s">
        <v>21</v>
      </c>
      <c r="B17" s="31">
        <v>1.7399999999999999E-2</v>
      </c>
      <c r="C17" s="27">
        <v>332000000</v>
      </c>
      <c r="D17" s="22">
        <v>46400873.100000001</v>
      </c>
      <c r="E17" s="23">
        <v>33680437.899999984</v>
      </c>
      <c r="F17" s="24">
        <v>0.10144710210843369</v>
      </c>
      <c r="G17" s="25"/>
      <c r="I17" s="26"/>
      <c r="J17" s="26"/>
      <c r="K17" s="26"/>
      <c r="L17" s="26"/>
      <c r="M17" s="26"/>
    </row>
    <row r="18" spans="1:13" x14ac:dyDescent="0.35">
      <c r="A18" s="30" t="s">
        <v>22</v>
      </c>
      <c r="B18" s="31">
        <v>2.1100000000000001E-2</v>
      </c>
      <c r="C18" s="27">
        <v>89000000</v>
      </c>
      <c r="D18" s="22">
        <v>89000000</v>
      </c>
      <c r="E18" s="23">
        <v>89000000</v>
      </c>
      <c r="F18" s="24">
        <v>1</v>
      </c>
      <c r="I18" s="26"/>
      <c r="J18" s="26"/>
      <c r="K18" s="26"/>
      <c r="L18" s="26"/>
      <c r="M18" s="26"/>
    </row>
    <row r="19" spans="1:13" x14ac:dyDescent="0.35">
      <c r="A19" s="30" t="s">
        <v>23</v>
      </c>
      <c r="B19" s="31">
        <v>0</v>
      </c>
      <c r="C19" s="21">
        <v>41666668.409999996</v>
      </c>
      <c r="D19" s="22">
        <v>41666668.409999996</v>
      </c>
      <c r="E19" s="23">
        <v>41666668.409999996</v>
      </c>
      <c r="F19" s="24">
        <v>1</v>
      </c>
      <c r="I19" s="26"/>
      <c r="J19" s="26"/>
      <c r="K19" s="26"/>
      <c r="L19" s="26"/>
      <c r="M19" s="26"/>
    </row>
    <row r="20" spans="1:13" x14ac:dyDescent="0.35">
      <c r="A20" s="32"/>
      <c r="B20" s="33"/>
      <c r="C20" s="34"/>
      <c r="D20" s="34"/>
      <c r="E20" s="34"/>
      <c r="F20" s="35"/>
    </row>
    <row r="21" spans="1:13" x14ac:dyDescent="0.35">
      <c r="A21" s="32"/>
      <c r="B21" s="33"/>
      <c r="C21" s="34"/>
      <c r="D21" s="34"/>
      <c r="E21" s="34"/>
      <c r="F21" s="36"/>
    </row>
    <row r="22" spans="1:13" ht="35" x14ac:dyDescent="0.3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3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35">
      <c r="A24" s="32" t="s">
        <v>19</v>
      </c>
      <c r="B24" s="22">
        <v>0</v>
      </c>
      <c r="C24" s="22">
        <v>0</v>
      </c>
      <c r="D24" s="39">
        <v>0</v>
      </c>
      <c r="E24" s="40">
        <v>0</v>
      </c>
      <c r="F24" s="36"/>
    </row>
    <row r="25" spans="1:13" x14ac:dyDescent="0.3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35">
      <c r="A26" s="32" t="s">
        <v>21</v>
      </c>
      <c r="B26" s="22">
        <v>12720435.200000018</v>
      </c>
      <c r="C26" s="22">
        <v>67281.27</v>
      </c>
      <c r="D26" s="39">
        <v>38.314563855421738</v>
      </c>
      <c r="E26" s="40">
        <v>0.20265442771084338</v>
      </c>
      <c r="F26" s="36"/>
    </row>
    <row r="27" spans="1:13" x14ac:dyDescent="0.35">
      <c r="A27" s="32" t="s">
        <v>22</v>
      </c>
      <c r="B27" s="22">
        <v>0</v>
      </c>
      <c r="C27" s="22">
        <v>156491.67000000001</v>
      </c>
      <c r="D27" s="39">
        <v>0</v>
      </c>
      <c r="E27" s="40">
        <v>1.758333370786517</v>
      </c>
      <c r="F27" s="36"/>
    </row>
    <row r="28" spans="1:13" x14ac:dyDescent="0.3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" thickBot="1" x14ac:dyDescent="0.4">
      <c r="A29" s="41" t="s">
        <v>28</v>
      </c>
      <c r="B29" s="42">
        <v>12720435.200000018</v>
      </c>
      <c r="C29" s="42">
        <v>223772.94</v>
      </c>
      <c r="D29" s="43"/>
      <c r="E29" s="34"/>
      <c r="F29" s="36"/>
    </row>
    <row r="30" spans="1:13" x14ac:dyDescent="0.35">
      <c r="B30" s="29"/>
      <c r="C30" s="29"/>
      <c r="D30" s="44"/>
      <c r="E30" s="29"/>
      <c r="F30" s="45"/>
    </row>
    <row r="31" spans="1:13" x14ac:dyDescent="0.35">
      <c r="A31" s="46"/>
      <c r="B31" s="47"/>
      <c r="C31" s="29"/>
      <c r="D31" s="29"/>
      <c r="E31" s="29"/>
      <c r="F31" s="45"/>
    </row>
    <row r="32" spans="1:13" x14ac:dyDescent="0.35">
      <c r="A32" s="3" t="s">
        <v>29</v>
      </c>
      <c r="E32" s="48"/>
    </row>
    <row r="33" spans="1:7" x14ac:dyDescent="0.35">
      <c r="E33" s="48"/>
      <c r="F33" s="49"/>
      <c r="G33" s="50"/>
    </row>
    <row r="34" spans="1:7" x14ac:dyDescent="0.35">
      <c r="A34" s="46" t="s">
        <v>30</v>
      </c>
      <c r="F34" s="49"/>
      <c r="G34" s="50"/>
    </row>
    <row r="35" spans="1:7" x14ac:dyDescent="0.35">
      <c r="A35" s="51" t="s">
        <v>31</v>
      </c>
      <c r="E35" s="52">
        <v>302521.71999999997</v>
      </c>
      <c r="F35" s="53"/>
      <c r="G35" s="54"/>
    </row>
    <row r="36" spans="1:7" x14ac:dyDescent="0.35">
      <c r="A36" s="51" t="s">
        <v>32</v>
      </c>
      <c r="E36" s="55">
        <v>0</v>
      </c>
      <c r="F36" s="53"/>
      <c r="G36" s="54"/>
    </row>
    <row r="37" spans="1:7" x14ac:dyDescent="0.35">
      <c r="A37" s="46" t="s">
        <v>33</v>
      </c>
      <c r="E37" s="52">
        <v>302521.71999999997</v>
      </c>
      <c r="F37" s="53"/>
      <c r="G37" s="54"/>
    </row>
    <row r="38" spans="1:7" x14ac:dyDescent="0.35">
      <c r="E38" s="56"/>
      <c r="F38" s="53"/>
      <c r="G38" s="54"/>
    </row>
    <row r="39" spans="1:7" x14ac:dyDescent="0.35">
      <c r="A39" s="46" t="s">
        <v>34</v>
      </c>
      <c r="E39" s="56"/>
      <c r="F39" s="53"/>
      <c r="G39" s="54"/>
    </row>
    <row r="40" spans="1:7" x14ac:dyDescent="0.35">
      <c r="A40" s="51" t="s">
        <v>35</v>
      </c>
      <c r="E40" s="52">
        <v>13072186.67</v>
      </c>
      <c r="F40" s="53"/>
      <c r="G40" s="54"/>
    </row>
    <row r="41" spans="1:7" x14ac:dyDescent="0.35">
      <c r="A41" s="51" t="s">
        <v>36</v>
      </c>
      <c r="E41" s="55">
        <v>0</v>
      </c>
      <c r="F41" s="53"/>
      <c r="G41" s="54"/>
    </row>
    <row r="42" spans="1:7" x14ac:dyDescent="0.35">
      <c r="A42" s="46" t="s">
        <v>37</v>
      </c>
      <c r="E42" s="52">
        <v>13072186.67</v>
      </c>
      <c r="F42" s="53"/>
      <c r="G42" s="54"/>
    </row>
    <row r="43" spans="1:7" x14ac:dyDescent="0.35">
      <c r="A43" s="51"/>
      <c r="E43" s="57"/>
      <c r="F43" s="53"/>
      <c r="G43" s="54"/>
    </row>
    <row r="44" spans="1:7" x14ac:dyDescent="0.35">
      <c r="A44" s="46" t="s">
        <v>38</v>
      </c>
      <c r="E44" s="52">
        <v>101078.94</v>
      </c>
      <c r="F44" s="53"/>
      <c r="G44" s="54"/>
    </row>
    <row r="45" spans="1:7" x14ac:dyDescent="0.35">
      <c r="A45" s="46"/>
      <c r="E45" s="52"/>
      <c r="F45" s="53"/>
      <c r="G45" s="54"/>
    </row>
    <row r="46" spans="1:7" x14ac:dyDescent="0.35">
      <c r="A46" s="46"/>
      <c r="E46" s="58"/>
      <c r="F46" s="53"/>
      <c r="G46" s="54"/>
    </row>
    <row r="47" spans="1:7" ht="18" thickBot="1" x14ac:dyDescent="0.4">
      <c r="A47" s="3" t="s">
        <v>39</v>
      </c>
      <c r="E47" s="59">
        <v>13475787.33</v>
      </c>
      <c r="F47" s="53"/>
      <c r="G47" s="54"/>
    </row>
    <row r="48" spans="1:7" ht="18" thickTop="1" x14ac:dyDescent="0.35">
      <c r="E48" s="60"/>
      <c r="F48" s="53"/>
      <c r="G48" s="54"/>
    </row>
    <row r="49" spans="1:7" x14ac:dyDescent="0.35">
      <c r="A49" s="3" t="s">
        <v>40</v>
      </c>
      <c r="D49" s="61"/>
      <c r="E49" s="62"/>
      <c r="F49" s="53"/>
      <c r="G49" s="54"/>
    </row>
    <row r="50" spans="1:7" x14ac:dyDescent="0.35">
      <c r="D50" s="63" t="s">
        <v>41</v>
      </c>
      <c r="E50" s="63" t="s">
        <v>42</v>
      </c>
      <c r="F50" s="53"/>
      <c r="G50" s="54"/>
    </row>
    <row r="51" spans="1:7" x14ac:dyDescent="0.35">
      <c r="A51" s="46" t="s">
        <v>43</v>
      </c>
      <c r="D51" s="64">
        <v>25013</v>
      </c>
      <c r="E51" s="58">
        <v>177067541.50999999</v>
      </c>
      <c r="F51" s="53"/>
      <c r="G51" s="54"/>
    </row>
    <row r="52" spans="1:7" x14ac:dyDescent="0.35">
      <c r="A52" s="46" t="s">
        <v>44</v>
      </c>
      <c r="D52" s="65"/>
      <c r="E52" s="55">
        <v>12720435.200000018</v>
      </c>
      <c r="F52" s="53"/>
      <c r="G52" s="54"/>
    </row>
    <row r="53" spans="1:7" x14ac:dyDescent="0.35">
      <c r="A53" s="46"/>
      <c r="D53" s="66">
        <v>24329</v>
      </c>
      <c r="E53" s="67">
        <v>164347106.30999997</v>
      </c>
      <c r="F53" s="53"/>
      <c r="G53" s="54"/>
    </row>
    <row r="54" spans="1:7" x14ac:dyDescent="0.35">
      <c r="F54" s="53"/>
      <c r="G54" s="54"/>
    </row>
    <row r="55" spans="1:7" x14ac:dyDescent="0.35">
      <c r="A55" s="3" t="s">
        <v>45</v>
      </c>
      <c r="E55" s="61"/>
      <c r="F55" s="53"/>
      <c r="G55" s="54"/>
    </row>
    <row r="56" spans="1:7" x14ac:dyDescent="0.35">
      <c r="F56" s="53"/>
      <c r="G56" s="54"/>
    </row>
    <row r="57" spans="1:7" x14ac:dyDescent="0.35">
      <c r="A57" s="46" t="s">
        <v>39</v>
      </c>
      <c r="E57" s="68">
        <v>13475787.33</v>
      </c>
      <c r="F57" s="53"/>
      <c r="G57" s="54"/>
    </row>
    <row r="58" spans="1:7" x14ac:dyDescent="0.35">
      <c r="A58" s="46" t="s">
        <v>46</v>
      </c>
      <c r="E58" s="68">
        <v>0</v>
      </c>
      <c r="F58" s="53"/>
      <c r="G58" s="54"/>
    </row>
    <row r="59" spans="1:7" x14ac:dyDescent="0.35">
      <c r="A59" s="46" t="s">
        <v>47</v>
      </c>
      <c r="E59" s="69">
        <v>13475787.33</v>
      </c>
      <c r="F59" s="53"/>
      <c r="G59" s="54"/>
    </row>
    <row r="60" spans="1:7" x14ac:dyDescent="0.35">
      <c r="F60" s="53"/>
      <c r="G60" s="54"/>
    </row>
    <row r="61" spans="1:7" x14ac:dyDescent="0.35">
      <c r="A61" s="46" t="s">
        <v>48</v>
      </c>
      <c r="E61" s="29">
        <v>0</v>
      </c>
      <c r="F61" s="53"/>
      <c r="G61" s="54"/>
    </row>
    <row r="62" spans="1:7" x14ac:dyDescent="0.35">
      <c r="F62" s="53"/>
      <c r="G62" s="54"/>
    </row>
    <row r="63" spans="1:7" x14ac:dyDescent="0.35">
      <c r="A63" s="46" t="s">
        <v>49</v>
      </c>
      <c r="F63" s="53"/>
      <c r="G63" s="54"/>
    </row>
    <row r="64" spans="1:7" x14ac:dyDescent="0.35">
      <c r="A64" s="51" t="s">
        <v>50</v>
      </c>
      <c r="E64" s="68">
        <v>151109.97</v>
      </c>
      <c r="F64" s="53"/>
      <c r="G64" s="54"/>
    </row>
    <row r="65" spans="1:7" x14ac:dyDescent="0.35">
      <c r="A65" s="51" t="s">
        <v>51</v>
      </c>
      <c r="E65" s="68">
        <v>151109.97</v>
      </c>
      <c r="F65" s="53"/>
      <c r="G65" s="54"/>
    </row>
    <row r="66" spans="1:7" x14ac:dyDescent="0.35">
      <c r="A66" s="51" t="s">
        <v>52</v>
      </c>
      <c r="E66" s="69">
        <v>0</v>
      </c>
      <c r="F66" s="53"/>
      <c r="G66" s="54"/>
    </row>
    <row r="67" spans="1:7" x14ac:dyDescent="0.35">
      <c r="F67" s="53"/>
      <c r="G67" s="54"/>
    </row>
    <row r="68" spans="1:7" x14ac:dyDescent="0.35">
      <c r="A68" s="46" t="s">
        <v>53</v>
      </c>
      <c r="F68" s="53"/>
      <c r="G68" s="54"/>
    </row>
    <row r="69" spans="1:7" x14ac:dyDescent="0.35">
      <c r="A69" s="51" t="s">
        <v>54</v>
      </c>
      <c r="F69" s="53"/>
      <c r="G69" s="54"/>
    </row>
    <row r="70" spans="1:7" x14ac:dyDescent="0.35">
      <c r="A70" s="70" t="s">
        <v>55</v>
      </c>
      <c r="E70" s="68">
        <v>0</v>
      </c>
      <c r="F70" s="53"/>
      <c r="G70" s="54"/>
    </row>
    <row r="71" spans="1:7" x14ac:dyDescent="0.35">
      <c r="A71" s="70" t="s">
        <v>56</v>
      </c>
      <c r="E71" s="68">
        <v>0</v>
      </c>
      <c r="F71" s="53"/>
      <c r="G71" s="54"/>
    </row>
    <row r="72" spans="1:7" x14ac:dyDescent="0.35">
      <c r="A72" s="70" t="s">
        <v>57</v>
      </c>
      <c r="E72" s="68">
        <v>0</v>
      </c>
      <c r="F72" s="53"/>
      <c r="G72" s="54"/>
    </row>
    <row r="73" spans="1:7" x14ac:dyDescent="0.35">
      <c r="A73" s="70"/>
      <c r="E73" s="68"/>
      <c r="F73" s="53"/>
      <c r="G73" s="54"/>
    </row>
    <row r="74" spans="1:7" x14ac:dyDescent="0.35">
      <c r="A74" s="70" t="s">
        <v>58</v>
      </c>
      <c r="E74" s="68">
        <v>0</v>
      </c>
      <c r="F74" s="53"/>
      <c r="G74" s="54"/>
    </row>
    <row r="75" spans="1:7" x14ac:dyDescent="0.35">
      <c r="A75" s="70" t="s">
        <v>59</v>
      </c>
      <c r="E75" s="68">
        <v>0</v>
      </c>
      <c r="F75" s="53"/>
      <c r="G75" s="54"/>
    </row>
    <row r="76" spans="1:7" x14ac:dyDescent="0.35">
      <c r="F76" s="53"/>
      <c r="G76" s="54"/>
    </row>
    <row r="77" spans="1:7" x14ac:dyDescent="0.35">
      <c r="A77" s="51" t="s">
        <v>60</v>
      </c>
      <c r="F77" s="53"/>
      <c r="G77" s="54"/>
    </row>
    <row r="78" spans="1:7" x14ac:dyDescent="0.35">
      <c r="A78" s="70" t="s">
        <v>61</v>
      </c>
      <c r="E78" s="68">
        <v>0</v>
      </c>
      <c r="F78" s="53"/>
      <c r="G78" s="54"/>
    </row>
    <row r="79" spans="1:7" x14ac:dyDescent="0.35">
      <c r="A79" s="70" t="s">
        <v>62</v>
      </c>
      <c r="E79" s="68">
        <v>0</v>
      </c>
      <c r="F79" s="53"/>
      <c r="G79" s="54"/>
    </row>
    <row r="80" spans="1:7" x14ac:dyDescent="0.35">
      <c r="A80" s="70" t="s">
        <v>63</v>
      </c>
      <c r="E80" s="68">
        <v>0</v>
      </c>
      <c r="F80" s="53"/>
      <c r="G80" s="54"/>
    </row>
    <row r="81" spans="1:7" x14ac:dyDescent="0.35">
      <c r="A81" s="70"/>
      <c r="E81" s="68"/>
      <c r="F81" s="53"/>
      <c r="G81" s="54"/>
    </row>
    <row r="82" spans="1:7" x14ac:dyDescent="0.35">
      <c r="A82" s="70" t="s">
        <v>64</v>
      </c>
      <c r="E82" s="68">
        <v>0</v>
      </c>
      <c r="F82" s="53"/>
      <c r="G82" s="54"/>
    </row>
    <row r="83" spans="1:7" x14ac:dyDescent="0.35">
      <c r="A83" s="70" t="s">
        <v>65</v>
      </c>
      <c r="E83" s="68">
        <v>0</v>
      </c>
      <c r="F83" s="53"/>
      <c r="G83" s="54"/>
    </row>
    <row r="84" spans="1:7" x14ac:dyDescent="0.35">
      <c r="A84" s="70"/>
      <c r="F84" s="53"/>
      <c r="G84" s="54"/>
    </row>
    <row r="85" spans="1:7" x14ac:dyDescent="0.35">
      <c r="A85" s="51" t="s">
        <v>66</v>
      </c>
      <c r="F85" s="53"/>
      <c r="G85" s="54"/>
    </row>
    <row r="86" spans="1:7" x14ac:dyDescent="0.35">
      <c r="A86" s="70" t="s">
        <v>67</v>
      </c>
      <c r="E86" s="68">
        <v>0</v>
      </c>
      <c r="F86" s="53"/>
      <c r="G86" s="54"/>
    </row>
    <row r="87" spans="1:7" x14ac:dyDescent="0.35">
      <c r="A87" s="70" t="s">
        <v>68</v>
      </c>
      <c r="E87" s="68">
        <v>0</v>
      </c>
      <c r="F87" s="53"/>
      <c r="G87" s="54"/>
    </row>
    <row r="88" spans="1:7" x14ac:dyDescent="0.35">
      <c r="A88" s="70" t="s">
        <v>69</v>
      </c>
      <c r="E88" s="68">
        <v>0</v>
      </c>
      <c r="F88" s="53"/>
      <c r="G88" s="54"/>
    </row>
    <row r="89" spans="1:7" x14ac:dyDescent="0.35">
      <c r="A89" s="70"/>
      <c r="E89" s="68"/>
      <c r="F89" s="53"/>
      <c r="G89" s="54"/>
    </row>
    <row r="90" spans="1:7" x14ac:dyDescent="0.35">
      <c r="A90" s="70" t="s">
        <v>70</v>
      </c>
      <c r="E90" s="68">
        <v>0</v>
      </c>
      <c r="F90" s="53"/>
      <c r="G90" s="54"/>
    </row>
    <row r="91" spans="1:7" x14ac:dyDescent="0.35">
      <c r="A91" s="70" t="s">
        <v>71</v>
      </c>
      <c r="E91" s="68">
        <v>0</v>
      </c>
      <c r="F91" s="53"/>
      <c r="G91" s="54"/>
    </row>
    <row r="92" spans="1:7" x14ac:dyDescent="0.35">
      <c r="A92" s="70"/>
      <c r="F92" s="53"/>
      <c r="G92" s="54"/>
    </row>
    <row r="93" spans="1:7" x14ac:dyDescent="0.35">
      <c r="A93" s="51" t="s">
        <v>72</v>
      </c>
      <c r="F93" s="53"/>
      <c r="G93" s="54"/>
    </row>
    <row r="94" spans="1:7" x14ac:dyDescent="0.35">
      <c r="A94" s="70" t="s">
        <v>73</v>
      </c>
      <c r="E94" s="68">
        <v>0</v>
      </c>
      <c r="F94" s="53"/>
      <c r="G94" s="54"/>
    </row>
    <row r="95" spans="1:7" x14ac:dyDescent="0.35">
      <c r="A95" s="70" t="s">
        <v>74</v>
      </c>
      <c r="E95" s="68">
        <v>0</v>
      </c>
      <c r="F95" s="53"/>
      <c r="G95" s="54"/>
    </row>
    <row r="96" spans="1:7" x14ac:dyDescent="0.35">
      <c r="A96" s="70" t="s">
        <v>75</v>
      </c>
      <c r="E96" s="68">
        <v>67281.27</v>
      </c>
      <c r="F96" s="53"/>
      <c r="G96" s="54"/>
    </row>
    <row r="97" spans="1:7" x14ac:dyDescent="0.35">
      <c r="A97" s="70"/>
      <c r="E97" s="68"/>
      <c r="F97" s="53"/>
      <c r="G97" s="54"/>
    </row>
    <row r="98" spans="1:7" x14ac:dyDescent="0.35">
      <c r="A98" s="70" t="s">
        <v>76</v>
      </c>
      <c r="E98" s="68">
        <v>67281.27</v>
      </c>
      <c r="F98" s="53"/>
      <c r="G98" s="54"/>
    </row>
    <row r="99" spans="1:7" x14ac:dyDescent="0.35">
      <c r="A99" s="70" t="s">
        <v>77</v>
      </c>
      <c r="E99" s="68">
        <v>0</v>
      </c>
      <c r="F99" s="53"/>
      <c r="G99" s="54"/>
    </row>
    <row r="100" spans="1:7" x14ac:dyDescent="0.35">
      <c r="F100" s="53"/>
      <c r="G100" s="54"/>
    </row>
    <row r="101" spans="1:7" x14ac:dyDescent="0.35">
      <c r="A101" s="51" t="s">
        <v>78</v>
      </c>
      <c r="F101" s="53"/>
      <c r="G101" s="54"/>
    </row>
    <row r="102" spans="1:7" x14ac:dyDescent="0.35">
      <c r="A102" s="70" t="s">
        <v>79</v>
      </c>
      <c r="E102" s="68">
        <v>0</v>
      </c>
      <c r="F102" s="53"/>
      <c r="G102" s="54"/>
    </row>
    <row r="103" spans="1:7" x14ac:dyDescent="0.35">
      <c r="A103" s="70" t="s">
        <v>80</v>
      </c>
      <c r="E103" s="68">
        <v>0</v>
      </c>
      <c r="F103" s="53"/>
      <c r="G103" s="54"/>
    </row>
    <row r="104" spans="1:7" x14ac:dyDescent="0.35">
      <c r="A104" s="70" t="s">
        <v>81</v>
      </c>
      <c r="E104" s="68">
        <v>156491.67000000001</v>
      </c>
      <c r="F104" s="53"/>
      <c r="G104" s="54"/>
    </row>
    <row r="105" spans="1:7" x14ac:dyDescent="0.35">
      <c r="A105" s="70"/>
      <c r="E105" s="68"/>
      <c r="F105" s="53"/>
      <c r="G105" s="54"/>
    </row>
    <row r="106" spans="1:7" x14ac:dyDescent="0.35">
      <c r="A106" s="70" t="s">
        <v>82</v>
      </c>
      <c r="E106" s="68">
        <v>156491.67000000001</v>
      </c>
      <c r="F106" s="53"/>
      <c r="G106" s="54"/>
    </row>
    <row r="107" spans="1:7" x14ac:dyDescent="0.35">
      <c r="A107" s="70" t="s">
        <v>83</v>
      </c>
      <c r="E107" s="68">
        <v>0</v>
      </c>
      <c r="F107" s="53"/>
      <c r="G107" s="54"/>
    </row>
    <row r="108" spans="1:7" x14ac:dyDescent="0.35">
      <c r="A108" s="70"/>
      <c r="E108" s="29"/>
      <c r="F108" s="53"/>
      <c r="G108" s="54"/>
    </row>
    <row r="109" spans="1:7" x14ac:dyDescent="0.35">
      <c r="A109" s="51" t="s">
        <v>84</v>
      </c>
      <c r="F109" s="53"/>
      <c r="G109" s="54"/>
    </row>
    <row r="110" spans="1:7" x14ac:dyDescent="0.35">
      <c r="A110" s="70" t="s">
        <v>85</v>
      </c>
      <c r="E110" s="69">
        <v>223772.94</v>
      </c>
      <c r="F110" s="53"/>
      <c r="G110" s="54"/>
    </row>
    <row r="111" spans="1:7" x14ac:dyDescent="0.35">
      <c r="A111" s="70" t="s">
        <v>86</v>
      </c>
      <c r="E111" s="69">
        <v>223772.94</v>
      </c>
      <c r="F111" s="53"/>
      <c r="G111" s="54"/>
    </row>
    <row r="112" spans="1:7" x14ac:dyDescent="0.35">
      <c r="A112" s="70" t="s">
        <v>87</v>
      </c>
      <c r="E112" s="69">
        <v>0</v>
      </c>
      <c r="F112" s="53"/>
      <c r="G112" s="54"/>
    </row>
    <row r="113" spans="1:7" x14ac:dyDescent="0.35">
      <c r="A113" s="70" t="s">
        <v>88</v>
      </c>
      <c r="E113" s="69">
        <v>0</v>
      </c>
      <c r="F113" s="53"/>
      <c r="G113" s="54"/>
    </row>
    <row r="114" spans="1:7" x14ac:dyDescent="0.35">
      <c r="F114" s="53"/>
      <c r="G114" s="54"/>
    </row>
    <row r="115" spans="1:7" x14ac:dyDescent="0.35">
      <c r="A115" s="46" t="s">
        <v>89</v>
      </c>
      <c r="E115" s="26">
        <v>13100904.418299999</v>
      </c>
      <c r="F115" s="53"/>
      <c r="G115" s="54"/>
    </row>
    <row r="116" spans="1:7" x14ac:dyDescent="0.35">
      <c r="A116" s="51"/>
      <c r="F116" s="53"/>
      <c r="G116" s="54"/>
    </row>
    <row r="117" spans="1:7" x14ac:dyDescent="0.35">
      <c r="A117" s="46" t="s">
        <v>90</v>
      </c>
      <c r="E117" s="71">
        <v>12720435.200000018</v>
      </c>
      <c r="F117" s="53"/>
      <c r="G117" s="54"/>
    </row>
    <row r="118" spans="1:7" x14ac:dyDescent="0.35">
      <c r="A118" s="46"/>
      <c r="F118" s="53"/>
      <c r="G118" s="54"/>
    </row>
    <row r="119" spans="1:7" x14ac:dyDescent="0.35">
      <c r="A119" s="51" t="s">
        <v>91</v>
      </c>
      <c r="E119" s="68">
        <v>0</v>
      </c>
      <c r="F119" s="53"/>
      <c r="G119" s="54"/>
    </row>
    <row r="120" spans="1:7" x14ac:dyDescent="0.35">
      <c r="A120" s="51" t="s">
        <v>92</v>
      </c>
      <c r="E120" s="72">
        <v>12720435.200000018</v>
      </c>
      <c r="F120" s="53"/>
      <c r="G120" s="54"/>
    </row>
    <row r="121" spans="1:7" x14ac:dyDescent="0.35">
      <c r="A121" s="51" t="s">
        <v>93</v>
      </c>
      <c r="E121" s="69">
        <v>0</v>
      </c>
      <c r="F121" s="53"/>
      <c r="G121" s="54"/>
    </row>
    <row r="122" spans="1:7" x14ac:dyDescent="0.35">
      <c r="A122" s="51"/>
      <c r="E122" s="26"/>
      <c r="F122" s="53"/>
      <c r="G122" s="54"/>
    </row>
    <row r="123" spans="1:7" x14ac:dyDescent="0.35">
      <c r="A123" s="46" t="s">
        <v>94</v>
      </c>
      <c r="E123" s="69">
        <v>0</v>
      </c>
      <c r="F123" s="53"/>
      <c r="G123" s="54"/>
    </row>
    <row r="124" spans="1:7" x14ac:dyDescent="0.35">
      <c r="A124" s="46"/>
      <c r="E124" s="73"/>
      <c r="F124" s="53"/>
      <c r="G124" s="54"/>
    </row>
    <row r="125" spans="1:7" x14ac:dyDescent="0.35">
      <c r="A125" s="51" t="s">
        <v>95</v>
      </c>
      <c r="E125" s="68">
        <v>0</v>
      </c>
      <c r="F125" s="53"/>
      <c r="G125" s="54"/>
    </row>
    <row r="126" spans="1:7" x14ac:dyDescent="0.35">
      <c r="A126" s="51" t="s">
        <v>96</v>
      </c>
      <c r="E126" s="69">
        <v>0</v>
      </c>
      <c r="F126" s="53"/>
      <c r="G126" s="54"/>
    </row>
    <row r="127" spans="1:7" x14ac:dyDescent="0.35">
      <c r="A127" s="51" t="s">
        <v>97</v>
      </c>
      <c r="E127" s="69">
        <v>0</v>
      </c>
      <c r="F127" s="53"/>
      <c r="G127" s="54"/>
    </row>
    <row r="128" spans="1:7" x14ac:dyDescent="0.35">
      <c r="A128" s="51"/>
      <c r="E128" s="26"/>
      <c r="F128" s="53"/>
      <c r="G128" s="54"/>
    </row>
    <row r="129" spans="1:7" x14ac:dyDescent="0.35">
      <c r="A129" s="46" t="s">
        <v>98</v>
      </c>
      <c r="E129" s="69">
        <v>380469.21829998307</v>
      </c>
      <c r="F129" s="53"/>
      <c r="G129" s="54"/>
    </row>
    <row r="130" spans="1:7" x14ac:dyDescent="0.35">
      <c r="A130" s="51" t="s">
        <v>99</v>
      </c>
      <c r="E130" s="68">
        <v>0</v>
      </c>
      <c r="F130" s="53"/>
      <c r="G130" s="54"/>
    </row>
    <row r="131" spans="1:7" x14ac:dyDescent="0.35">
      <c r="A131" s="46" t="s">
        <v>100</v>
      </c>
      <c r="E131" s="69">
        <v>380469.21829998307</v>
      </c>
      <c r="F131" s="53"/>
      <c r="G131" s="54"/>
    </row>
    <row r="132" spans="1:7" x14ac:dyDescent="0.35">
      <c r="F132" s="53"/>
      <c r="G132" s="54"/>
    </row>
    <row r="133" spans="1:7" hidden="1" x14ac:dyDescent="0.35">
      <c r="A133" s="3" t="s">
        <v>101</v>
      </c>
      <c r="F133" s="53"/>
      <c r="G133" s="54"/>
    </row>
    <row r="134" spans="1:7" hidden="1" x14ac:dyDescent="0.35">
      <c r="F134" s="53"/>
      <c r="G134" s="54"/>
    </row>
    <row r="135" spans="1:7" hidden="1" x14ac:dyDescent="0.35">
      <c r="A135" s="46" t="s">
        <v>102</v>
      </c>
      <c r="E135" s="68">
        <v>0</v>
      </c>
      <c r="F135" s="53"/>
      <c r="G135" s="54"/>
    </row>
    <row r="136" spans="1:7" hidden="1" x14ac:dyDescent="0.35">
      <c r="A136" s="46" t="s">
        <v>103</v>
      </c>
      <c r="E136" s="74">
        <v>0</v>
      </c>
      <c r="F136" s="53"/>
      <c r="G136" s="54"/>
    </row>
    <row r="137" spans="1:7" hidden="1" x14ac:dyDescent="0.35">
      <c r="A137" s="46" t="s">
        <v>104</v>
      </c>
      <c r="E137" s="69">
        <v>0</v>
      </c>
      <c r="F137" s="53"/>
      <c r="G137" s="54"/>
    </row>
    <row r="138" spans="1:7" hidden="1" x14ac:dyDescent="0.35">
      <c r="A138" s="46"/>
      <c r="E138" s="26"/>
      <c r="F138" s="53"/>
      <c r="G138" s="54"/>
    </row>
    <row r="139" spans="1:7" hidden="1" x14ac:dyDescent="0.35">
      <c r="A139" s="46"/>
      <c r="E139" s="26"/>
      <c r="F139" s="53"/>
      <c r="G139" s="54"/>
    </row>
    <row r="140" spans="1:7" x14ac:dyDescent="0.35">
      <c r="F140" s="53"/>
      <c r="G140" s="54"/>
    </row>
    <row r="141" spans="1:7" x14ac:dyDescent="0.35">
      <c r="A141" s="3" t="s">
        <v>105</v>
      </c>
      <c r="F141" s="53"/>
      <c r="G141" s="54"/>
    </row>
    <row r="142" spans="1:7" x14ac:dyDescent="0.35">
      <c r="F142" s="53"/>
      <c r="G142" s="54"/>
    </row>
    <row r="143" spans="1:7" x14ac:dyDescent="0.35">
      <c r="A143" s="46" t="s">
        <v>106</v>
      </c>
      <c r="E143" s="69">
        <v>2604166.67</v>
      </c>
      <c r="F143" s="53"/>
      <c r="G143" s="54"/>
    </row>
    <row r="144" spans="1:7" x14ac:dyDescent="0.35">
      <c r="A144" s="46" t="s">
        <v>107</v>
      </c>
      <c r="E144" s="69">
        <v>2604166.6799999997</v>
      </c>
      <c r="F144" s="75"/>
      <c r="G144" s="54"/>
    </row>
    <row r="145" spans="1:256" x14ac:dyDescent="0.35">
      <c r="A145" s="46" t="s">
        <v>108</v>
      </c>
      <c r="E145" s="68">
        <v>2604166.6800000002</v>
      </c>
      <c r="F145" s="53"/>
      <c r="G145" s="54"/>
    </row>
    <row r="146" spans="1:256" s="2" customFormat="1" x14ac:dyDescent="0.35">
      <c r="A146" s="76" t="s">
        <v>109</v>
      </c>
      <c r="B146" s="76"/>
      <c r="C146" s="76"/>
      <c r="D146" s="76"/>
      <c r="E146" s="68">
        <v>0</v>
      </c>
      <c r="F146" s="4"/>
      <c r="G146" s="54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35">
      <c r="A147" s="46" t="s">
        <v>110</v>
      </c>
      <c r="E147" s="69">
        <v>2604166.6800000002</v>
      </c>
      <c r="F147" s="53"/>
      <c r="G147" s="54"/>
    </row>
    <row r="148" spans="1:256" x14ac:dyDescent="0.35">
      <c r="F148" s="53"/>
      <c r="G148" s="54"/>
    </row>
    <row r="149" spans="1:256" x14ac:dyDescent="0.35">
      <c r="A149" s="46" t="s">
        <v>111</v>
      </c>
      <c r="D149" s="77"/>
      <c r="E149" s="26">
        <v>2604166.6799999997</v>
      </c>
      <c r="F149" s="53"/>
      <c r="G149" s="54"/>
    </row>
    <row r="150" spans="1:256" x14ac:dyDescent="0.35">
      <c r="F150" s="53"/>
      <c r="G150" s="54"/>
    </row>
    <row r="151" spans="1:256" x14ac:dyDescent="0.35">
      <c r="A151" s="3" t="s">
        <v>112</v>
      </c>
      <c r="F151" s="53"/>
      <c r="G151" s="54"/>
    </row>
    <row r="152" spans="1:256" x14ac:dyDescent="0.35">
      <c r="F152" s="53"/>
      <c r="G152" s="54"/>
    </row>
    <row r="153" spans="1:256" x14ac:dyDescent="0.35">
      <c r="A153" s="46" t="s">
        <v>113</v>
      </c>
      <c r="E153" s="78">
        <v>2.1488237E-2</v>
      </c>
      <c r="F153" s="53"/>
      <c r="G153" s="54"/>
    </row>
    <row r="154" spans="1:256" x14ac:dyDescent="0.35">
      <c r="A154" s="46" t="s">
        <v>114</v>
      </c>
      <c r="E154" s="79">
        <v>19.149448</v>
      </c>
      <c r="F154" s="53"/>
      <c r="G154" s="54"/>
    </row>
    <row r="155" spans="1:256" x14ac:dyDescent="0.35">
      <c r="F155" s="53"/>
      <c r="G155" s="54"/>
    </row>
    <row r="156" spans="1:256" x14ac:dyDescent="0.35">
      <c r="D156" s="63" t="s">
        <v>42</v>
      </c>
      <c r="E156" s="63" t="s">
        <v>41</v>
      </c>
      <c r="F156" s="53"/>
      <c r="G156" s="54"/>
    </row>
    <row r="157" spans="1:256" x14ac:dyDescent="0.35">
      <c r="A157" s="46" t="s">
        <v>115</v>
      </c>
      <c r="D157" s="69">
        <v>114905.95</v>
      </c>
      <c r="E157" s="3">
        <v>16</v>
      </c>
      <c r="F157" s="80"/>
      <c r="G157" s="54"/>
    </row>
    <row r="158" spans="1:256" x14ac:dyDescent="0.35">
      <c r="A158" s="46" t="s">
        <v>116</v>
      </c>
      <c r="D158" s="74">
        <v>101078.94</v>
      </c>
      <c r="F158" s="53"/>
      <c r="G158" s="54"/>
    </row>
    <row r="159" spans="1:256" x14ac:dyDescent="0.35">
      <c r="A159" s="3" t="s">
        <v>117</v>
      </c>
      <c r="D159" s="26">
        <v>13827.009999999995</v>
      </c>
    </row>
    <row r="160" spans="1:256" x14ac:dyDescent="0.35">
      <c r="A160" s="46" t="s">
        <v>118</v>
      </c>
      <c r="D160" s="69">
        <v>181331966.03999999</v>
      </c>
      <c r="F160" s="80"/>
      <c r="G160" s="54"/>
    </row>
    <row r="161" spans="1:7" x14ac:dyDescent="0.35">
      <c r="F161" s="80"/>
      <c r="G161" s="54"/>
    </row>
    <row r="162" spans="1:7" x14ac:dyDescent="0.35">
      <c r="A162" s="46" t="s">
        <v>119</v>
      </c>
      <c r="D162" s="81">
        <v>-9.9503919999999993E-4</v>
      </c>
      <c r="F162" s="80"/>
      <c r="G162" s="54"/>
    </row>
    <row r="163" spans="1:7" x14ac:dyDescent="0.35">
      <c r="A163" s="46" t="s">
        <v>120</v>
      </c>
      <c r="D163" s="81">
        <v>1.7821689999999999E-3</v>
      </c>
      <c r="F163" s="80"/>
      <c r="G163" s="54"/>
    </row>
    <row r="164" spans="1:7" x14ac:dyDescent="0.35">
      <c r="A164" s="46" t="s">
        <v>121</v>
      </c>
      <c r="D164" s="81">
        <v>-2.9618279000000001E-3</v>
      </c>
      <c r="F164" s="80"/>
      <c r="G164" s="54"/>
    </row>
    <row r="165" spans="1:7" x14ac:dyDescent="0.35">
      <c r="A165" s="46" t="s">
        <v>122</v>
      </c>
      <c r="D165" s="81">
        <v>9.1502962011341541E-4</v>
      </c>
      <c r="F165" s="53"/>
      <c r="G165" s="54"/>
    </row>
    <row r="166" spans="1:7" x14ac:dyDescent="0.35">
      <c r="A166" s="46" t="s">
        <v>123</v>
      </c>
      <c r="D166" s="78">
        <v>-3.1491711997164618E-4</v>
      </c>
      <c r="F166" s="53"/>
      <c r="G166" s="54"/>
    </row>
    <row r="167" spans="1:7" x14ac:dyDescent="0.35">
      <c r="A167" s="46"/>
      <c r="F167" s="53"/>
      <c r="G167" s="54"/>
    </row>
    <row r="168" spans="1:7" x14ac:dyDescent="0.35">
      <c r="A168" s="46" t="s">
        <v>124</v>
      </c>
      <c r="D168" s="26">
        <v>9823856.8300000001</v>
      </c>
      <c r="F168" s="53"/>
      <c r="G168" s="54"/>
    </row>
    <row r="169" spans="1:7" x14ac:dyDescent="0.35">
      <c r="A169" s="46"/>
      <c r="F169" s="53"/>
      <c r="G169" s="54"/>
    </row>
    <row r="170" spans="1:7" ht="35" x14ac:dyDescent="0.35">
      <c r="A170" s="46" t="s">
        <v>125</v>
      </c>
      <c r="D170" s="63" t="s">
        <v>42</v>
      </c>
      <c r="E170" s="63" t="s">
        <v>41</v>
      </c>
      <c r="F170" s="82" t="s">
        <v>126</v>
      </c>
      <c r="G170" s="54"/>
    </row>
    <row r="171" spans="1:7" x14ac:dyDescent="0.35">
      <c r="A171" s="51" t="s">
        <v>127</v>
      </c>
      <c r="D171" s="68">
        <v>1243798.18</v>
      </c>
      <c r="E171" s="83">
        <v>132</v>
      </c>
      <c r="F171" s="81">
        <v>7.3971816963647992E-3</v>
      </c>
      <c r="G171" s="54"/>
    </row>
    <row r="172" spans="1:7" x14ac:dyDescent="0.35">
      <c r="A172" s="51" t="s">
        <v>128</v>
      </c>
      <c r="D172" s="68">
        <v>321650.78000000003</v>
      </c>
      <c r="E172" s="83">
        <v>31</v>
      </c>
      <c r="F172" s="81">
        <v>1.9129383695009597E-3</v>
      </c>
      <c r="G172" s="54"/>
    </row>
    <row r="173" spans="1:7" x14ac:dyDescent="0.35">
      <c r="A173" s="51" t="s">
        <v>129</v>
      </c>
      <c r="D173" s="23">
        <v>109868.49</v>
      </c>
      <c r="E173" s="84">
        <v>10</v>
      </c>
      <c r="F173" s="81">
        <v>6.534156395334483E-4</v>
      </c>
      <c r="G173" s="54"/>
    </row>
    <row r="174" spans="1:7" x14ac:dyDescent="0.35">
      <c r="A174" s="51" t="s">
        <v>130</v>
      </c>
      <c r="D174" s="85">
        <v>0</v>
      </c>
      <c r="E174" s="86">
        <v>0</v>
      </c>
      <c r="F174" s="87">
        <v>0</v>
      </c>
      <c r="G174" s="54"/>
    </row>
    <row r="175" spans="1:7" x14ac:dyDescent="0.35">
      <c r="A175" s="46" t="s">
        <v>131</v>
      </c>
      <c r="D175" s="88">
        <v>1675317.45</v>
      </c>
      <c r="E175" s="83">
        <v>173</v>
      </c>
      <c r="F175" s="89">
        <v>9.9635357053992069E-3</v>
      </c>
      <c r="G175" s="54"/>
    </row>
    <row r="176" spans="1:7" x14ac:dyDescent="0.35">
      <c r="A176" s="46"/>
      <c r="D176" s="68"/>
      <c r="E176" s="83"/>
      <c r="F176" s="53"/>
      <c r="G176" s="54"/>
    </row>
    <row r="177" spans="1:7" x14ac:dyDescent="0.35">
      <c r="A177" s="46" t="s">
        <v>132</v>
      </c>
      <c r="D177" s="81"/>
      <c r="E177" s="81"/>
      <c r="F177" s="80"/>
      <c r="G177" s="54"/>
    </row>
    <row r="178" spans="1:7" x14ac:dyDescent="0.35">
      <c r="A178" s="46" t="s">
        <v>133</v>
      </c>
      <c r="D178" s="81">
        <v>2.6618021E-3</v>
      </c>
      <c r="E178" s="81">
        <v>1.8679475E-3</v>
      </c>
      <c r="F178" s="80"/>
      <c r="G178" s="54"/>
    </row>
    <row r="179" spans="1:7" x14ac:dyDescent="0.35">
      <c r="A179" s="46" t="s">
        <v>134</v>
      </c>
      <c r="D179" s="81">
        <v>2.6917242E-3</v>
      </c>
      <c r="E179" s="81">
        <v>2.0306154000000001E-3</v>
      </c>
      <c r="F179" s="80"/>
      <c r="G179" s="54"/>
    </row>
    <row r="180" spans="1:7" x14ac:dyDescent="0.35">
      <c r="A180" s="46" t="s">
        <v>135</v>
      </c>
      <c r="D180" s="81">
        <v>2.736521E-3</v>
      </c>
      <c r="E180" s="81">
        <v>2.0789189999999998E-3</v>
      </c>
      <c r="F180" s="80"/>
      <c r="G180" s="54"/>
    </row>
    <row r="181" spans="1:7" x14ac:dyDescent="0.35">
      <c r="A181" s="46" t="s">
        <v>136</v>
      </c>
      <c r="D181" s="81">
        <v>2.5663540090344081E-3</v>
      </c>
      <c r="E181" s="81">
        <v>1.6852316165892557E-3</v>
      </c>
      <c r="F181" s="53"/>
      <c r="G181" s="54"/>
    </row>
    <row r="182" spans="1:7" x14ac:dyDescent="0.35">
      <c r="A182" s="46" t="s">
        <v>137</v>
      </c>
      <c r="D182" s="81">
        <v>2.6641003272586021E-3</v>
      </c>
      <c r="E182" s="81">
        <v>1.9156783791473139E-3</v>
      </c>
      <c r="F182" s="53"/>
      <c r="G182" s="54"/>
    </row>
    <row r="183" spans="1:7" x14ac:dyDescent="0.35">
      <c r="F183" s="53"/>
      <c r="G183" s="54"/>
    </row>
    <row r="184" spans="1:7" x14ac:dyDescent="0.35">
      <c r="A184" s="2" t="s">
        <v>138</v>
      </c>
      <c r="B184" s="2"/>
      <c r="C184" s="2"/>
      <c r="D184" s="90">
        <v>440475.87</v>
      </c>
      <c r="F184" s="53"/>
      <c r="G184" s="54"/>
    </row>
    <row r="185" spans="1:7" x14ac:dyDescent="0.35">
      <c r="A185" s="2" t="s">
        <v>139</v>
      </c>
      <c r="B185" s="2"/>
      <c r="C185" s="2"/>
      <c r="D185" s="81">
        <v>2.6196211697739908E-3</v>
      </c>
      <c r="F185" s="53"/>
      <c r="G185" s="54"/>
    </row>
    <row r="186" spans="1:7" x14ac:dyDescent="0.35">
      <c r="A186" s="2" t="s">
        <v>140</v>
      </c>
      <c r="B186" s="2"/>
      <c r="C186" s="2"/>
      <c r="D186" s="81">
        <v>4.9000000000000002E-2</v>
      </c>
      <c r="F186" s="53"/>
      <c r="G186" s="54"/>
    </row>
    <row r="187" spans="1:7" x14ac:dyDescent="0.35">
      <c r="A187" s="2" t="s">
        <v>141</v>
      </c>
      <c r="B187" s="2"/>
      <c r="C187" s="2"/>
      <c r="D187" s="91" t="s">
        <v>155</v>
      </c>
      <c r="F187" s="53"/>
      <c r="G187" s="54"/>
    </row>
    <row r="188" spans="1:7" x14ac:dyDescent="0.35">
      <c r="F188" s="53"/>
      <c r="G188" s="54"/>
    </row>
    <row r="189" spans="1:7" x14ac:dyDescent="0.35">
      <c r="A189" s="2" t="s">
        <v>157</v>
      </c>
      <c r="D189" s="96">
        <v>5188993.3099999996</v>
      </c>
      <c r="F189" s="53"/>
      <c r="G189" s="98"/>
    </row>
    <row r="190" spans="1:7" x14ac:dyDescent="0.35">
      <c r="A190" s="2" t="s">
        <v>158</v>
      </c>
      <c r="B190" s="94"/>
      <c r="C190" s="94"/>
      <c r="D190" s="97">
        <v>518</v>
      </c>
      <c r="F190" s="53"/>
      <c r="G190" s="98"/>
    </row>
    <row r="191" spans="1:7" x14ac:dyDescent="0.35">
      <c r="F191" s="53"/>
      <c r="G191" s="98"/>
    </row>
    <row r="192" spans="1:7" x14ac:dyDescent="0.35">
      <c r="A192" s="3" t="s">
        <v>142</v>
      </c>
      <c r="F192" s="53"/>
      <c r="G192" s="54"/>
    </row>
    <row r="193" spans="1:7" x14ac:dyDescent="0.35">
      <c r="F193" s="53"/>
      <c r="G193" s="54"/>
    </row>
    <row r="194" spans="1:7" x14ac:dyDescent="0.35">
      <c r="A194" s="46"/>
      <c r="E194" s="92"/>
      <c r="F194" s="53"/>
      <c r="G194" s="54"/>
    </row>
    <row r="195" spans="1:7" x14ac:dyDescent="0.35">
      <c r="A195" s="46" t="s">
        <v>143</v>
      </c>
      <c r="E195" s="73"/>
      <c r="F195" s="53"/>
      <c r="G195" s="54"/>
    </row>
    <row r="196" spans="1:7" x14ac:dyDescent="0.35">
      <c r="A196" s="46" t="s">
        <v>144</v>
      </c>
      <c r="E196" s="73"/>
      <c r="F196" s="53"/>
      <c r="G196" s="54"/>
    </row>
    <row r="197" spans="1:7" x14ac:dyDescent="0.35">
      <c r="A197" s="46" t="s">
        <v>145</v>
      </c>
      <c r="E197" s="92"/>
      <c r="F197" s="53"/>
      <c r="G197" s="54"/>
    </row>
    <row r="198" spans="1:7" x14ac:dyDescent="0.35">
      <c r="A198" s="46" t="s">
        <v>146</v>
      </c>
      <c r="E198" s="92" t="s">
        <v>156</v>
      </c>
      <c r="F198" s="53"/>
      <c r="G198" s="54"/>
    </row>
    <row r="199" spans="1:7" x14ac:dyDescent="0.35">
      <c r="A199" s="46"/>
      <c r="E199" s="73"/>
      <c r="F199" s="53"/>
      <c r="G199" s="54"/>
    </row>
    <row r="200" spans="1:7" x14ac:dyDescent="0.35">
      <c r="A200" s="46" t="s">
        <v>159</v>
      </c>
      <c r="E200" s="73"/>
      <c r="F200" s="53"/>
      <c r="G200" s="54"/>
    </row>
    <row r="201" spans="1:7" x14ac:dyDescent="0.35">
      <c r="A201" s="46" t="s">
        <v>150</v>
      </c>
      <c r="E201" s="92" t="s">
        <v>156</v>
      </c>
      <c r="F201" s="53"/>
      <c r="G201" s="54"/>
    </row>
    <row r="202" spans="1:7" x14ac:dyDescent="0.35">
      <c r="A202" s="46"/>
      <c r="E202" s="73"/>
      <c r="F202" s="53"/>
      <c r="G202" s="54"/>
    </row>
    <row r="203" spans="1:7" x14ac:dyDescent="0.35">
      <c r="A203" s="46" t="s">
        <v>160</v>
      </c>
      <c r="E203" s="73"/>
      <c r="F203" s="53"/>
      <c r="G203" s="54"/>
    </row>
    <row r="204" spans="1:7" x14ac:dyDescent="0.35">
      <c r="A204" s="46" t="s">
        <v>152</v>
      </c>
      <c r="E204" s="92" t="s">
        <v>156</v>
      </c>
      <c r="F204" s="53"/>
      <c r="G204" s="54"/>
    </row>
    <row r="205" spans="1:7" x14ac:dyDescent="0.35">
      <c r="A205" s="46"/>
      <c r="E205" s="92"/>
      <c r="F205" s="53"/>
      <c r="G205" s="54"/>
    </row>
    <row r="206" spans="1:7" x14ac:dyDescent="0.35">
      <c r="A206" s="46" t="s">
        <v>161</v>
      </c>
      <c r="E206" s="73"/>
      <c r="G206" s="54"/>
    </row>
    <row r="207" spans="1:7" x14ac:dyDescent="0.35">
      <c r="A207" s="46" t="s">
        <v>154</v>
      </c>
      <c r="E207" s="92" t="s">
        <v>156</v>
      </c>
      <c r="F207" s="49"/>
      <c r="G207" s="54"/>
    </row>
    <row r="208" spans="1:7" x14ac:dyDescent="0.35">
      <c r="G208" s="50"/>
    </row>
    <row r="209" spans="6:7" x14ac:dyDescent="0.35">
      <c r="G209" s="50"/>
    </row>
    <row r="210" spans="6:7" x14ac:dyDescent="0.35">
      <c r="F210" s="49"/>
      <c r="G210" s="50"/>
    </row>
    <row r="211" spans="6:7" x14ac:dyDescent="0.35">
      <c r="F211" s="49"/>
      <c r="G211" s="50"/>
    </row>
    <row r="212" spans="6:7" x14ac:dyDescent="0.35">
      <c r="F212" s="49"/>
      <c r="G212" s="50"/>
    </row>
    <row r="213" spans="6:7" x14ac:dyDescent="0.35">
      <c r="F213" s="49"/>
      <c r="G213" s="50"/>
    </row>
    <row r="214" spans="6:7" x14ac:dyDescent="0.35">
      <c r="F214" s="49"/>
      <c r="G214" s="50"/>
    </row>
    <row r="215" spans="6:7" x14ac:dyDescent="0.35">
      <c r="F215" s="49"/>
      <c r="G215" s="50"/>
    </row>
    <row r="216" spans="6:7" x14ac:dyDescent="0.35">
      <c r="F216" s="49"/>
      <c r="G216" s="50"/>
    </row>
    <row r="217" spans="6:7" x14ac:dyDescent="0.35">
      <c r="F217" s="49"/>
      <c r="G217" s="50"/>
    </row>
    <row r="218" spans="6:7" x14ac:dyDescent="0.35">
      <c r="F218" s="49"/>
      <c r="G218" s="50"/>
    </row>
    <row r="219" spans="6:7" x14ac:dyDescent="0.35">
      <c r="F219" s="49"/>
      <c r="G219" s="50"/>
    </row>
    <row r="220" spans="6:7" x14ac:dyDescent="0.35">
      <c r="F220" s="49"/>
      <c r="G220" s="50"/>
    </row>
    <row r="221" spans="6:7" x14ac:dyDescent="0.35">
      <c r="F221" s="49"/>
      <c r="G221" s="50"/>
    </row>
    <row r="222" spans="6:7" x14ac:dyDescent="0.35">
      <c r="F222" s="49"/>
      <c r="G222" s="50"/>
    </row>
    <row r="223" spans="6:7" x14ac:dyDescent="0.35">
      <c r="F223" s="49"/>
      <c r="G223" s="50"/>
    </row>
    <row r="224" spans="6:7" x14ac:dyDescent="0.35">
      <c r="F224" s="49"/>
      <c r="G224" s="50"/>
    </row>
    <row r="225" spans="6:7" x14ac:dyDescent="0.35">
      <c r="F225" s="49"/>
      <c r="G225" s="50"/>
    </row>
    <row r="226" spans="6:7" x14ac:dyDescent="0.35">
      <c r="F226" s="49"/>
      <c r="G226" s="50"/>
    </row>
    <row r="227" spans="6:7" x14ac:dyDescent="0.35">
      <c r="F227" s="49"/>
      <c r="G227" s="50"/>
    </row>
    <row r="228" spans="6:7" x14ac:dyDescent="0.35">
      <c r="F228" s="49"/>
      <c r="G228" s="50"/>
    </row>
    <row r="229" spans="6:7" x14ac:dyDescent="0.35">
      <c r="F229" s="49"/>
      <c r="G229" s="50"/>
    </row>
    <row r="230" spans="6:7" x14ac:dyDescent="0.35">
      <c r="F230" s="49"/>
      <c r="G230" s="50"/>
    </row>
    <row r="231" spans="6:7" x14ac:dyDescent="0.35">
      <c r="F231" s="49"/>
      <c r="G231" s="50"/>
    </row>
    <row r="232" spans="6:7" x14ac:dyDescent="0.35">
      <c r="F232" s="49"/>
      <c r="G232" s="50"/>
    </row>
    <row r="233" spans="6:7" x14ac:dyDescent="0.35">
      <c r="F233" s="49"/>
      <c r="G233" s="50"/>
    </row>
    <row r="234" spans="6:7" x14ac:dyDescent="0.35">
      <c r="F234" s="49"/>
      <c r="G234" s="50"/>
    </row>
    <row r="235" spans="6:7" x14ac:dyDescent="0.35">
      <c r="F235" s="49"/>
      <c r="G235" s="50"/>
    </row>
    <row r="236" spans="6:7" x14ac:dyDescent="0.35">
      <c r="F236" s="49"/>
      <c r="G236" s="50"/>
    </row>
    <row r="237" spans="6:7" x14ac:dyDescent="0.35">
      <c r="F237" s="49"/>
      <c r="G237" s="50"/>
    </row>
    <row r="238" spans="6:7" x14ac:dyDescent="0.35">
      <c r="F238" s="49"/>
      <c r="G238" s="50"/>
    </row>
    <row r="239" spans="6:7" x14ac:dyDescent="0.35">
      <c r="F239" s="49"/>
      <c r="G239" s="50"/>
    </row>
    <row r="240" spans="6:7" x14ac:dyDescent="0.35">
      <c r="F240" s="49"/>
      <c r="G240" s="50"/>
    </row>
    <row r="241" spans="6:7" x14ac:dyDescent="0.35">
      <c r="F241" s="49"/>
      <c r="G241" s="50"/>
    </row>
    <row r="242" spans="6:7" x14ac:dyDescent="0.35">
      <c r="F242" s="49"/>
      <c r="G242" s="50"/>
    </row>
    <row r="243" spans="6:7" x14ac:dyDescent="0.35">
      <c r="F243" s="49"/>
      <c r="G243" s="50"/>
    </row>
    <row r="244" spans="6:7" x14ac:dyDescent="0.35">
      <c r="F244" s="49"/>
      <c r="G244" s="50"/>
    </row>
    <row r="245" spans="6:7" x14ac:dyDescent="0.35">
      <c r="F245" s="49"/>
      <c r="G245" s="50"/>
    </row>
    <row r="246" spans="6:7" x14ac:dyDescent="0.35">
      <c r="F246" s="49"/>
      <c r="G246" s="50"/>
    </row>
    <row r="247" spans="6:7" x14ac:dyDescent="0.35">
      <c r="F247" s="49"/>
      <c r="G247" s="50"/>
    </row>
    <row r="248" spans="6:7" x14ac:dyDescent="0.35">
      <c r="F248" s="49"/>
      <c r="G248" s="50"/>
    </row>
    <row r="249" spans="6:7" x14ac:dyDescent="0.35">
      <c r="F249" s="49"/>
      <c r="G249" s="50"/>
    </row>
    <row r="250" spans="6:7" x14ac:dyDescent="0.35">
      <c r="F250" s="49"/>
      <c r="G250" s="50"/>
    </row>
    <row r="251" spans="6:7" x14ac:dyDescent="0.35">
      <c r="F251" s="49"/>
      <c r="G251" s="50"/>
    </row>
    <row r="252" spans="6:7" x14ac:dyDescent="0.35">
      <c r="F252" s="49"/>
      <c r="G252" s="50"/>
    </row>
    <row r="253" spans="6:7" x14ac:dyDescent="0.35">
      <c r="F253" s="49"/>
      <c r="G253" s="50"/>
    </row>
    <row r="254" spans="6:7" x14ac:dyDescent="0.35">
      <c r="F254" s="49"/>
      <c r="G254" s="50"/>
    </row>
    <row r="255" spans="6:7" x14ac:dyDescent="0.35">
      <c r="F255" s="49"/>
      <c r="G255" s="50"/>
    </row>
    <row r="256" spans="6:7" x14ac:dyDescent="0.35">
      <c r="F256" s="49"/>
      <c r="G256" s="50"/>
    </row>
    <row r="257" spans="6:7" x14ac:dyDescent="0.35">
      <c r="F257" s="49"/>
      <c r="G257" s="50"/>
    </row>
    <row r="258" spans="6:7" x14ac:dyDescent="0.35">
      <c r="F258" s="49"/>
      <c r="G258" s="50"/>
    </row>
    <row r="259" spans="6:7" x14ac:dyDescent="0.35">
      <c r="F259" s="49"/>
      <c r="G259" s="50"/>
    </row>
    <row r="260" spans="6:7" x14ac:dyDescent="0.35">
      <c r="F260" s="49"/>
      <c r="G260" s="50"/>
    </row>
    <row r="261" spans="6:7" x14ac:dyDescent="0.35">
      <c r="F261" s="49"/>
      <c r="G261" s="50"/>
    </row>
    <row r="262" spans="6:7" x14ac:dyDescent="0.35">
      <c r="F262" s="49"/>
      <c r="G262" s="50"/>
    </row>
    <row r="263" spans="6:7" x14ac:dyDescent="0.35">
      <c r="F263" s="49"/>
      <c r="G263" s="50"/>
    </row>
    <row r="264" spans="6:7" x14ac:dyDescent="0.35">
      <c r="F264" s="49"/>
      <c r="G264" s="50"/>
    </row>
    <row r="265" spans="6:7" x14ac:dyDescent="0.35">
      <c r="F265" s="49"/>
      <c r="G265" s="50"/>
    </row>
    <row r="266" spans="6:7" x14ac:dyDescent="0.35">
      <c r="F266" s="49"/>
      <c r="G266" s="50"/>
    </row>
    <row r="267" spans="6:7" x14ac:dyDescent="0.35">
      <c r="F267" s="49"/>
      <c r="G267" s="50"/>
    </row>
    <row r="268" spans="6:7" x14ac:dyDescent="0.35">
      <c r="F268" s="49"/>
      <c r="G268" s="50"/>
    </row>
    <row r="269" spans="6:7" x14ac:dyDescent="0.35">
      <c r="F269" s="49"/>
      <c r="G269" s="50"/>
    </row>
    <row r="270" spans="6:7" x14ac:dyDescent="0.35">
      <c r="F270" s="49"/>
      <c r="G270" s="50"/>
    </row>
    <row r="271" spans="6:7" x14ac:dyDescent="0.35">
      <c r="F271" s="49"/>
      <c r="G271" s="50"/>
    </row>
    <row r="272" spans="6:7" x14ac:dyDescent="0.35">
      <c r="F272" s="49"/>
      <c r="G272" s="50"/>
    </row>
    <row r="273" spans="6:7" x14ac:dyDescent="0.35">
      <c r="F273" s="49"/>
      <c r="G273" s="50"/>
    </row>
    <row r="274" spans="6:7" x14ac:dyDescent="0.35">
      <c r="F274" s="49"/>
      <c r="G274" s="50"/>
    </row>
    <row r="275" spans="6:7" x14ac:dyDescent="0.35">
      <c r="F275" s="49"/>
      <c r="G275" s="50"/>
    </row>
    <row r="276" spans="6:7" x14ac:dyDescent="0.35">
      <c r="F276" s="49"/>
      <c r="G276" s="50"/>
    </row>
    <row r="277" spans="6:7" x14ac:dyDescent="0.35">
      <c r="F277" s="49"/>
      <c r="G277" s="50"/>
    </row>
    <row r="278" spans="6:7" x14ac:dyDescent="0.35">
      <c r="F278" s="49"/>
      <c r="G278" s="50"/>
    </row>
  </sheetData>
  <pageMargins left="0.7" right="0.7" top="0.75" bottom="0.75" header="0.3" footer="0.3"/>
  <pageSetup scale="52" fitToHeight="0" orientation="portrait" r:id="rId1"/>
  <headerFooter>
    <oddHeader xml:space="preserve">&amp;CNissan Auto Receivables 17-A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IV278"/>
  <sheetViews>
    <sheetView showRuler="0" zoomScale="80" zoomScaleNormal="80" zoomScaleSheetLayoutView="90" workbookViewId="0">
      <selection activeCell="G11" sqref="A1:XFD1048576"/>
    </sheetView>
  </sheetViews>
  <sheetFormatPr defaultColWidth="9.1796875" defaultRowHeight="17.5" x14ac:dyDescent="0.35"/>
  <cols>
    <col min="1" max="1" width="34.54296875" style="3" customWidth="1"/>
    <col min="2" max="2" width="23.81640625" style="3" customWidth="1"/>
    <col min="3" max="3" width="26.81640625" style="3" customWidth="1"/>
    <col min="4" max="4" width="24.7265625" style="3" customWidth="1"/>
    <col min="5" max="5" width="39.26953125" style="3" bestFit="1" customWidth="1"/>
    <col min="6" max="6" width="23.81640625" style="4" customWidth="1"/>
    <col min="7" max="7" width="34.54296875" style="5" customWidth="1"/>
    <col min="8" max="9" width="34.54296875" style="3" customWidth="1"/>
    <col min="10" max="10" width="9.1796875" style="3"/>
    <col min="11" max="11" width="9.54296875" style="3" bestFit="1" customWidth="1"/>
    <col min="12" max="16384" width="9.1796875" style="3"/>
  </cols>
  <sheetData>
    <row r="1" spans="1:13" ht="18" x14ac:dyDescent="0.35">
      <c r="A1" s="1" t="s">
        <v>0</v>
      </c>
      <c r="B1" s="2"/>
    </row>
    <row r="2" spans="1:13" ht="15.75" customHeight="1" x14ac:dyDescent="0.45">
      <c r="A2" s="2"/>
      <c r="B2" s="2"/>
      <c r="C2" s="6"/>
    </row>
    <row r="3" spans="1:13" ht="15.75" customHeight="1" x14ac:dyDescent="0.45">
      <c r="A3" s="2" t="s">
        <v>1</v>
      </c>
      <c r="B3" s="7">
        <v>43951</v>
      </c>
      <c r="C3" s="8" t="s">
        <v>2</v>
      </c>
      <c r="D3" s="3">
        <v>30</v>
      </c>
      <c r="E3" s="3" t="s">
        <v>3</v>
      </c>
      <c r="F3" s="9">
        <v>43922</v>
      </c>
      <c r="G3" s="3"/>
    </row>
    <row r="4" spans="1:13" ht="15.75" customHeight="1" x14ac:dyDescent="0.45">
      <c r="A4" s="2" t="s">
        <v>4</v>
      </c>
      <c r="B4" s="7">
        <v>43966</v>
      </c>
      <c r="C4" s="8" t="s">
        <v>5</v>
      </c>
      <c r="D4" s="10">
        <v>30</v>
      </c>
      <c r="E4" s="3" t="s">
        <v>6</v>
      </c>
      <c r="F4" s="9">
        <v>43951</v>
      </c>
      <c r="G4" s="3"/>
    </row>
    <row r="5" spans="1:13" ht="17.25" customHeight="1" x14ac:dyDescent="0.45">
      <c r="A5" s="2"/>
      <c r="B5" s="2"/>
      <c r="C5" s="6"/>
      <c r="E5" s="3" t="s">
        <v>7</v>
      </c>
      <c r="F5" s="9">
        <v>43936</v>
      </c>
      <c r="G5" s="3"/>
    </row>
    <row r="6" spans="1:13" ht="15.75" customHeight="1" x14ac:dyDescent="0.45">
      <c r="A6" s="2"/>
      <c r="B6" s="2"/>
      <c r="C6" s="6"/>
      <c r="E6" s="3" t="s">
        <v>8</v>
      </c>
      <c r="F6" s="9">
        <v>43966</v>
      </c>
      <c r="G6" s="3"/>
    </row>
    <row r="7" spans="1:13" x14ac:dyDescent="0.35">
      <c r="A7" s="11"/>
      <c r="B7" s="12"/>
      <c r="C7" s="13"/>
      <c r="D7" s="14"/>
      <c r="E7" s="11"/>
      <c r="F7" s="15"/>
    </row>
    <row r="8" spans="1:13" x14ac:dyDescent="0.35">
      <c r="A8" s="11"/>
      <c r="B8" s="11"/>
      <c r="C8" s="13"/>
      <c r="D8" s="14"/>
      <c r="E8" s="11"/>
      <c r="F8" s="15"/>
    </row>
    <row r="9" spans="1:13" x14ac:dyDescent="0.3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35">
      <c r="A10" s="16" t="s">
        <v>14</v>
      </c>
      <c r="B10" s="20"/>
      <c r="C10" s="21">
        <v>1112068200.74</v>
      </c>
      <c r="D10" s="22">
        <v>194941889.59999999</v>
      </c>
      <c r="E10" s="23">
        <v>181331966.03999999</v>
      </c>
      <c r="F10" s="24">
        <v>0.1740786871070619</v>
      </c>
      <c r="G10" s="25"/>
      <c r="H10" s="26"/>
      <c r="I10" s="26"/>
      <c r="J10" s="26"/>
      <c r="K10" s="26"/>
      <c r="L10" s="26"/>
      <c r="M10" s="26"/>
    </row>
    <row r="11" spans="1:13" x14ac:dyDescent="0.35">
      <c r="A11" s="16" t="s">
        <v>15</v>
      </c>
      <c r="B11" s="20"/>
      <c r="C11" s="27">
        <v>70401532.329999998</v>
      </c>
      <c r="D11" s="22">
        <v>4774556.59</v>
      </c>
      <c r="E11" s="23">
        <v>4264424.53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35">
      <c r="A12" s="16" t="s">
        <v>16</v>
      </c>
      <c r="B12" s="20"/>
      <c r="C12" s="28">
        <v>1041666668.41</v>
      </c>
      <c r="D12" s="22">
        <v>190167333.00999999</v>
      </c>
      <c r="E12" s="23">
        <v>177067541.50999999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35">
      <c r="A13" s="16" t="s">
        <v>17</v>
      </c>
      <c r="B13" s="11"/>
      <c r="C13" s="28">
        <v>1041666668.41</v>
      </c>
      <c r="D13" s="22">
        <v>190167333.00999999</v>
      </c>
      <c r="E13" s="23">
        <v>177067541.50999999</v>
      </c>
      <c r="F13" s="24">
        <v>0.16998483956511337</v>
      </c>
      <c r="G13" s="25"/>
      <c r="H13" s="29"/>
      <c r="I13" s="26"/>
      <c r="J13" s="26"/>
      <c r="K13" s="26"/>
      <c r="L13" s="26"/>
      <c r="M13" s="26"/>
    </row>
    <row r="14" spans="1:13" x14ac:dyDescent="0.35">
      <c r="A14" s="30" t="s">
        <v>18</v>
      </c>
      <c r="B14" s="31">
        <v>0.01</v>
      </c>
      <c r="C14" s="27">
        <v>233000000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35">
      <c r="A15" s="30" t="s">
        <v>19</v>
      </c>
      <c r="B15" s="31">
        <v>1.47E-2</v>
      </c>
      <c r="C15" s="27">
        <v>266000000</v>
      </c>
      <c r="D15" s="22">
        <v>0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35">
      <c r="A16" s="30" t="s">
        <v>20</v>
      </c>
      <c r="B16" s="31">
        <v>8.7399999999999995E-3</v>
      </c>
      <c r="C16" s="27">
        <v>80000000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35">
      <c r="A17" s="30" t="s">
        <v>21</v>
      </c>
      <c r="B17" s="31">
        <v>1.7399999999999999E-2</v>
      </c>
      <c r="C17" s="27">
        <v>332000000</v>
      </c>
      <c r="D17" s="22">
        <v>59500664.600000001</v>
      </c>
      <c r="E17" s="23">
        <v>46400873.100000001</v>
      </c>
      <c r="F17" s="24">
        <v>0.13976166596385542</v>
      </c>
      <c r="G17" s="25"/>
      <c r="I17" s="26"/>
      <c r="J17" s="26"/>
      <c r="K17" s="26"/>
      <c r="L17" s="26"/>
      <c r="M17" s="26"/>
    </row>
    <row r="18" spans="1:13" x14ac:dyDescent="0.35">
      <c r="A18" s="30" t="s">
        <v>22</v>
      </c>
      <c r="B18" s="31">
        <v>2.1100000000000001E-2</v>
      </c>
      <c r="C18" s="27">
        <v>89000000</v>
      </c>
      <c r="D18" s="22">
        <v>89000000</v>
      </c>
      <c r="E18" s="23">
        <v>89000000</v>
      </c>
      <c r="F18" s="24">
        <v>1</v>
      </c>
      <c r="I18" s="26"/>
      <c r="J18" s="26"/>
      <c r="K18" s="26"/>
      <c r="L18" s="26"/>
      <c r="M18" s="26"/>
    </row>
    <row r="19" spans="1:13" x14ac:dyDescent="0.35">
      <c r="A19" s="30" t="s">
        <v>23</v>
      </c>
      <c r="B19" s="31">
        <v>0</v>
      </c>
      <c r="C19" s="21">
        <v>41666668.409999996</v>
      </c>
      <c r="D19" s="22">
        <v>41666668.409999996</v>
      </c>
      <c r="E19" s="23">
        <v>41666668.409999996</v>
      </c>
      <c r="F19" s="24">
        <v>1</v>
      </c>
      <c r="I19" s="26"/>
      <c r="J19" s="26"/>
      <c r="K19" s="26"/>
      <c r="L19" s="26"/>
      <c r="M19" s="26"/>
    </row>
    <row r="20" spans="1:13" x14ac:dyDescent="0.35">
      <c r="A20" s="32"/>
      <c r="B20" s="33"/>
      <c r="C20" s="34"/>
      <c r="D20" s="34"/>
      <c r="E20" s="34"/>
      <c r="F20" s="35"/>
    </row>
    <row r="21" spans="1:13" x14ac:dyDescent="0.35">
      <c r="A21" s="32"/>
      <c r="B21" s="33"/>
      <c r="C21" s="34"/>
      <c r="D21" s="34"/>
      <c r="E21" s="34"/>
      <c r="F21" s="36"/>
    </row>
    <row r="22" spans="1:13" ht="35" x14ac:dyDescent="0.3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3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35">
      <c r="A24" s="32" t="s">
        <v>19</v>
      </c>
      <c r="B24" s="22">
        <v>0</v>
      </c>
      <c r="C24" s="22">
        <v>0</v>
      </c>
      <c r="D24" s="39">
        <v>0</v>
      </c>
      <c r="E24" s="40">
        <v>0</v>
      </c>
      <c r="F24" s="36"/>
    </row>
    <row r="25" spans="1:13" x14ac:dyDescent="0.3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35">
      <c r="A26" s="32" t="s">
        <v>21</v>
      </c>
      <c r="B26" s="22">
        <v>13099791.5</v>
      </c>
      <c r="C26" s="22">
        <v>86275.96</v>
      </c>
      <c r="D26" s="39">
        <v>39.457203313253011</v>
      </c>
      <c r="E26" s="40">
        <v>0.25986734939759037</v>
      </c>
      <c r="F26" s="36"/>
    </row>
    <row r="27" spans="1:13" x14ac:dyDescent="0.35">
      <c r="A27" s="32" t="s">
        <v>22</v>
      </c>
      <c r="B27" s="22">
        <v>0</v>
      </c>
      <c r="C27" s="22">
        <v>156491.67000000001</v>
      </c>
      <c r="D27" s="39">
        <v>0</v>
      </c>
      <c r="E27" s="40">
        <v>1.758333370786517</v>
      </c>
      <c r="F27" s="36"/>
    </row>
    <row r="28" spans="1:13" x14ac:dyDescent="0.3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" thickBot="1" x14ac:dyDescent="0.4">
      <c r="A29" s="41" t="s">
        <v>28</v>
      </c>
      <c r="B29" s="42">
        <v>13099791.5</v>
      </c>
      <c r="C29" s="42">
        <v>242767.63</v>
      </c>
      <c r="D29" s="43"/>
      <c r="E29" s="34"/>
      <c r="F29" s="36"/>
    </row>
    <row r="30" spans="1:13" x14ac:dyDescent="0.35">
      <c r="B30" s="29"/>
      <c r="C30" s="29"/>
      <c r="D30" s="44"/>
      <c r="E30" s="29"/>
      <c r="F30" s="45"/>
    </row>
    <row r="31" spans="1:13" x14ac:dyDescent="0.35">
      <c r="A31" s="46"/>
      <c r="B31" s="47"/>
      <c r="C31" s="29"/>
      <c r="D31" s="29"/>
      <c r="E31" s="29"/>
      <c r="F31" s="45"/>
    </row>
    <row r="32" spans="1:13" x14ac:dyDescent="0.35">
      <c r="A32" s="3" t="s">
        <v>29</v>
      </c>
      <c r="E32" s="48"/>
    </row>
    <row r="33" spans="1:7" x14ac:dyDescent="0.35">
      <c r="E33" s="48"/>
      <c r="F33" s="49"/>
      <c r="G33" s="50"/>
    </row>
    <row r="34" spans="1:7" x14ac:dyDescent="0.35">
      <c r="A34" s="46" t="s">
        <v>30</v>
      </c>
      <c r="F34" s="49"/>
      <c r="G34" s="50"/>
    </row>
    <row r="35" spans="1:7" x14ac:dyDescent="0.35">
      <c r="A35" s="51" t="s">
        <v>31</v>
      </c>
      <c r="E35" s="52">
        <v>326878.7</v>
      </c>
      <c r="F35" s="53"/>
      <c r="G35" s="54"/>
    </row>
    <row r="36" spans="1:7" x14ac:dyDescent="0.35">
      <c r="A36" s="51" t="s">
        <v>32</v>
      </c>
      <c r="E36" s="55">
        <v>0</v>
      </c>
      <c r="F36" s="53"/>
      <c r="G36" s="54"/>
    </row>
    <row r="37" spans="1:7" x14ac:dyDescent="0.35">
      <c r="A37" s="46" t="s">
        <v>33</v>
      </c>
      <c r="E37" s="52">
        <v>326878.7</v>
      </c>
      <c r="F37" s="53"/>
      <c r="G37" s="54"/>
    </row>
    <row r="38" spans="1:7" x14ac:dyDescent="0.35">
      <c r="E38" s="56"/>
      <c r="F38" s="53"/>
      <c r="G38" s="54"/>
    </row>
    <row r="39" spans="1:7" x14ac:dyDescent="0.35">
      <c r="A39" s="46" t="s">
        <v>34</v>
      </c>
      <c r="E39" s="56"/>
      <c r="F39" s="53"/>
      <c r="G39" s="54"/>
    </row>
    <row r="40" spans="1:7" x14ac:dyDescent="0.35">
      <c r="A40" s="51" t="s">
        <v>35</v>
      </c>
      <c r="E40" s="52">
        <v>13540372.77</v>
      </c>
      <c r="F40" s="53"/>
      <c r="G40" s="54"/>
    </row>
    <row r="41" spans="1:7" x14ac:dyDescent="0.35">
      <c r="A41" s="51" t="s">
        <v>36</v>
      </c>
      <c r="E41" s="55">
        <v>0</v>
      </c>
      <c r="F41" s="53"/>
      <c r="G41" s="54"/>
    </row>
    <row r="42" spans="1:7" x14ac:dyDescent="0.35">
      <c r="A42" s="46" t="s">
        <v>37</v>
      </c>
      <c r="E42" s="52">
        <v>13540372.77</v>
      </c>
      <c r="F42" s="53"/>
      <c r="G42" s="54"/>
    </row>
    <row r="43" spans="1:7" x14ac:dyDescent="0.35">
      <c r="A43" s="51"/>
      <c r="E43" s="57"/>
      <c r="F43" s="53"/>
      <c r="G43" s="54"/>
    </row>
    <row r="44" spans="1:7" x14ac:dyDescent="0.35">
      <c r="A44" s="46" t="s">
        <v>38</v>
      </c>
      <c r="E44" s="52">
        <v>117666.15</v>
      </c>
      <c r="F44" s="53"/>
      <c r="G44" s="54"/>
    </row>
    <row r="45" spans="1:7" x14ac:dyDescent="0.35">
      <c r="A45" s="46"/>
      <c r="E45" s="52"/>
      <c r="F45" s="53"/>
      <c r="G45" s="54"/>
    </row>
    <row r="46" spans="1:7" x14ac:dyDescent="0.35">
      <c r="A46" s="46"/>
      <c r="E46" s="58"/>
      <c r="F46" s="53"/>
      <c r="G46" s="54"/>
    </row>
    <row r="47" spans="1:7" ht="18" thickBot="1" x14ac:dyDescent="0.4">
      <c r="A47" s="3" t="s">
        <v>39</v>
      </c>
      <c r="E47" s="59">
        <v>13984917.619999999</v>
      </c>
      <c r="F47" s="53"/>
      <c r="G47" s="54"/>
    </row>
    <row r="48" spans="1:7" ht="18" thickTop="1" x14ac:dyDescent="0.35">
      <c r="E48" s="60"/>
      <c r="F48" s="53"/>
      <c r="G48" s="54"/>
    </row>
    <row r="49" spans="1:7" x14ac:dyDescent="0.35">
      <c r="A49" s="3" t="s">
        <v>40</v>
      </c>
      <c r="D49" s="61"/>
      <c r="E49" s="62"/>
      <c r="F49" s="53"/>
      <c r="G49" s="54"/>
    </row>
    <row r="50" spans="1:7" x14ac:dyDescent="0.35">
      <c r="D50" s="63" t="s">
        <v>41</v>
      </c>
      <c r="E50" s="63" t="s">
        <v>42</v>
      </c>
      <c r="F50" s="53"/>
      <c r="G50" s="54"/>
    </row>
    <row r="51" spans="1:7" x14ac:dyDescent="0.35">
      <c r="A51" s="46" t="s">
        <v>43</v>
      </c>
      <c r="D51" s="64">
        <v>25608</v>
      </c>
      <c r="E51" s="58">
        <v>190167333.00999999</v>
      </c>
      <c r="F51" s="53"/>
      <c r="G51" s="54"/>
    </row>
    <row r="52" spans="1:7" x14ac:dyDescent="0.35">
      <c r="A52" s="46" t="s">
        <v>44</v>
      </c>
      <c r="D52" s="65"/>
      <c r="E52" s="55">
        <v>13099791.5</v>
      </c>
      <c r="F52" s="53"/>
      <c r="G52" s="54"/>
    </row>
    <row r="53" spans="1:7" x14ac:dyDescent="0.35">
      <c r="A53" s="46"/>
      <c r="D53" s="66">
        <v>25013</v>
      </c>
      <c r="E53" s="67">
        <v>177067541.50999999</v>
      </c>
      <c r="F53" s="53"/>
      <c r="G53" s="54"/>
    </row>
    <row r="54" spans="1:7" x14ac:dyDescent="0.35">
      <c r="F54" s="53"/>
      <c r="G54" s="54"/>
    </row>
    <row r="55" spans="1:7" x14ac:dyDescent="0.35">
      <c r="A55" s="3" t="s">
        <v>45</v>
      </c>
      <c r="E55" s="61"/>
      <c r="F55" s="53"/>
      <c r="G55" s="54"/>
    </row>
    <row r="56" spans="1:7" x14ac:dyDescent="0.35">
      <c r="F56" s="53"/>
      <c r="G56" s="54"/>
    </row>
    <row r="57" spans="1:7" x14ac:dyDescent="0.35">
      <c r="A57" s="46" t="s">
        <v>39</v>
      </c>
      <c r="E57" s="68">
        <v>13984917.619999999</v>
      </c>
      <c r="F57" s="53"/>
      <c r="G57" s="54"/>
    </row>
    <row r="58" spans="1:7" x14ac:dyDescent="0.35">
      <c r="A58" s="46" t="s">
        <v>46</v>
      </c>
      <c r="E58" s="68">
        <v>0</v>
      </c>
      <c r="F58" s="53"/>
      <c r="G58" s="54"/>
    </row>
    <row r="59" spans="1:7" x14ac:dyDescent="0.35">
      <c r="A59" s="46" t="s">
        <v>47</v>
      </c>
      <c r="E59" s="69">
        <v>13984917.619999999</v>
      </c>
      <c r="F59" s="53"/>
      <c r="G59" s="54"/>
    </row>
    <row r="60" spans="1:7" x14ac:dyDescent="0.35">
      <c r="F60" s="53"/>
      <c r="G60" s="54"/>
    </row>
    <row r="61" spans="1:7" x14ac:dyDescent="0.35">
      <c r="A61" s="46" t="s">
        <v>48</v>
      </c>
      <c r="E61" s="29">
        <v>0</v>
      </c>
      <c r="F61" s="53"/>
      <c r="G61" s="54"/>
    </row>
    <row r="62" spans="1:7" x14ac:dyDescent="0.35">
      <c r="F62" s="53"/>
      <c r="G62" s="54"/>
    </row>
    <row r="63" spans="1:7" x14ac:dyDescent="0.35">
      <c r="A63" s="46" t="s">
        <v>49</v>
      </c>
      <c r="F63" s="53"/>
      <c r="G63" s="54"/>
    </row>
    <row r="64" spans="1:7" x14ac:dyDescent="0.35">
      <c r="A64" s="51" t="s">
        <v>50</v>
      </c>
      <c r="E64" s="68">
        <v>162451.57</v>
      </c>
      <c r="F64" s="53"/>
      <c r="G64" s="54"/>
    </row>
    <row r="65" spans="1:7" x14ac:dyDescent="0.35">
      <c r="A65" s="51" t="s">
        <v>51</v>
      </c>
      <c r="E65" s="68">
        <v>162451.57</v>
      </c>
      <c r="F65" s="53"/>
      <c r="G65" s="54"/>
    </row>
    <row r="66" spans="1:7" x14ac:dyDescent="0.35">
      <c r="A66" s="51" t="s">
        <v>52</v>
      </c>
      <c r="E66" s="69">
        <v>0</v>
      </c>
      <c r="F66" s="53"/>
      <c r="G66" s="54"/>
    </row>
    <row r="67" spans="1:7" x14ac:dyDescent="0.35">
      <c r="F67" s="53"/>
      <c r="G67" s="54"/>
    </row>
    <row r="68" spans="1:7" x14ac:dyDescent="0.35">
      <c r="A68" s="46" t="s">
        <v>53</v>
      </c>
      <c r="F68" s="53"/>
      <c r="G68" s="54"/>
    </row>
    <row r="69" spans="1:7" x14ac:dyDescent="0.35">
      <c r="A69" s="51" t="s">
        <v>54</v>
      </c>
      <c r="F69" s="53"/>
      <c r="G69" s="54"/>
    </row>
    <row r="70" spans="1:7" x14ac:dyDescent="0.35">
      <c r="A70" s="70" t="s">
        <v>55</v>
      </c>
      <c r="E70" s="68">
        <v>0</v>
      </c>
      <c r="F70" s="53"/>
      <c r="G70" s="54"/>
    </row>
    <row r="71" spans="1:7" x14ac:dyDescent="0.35">
      <c r="A71" s="70" t="s">
        <v>56</v>
      </c>
      <c r="E71" s="68">
        <v>0</v>
      </c>
      <c r="F71" s="53"/>
      <c r="G71" s="54"/>
    </row>
    <row r="72" spans="1:7" x14ac:dyDescent="0.35">
      <c r="A72" s="70" t="s">
        <v>57</v>
      </c>
      <c r="E72" s="68">
        <v>0</v>
      </c>
      <c r="F72" s="53"/>
      <c r="G72" s="54"/>
    </row>
    <row r="73" spans="1:7" x14ac:dyDescent="0.35">
      <c r="A73" s="70"/>
      <c r="E73" s="68"/>
      <c r="F73" s="53"/>
      <c r="G73" s="54"/>
    </row>
    <row r="74" spans="1:7" x14ac:dyDescent="0.35">
      <c r="A74" s="70" t="s">
        <v>58</v>
      </c>
      <c r="E74" s="68">
        <v>0</v>
      </c>
      <c r="F74" s="53"/>
      <c r="G74" s="54"/>
    </row>
    <row r="75" spans="1:7" x14ac:dyDescent="0.35">
      <c r="A75" s="70" t="s">
        <v>59</v>
      </c>
      <c r="E75" s="68">
        <v>0</v>
      </c>
      <c r="F75" s="53"/>
      <c r="G75" s="54"/>
    </row>
    <row r="76" spans="1:7" x14ac:dyDescent="0.35">
      <c r="F76" s="53"/>
      <c r="G76" s="54"/>
    </row>
    <row r="77" spans="1:7" x14ac:dyDescent="0.35">
      <c r="A77" s="51" t="s">
        <v>60</v>
      </c>
      <c r="F77" s="53"/>
      <c r="G77" s="54"/>
    </row>
    <row r="78" spans="1:7" x14ac:dyDescent="0.35">
      <c r="A78" s="70" t="s">
        <v>61</v>
      </c>
      <c r="E78" s="68">
        <v>0</v>
      </c>
      <c r="F78" s="53"/>
      <c r="G78" s="54"/>
    </row>
    <row r="79" spans="1:7" x14ac:dyDescent="0.35">
      <c r="A79" s="70" t="s">
        <v>62</v>
      </c>
      <c r="E79" s="68">
        <v>0</v>
      </c>
      <c r="F79" s="53"/>
      <c r="G79" s="54"/>
    </row>
    <row r="80" spans="1:7" x14ac:dyDescent="0.35">
      <c r="A80" s="70" t="s">
        <v>63</v>
      </c>
      <c r="E80" s="68">
        <v>0</v>
      </c>
      <c r="F80" s="53"/>
      <c r="G80" s="54"/>
    </row>
    <row r="81" spans="1:7" x14ac:dyDescent="0.35">
      <c r="A81" s="70"/>
      <c r="E81" s="68"/>
      <c r="F81" s="53"/>
      <c r="G81" s="54"/>
    </row>
    <row r="82" spans="1:7" x14ac:dyDescent="0.35">
      <c r="A82" s="70" t="s">
        <v>64</v>
      </c>
      <c r="E82" s="68">
        <v>0</v>
      </c>
      <c r="F82" s="53"/>
      <c r="G82" s="54"/>
    </row>
    <row r="83" spans="1:7" x14ac:dyDescent="0.35">
      <c r="A83" s="70" t="s">
        <v>65</v>
      </c>
      <c r="E83" s="68">
        <v>0</v>
      </c>
      <c r="F83" s="53"/>
      <c r="G83" s="54"/>
    </row>
    <row r="84" spans="1:7" x14ac:dyDescent="0.35">
      <c r="A84" s="70"/>
      <c r="F84" s="53"/>
      <c r="G84" s="54"/>
    </row>
    <row r="85" spans="1:7" x14ac:dyDescent="0.35">
      <c r="A85" s="51" t="s">
        <v>66</v>
      </c>
      <c r="F85" s="53"/>
      <c r="G85" s="54"/>
    </row>
    <row r="86" spans="1:7" x14ac:dyDescent="0.35">
      <c r="A86" s="70" t="s">
        <v>67</v>
      </c>
      <c r="E86" s="68">
        <v>0</v>
      </c>
      <c r="F86" s="53"/>
      <c r="G86" s="54"/>
    </row>
    <row r="87" spans="1:7" x14ac:dyDescent="0.35">
      <c r="A87" s="70" t="s">
        <v>68</v>
      </c>
      <c r="E87" s="68">
        <v>0</v>
      </c>
      <c r="F87" s="53"/>
      <c r="G87" s="54"/>
    </row>
    <row r="88" spans="1:7" x14ac:dyDescent="0.35">
      <c r="A88" s="70" t="s">
        <v>69</v>
      </c>
      <c r="E88" s="68">
        <v>0</v>
      </c>
      <c r="F88" s="53"/>
      <c r="G88" s="54"/>
    </row>
    <row r="89" spans="1:7" x14ac:dyDescent="0.35">
      <c r="A89" s="70"/>
      <c r="E89" s="68"/>
      <c r="F89" s="53"/>
      <c r="G89" s="54"/>
    </row>
    <row r="90" spans="1:7" x14ac:dyDescent="0.35">
      <c r="A90" s="70" t="s">
        <v>70</v>
      </c>
      <c r="E90" s="68">
        <v>0</v>
      </c>
      <c r="F90" s="53"/>
      <c r="G90" s="54"/>
    </row>
    <row r="91" spans="1:7" x14ac:dyDescent="0.35">
      <c r="A91" s="70" t="s">
        <v>71</v>
      </c>
      <c r="E91" s="68">
        <v>0</v>
      </c>
      <c r="F91" s="53"/>
      <c r="G91" s="54"/>
    </row>
    <row r="92" spans="1:7" x14ac:dyDescent="0.35">
      <c r="A92" s="70"/>
      <c r="F92" s="53"/>
      <c r="G92" s="54"/>
    </row>
    <row r="93" spans="1:7" x14ac:dyDescent="0.35">
      <c r="A93" s="51" t="s">
        <v>72</v>
      </c>
      <c r="F93" s="53"/>
      <c r="G93" s="54"/>
    </row>
    <row r="94" spans="1:7" x14ac:dyDescent="0.35">
      <c r="A94" s="70" t="s">
        <v>73</v>
      </c>
      <c r="E94" s="68">
        <v>0</v>
      </c>
      <c r="F94" s="53"/>
      <c r="G94" s="54"/>
    </row>
    <row r="95" spans="1:7" x14ac:dyDescent="0.35">
      <c r="A95" s="70" t="s">
        <v>74</v>
      </c>
      <c r="E95" s="68">
        <v>0</v>
      </c>
      <c r="F95" s="53"/>
      <c r="G95" s="54"/>
    </row>
    <row r="96" spans="1:7" x14ac:dyDescent="0.35">
      <c r="A96" s="70" t="s">
        <v>75</v>
      </c>
      <c r="E96" s="68">
        <v>86275.96</v>
      </c>
      <c r="F96" s="53"/>
      <c r="G96" s="54"/>
    </row>
    <row r="97" spans="1:7" x14ac:dyDescent="0.35">
      <c r="A97" s="70"/>
      <c r="E97" s="68"/>
      <c r="F97" s="53"/>
      <c r="G97" s="54"/>
    </row>
    <row r="98" spans="1:7" x14ac:dyDescent="0.35">
      <c r="A98" s="70" t="s">
        <v>76</v>
      </c>
      <c r="E98" s="68">
        <v>86275.96</v>
      </c>
      <c r="F98" s="53"/>
      <c r="G98" s="54"/>
    </row>
    <row r="99" spans="1:7" x14ac:dyDescent="0.35">
      <c r="A99" s="70" t="s">
        <v>77</v>
      </c>
      <c r="E99" s="68">
        <v>0</v>
      </c>
      <c r="F99" s="53"/>
      <c r="G99" s="54"/>
    </row>
    <row r="100" spans="1:7" x14ac:dyDescent="0.35">
      <c r="F100" s="53"/>
      <c r="G100" s="54"/>
    </row>
    <row r="101" spans="1:7" x14ac:dyDescent="0.35">
      <c r="A101" s="51" t="s">
        <v>78</v>
      </c>
      <c r="F101" s="53"/>
      <c r="G101" s="54"/>
    </row>
    <row r="102" spans="1:7" x14ac:dyDescent="0.35">
      <c r="A102" s="70" t="s">
        <v>79</v>
      </c>
      <c r="E102" s="68">
        <v>0</v>
      </c>
      <c r="F102" s="53"/>
      <c r="G102" s="54"/>
    </row>
    <row r="103" spans="1:7" x14ac:dyDescent="0.35">
      <c r="A103" s="70" t="s">
        <v>80</v>
      </c>
      <c r="E103" s="68">
        <v>0</v>
      </c>
      <c r="F103" s="53"/>
      <c r="G103" s="54"/>
    </row>
    <row r="104" spans="1:7" x14ac:dyDescent="0.35">
      <c r="A104" s="70" t="s">
        <v>81</v>
      </c>
      <c r="E104" s="68">
        <v>156491.67000000001</v>
      </c>
      <c r="F104" s="53"/>
      <c r="G104" s="54"/>
    </row>
    <row r="105" spans="1:7" x14ac:dyDescent="0.35">
      <c r="A105" s="70"/>
      <c r="E105" s="68"/>
      <c r="F105" s="53"/>
      <c r="G105" s="54"/>
    </row>
    <row r="106" spans="1:7" x14ac:dyDescent="0.35">
      <c r="A106" s="70" t="s">
        <v>82</v>
      </c>
      <c r="E106" s="68">
        <v>156491.67000000001</v>
      </c>
      <c r="F106" s="53"/>
      <c r="G106" s="54"/>
    </row>
    <row r="107" spans="1:7" x14ac:dyDescent="0.35">
      <c r="A107" s="70" t="s">
        <v>83</v>
      </c>
      <c r="E107" s="68">
        <v>0</v>
      </c>
      <c r="F107" s="53"/>
      <c r="G107" s="54"/>
    </row>
    <row r="108" spans="1:7" x14ac:dyDescent="0.35">
      <c r="A108" s="70"/>
      <c r="E108" s="29"/>
      <c r="F108" s="53"/>
      <c r="G108" s="54"/>
    </row>
    <row r="109" spans="1:7" x14ac:dyDescent="0.35">
      <c r="A109" s="51" t="s">
        <v>84</v>
      </c>
      <c r="F109" s="53"/>
      <c r="G109" s="54"/>
    </row>
    <row r="110" spans="1:7" x14ac:dyDescent="0.35">
      <c r="A110" s="70" t="s">
        <v>85</v>
      </c>
      <c r="E110" s="69">
        <v>242767.63</v>
      </c>
      <c r="F110" s="53"/>
      <c r="G110" s="54"/>
    </row>
    <row r="111" spans="1:7" x14ac:dyDescent="0.35">
      <c r="A111" s="70" t="s">
        <v>86</v>
      </c>
      <c r="E111" s="69">
        <v>242767.63</v>
      </c>
      <c r="F111" s="53"/>
      <c r="G111" s="54"/>
    </row>
    <row r="112" spans="1:7" x14ac:dyDescent="0.35">
      <c r="A112" s="70" t="s">
        <v>87</v>
      </c>
      <c r="E112" s="69">
        <v>0</v>
      </c>
      <c r="F112" s="53"/>
      <c r="G112" s="54"/>
    </row>
    <row r="113" spans="1:7" x14ac:dyDescent="0.35">
      <c r="A113" s="70" t="s">
        <v>88</v>
      </c>
      <c r="E113" s="69">
        <v>0</v>
      </c>
      <c r="F113" s="53"/>
      <c r="G113" s="54"/>
    </row>
    <row r="114" spans="1:7" x14ac:dyDescent="0.35">
      <c r="F114" s="53"/>
      <c r="G114" s="54"/>
    </row>
    <row r="115" spans="1:7" x14ac:dyDescent="0.35">
      <c r="A115" s="46" t="s">
        <v>89</v>
      </c>
      <c r="E115" s="26">
        <v>13579698.415333332</v>
      </c>
      <c r="F115" s="53"/>
      <c r="G115" s="54"/>
    </row>
    <row r="116" spans="1:7" x14ac:dyDescent="0.35">
      <c r="A116" s="51"/>
      <c r="F116" s="53"/>
      <c r="G116" s="54"/>
    </row>
    <row r="117" spans="1:7" x14ac:dyDescent="0.35">
      <c r="A117" s="46" t="s">
        <v>90</v>
      </c>
      <c r="E117" s="71">
        <v>13099791.5</v>
      </c>
      <c r="F117" s="53"/>
      <c r="G117" s="54"/>
    </row>
    <row r="118" spans="1:7" x14ac:dyDescent="0.35">
      <c r="A118" s="46"/>
      <c r="F118" s="53"/>
      <c r="G118" s="54"/>
    </row>
    <row r="119" spans="1:7" x14ac:dyDescent="0.35">
      <c r="A119" s="51" t="s">
        <v>91</v>
      </c>
      <c r="E119" s="68">
        <v>0</v>
      </c>
      <c r="F119" s="53"/>
      <c r="G119" s="54"/>
    </row>
    <row r="120" spans="1:7" x14ac:dyDescent="0.35">
      <c r="A120" s="51" t="s">
        <v>92</v>
      </c>
      <c r="E120" s="72">
        <v>13099791.5</v>
      </c>
      <c r="F120" s="53"/>
      <c r="G120" s="54"/>
    </row>
    <row r="121" spans="1:7" x14ac:dyDescent="0.35">
      <c r="A121" s="51" t="s">
        <v>93</v>
      </c>
      <c r="E121" s="69">
        <v>0</v>
      </c>
      <c r="F121" s="53"/>
      <c r="G121" s="54"/>
    </row>
    <row r="122" spans="1:7" x14ac:dyDescent="0.35">
      <c r="A122" s="51"/>
      <c r="E122" s="26"/>
      <c r="F122" s="53"/>
      <c r="G122" s="54"/>
    </row>
    <row r="123" spans="1:7" x14ac:dyDescent="0.35">
      <c r="A123" s="46" t="s">
        <v>94</v>
      </c>
      <c r="E123" s="69">
        <v>0</v>
      </c>
      <c r="F123" s="53"/>
      <c r="G123" s="54"/>
    </row>
    <row r="124" spans="1:7" x14ac:dyDescent="0.35">
      <c r="A124" s="46"/>
      <c r="E124" s="73"/>
      <c r="F124" s="53"/>
      <c r="G124" s="54"/>
    </row>
    <row r="125" spans="1:7" x14ac:dyDescent="0.35">
      <c r="A125" s="51" t="s">
        <v>95</v>
      </c>
      <c r="E125" s="68">
        <v>0</v>
      </c>
      <c r="F125" s="53"/>
      <c r="G125" s="54"/>
    </row>
    <row r="126" spans="1:7" x14ac:dyDescent="0.35">
      <c r="A126" s="51" t="s">
        <v>96</v>
      </c>
      <c r="E126" s="69">
        <v>0</v>
      </c>
      <c r="F126" s="53"/>
      <c r="G126" s="54"/>
    </row>
    <row r="127" spans="1:7" x14ac:dyDescent="0.35">
      <c r="A127" s="51" t="s">
        <v>97</v>
      </c>
      <c r="E127" s="69">
        <v>0</v>
      </c>
      <c r="F127" s="53"/>
      <c r="G127" s="54"/>
    </row>
    <row r="128" spans="1:7" x14ac:dyDescent="0.35">
      <c r="A128" s="51"/>
      <c r="E128" s="26"/>
      <c r="F128" s="53"/>
      <c r="G128" s="54"/>
    </row>
    <row r="129" spans="1:7" x14ac:dyDescent="0.35">
      <c r="A129" s="46" t="s">
        <v>98</v>
      </c>
      <c r="E129" s="69">
        <v>479906.91533333249</v>
      </c>
      <c r="F129" s="53"/>
      <c r="G129" s="54"/>
    </row>
    <row r="130" spans="1:7" x14ac:dyDescent="0.35">
      <c r="A130" s="51" t="s">
        <v>99</v>
      </c>
      <c r="E130" s="68">
        <v>0</v>
      </c>
      <c r="F130" s="53"/>
      <c r="G130" s="54"/>
    </row>
    <row r="131" spans="1:7" x14ac:dyDescent="0.35">
      <c r="A131" s="46" t="s">
        <v>100</v>
      </c>
      <c r="E131" s="69">
        <v>479906.91533333249</v>
      </c>
      <c r="F131" s="53"/>
      <c r="G131" s="54"/>
    </row>
    <row r="132" spans="1:7" x14ac:dyDescent="0.35">
      <c r="F132" s="53"/>
      <c r="G132" s="54"/>
    </row>
    <row r="133" spans="1:7" hidden="1" x14ac:dyDescent="0.35">
      <c r="A133" s="3" t="s">
        <v>101</v>
      </c>
      <c r="F133" s="53"/>
      <c r="G133" s="54"/>
    </row>
    <row r="134" spans="1:7" hidden="1" x14ac:dyDescent="0.35">
      <c r="F134" s="53"/>
      <c r="G134" s="54"/>
    </row>
    <row r="135" spans="1:7" hidden="1" x14ac:dyDescent="0.35">
      <c r="A135" s="46" t="s">
        <v>102</v>
      </c>
      <c r="E135" s="68">
        <v>0</v>
      </c>
      <c r="F135" s="53"/>
      <c r="G135" s="54"/>
    </row>
    <row r="136" spans="1:7" hidden="1" x14ac:dyDescent="0.35">
      <c r="A136" s="46" t="s">
        <v>103</v>
      </c>
      <c r="E136" s="74">
        <v>0</v>
      </c>
      <c r="F136" s="53"/>
      <c r="G136" s="54"/>
    </row>
    <row r="137" spans="1:7" hidden="1" x14ac:dyDescent="0.35">
      <c r="A137" s="46" t="s">
        <v>104</v>
      </c>
      <c r="E137" s="69">
        <v>0</v>
      </c>
      <c r="F137" s="53"/>
      <c r="G137" s="54"/>
    </row>
    <row r="138" spans="1:7" hidden="1" x14ac:dyDescent="0.35">
      <c r="A138" s="46"/>
      <c r="E138" s="26"/>
      <c r="F138" s="53"/>
      <c r="G138" s="54"/>
    </row>
    <row r="139" spans="1:7" hidden="1" x14ac:dyDescent="0.35">
      <c r="A139" s="46"/>
      <c r="E139" s="26"/>
      <c r="F139" s="53"/>
      <c r="G139" s="54"/>
    </row>
    <row r="140" spans="1:7" x14ac:dyDescent="0.35">
      <c r="F140" s="53"/>
      <c r="G140" s="54"/>
    </row>
    <row r="141" spans="1:7" x14ac:dyDescent="0.35">
      <c r="A141" s="3" t="s">
        <v>105</v>
      </c>
      <c r="F141" s="53"/>
      <c r="G141" s="54"/>
    </row>
    <row r="142" spans="1:7" x14ac:dyDescent="0.35">
      <c r="F142" s="53"/>
      <c r="G142" s="54"/>
    </row>
    <row r="143" spans="1:7" x14ac:dyDescent="0.35">
      <c r="A143" s="46" t="s">
        <v>106</v>
      </c>
      <c r="E143" s="69">
        <v>2604166.67</v>
      </c>
      <c r="F143" s="53"/>
      <c r="G143" s="54"/>
    </row>
    <row r="144" spans="1:7" x14ac:dyDescent="0.35">
      <c r="A144" s="46" t="s">
        <v>107</v>
      </c>
      <c r="E144" s="69">
        <v>2604166.6799999997</v>
      </c>
      <c r="F144" s="75"/>
      <c r="G144" s="54"/>
    </row>
    <row r="145" spans="1:256" x14ac:dyDescent="0.35">
      <c r="A145" s="46" t="s">
        <v>108</v>
      </c>
      <c r="E145" s="68">
        <v>2604166.6800000002</v>
      </c>
      <c r="F145" s="53"/>
      <c r="G145" s="54"/>
    </row>
    <row r="146" spans="1:256" s="2" customFormat="1" x14ac:dyDescent="0.35">
      <c r="A146" s="76" t="s">
        <v>109</v>
      </c>
      <c r="B146" s="76"/>
      <c r="C146" s="76"/>
      <c r="D146" s="76"/>
      <c r="E146" s="68">
        <v>0</v>
      </c>
      <c r="F146" s="4"/>
      <c r="G146" s="54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35">
      <c r="A147" s="46" t="s">
        <v>110</v>
      </c>
      <c r="E147" s="69">
        <v>2604166.6800000002</v>
      </c>
      <c r="F147" s="53"/>
      <c r="G147" s="54"/>
    </row>
    <row r="148" spans="1:256" x14ac:dyDescent="0.35">
      <c r="F148" s="53"/>
      <c r="G148" s="54"/>
    </row>
    <row r="149" spans="1:256" x14ac:dyDescent="0.35">
      <c r="A149" s="46" t="s">
        <v>111</v>
      </c>
      <c r="D149" s="77"/>
      <c r="E149" s="26">
        <v>2604166.6799999997</v>
      </c>
      <c r="F149" s="53"/>
      <c r="G149" s="54"/>
    </row>
    <row r="150" spans="1:256" x14ac:dyDescent="0.35">
      <c r="F150" s="53"/>
      <c r="G150" s="54"/>
    </row>
    <row r="151" spans="1:256" x14ac:dyDescent="0.35">
      <c r="A151" s="3" t="s">
        <v>112</v>
      </c>
      <c r="F151" s="53"/>
      <c r="G151" s="54"/>
    </row>
    <row r="152" spans="1:256" x14ac:dyDescent="0.35">
      <c r="F152" s="53"/>
      <c r="G152" s="54"/>
    </row>
    <row r="153" spans="1:256" x14ac:dyDescent="0.35">
      <c r="A153" s="46" t="s">
        <v>113</v>
      </c>
      <c r="E153" s="78">
        <v>2.1328506399999999E-2</v>
      </c>
      <c r="F153" s="53"/>
      <c r="G153" s="54"/>
    </row>
    <row r="154" spans="1:256" x14ac:dyDescent="0.35">
      <c r="A154" s="46" t="s">
        <v>114</v>
      </c>
      <c r="E154" s="79">
        <v>19.876113</v>
      </c>
      <c r="F154" s="53"/>
      <c r="G154" s="54"/>
    </row>
    <row r="155" spans="1:256" x14ac:dyDescent="0.35">
      <c r="F155" s="53"/>
      <c r="G155" s="54"/>
    </row>
    <row r="156" spans="1:256" x14ac:dyDescent="0.35">
      <c r="D156" s="63" t="s">
        <v>42</v>
      </c>
      <c r="E156" s="63" t="s">
        <v>41</v>
      </c>
      <c r="F156" s="53"/>
      <c r="G156" s="54"/>
    </row>
    <row r="157" spans="1:256" x14ac:dyDescent="0.35">
      <c r="A157" s="46" t="s">
        <v>115</v>
      </c>
      <c r="D157" s="69">
        <v>69550.789999999994</v>
      </c>
      <c r="E157" s="3">
        <v>7</v>
      </c>
      <c r="F157" s="80"/>
      <c r="G157" s="54"/>
    </row>
    <row r="158" spans="1:256" x14ac:dyDescent="0.35">
      <c r="A158" s="46" t="s">
        <v>116</v>
      </c>
      <c r="D158" s="74">
        <v>117666.15</v>
      </c>
      <c r="F158" s="53"/>
      <c r="G158" s="54"/>
    </row>
    <row r="159" spans="1:256" x14ac:dyDescent="0.35">
      <c r="A159" s="3" t="s">
        <v>117</v>
      </c>
      <c r="D159" s="26">
        <v>-48115.360000000001</v>
      </c>
    </row>
    <row r="160" spans="1:256" x14ac:dyDescent="0.35">
      <c r="A160" s="46" t="s">
        <v>118</v>
      </c>
      <c r="D160" s="69">
        <v>194941889.59999999</v>
      </c>
      <c r="F160" s="80"/>
      <c r="G160" s="54"/>
    </row>
    <row r="161" spans="1:7" x14ac:dyDescent="0.35">
      <c r="F161" s="80"/>
      <c r="G161" s="54"/>
    </row>
    <row r="162" spans="1:7" x14ac:dyDescent="0.35">
      <c r="A162" s="46" t="s">
        <v>119</v>
      </c>
      <c r="D162" s="81">
        <v>1.0558971800000001E-2</v>
      </c>
      <c r="F162" s="80"/>
      <c r="G162" s="54"/>
    </row>
    <row r="163" spans="1:7" x14ac:dyDescent="0.35">
      <c r="A163" s="46" t="s">
        <v>120</v>
      </c>
      <c r="D163" s="81">
        <v>-9.9503919999999993E-4</v>
      </c>
      <c r="F163" s="80"/>
      <c r="G163" s="54"/>
    </row>
    <row r="164" spans="1:7" x14ac:dyDescent="0.35">
      <c r="A164" s="46" t="s">
        <v>121</v>
      </c>
      <c r="D164" s="81">
        <v>1.7821689999999999E-3</v>
      </c>
      <c r="F164" s="80"/>
      <c r="G164" s="54"/>
    </row>
    <row r="165" spans="1:7" x14ac:dyDescent="0.35">
      <c r="A165" s="46" t="s">
        <v>122</v>
      </c>
      <c r="D165" s="81">
        <v>-2.9618278615475167E-3</v>
      </c>
      <c r="F165" s="53"/>
      <c r="G165" s="54"/>
    </row>
    <row r="166" spans="1:7" x14ac:dyDescent="0.35">
      <c r="A166" s="46" t="s">
        <v>123</v>
      </c>
      <c r="D166" s="78">
        <v>2.0960684346131211E-3</v>
      </c>
      <c r="F166" s="53"/>
      <c r="G166" s="54"/>
    </row>
    <row r="167" spans="1:7" x14ac:dyDescent="0.35">
      <c r="A167" s="46"/>
      <c r="F167" s="53"/>
      <c r="G167" s="54"/>
    </row>
    <row r="168" spans="1:7" x14ac:dyDescent="0.35">
      <c r="A168" s="46" t="s">
        <v>124</v>
      </c>
      <c r="D168" s="26">
        <v>9810029.8199999984</v>
      </c>
      <c r="F168" s="53"/>
      <c r="G168" s="54"/>
    </row>
    <row r="169" spans="1:7" x14ac:dyDescent="0.35">
      <c r="A169" s="46"/>
      <c r="F169" s="53"/>
      <c r="G169" s="54"/>
    </row>
    <row r="170" spans="1:7" ht="35" x14ac:dyDescent="0.35">
      <c r="A170" s="46" t="s">
        <v>125</v>
      </c>
      <c r="D170" s="63" t="s">
        <v>42</v>
      </c>
      <c r="E170" s="63" t="s">
        <v>41</v>
      </c>
      <c r="F170" s="82" t="s">
        <v>126</v>
      </c>
      <c r="G170" s="54"/>
    </row>
    <row r="171" spans="1:7" x14ac:dyDescent="0.35">
      <c r="A171" s="51" t="s">
        <v>127</v>
      </c>
      <c r="D171" s="68">
        <v>1018150.45</v>
      </c>
      <c r="E171" s="83">
        <v>104</v>
      </c>
      <c r="F171" s="81">
        <v>5.6148426128871639E-3</v>
      </c>
      <c r="G171" s="54"/>
    </row>
    <row r="172" spans="1:7" x14ac:dyDescent="0.35">
      <c r="A172" s="51" t="s">
        <v>128</v>
      </c>
      <c r="D172" s="68">
        <v>320818.34999999998</v>
      </c>
      <c r="E172" s="83">
        <v>29</v>
      </c>
      <c r="F172" s="81">
        <v>1.7692321823126911E-3</v>
      </c>
      <c r="G172" s="54"/>
    </row>
    <row r="173" spans="1:7" x14ac:dyDescent="0.35">
      <c r="A173" s="51" t="s">
        <v>129</v>
      </c>
      <c r="D173" s="23">
        <v>175400.38</v>
      </c>
      <c r="E173" s="84">
        <v>23</v>
      </c>
      <c r="F173" s="81">
        <v>9.6728880092387276E-4</v>
      </c>
      <c r="G173" s="54"/>
    </row>
    <row r="174" spans="1:7" x14ac:dyDescent="0.35">
      <c r="A174" s="51" t="s">
        <v>130</v>
      </c>
      <c r="D174" s="85">
        <v>0</v>
      </c>
      <c r="E174" s="86">
        <v>0</v>
      </c>
      <c r="F174" s="87">
        <v>0</v>
      </c>
      <c r="G174" s="54"/>
    </row>
    <row r="175" spans="1:7" x14ac:dyDescent="0.35">
      <c r="A175" s="46" t="s">
        <v>131</v>
      </c>
      <c r="D175" s="88">
        <v>1514369.1799999997</v>
      </c>
      <c r="E175" s="83">
        <v>156</v>
      </c>
      <c r="F175" s="89">
        <v>8.3513635961237273E-3</v>
      </c>
      <c r="G175" s="54"/>
    </row>
    <row r="176" spans="1:7" x14ac:dyDescent="0.35">
      <c r="A176" s="46"/>
      <c r="D176" s="68"/>
      <c r="E176" s="83"/>
      <c r="F176" s="53"/>
      <c r="G176" s="54"/>
    </row>
    <row r="177" spans="1:7" x14ac:dyDescent="0.35">
      <c r="A177" s="46" t="s">
        <v>132</v>
      </c>
      <c r="D177" s="81"/>
      <c r="E177" s="81"/>
      <c r="F177" s="80"/>
      <c r="G177" s="54"/>
    </row>
    <row r="178" spans="1:7" x14ac:dyDescent="0.35">
      <c r="A178" s="46" t="s">
        <v>133</v>
      </c>
      <c r="D178" s="81">
        <v>3.1642617E-3</v>
      </c>
      <c r="E178" s="81">
        <v>2.4557225999999998E-3</v>
      </c>
      <c r="F178" s="80"/>
      <c r="G178" s="54"/>
    </row>
    <row r="179" spans="1:7" x14ac:dyDescent="0.35">
      <c r="A179" s="46" t="s">
        <v>134</v>
      </c>
      <c r="D179" s="81">
        <v>2.6618021E-3</v>
      </c>
      <c r="E179" s="81">
        <v>1.8679475E-3</v>
      </c>
      <c r="F179" s="80"/>
      <c r="G179" s="54"/>
    </row>
    <row r="180" spans="1:7" x14ac:dyDescent="0.35">
      <c r="A180" s="46" t="s">
        <v>135</v>
      </c>
      <c r="D180" s="81">
        <v>2.6917242E-3</v>
      </c>
      <c r="E180" s="81">
        <v>2.0306154000000001E-3</v>
      </c>
      <c r="F180" s="80"/>
      <c r="G180" s="54"/>
    </row>
    <row r="181" spans="1:7" x14ac:dyDescent="0.35">
      <c r="A181" s="46" t="s">
        <v>136</v>
      </c>
      <c r="D181" s="81">
        <v>2.7365209832365639E-3</v>
      </c>
      <c r="E181" s="81">
        <v>2.0789189621396873E-3</v>
      </c>
      <c r="F181" s="53"/>
      <c r="G181" s="54"/>
    </row>
    <row r="182" spans="1:7" x14ac:dyDescent="0.35">
      <c r="A182" s="46" t="s">
        <v>137</v>
      </c>
      <c r="D182" s="81">
        <v>2.8135772458091411E-3</v>
      </c>
      <c r="E182" s="81">
        <v>2.1083011155349218E-3</v>
      </c>
      <c r="F182" s="53"/>
      <c r="G182" s="54"/>
    </row>
    <row r="183" spans="1:7" x14ac:dyDescent="0.35">
      <c r="F183" s="53"/>
      <c r="G183" s="54"/>
    </row>
    <row r="184" spans="1:7" x14ac:dyDescent="0.35">
      <c r="A184" s="2" t="s">
        <v>138</v>
      </c>
      <c r="B184" s="2"/>
      <c r="C184" s="2"/>
      <c r="D184" s="90">
        <v>496218.73</v>
      </c>
      <c r="F184" s="53"/>
      <c r="G184" s="54"/>
    </row>
    <row r="185" spans="1:7" x14ac:dyDescent="0.35">
      <c r="A185" s="2" t="s">
        <v>139</v>
      </c>
      <c r="B185" s="2"/>
      <c r="C185" s="2"/>
      <c r="D185" s="81">
        <v>2.7365209832365639E-3</v>
      </c>
      <c r="F185" s="53"/>
      <c r="G185" s="54"/>
    </row>
    <row r="186" spans="1:7" x14ac:dyDescent="0.35">
      <c r="A186" s="2" t="s">
        <v>140</v>
      </c>
      <c r="B186" s="2"/>
      <c r="C186" s="2"/>
      <c r="D186" s="81">
        <v>4.9000000000000002E-2</v>
      </c>
      <c r="F186" s="53"/>
      <c r="G186" s="54"/>
    </row>
    <row r="187" spans="1:7" x14ac:dyDescent="0.35">
      <c r="A187" s="2" t="s">
        <v>141</v>
      </c>
      <c r="B187" s="2"/>
      <c r="C187" s="2"/>
      <c r="D187" s="91" t="s">
        <v>155</v>
      </c>
      <c r="F187" s="53"/>
      <c r="G187" s="54"/>
    </row>
    <row r="188" spans="1:7" x14ac:dyDescent="0.35">
      <c r="F188" s="53"/>
      <c r="G188" s="54"/>
    </row>
    <row r="189" spans="1:7" x14ac:dyDescent="0.35">
      <c r="A189" s="2" t="s">
        <v>157</v>
      </c>
      <c r="D189" s="96">
        <v>9212622.0800000001</v>
      </c>
      <c r="F189" s="53"/>
      <c r="G189" s="54"/>
    </row>
    <row r="190" spans="1:7" x14ac:dyDescent="0.35">
      <c r="A190" s="2" t="s">
        <v>158</v>
      </c>
      <c r="B190" s="94"/>
      <c r="C190" s="94"/>
      <c r="D190" s="97">
        <v>952</v>
      </c>
      <c r="F190" s="53"/>
      <c r="G190" s="54"/>
    </row>
    <row r="191" spans="1:7" x14ac:dyDescent="0.35">
      <c r="F191" s="53"/>
      <c r="G191" s="54"/>
    </row>
    <row r="192" spans="1:7" x14ac:dyDescent="0.35">
      <c r="A192" s="3" t="s">
        <v>142</v>
      </c>
      <c r="F192" s="53"/>
      <c r="G192" s="54"/>
    </row>
    <row r="193" spans="1:7" x14ac:dyDescent="0.35">
      <c r="F193" s="53"/>
      <c r="G193" s="54"/>
    </row>
    <row r="194" spans="1:7" x14ac:dyDescent="0.35">
      <c r="A194" s="46"/>
      <c r="E194" s="92"/>
      <c r="F194" s="53"/>
      <c r="G194" s="54"/>
    </row>
    <row r="195" spans="1:7" x14ac:dyDescent="0.35">
      <c r="A195" s="46" t="s">
        <v>143</v>
      </c>
      <c r="E195" s="73"/>
      <c r="F195" s="53"/>
      <c r="G195" s="54"/>
    </row>
    <row r="196" spans="1:7" x14ac:dyDescent="0.35">
      <c r="A196" s="46" t="s">
        <v>144</v>
      </c>
      <c r="E196" s="73"/>
      <c r="F196" s="53"/>
      <c r="G196" s="54"/>
    </row>
    <row r="197" spans="1:7" x14ac:dyDescent="0.35">
      <c r="A197" s="46" t="s">
        <v>145</v>
      </c>
      <c r="E197" s="92"/>
      <c r="F197" s="53"/>
      <c r="G197" s="54"/>
    </row>
    <row r="198" spans="1:7" x14ac:dyDescent="0.35">
      <c r="A198" s="46" t="s">
        <v>146</v>
      </c>
      <c r="E198" s="92" t="s">
        <v>156</v>
      </c>
      <c r="F198" s="53"/>
      <c r="G198" s="54"/>
    </row>
    <row r="199" spans="1:7" x14ac:dyDescent="0.35">
      <c r="A199" s="46"/>
      <c r="E199" s="73"/>
      <c r="F199" s="53"/>
      <c r="G199" s="54"/>
    </row>
    <row r="200" spans="1:7" x14ac:dyDescent="0.35">
      <c r="A200" s="46" t="s">
        <v>159</v>
      </c>
      <c r="E200" s="73"/>
      <c r="F200" s="53"/>
      <c r="G200" s="54"/>
    </row>
    <row r="201" spans="1:7" x14ac:dyDescent="0.35">
      <c r="A201" s="46" t="s">
        <v>150</v>
      </c>
      <c r="E201" s="92" t="s">
        <v>156</v>
      </c>
      <c r="F201" s="53"/>
      <c r="G201" s="54"/>
    </row>
    <row r="202" spans="1:7" x14ac:dyDescent="0.35">
      <c r="A202" s="46"/>
      <c r="E202" s="73"/>
      <c r="F202" s="53"/>
      <c r="G202" s="54"/>
    </row>
    <row r="203" spans="1:7" x14ac:dyDescent="0.35">
      <c r="A203" s="46" t="s">
        <v>160</v>
      </c>
      <c r="E203" s="73"/>
      <c r="F203" s="53"/>
      <c r="G203" s="54"/>
    </row>
    <row r="204" spans="1:7" x14ac:dyDescent="0.35">
      <c r="A204" s="46" t="s">
        <v>152</v>
      </c>
      <c r="E204" s="92" t="s">
        <v>156</v>
      </c>
      <c r="F204" s="53"/>
      <c r="G204" s="54"/>
    </row>
    <row r="205" spans="1:7" x14ac:dyDescent="0.35">
      <c r="A205" s="46"/>
      <c r="E205" s="92"/>
      <c r="F205" s="53"/>
      <c r="G205" s="54"/>
    </row>
    <row r="206" spans="1:7" x14ac:dyDescent="0.35">
      <c r="A206" s="46" t="s">
        <v>161</v>
      </c>
      <c r="E206" s="73"/>
      <c r="G206" s="54"/>
    </row>
    <row r="207" spans="1:7" x14ac:dyDescent="0.35">
      <c r="A207" s="46" t="s">
        <v>154</v>
      </c>
      <c r="E207" s="92" t="s">
        <v>156</v>
      </c>
      <c r="F207" s="49"/>
      <c r="G207" s="54"/>
    </row>
    <row r="208" spans="1:7" x14ac:dyDescent="0.35">
      <c r="G208" s="50"/>
    </row>
    <row r="209" spans="6:7" x14ac:dyDescent="0.35">
      <c r="G209" s="50"/>
    </row>
    <row r="210" spans="6:7" x14ac:dyDescent="0.35">
      <c r="F210" s="49"/>
      <c r="G210" s="50"/>
    </row>
    <row r="211" spans="6:7" x14ac:dyDescent="0.35">
      <c r="F211" s="49"/>
      <c r="G211" s="50"/>
    </row>
    <row r="212" spans="6:7" x14ac:dyDescent="0.35">
      <c r="F212" s="49"/>
      <c r="G212" s="50"/>
    </row>
    <row r="213" spans="6:7" x14ac:dyDescent="0.35">
      <c r="F213" s="49"/>
      <c r="G213" s="50"/>
    </row>
    <row r="214" spans="6:7" x14ac:dyDescent="0.35">
      <c r="F214" s="49"/>
      <c r="G214" s="50"/>
    </row>
    <row r="215" spans="6:7" x14ac:dyDescent="0.35">
      <c r="F215" s="49"/>
      <c r="G215" s="50"/>
    </row>
    <row r="216" spans="6:7" x14ac:dyDescent="0.35">
      <c r="F216" s="49"/>
      <c r="G216" s="50"/>
    </row>
    <row r="217" spans="6:7" x14ac:dyDescent="0.35">
      <c r="F217" s="49"/>
      <c r="G217" s="50"/>
    </row>
    <row r="218" spans="6:7" x14ac:dyDescent="0.35">
      <c r="F218" s="49"/>
      <c r="G218" s="50"/>
    </row>
    <row r="219" spans="6:7" x14ac:dyDescent="0.35">
      <c r="F219" s="49"/>
      <c r="G219" s="50"/>
    </row>
    <row r="220" spans="6:7" x14ac:dyDescent="0.35">
      <c r="F220" s="49"/>
      <c r="G220" s="50"/>
    </row>
    <row r="221" spans="6:7" x14ac:dyDescent="0.35">
      <c r="F221" s="49"/>
      <c r="G221" s="50"/>
    </row>
    <row r="222" spans="6:7" x14ac:dyDescent="0.35">
      <c r="F222" s="49"/>
      <c r="G222" s="50"/>
    </row>
    <row r="223" spans="6:7" x14ac:dyDescent="0.35">
      <c r="F223" s="49"/>
      <c r="G223" s="50"/>
    </row>
    <row r="224" spans="6:7" x14ac:dyDescent="0.35">
      <c r="F224" s="49"/>
      <c r="G224" s="50"/>
    </row>
    <row r="225" spans="6:7" x14ac:dyDescent="0.35">
      <c r="F225" s="49"/>
      <c r="G225" s="50"/>
    </row>
    <row r="226" spans="6:7" x14ac:dyDescent="0.35">
      <c r="F226" s="49"/>
      <c r="G226" s="50"/>
    </row>
    <row r="227" spans="6:7" x14ac:dyDescent="0.35">
      <c r="F227" s="49"/>
      <c r="G227" s="50"/>
    </row>
    <row r="228" spans="6:7" x14ac:dyDescent="0.35">
      <c r="F228" s="49"/>
      <c r="G228" s="50"/>
    </row>
    <row r="229" spans="6:7" x14ac:dyDescent="0.35">
      <c r="F229" s="49"/>
      <c r="G229" s="50"/>
    </row>
    <row r="230" spans="6:7" x14ac:dyDescent="0.35">
      <c r="F230" s="49"/>
      <c r="G230" s="50"/>
    </row>
    <row r="231" spans="6:7" x14ac:dyDescent="0.35">
      <c r="F231" s="49"/>
      <c r="G231" s="50"/>
    </row>
    <row r="232" spans="6:7" x14ac:dyDescent="0.35">
      <c r="F232" s="49"/>
      <c r="G232" s="50"/>
    </row>
    <row r="233" spans="6:7" x14ac:dyDescent="0.35">
      <c r="F233" s="49"/>
      <c r="G233" s="50"/>
    </row>
    <row r="234" spans="6:7" x14ac:dyDescent="0.35">
      <c r="F234" s="49"/>
      <c r="G234" s="50"/>
    </row>
    <row r="235" spans="6:7" x14ac:dyDescent="0.35">
      <c r="F235" s="49"/>
      <c r="G235" s="50"/>
    </row>
    <row r="236" spans="6:7" x14ac:dyDescent="0.35">
      <c r="F236" s="49"/>
      <c r="G236" s="50"/>
    </row>
    <row r="237" spans="6:7" x14ac:dyDescent="0.35">
      <c r="F237" s="49"/>
      <c r="G237" s="50"/>
    </row>
    <row r="238" spans="6:7" x14ac:dyDescent="0.35">
      <c r="F238" s="49"/>
      <c r="G238" s="50"/>
    </row>
    <row r="239" spans="6:7" x14ac:dyDescent="0.35">
      <c r="F239" s="49"/>
      <c r="G239" s="50"/>
    </row>
    <row r="240" spans="6:7" x14ac:dyDescent="0.35">
      <c r="F240" s="49"/>
      <c r="G240" s="50"/>
    </row>
    <row r="241" spans="6:7" x14ac:dyDescent="0.35">
      <c r="F241" s="49"/>
      <c r="G241" s="50"/>
    </row>
    <row r="242" spans="6:7" x14ac:dyDescent="0.35">
      <c r="F242" s="49"/>
      <c r="G242" s="50"/>
    </row>
    <row r="243" spans="6:7" x14ac:dyDescent="0.35">
      <c r="F243" s="49"/>
      <c r="G243" s="50"/>
    </row>
    <row r="244" spans="6:7" x14ac:dyDescent="0.35">
      <c r="F244" s="49"/>
      <c r="G244" s="50"/>
    </row>
    <row r="245" spans="6:7" x14ac:dyDescent="0.35">
      <c r="F245" s="49"/>
      <c r="G245" s="50"/>
    </row>
    <row r="246" spans="6:7" x14ac:dyDescent="0.35">
      <c r="F246" s="49"/>
      <c r="G246" s="50"/>
    </row>
    <row r="247" spans="6:7" x14ac:dyDescent="0.35">
      <c r="F247" s="49"/>
      <c r="G247" s="50"/>
    </row>
    <row r="248" spans="6:7" x14ac:dyDescent="0.35">
      <c r="F248" s="49"/>
      <c r="G248" s="50"/>
    </row>
    <row r="249" spans="6:7" x14ac:dyDescent="0.35">
      <c r="F249" s="49"/>
      <c r="G249" s="50"/>
    </row>
    <row r="250" spans="6:7" x14ac:dyDescent="0.35">
      <c r="F250" s="49"/>
      <c r="G250" s="50"/>
    </row>
    <row r="251" spans="6:7" x14ac:dyDescent="0.35">
      <c r="F251" s="49"/>
      <c r="G251" s="50"/>
    </row>
    <row r="252" spans="6:7" x14ac:dyDescent="0.35">
      <c r="F252" s="49"/>
      <c r="G252" s="50"/>
    </row>
    <row r="253" spans="6:7" x14ac:dyDescent="0.35">
      <c r="F253" s="49"/>
      <c r="G253" s="50"/>
    </row>
    <row r="254" spans="6:7" x14ac:dyDescent="0.35">
      <c r="F254" s="49"/>
      <c r="G254" s="50"/>
    </row>
    <row r="255" spans="6:7" x14ac:dyDescent="0.35">
      <c r="F255" s="49"/>
      <c r="G255" s="50"/>
    </row>
    <row r="256" spans="6:7" x14ac:dyDescent="0.35">
      <c r="F256" s="49"/>
      <c r="G256" s="50"/>
    </row>
    <row r="257" spans="6:7" x14ac:dyDescent="0.35">
      <c r="F257" s="49"/>
      <c r="G257" s="50"/>
    </row>
    <row r="258" spans="6:7" x14ac:dyDescent="0.35">
      <c r="F258" s="49"/>
      <c r="G258" s="50"/>
    </row>
    <row r="259" spans="6:7" x14ac:dyDescent="0.35">
      <c r="F259" s="49"/>
      <c r="G259" s="50"/>
    </row>
    <row r="260" spans="6:7" x14ac:dyDescent="0.35">
      <c r="F260" s="49"/>
      <c r="G260" s="50"/>
    </row>
    <row r="261" spans="6:7" x14ac:dyDescent="0.35">
      <c r="F261" s="49"/>
      <c r="G261" s="50"/>
    </row>
    <row r="262" spans="6:7" x14ac:dyDescent="0.35">
      <c r="F262" s="49"/>
      <c r="G262" s="50"/>
    </row>
    <row r="263" spans="6:7" x14ac:dyDescent="0.35">
      <c r="F263" s="49"/>
      <c r="G263" s="50"/>
    </row>
    <row r="264" spans="6:7" x14ac:dyDescent="0.35">
      <c r="F264" s="49"/>
      <c r="G264" s="50"/>
    </row>
    <row r="265" spans="6:7" x14ac:dyDescent="0.35">
      <c r="F265" s="49"/>
      <c r="G265" s="50"/>
    </row>
    <row r="266" spans="6:7" x14ac:dyDescent="0.35">
      <c r="F266" s="49"/>
      <c r="G266" s="50"/>
    </row>
    <row r="267" spans="6:7" x14ac:dyDescent="0.35">
      <c r="F267" s="49"/>
      <c r="G267" s="50"/>
    </row>
    <row r="268" spans="6:7" x14ac:dyDescent="0.35">
      <c r="F268" s="49"/>
      <c r="G268" s="50"/>
    </row>
    <row r="269" spans="6:7" x14ac:dyDescent="0.35">
      <c r="F269" s="49"/>
      <c r="G269" s="50"/>
    </row>
    <row r="270" spans="6:7" x14ac:dyDescent="0.35">
      <c r="F270" s="49"/>
      <c r="G270" s="50"/>
    </row>
    <row r="271" spans="6:7" x14ac:dyDescent="0.35">
      <c r="F271" s="49"/>
      <c r="G271" s="50"/>
    </row>
    <row r="272" spans="6:7" x14ac:dyDescent="0.35">
      <c r="F272" s="49"/>
      <c r="G272" s="50"/>
    </row>
    <row r="273" spans="6:7" x14ac:dyDescent="0.35">
      <c r="F273" s="49"/>
      <c r="G273" s="50"/>
    </row>
    <row r="274" spans="6:7" x14ac:dyDescent="0.35">
      <c r="F274" s="49"/>
      <c r="G274" s="50"/>
    </row>
    <row r="275" spans="6:7" x14ac:dyDescent="0.35">
      <c r="F275" s="49"/>
      <c r="G275" s="50"/>
    </row>
    <row r="276" spans="6:7" x14ac:dyDescent="0.35">
      <c r="F276" s="49"/>
      <c r="G276" s="50"/>
    </row>
    <row r="277" spans="6:7" x14ac:dyDescent="0.35">
      <c r="F277" s="49"/>
      <c r="G277" s="50"/>
    </row>
    <row r="278" spans="6:7" x14ac:dyDescent="0.35">
      <c r="F278" s="49"/>
      <c r="G278" s="50"/>
    </row>
  </sheetData>
  <pageMargins left="0.7" right="0.7" top="0.75" bottom="0.75" header="0.3" footer="0.3"/>
  <pageSetup scale="52" fitToHeight="0" orientation="portrait" r:id="rId1"/>
  <headerFooter>
    <oddHeader xml:space="preserve">&amp;CNissan Auto Receivables 17-A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Dec20</vt:lpstr>
      <vt:lpstr>Nov20</vt:lpstr>
      <vt:lpstr>Oct20</vt:lpstr>
      <vt:lpstr>Sep20</vt:lpstr>
      <vt:lpstr>Aug20</vt:lpstr>
      <vt:lpstr>Jul20</vt:lpstr>
      <vt:lpstr>Jun20</vt:lpstr>
      <vt:lpstr>May20</vt:lpstr>
      <vt:lpstr>Apr20</vt:lpstr>
      <vt:lpstr>Mar20</vt:lpstr>
      <vt:lpstr>Feb20</vt:lpstr>
      <vt:lpstr>Jan20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Yu</dc:creator>
  <cp:lastModifiedBy>Wang, Yu</cp:lastModifiedBy>
  <dcterms:created xsi:type="dcterms:W3CDTF">2020-08-28T14:23:22Z</dcterms:created>
  <dcterms:modified xsi:type="dcterms:W3CDTF">2021-04-27T14:50:34Z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