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Dec21" sheetId="13" r:id="rId1"/>
    <sheet name="Nov21" sheetId="12" r:id="rId2"/>
    <sheet name="Oct21" sheetId="11" r:id="rId3"/>
    <sheet name="Sep21" sheetId="10" r:id="rId4"/>
    <sheet name="Aug21" sheetId="9" r:id="rId5"/>
    <sheet name="Jul21" sheetId="8" r:id="rId6"/>
    <sheet name="Jun21" sheetId="7" r:id="rId7"/>
    <sheet name="May21" sheetId="6" r:id="rId8"/>
    <sheet name="Apr21" sheetId="5" r:id="rId9"/>
    <sheet name="Mar21" sheetId="4" r:id="rId10"/>
    <sheet name="Feb21" sheetId="3" r:id="rId11"/>
    <sheet name="Jan21" sheetId="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A1_BegBal" localSheetId="8">[1]Notes!$C$4</definedName>
    <definedName name="A1_BegBal" localSheetId="4">[2]Notes!$C$4</definedName>
    <definedName name="A1_BegBal" localSheetId="0">[11]Notes!$C$4</definedName>
    <definedName name="A1_BegBal" localSheetId="10">[3]Notes!$C$4</definedName>
    <definedName name="A1_BegBal" localSheetId="5">[4]Notes!$C$4</definedName>
    <definedName name="A1_BegBal" localSheetId="6">[5]Notes!$C$4</definedName>
    <definedName name="A1_BegBal" localSheetId="9">[6]Notes!$C$4</definedName>
    <definedName name="A1_BegBal" localSheetId="7">[7]Notes!$C$4</definedName>
    <definedName name="A1_BegBal" localSheetId="1">[10]Notes!$C$4</definedName>
    <definedName name="A1_BegBal" localSheetId="2">[9]Notes!$C$4</definedName>
    <definedName name="A1_BegBal">[8]Notes!$C$4</definedName>
    <definedName name="A1_EndBal" localSheetId="8">[1]Notes!$P$4</definedName>
    <definedName name="A1_EndBal" localSheetId="4">[2]Notes!$P$4</definedName>
    <definedName name="A1_EndBal" localSheetId="0">[11]Notes!$P$4</definedName>
    <definedName name="A1_EndBal" localSheetId="10">[3]Notes!$P$4</definedName>
    <definedName name="A1_EndBal" localSheetId="5">[4]Notes!$P$4</definedName>
    <definedName name="A1_EndBal" localSheetId="6">[5]Notes!$P$4</definedName>
    <definedName name="A1_EndBal" localSheetId="9">[6]Notes!$P$4</definedName>
    <definedName name="A1_EndBal" localSheetId="7">[7]Notes!$P$4</definedName>
    <definedName name="A1_EndBal" localSheetId="1">[10]Notes!$P$4</definedName>
    <definedName name="A1_EndBal" localSheetId="2">[9]Notes!$P$4</definedName>
    <definedName name="A1_EndBal">[8]Notes!$P$4</definedName>
    <definedName name="A1_FinalDist" localSheetId="8">[1]Notes!$C$23</definedName>
    <definedName name="A1_FinalDist" localSheetId="4">[2]Notes!$C$23</definedName>
    <definedName name="A1_FinalDist" localSheetId="0">[11]Notes!$C$23</definedName>
    <definedName name="A1_FinalDist" localSheetId="10">[3]Notes!$C$23</definedName>
    <definedName name="A1_FinalDist" localSheetId="5">[4]Notes!$C$23</definedName>
    <definedName name="A1_FinalDist" localSheetId="6">[5]Notes!$C$23</definedName>
    <definedName name="A1_FinalDist" localSheetId="9">[6]Notes!$C$23</definedName>
    <definedName name="A1_FinalDist" localSheetId="7">[7]Notes!$C$23</definedName>
    <definedName name="A1_FinalDist" localSheetId="1">[10]Notes!$C$23</definedName>
    <definedName name="A1_FinalDist" localSheetId="2">[9]Notes!$C$23</definedName>
    <definedName name="A1_FinalDist">[8]Notes!$C$23</definedName>
    <definedName name="A2_FinalDist" localSheetId="8">[1]Notes!$C$24</definedName>
    <definedName name="A2_FinalDist" localSheetId="4">[2]Notes!$C$24</definedName>
    <definedName name="A2_FinalDist" localSheetId="0">[11]Notes!$C$24</definedName>
    <definedName name="A2_FinalDist" localSheetId="10">[3]Notes!$C$24</definedName>
    <definedName name="A2_FinalDist" localSheetId="5">[4]Notes!$C$24</definedName>
    <definedName name="A2_FinalDist" localSheetId="6">[5]Notes!$C$24</definedName>
    <definedName name="A2_FinalDist" localSheetId="9">[6]Notes!$C$24</definedName>
    <definedName name="A2_FinalDist" localSheetId="7">[7]Notes!$C$24</definedName>
    <definedName name="A2_FinalDist" localSheetId="1">[10]Notes!$C$24</definedName>
    <definedName name="A2_FinalDist" localSheetId="2">[9]Notes!$C$24</definedName>
    <definedName name="A2_FinalDist">[8]Notes!$C$24</definedName>
    <definedName name="A2a_BegBal" localSheetId="8">[1]Notes!$C$5</definedName>
    <definedName name="A2a_BegBal" localSheetId="4">[2]Notes!$C$5</definedName>
    <definedName name="A2a_BegBal" localSheetId="0">[11]Notes!$C$5</definedName>
    <definedName name="A2a_BegBal" localSheetId="10">[3]Notes!$C$5</definedName>
    <definedName name="A2a_BegBal" localSheetId="5">[4]Notes!$C$5</definedName>
    <definedName name="A2a_BegBal" localSheetId="6">[5]Notes!$C$5</definedName>
    <definedName name="A2a_BegBal" localSheetId="9">[6]Notes!$C$5</definedName>
    <definedName name="A2a_BegBal" localSheetId="7">[7]Notes!$C$5</definedName>
    <definedName name="A2a_BegBal" localSheetId="1">[10]Notes!$C$5</definedName>
    <definedName name="A2a_BegBal" localSheetId="2">[9]Notes!$C$5</definedName>
    <definedName name="A2a_BegBal">[8]Notes!$C$5</definedName>
    <definedName name="A2a_EndBal" localSheetId="8">[1]Notes!$P$5</definedName>
    <definedName name="A2a_EndBal" localSheetId="4">[2]Notes!$P$5</definedName>
    <definedName name="A2a_EndBal" localSheetId="0">[11]Notes!$P$5</definedName>
    <definedName name="A2a_EndBal" localSheetId="10">[3]Notes!$P$5</definedName>
    <definedName name="A2a_EndBal" localSheetId="5">[4]Notes!$P$5</definedName>
    <definedName name="A2a_EndBal" localSheetId="6">[5]Notes!$P$5</definedName>
    <definedName name="A2a_EndBal" localSheetId="9">[6]Notes!$P$5</definedName>
    <definedName name="A2a_EndBal" localSheetId="7">[7]Notes!$P$5</definedName>
    <definedName name="A2a_EndBal" localSheetId="1">[10]Notes!$P$5</definedName>
    <definedName name="A2a_EndBal" localSheetId="2">[9]Notes!$P$5</definedName>
    <definedName name="A2a_EndBal">[8]Notes!$P$5</definedName>
    <definedName name="A2b_BegBal" localSheetId="8">[1]Notes!$C$6</definedName>
    <definedName name="A2b_BegBal" localSheetId="4">[2]Notes!$C$6</definedName>
    <definedName name="A2b_BegBal" localSheetId="0">[11]Notes!$C$6</definedName>
    <definedName name="A2b_BegBal" localSheetId="10">[3]Notes!$C$6</definedName>
    <definedName name="A2b_BegBal" localSheetId="5">[4]Notes!$C$6</definedName>
    <definedName name="A2b_BegBal" localSheetId="6">[5]Notes!$C$6</definedName>
    <definedName name="A2b_BegBal" localSheetId="9">[6]Notes!$C$6</definedName>
    <definedName name="A2b_BegBal" localSheetId="7">[7]Notes!$C$6</definedName>
    <definedName name="A2b_BegBal" localSheetId="1">[10]Notes!$C$6</definedName>
    <definedName name="A2b_BegBal" localSheetId="2">[9]Notes!$C$6</definedName>
    <definedName name="A2b_BegBal">[8]Notes!$C$6</definedName>
    <definedName name="A2b_EndBal" localSheetId="8">[1]Notes!$P$6</definedName>
    <definedName name="A2b_EndBal" localSheetId="4">[2]Notes!$P$6</definedName>
    <definedName name="A2b_EndBal" localSheetId="0">[11]Notes!$P$6</definedName>
    <definedName name="A2b_EndBal" localSheetId="10">[3]Notes!$P$6</definedName>
    <definedName name="A2b_EndBal" localSheetId="5">[4]Notes!$P$6</definedName>
    <definedName name="A2b_EndBal" localSheetId="6">[5]Notes!$P$6</definedName>
    <definedName name="A2b_EndBal" localSheetId="9">[6]Notes!$P$6</definedName>
    <definedName name="A2b_EndBal" localSheetId="7">[7]Notes!$P$6</definedName>
    <definedName name="A2b_EndBal" localSheetId="1">[10]Notes!$P$6</definedName>
    <definedName name="A2b_EndBal" localSheetId="2">[9]Notes!$P$6</definedName>
    <definedName name="A2b_EndBal">[8]Notes!$P$6</definedName>
    <definedName name="A3_BegBal" localSheetId="8">[1]Notes!$C$7</definedName>
    <definedName name="A3_BegBal" localSheetId="4">[2]Notes!$C$7</definedName>
    <definedName name="A3_BegBal" localSheetId="0">[11]Notes!$C$7</definedName>
    <definedName name="A3_BegBal" localSheetId="10">[3]Notes!$C$7</definedName>
    <definedName name="A3_BegBal" localSheetId="5">[4]Notes!$C$7</definedName>
    <definedName name="A3_BegBal" localSheetId="6">[5]Notes!$C$7</definedName>
    <definedName name="A3_BegBal" localSheetId="9">[6]Notes!$C$7</definedName>
    <definedName name="A3_BegBal" localSheetId="7">[7]Notes!$C$7</definedName>
    <definedName name="A3_BegBal" localSheetId="1">[10]Notes!$C$7</definedName>
    <definedName name="A3_BegBal" localSheetId="2">[9]Notes!$C$7</definedName>
    <definedName name="A3_BegBal">[8]Notes!$C$7</definedName>
    <definedName name="A3_EndBal" localSheetId="8">[1]Notes!$P$7</definedName>
    <definedName name="A3_EndBal" localSheetId="4">[2]Notes!$P$7</definedName>
    <definedName name="A3_EndBal" localSheetId="0">[11]Notes!$P$7</definedName>
    <definedName name="A3_EndBal" localSheetId="10">[3]Notes!$P$7</definedName>
    <definedName name="A3_EndBal" localSheetId="5">[4]Notes!$P$7</definedName>
    <definedName name="A3_EndBal" localSheetId="6">[5]Notes!$P$7</definedName>
    <definedName name="A3_EndBal" localSheetId="9">[6]Notes!$P$7</definedName>
    <definedName name="A3_EndBal" localSheetId="7">[7]Notes!$P$7</definedName>
    <definedName name="A3_EndBal" localSheetId="1">[10]Notes!$P$7</definedName>
    <definedName name="A3_EndBal" localSheetId="2">[9]Notes!$P$7</definedName>
    <definedName name="A3_EndBal">[8]Notes!$P$7</definedName>
    <definedName name="A3_FinalDist" localSheetId="8">[1]Notes!$C$26</definedName>
    <definedName name="A3_FinalDist" localSheetId="4">[2]Notes!$C$26</definedName>
    <definedName name="A3_FinalDist" localSheetId="0">[11]Notes!$C$26</definedName>
    <definedName name="A3_FinalDist" localSheetId="10">[3]Notes!$C$26</definedName>
    <definedName name="A3_FinalDist" localSheetId="5">[4]Notes!$C$26</definedName>
    <definedName name="A3_FinalDist" localSheetId="6">[5]Notes!$C$26</definedName>
    <definedName name="A3_FinalDist" localSheetId="9">[6]Notes!$C$26</definedName>
    <definedName name="A3_FinalDist" localSheetId="7">[7]Notes!$C$26</definedName>
    <definedName name="A3_FinalDist" localSheetId="1">[10]Notes!$C$26</definedName>
    <definedName name="A3_FinalDist" localSheetId="2">[9]Notes!$C$26</definedName>
    <definedName name="A3_FinalDist">[8]Notes!$C$26</definedName>
    <definedName name="A3B_BegBal" localSheetId="8">[1]Notes!#REF!</definedName>
    <definedName name="A3B_BegBal" localSheetId="4">[2]Notes!#REF!</definedName>
    <definedName name="A3B_BegBal" localSheetId="0">[11]Notes!#REF!</definedName>
    <definedName name="A3B_BegBal" localSheetId="10">[3]Notes!#REF!</definedName>
    <definedName name="A3B_BegBal" localSheetId="5">[4]Notes!#REF!</definedName>
    <definedName name="A3B_BegBal" localSheetId="6">[5]Notes!#REF!</definedName>
    <definedName name="A3B_BegBal" localSheetId="9">[6]Notes!#REF!</definedName>
    <definedName name="A3B_BegBal" localSheetId="7">[7]Notes!#REF!</definedName>
    <definedName name="A3B_BegBal" localSheetId="1">[10]Notes!#REF!</definedName>
    <definedName name="A3B_BegBal" localSheetId="2">[9]Notes!#REF!</definedName>
    <definedName name="A3B_BegBal">[8]Notes!#REF!</definedName>
    <definedName name="A3B_EndBal" localSheetId="8">[1]Notes!#REF!</definedName>
    <definedName name="A3B_EndBal" localSheetId="4">[2]Notes!#REF!</definedName>
    <definedName name="A3B_EndBal" localSheetId="0">[11]Notes!#REF!</definedName>
    <definedName name="A3B_EndBal" localSheetId="10">[3]Notes!#REF!</definedName>
    <definedName name="A3B_EndBal" localSheetId="5">[4]Notes!#REF!</definedName>
    <definedName name="A3B_EndBal" localSheetId="6">[5]Notes!#REF!</definedName>
    <definedName name="A3B_EndBal" localSheetId="9">[6]Notes!#REF!</definedName>
    <definedName name="A3B_EndBal" localSheetId="7">[7]Notes!#REF!</definedName>
    <definedName name="A3B_EndBal" localSheetId="1">[10]Notes!#REF!</definedName>
    <definedName name="A3B_EndBal" localSheetId="2">[9]Notes!#REF!</definedName>
    <definedName name="A3B_EndBal">[8]Notes!#REF!</definedName>
    <definedName name="A3B_FinalDist" localSheetId="8">[1]Notes!#REF!</definedName>
    <definedName name="A3B_FinalDist" localSheetId="4">[2]Notes!#REF!</definedName>
    <definedName name="A3B_FinalDist" localSheetId="0">[11]Notes!#REF!</definedName>
    <definedName name="A3B_FinalDist" localSheetId="10">[3]Notes!#REF!</definedName>
    <definedName name="A3B_FinalDist" localSheetId="5">[4]Notes!#REF!</definedName>
    <definedName name="A3B_FinalDist" localSheetId="6">[5]Notes!#REF!</definedName>
    <definedName name="A3B_FinalDist" localSheetId="9">[6]Notes!#REF!</definedName>
    <definedName name="A3B_FinalDist" localSheetId="7">[7]Notes!#REF!</definedName>
    <definedName name="A3B_FinalDist" localSheetId="1">[10]Notes!#REF!</definedName>
    <definedName name="A3B_FinalDist" localSheetId="2">[9]Notes!#REF!</definedName>
    <definedName name="A3B_FinalDist">[8]Notes!#REF!</definedName>
    <definedName name="A4_BegBal" localSheetId="8">[1]Notes!$C$8</definedName>
    <definedName name="A4_BegBal" localSheetId="4">[2]Notes!$C$8</definedName>
    <definedName name="A4_BegBal" localSheetId="0">[11]Notes!$C$8</definedName>
    <definedName name="A4_BegBal" localSheetId="10">[3]Notes!$C$8</definedName>
    <definedName name="A4_BegBal" localSheetId="5">[4]Notes!$C$8</definedName>
    <definedName name="A4_BegBal" localSheetId="6">[5]Notes!$C$8</definedName>
    <definedName name="A4_BegBal" localSheetId="9">[6]Notes!$C$8</definedName>
    <definedName name="A4_BegBal" localSheetId="7">[7]Notes!$C$8</definedName>
    <definedName name="A4_BegBal" localSheetId="1">[10]Notes!$C$8</definedName>
    <definedName name="A4_BegBal" localSheetId="2">[9]Notes!$C$8</definedName>
    <definedName name="A4_BegBal">[8]Notes!$C$8</definedName>
    <definedName name="A4_EndBal" localSheetId="8">[1]Notes!$P$8</definedName>
    <definedName name="A4_EndBal" localSheetId="4">[2]Notes!$P$8</definedName>
    <definedName name="A4_EndBal" localSheetId="0">[11]Notes!$P$8</definedName>
    <definedName name="A4_EndBal" localSheetId="10">[3]Notes!$P$8</definedName>
    <definedName name="A4_EndBal" localSheetId="5">[4]Notes!$P$8</definedName>
    <definedName name="A4_EndBal" localSheetId="6">[5]Notes!$P$8</definedName>
    <definedName name="A4_EndBal" localSheetId="9">[6]Notes!$P$8</definedName>
    <definedName name="A4_EndBal" localSheetId="7">[7]Notes!$P$8</definedName>
    <definedName name="A4_EndBal" localSheetId="1">[10]Notes!$P$8</definedName>
    <definedName name="A4_EndBal" localSheetId="2">[9]Notes!$P$8</definedName>
    <definedName name="A4_EndBal">[8]Notes!$P$8</definedName>
    <definedName name="A4_FinalDist" localSheetId="8">[1]Notes!$C$27</definedName>
    <definedName name="A4_FinalDist" localSheetId="4">[2]Notes!$C$27</definedName>
    <definedName name="A4_FinalDist" localSheetId="0">[11]Notes!$C$27</definedName>
    <definedName name="A4_FinalDist" localSheetId="10">[3]Notes!$C$27</definedName>
    <definedName name="A4_FinalDist" localSheetId="5">[4]Notes!$C$27</definedName>
    <definedName name="A4_FinalDist" localSheetId="6">[5]Notes!$C$27</definedName>
    <definedName name="A4_FinalDist" localSheetId="9">[6]Notes!$C$27</definedName>
    <definedName name="A4_FinalDist" localSheetId="7">[7]Notes!$C$27</definedName>
    <definedName name="A4_FinalDist" localSheetId="1">[10]Notes!$C$27</definedName>
    <definedName name="A4_FinalDist" localSheetId="2">[9]Notes!$C$27</definedName>
    <definedName name="A4_FinalDist">[8]Notes!$C$27</definedName>
    <definedName name="Adj_BegBal" localSheetId="8">[1]Collateral!$B$8</definedName>
    <definedName name="Adj_BegBal" localSheetId="4">[2]Collateral!$B$8</definedName>
    <definedName name="Adj_BegBal" localSheetId="0">[11]Collateral!$B$8</definedName>
    <definedName name="Adj_BegBal" localSheetId="10">[3]Collateral!$B$8</definedName>
    <definedName name="Adj_BegBal" localSheetId="5">[4]Collateral!$B$8</definedName>
    <definedName name="Adj_BegBal" localSheetId="6">[5]Collateral!$B$8</definedName>
    <definedName name="Adj_BegBal" localSheetId="9">[6]Collateral!$B$8</definedName>
    <definedName name="Adj_BegBal" localSheetId="7">[7]Collateral!$B$8</definedName>
    <definedName name="Adj_BegBal" localSheetId="1">[10]Collateral!$B$8</definedName>
    <definedName name="Adj_BegBal" localSheetId="2">[9]Collateral!$B$8</definedName>
    <definedName name="Adj_BegBal">[8]Collateral!$B$8</definedName>
    <definedName name="Adj_EndBal" localSheetId="8">[1]Collateral!$B$9</definedName>
    <definedName name="Adj_EndBal" localSheetId="4">[2]Collateral!$B$9</definedName>
    <definedName name="Adj_EndBal" localSheetId="0">[11]Collateral!$B$9</definedName>
    <definedName name="Adj_EndBal" localSheetId="10">[3]Collateral!$B$9</definedName>
    <definedName name="Adj_EndBal" localSheetId="5">[4]Collateral!$B$9</definedName>
    <definedName name="Adj_EndBal" localSheetId="6">[5]Collateral!$B$9</definedName>
    <definedName name="Adj_EndBal" localSheetId="9">[6]Collateral!$B$9</definedName>
    <definedName name="Adj_EndBal" localSheetId="7">[7]Collateral!$B$9</definedName>
    <definedName name="Adj_EndBal" localSheetId="1">[10]Collateral!$B$9</definedName>
    <definedName name="Adj_EndBal" localSheetId="2">[9]Collateral!$B$9</definedName>
    <definedName name="Adj_EndBal">[8]Collateral!$B$9</definedName>
    <definedName name="Avail_Amt" localSheetId="8">[1]Waterfall!$C$7</definedName>
    <definedName name="Avail_Amt" localSheetId="4">[2]Waterfall!$C$7</definedName>
    <definedName name="Avail_Amt" localSheetId="0">[11]Waterfall!$C$7</definedName>
    <definedName name="Avail_Amt" localSheetId="10">[3]Waterfall!$C$7</definedName>
    <definedName name="Avail_Amt" localSheetId="5">[4]Waterfall!$C$7</definedName>
    <definedName name="Avail_Amt" localSheetId="6">[5]Waterfall!$C$7</definedName>
    <definedName name="Avail_Amt" localSheetId="9">[6]Waterfall!$C$7</definedName>
    <definedName name="Avail_Amt" localSheetId="7">[7]Waterfall!$C$7</definedName>
    <definedName name="Avail_Amt" localSheetId="1">[10]Waterfall!$C$7</definedName>
    <definedName name="Avail_Amt" localSheetId="2">[9]Waterfall!$C$7</definedName>
    <definedName name="Avail_Amt">[8]Waterfall!$C$7</definedName>
    <definedName name="Cert_BegBal" localSheetId="8">[1]Notes!$C$9</definedName>
    <definedName name="Cert_BegBal" localSheetId="4">[2]Notes!$C$9</definedName>
    <definedName name="Cert_BegBal" localSheetId="0">[11]Notes!$C$9</definedName>
    <definedName name="Cert_BegBal" localSheetId="10">[3]Notes!$C$9</definedName>
    <definedName name="Cert_BegBal" localSheetId="5">[4]Notes!$C$9</definedName>
    <definedName name="Cert_BegBal" localSheetId="6">[5]Notes!$C$9</definedName>
    <definedName name="Cert_BegBal" localSheetId="9">[6]Notes!$C$9</definedName>
    <definedName name="Cert_BegBal" localSheetId="7">[7]Notes!$C$9</definedName>
    <definedName name="Cert_BegBal" localSheetId="1">[10]Notes!$C$9</definedName>
    <definedName name="Cert_BegBal" localSheetId="2">[9]Notes!$C$9</definedName>
    <definedName name="Cert_BegBal">[8]Notes!$C$9</definedName>
    <definedName name="Cert_EndBal" localSheetId="8">[1]Notes!$P$9</definedName>
    <definedName name="Cert_EndBal" localSheetId="4">[2]Notes!$P$9</definedName>
    <definedName name="Cert_EndBal" localSheetId="0">[11]Notes!$P$9</definedName>
    <definedName name="Cert_EndBal" localSheetId="10">[3]Notes!$P$9</definedName>
    <definedName name="Cert_EndBal" localSheetId="5">[4]Notes!$P$9</definedName>
    <definedName name="Cert_EndBal" localSheetId="6">[5]Notes!$P$9</definedName>
    <definedName name="Cert_EndBal" localSheetId="9">[6]Notes!$P$9</definedName>
    <definedName name="Cert_EndBal" localSheetId="7">[7]Notes!$P$9</definedName>
    <definedName name="Cert_EndBal" localSheetId="1">[10]Notes!$P$9</definedName>
    <definedName name="Cert_EndBal" localSheetId="2">[9]Notes!$P$9</definedName>
    <definedName name="Cert_EndBal">[8]Notes!$P$9</definedName>
    <definedName name="Coll_BegBal" localSheetId="8">[1]Collateral!$B$4</definedName>
    <definedName name="Coll_BegBal" localSheetId="4">[2]Collateral!$B$4</definedName>
    <definedName name="Coll_BegBal" localSheetId="0">[11]Collateral!$B$4</definedName>
    <definedName name="Coll_BegBal" localSheetId="10">[3]Collateral!$B$4</definedName>
    <definedName name="Coll_BegBal" localSheetId="5">[4]Collateral!$B$4</definedName>
    <definedName name="Coll_BegBal" localSheetId="6">[5]Collateral!$B$4</definedName>
    <definedName name="Coll_BegBal" localSheetId="9">[6]Collateral!$B$4</definedName>
    <definedName name="Coll_BegBal" localSheetId="7">[7]Collateral!$B$4</definedName>
    <definedName name="Coll_BegBal" localSheetId="1">[10]Collateral!$B$4</definedName>
    <definedName name="Coll_BegBal" localSheetId="2">[9]Collateral!$B$4</definedName>
    <definedName name="Coll_BegBal">[8]Collateral!$B$4</definedName>
    <definedName name="Coll_EndBal" localSheetId="8">[1]Collateral!$B$5</definedName>
    <definedName name="Coll_EndBal" localSheetId="4">[2]Collateral!$B$5</definedName>
    <definedName name="Coll_EndBal" localSheetId="0">[11]Collateral!$B$5</definedName>
    <definedName name="Coll_EndBal" localSheetId="10">[3]Collateral!$B$5</definedName>
    <definedName name="Coll_EndBal" localSheetId="5">[4]Collateral!$B$5</definedName>
    <definedName name="Coll_EndBal" localSheetId="6">[5]Collateral!$B$5</definedName>
    <definedName name="Coll_EndBal" localSheetId="9">[6]Collateral!$B$5</definedName>
    <definedName name="Coll_EndBal" localSheetId="7">[7]Collateral!$B$5</definedName>
    <definedName name="Coll_EndBal" localSheetId="1">[10]Collateral!$B$5</definedName>
    <definedName name="Coll_EndBal" localSheetId="2">[9]Collateral!$B$5</definedName>
    <definedName name="Coll_EndBal">[8]Collateral!$B$5</definedName>
    <definedName name="Curr_DistDate" localSheetId="8">[1]Notes!$C$18</definedName>
    <definedName name="Curr_DistDate" localSheetId="4">[2]Notes!$C$18</definedName>
    <definedName name="Curr_DistDate" localSheetId="0">[11]Notes!$C$18</definedName>
    <definedName name="Curr_DistDate" localSheetId="10">[3]Notes!$C$18</definedName>
    <definedName name="Curr_DistDate" localSheetId="5">[4]Notes!$C$18</definedName>
    <definedName name="Curr_DistDate" localSheetId="6">[5]Notes!$C$18</definedName>
    <definedName name="Curr_DistDate" localSheetId="9">[6]Notes!$C$18</definedName>
    <definedName name="Curr_DistDate" localSheetId="7">[7]Notes!$C$18</definedName>
    <definedName name="Curr_DistDate" localSheetId="1">[10]Notes!$C$18</definedName>
    <definedName name="Curr_DistDate" localSheetId="2">[9]Notes!$C$18</definedName>
    <definedName name="Curr_DistDate">[8]Notes!$C$18</definedName>
    <definedName name="Events_of_Default" localSheetId="8">[1]Waterfall!$B$4</definedName>
    <definedName name="Events_of_Default" localSheetId="4">[2]Waterfall!$B$4</definedName>
    <definedName name="Events_of_Default" localSheetId="0">[11]Waterfall!$B$4</definedName>
    <definedName name="Events_of_Default" localSheetId="10">[3]Waterfall!$B$4</definedName>
    <definedName name="Events_of_Default" localSheetId="5">[4]Waterfall!$B$4</definedName>
    <definedName name="Events_of_Default" localSheetId="6">[5]Waterfall!$B$4</definedName>
    <definedName name="Events_of_Default" localSheetId="9">[6]Waterfall!$B$4</definedName>
    <definedName name="Events_of_Default" localSheetId="7">[7]Waterfall!$B$4</definedName>
    <definedName name="Events_of_Default" localSheetId="1">[10]Waterfall!$B$4</definedName>
    <definedName name="Events_of_Default" localSheetId="2">[9]Waterfall!$B$4</definedName>
    <definedName name="Events_of_Default">[8]Waterfall!$B$4</definedName>
    <definedName name="First_DistDate" localSheetId="8">[1]Notes!$C$16</definedName>
    <definedName name="First_DistDate" localSheetId="4">[2]Notes!$C$16</definedName>
    <definedName name="First_DistDate" localSheetId="0">[11]Notes!$C$16</definedName>
    <definedName name="First_DistDate" localSheetId="10">[3]Notes!$C$16</definedName>
    <definedName name="First_DistDate" localSheetId="5">[4]Notes!$C$16</definedName>
    <definedName name="First_DistDate" localSheetId="6">[5]Notes!$C$16</definedName>
    <definedName name="First_DistDate" localSheetId="9">[6]Notes!$C$16</definedName>
    <definedName name="First_DistDate" localSheetId="7">[7]Notes!$C$16</definedName>
    <definedName name="First_DistDate" localSheetId="1">[10]Notes!$C$16</definedName>
    <definedName name="First_DistDate" localSheetId="2">[9]Notes!$C$16</definedName>
    <definedName name="First_DistDate">[8]Notes!$C$16</definedName>
    <definedName name="HTML_CodePage" hidden="1">1252</definedName>
    <definedName name="HTML_Control" localSheetId="8" hidden="1">{"'Filing Version'!$A$1:$F$168"}</definedName>
    <definedName name="HTML_Control" localSheetId="4" hidden="1">{"'Filing Version'!$A$1:$F$168"}</definedName>
    <definedName name="HTML_Control" localSheetId="0" hidden="1">{"'Filing Version'!$A$1:$F$168"}</definedName>
    <definedName name="HTML_Control" localSheetId="10" hidden="1">{"'Filing Version'!$A$1:$F$168"}</definedName>
    <definedName name="HTML_Control" localSheetId="5" hidden="1">{"'Filing Version'!$A$1:$F$168"}</definedName>
    <definedName name="HTML_Control" localSheetId="6" hidden="1">{"'Filing Version'!$A$1:$F$168"}</definedName>
    <definedName name="HTML_Control" localSheetId="9" hidden="1">{"'Filing Version'!$A$1:$F$168"}</definedName>
    <definedName name="HTML_Control" localSheetId="7" hidden="1">{"'Filing Version'!$A$1:$F$168"}</definedName>
    <definedName name="HTML_Control" localSheetId="1" hidden="1">{"'Filing Version'!$A$1:$F$168"}</definedName>
    <definedName name="HTML_Control" localSheetId="2" hidden="1">{"'Filing Version'!$A$1:$F$168"}</definedName>
    <definedName name="HTML_Control" hidden="1">{"'Filing Version'!$A$1:$F$168"}</definedName>
    <definedName name="HTML_Control_1" localSheetId="8" hidden="1">{"'Filing Version'!$A$1:$F$168"}</definedName>
    <definedName name="HTML_Control_1" localSheetId="4" hidden="1">{"'Filing Version'!$A$1:$F$168"}</definedName>
    <definedName name="HTML_Control_1" localSheetId="0" hidden="1">{"'Filing Version'!$A$1:$F$168"}</definedName>
    <definedName name="HTML_Control_1" localSheetId="10" hidden="1">{"'Filing Version'!$A$1:$F$168"}</definedName>
    <definedName name="HTML_Control_1" localSheetId="11" hidden="1">{"'Filing Version'!$A$1:$F$168"}</definedName>
    <definedName name="HTML_Control_1" localSheetId="5" hidden="1">{"'Filing Version'!$A$1:$F$168"}</definedName>
    <definedName name="HTML_Control_1" localSheetId="6" hidden="1">{"'Filing Version'!$A$1:$F$168"}</definedName>
    <definedName name="HTML_Control_1" localSheetId="9" hidden="1">{"'Filing Version'!$A$1:$F$168"}</definedName>
    <definedName name="HTML_Control_1" localSheetId="7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8">[1]Collateral!$B$6</definedName>
    <definedName name="OC_BegBal" localSheetId="4">[2]Collateral!$B$6</definedName>
    <definedName name="OC_BegBal" localSheetId="0">[11]Collateral!$B$6</definedName>
    <definedName name="OC_BegBal" localSheetId="10">[3]Collateral!$B$6</definedName>
    <definedName name="OC_BegBal" localSheetId="5">[4]Collateral!$B$6</definedName>
    <definedName name="OC_BegBal" localSheetId="6">[5]Collateral!$B$6</definedName>
    <definedName name="OC_BegBal" localSheetId="9">[6]Collateral!$B$6</definedName>
    <definedName name="OC_BegBal" localSheetId="7">[7]Collateral!$B$6</definedName>
    <definedName name="OC_BegBal" localSheetId="1">[10]Collateral!$B$6</definedName>
    <definedName name="OC_BegBal" localSheetId="2">[9]Collateral!$B$6</definedName>
    <definedName name="OC_BegBal">[8]Collateral!$B$6</definedName>
    <definedName name="OC_EndBal" localSheetId="8">[1]Collateral!$B$7</definedName>
    <definedName name="OC_EndBal" localSheetId="4">[2]Collateral!$B$7</definedName>
    <definedName name="OC_EndBal" localSheetId="0">[11]Collateral!$B$7</definedName>
    <definedName name="OC_EndBal" localSheetId="10">[3]Collateral!$B$7</definedName>
    <definedName name="OC_EndBal" localSheetId="5">[4]Collateral!$B$7</definedName>
    <definedName name="OC_EndBal" localSheetId="6">[5]Collateral!$B$7</definedName>
    <definedName name="OC_EndBal" localSheetId="9">[6]Collateral!$B$7</definedName>
    <definedName name="OC_EndBal" localSheetId="7">[7]Collateral!$B$7</definedName>
    <definedName name="OC_EndBal" localSheetId="1">[10]Collateral!$B$7</definedName>
    <definedName name="OC_EndBal" localSheetId="2">[9]Collateral!$B$7</definedName>
    <definedName name="OC_EndBal">[8]Collateral!$B$7</definedName>
    <definedName name="Officer" localSheetId="8">#REF!</definedName>
    <definedName name="Officer" localSheetId="4">#REF!</definedName>
    <definedName name="Officer" localSheetId="0">#REF!</definedName>
    <definedName name="Officer" localSheetId="10">#REF!</definedName>
    <definedName name="Officer" localSheetId="5">#REF!</definedName>
    <definedName name="Officer" localSheetId="6">#REF!</definedName>
    <definedName name="Officer" localSheetId="9">#REF!</definedName>
    <definedName name="Officer" localSheetId="7">#REF!</definedName>
    <definedName name="Officer" localSheetId="1">#REF!</definedName>
    <definedName name="Officer" localSheetId="2">#REF!</definedName>
    <definedName name="Officer">#REF!</definedName>
    <definedName name="Prev_DistDate" localSheetId="8">[1]Notes!$C$17</definedName>
    <definedName name="Prev_DistDate" localSheetId="4">[2]Notes!$C$17</definedName>
    <definedName name="Prev_DistDate" localSheetId="0">[11]Notes!$C$17</definedName>
    <definedName name="Prev_DistDate" localSheetId="10">[3]Notes!$C$17</definedName>
    <definedName name="Prev_DistDate" localSheetId="5">[4]Notes!$C$17</definedName>
    <definedName name="Prev_DistDate" localSheetId="6">[5]Notes!$C$17</definedName>
    <definedName name="Prev_DistDate" localSheetId="9">[6]Notes!$C$17</definedName>
    <definedName name="Prev_DistDate" localSheetId="7">[7]Notes!$C$17</definedName>
    <definedName name="Prev_DistDate" localSheetId="1">[10]Notes!$C$17</definedName>
    <definedName name="Prev_DistDate" localSheetId="2">[9]Notes!$C$17</definedName>
    <definedName name="Prev_DistDate">[8]Notes!$C$17</definedName>
    <definedName name="prinatRAP" localSheetId="8">#REF!</definedName>
    <definedName name="prinatRAP" localSheetId="4">#REF!</definedName>
    <definedName name="prinatRAP" localSheetId="0">#REF!</definedName>
    <definedName name="prinatRAP" localSheetId="10">#REF!</definedName>
    <definedName name="prinatRAP" localSheetId="5">#REF!</definedName>
    <definedName name="prinatRAP" localSheetId="6">#REF!</definedName>
    <definedName name="prinatRAP" localSheetId="9">#REF!</definedName>
    <definedName name="prinatRAP" localSheetId="7">#REF!</definedName>
    <definedName name="prinatRAP" localSheetId="1">#REF!</definedName>
    <definedName name="prinatRAP" localSheetId="2">#REF!</definedName>
    <definedName name="prinatRAP">#REF!</definedName>
    <definedName name="Res_Fund" localSheetId="8">[1]Waterfall!$D$7</definedName>
    <definedName name="Res_Fund" localSheetId="4">[2]Waterfall!$D$7</definedName>
    <definedName name="Res_Fund" localSheetId="0">[11]Waterfall!$D$7</definedName>
    <definedName name="Res_Fund" localSheetId="10">[3]Waterfall!$D$7</definedName>
    <definedName name="Res_Fund" localSheetId="5">[4]Waterfall!$D$7</definedName>
    <definedName name="Res_Fund" localSheetId="6">[5]Waterfall!$D$7</definedName>
    <definedName name="Res_Fund" localSheetId="9">[6]Waterfall!$D$7</definedName>
    <definedName name="Res_Fund" localSheetId="7">[7]Waterfall!$D$7</definedName>
    <definedName name="Res_Fund" localSheetId="1">[10]Waterfall!$D$7</definedName>
    <definedName name="Res_Fund" localSheetId="2">[9]Waterfall!$D$7</definedName>
    <definedName name="Res_Fund">[8]Waterfall!$D$7</definedName>
    <definedName name="Rescission" localSheetId="8">[1]Waterfall!$B$3</definedName>
    <definedName name="Rescission" localSheetId="4">[2]Waterfall!$B$3</definedName>
    <definedName name="Rescission" localSheetId="0">[11]Waterfall!$B$3</definedName>
    <definedName name="Rescission" localSheetId="10">[3]Waterfall!$B$3</definedName>
    <definedName name="Rescission" localSheetId="5">[4]Waterfall!$B$3</definedName>
    <definedName name="Rescission" localSheetId="6">[5]Waterfall!$B$3</definedName>
    <definedName name="Rescission" localSheetId="9">[6]Waterfall!$B$3</definedName>
    <definedName name="Rescission" localSheetId="7">[7]Waterfall!$B$3</definedName>
    <definedName name="Rescission" localSheetId="1">[10]Waterfall!$B$3</definedName>
    <definedName name="Rescission" localSheetId="2">[9]Waterfall!$B$3</definedName>
    <definedName name="Rescission">[8]Waterfall!$B$3</definedName>
    <definedName name="test" localSheetId="8">#REF!</definedName>
    <definedName name="test" localSheetId="4">#REF!</definedName>
    <definedName name="test" localSheetId="0">#REF!</definedName>
    <definedName name="test" localSheetId="10">#REF!</definedName>
    <definedName name="test" localSheetId="5">#REF!</definedName>
    <definedName name="test" localSheetId="6">#REF!</definedName>
    <definedName name="test" localSheetId="9">#REF!</definedName>
    <definedName name="test" localSheetId="7">#REF!</definedName>
    <definedName name="test" localSheetId="1">#REF!</definedName>
    <definedName name="test" localSheetId="2">#REF!</definedName>
    <definedName name="test">#REF!</definedName>
    <definedName name="Title" localSheetId="8">#REF!</definedName>
    <definedName name="Title" localSheetId="4">#REF!</definedName>
    <definedName name="Title" localSheetId="0">#REF!</definedName>
    <definedName name="Title" localSheetId="10">#REF!</definedName>
    <definedName name="Title" localSheetId="5">#REF!</definedName>
    <definedName name="Title" localSheetId="6">#REF!</definedName>
    <definedName name="Title" localSheetId="9">#REF!</definedName>
    <definedName name="Title" localSheetId="7">#REF!</definedName>
    <definedName name="Title" localSheetId="1">#REF!</definedName>
    <definedName name="Title" localSheetId="2">#REF!</definedName>
    <definedName name="Title">#REF!</definedName>
    <definedName name="wrn.0205." localSheetId="8" hidden="1">{"0205",#N/A,FALSE,"0205"}</definedName>
    <definedName name="wrn.0205." localSheetId="4" hidden="1">{"0205",#N/A,FALSE,"0205"}</definedName>
    <definedName name="wrn.0205." localSheetId="0" hidden="1">{"0205",#N/A,FALSE,"0205"}</definedName>
    <definedName name="wrn.0205." localSheetId="10" hidden="1">{"0205",#N/A,FALSE,"0205"}</definedName>
    <definedName name="wrn.0205." localSheetId="5" hidden="1">{"0205",#N/A,FALSE,"0205"}</definedName>
    <definedName name="wrn.0205." localSheetId="6" hidden="1">{"0205",#N/A,FALSE,"0205"}</definedName>
    <definedName name="wrn.0205." localSheetId="9" hidden="1">{"0205",#N/A,FALSE,"0205"}</definedName>
    <definedName name="wrn.0205." localSheetId="7" hidden="1">{"0205",#N/A,FALSE,"0205"}</definedName>
    <definedName name="wrn.0205." localSheetId="1" hidden="1">{"0205",#N/A,FALSE,"0205"}</definedName>
    <definedName name="wrn.0205." localSheetId="2" hidden="1">{"0205",#N/A,FALSE,"0205"}</definedName>
    <definedName name="wrn.0205." hidden="1">{"0205",#N/A,FALSE,"0205"}</definedName>
    <definedName name="wrn.0205._1" localSheetId="8" hidden="1">{"0205",#N/A,FALSE,"0205"}</definedName>
    <definedName name="wrn.0205._1" localSheetId="4" hidden="1">{"0205",#N/A,FALSE,"0205"}</definedName>
    <definedName name="wrn.0205._1" localSheetId="0" hidden="1">{"0205",#N/A,FALSE,"0205"}</definedName>
    <definedName name="wrn.0205._1" localSheetId="10" hidden="1">{"0205",#N/A,FALSE,"0205"}</definedName>
    <definedName name="wrn.0205._1" localSheetId="11" hidden="1">{"0205",#N/A,FALSE,"0205"}</definedName>
    <definedName name="wrn.0205._1" localSheetId="5" hidden="1">{"0205",#N/A,FALSE,"0205"}</definedName>
    <definedName name="wrn.0205._1" localSheetId="6" hidden="1">{"0205",#N/A,FALSE,"0205"}</definedName>
    <definedName name="wrn.0205._1" localSheetId="9" hidden="1">{"0205",#N/A,FALSE,"0205"}</definedName>
    <definedName name="wrn.0205._1" localSheetId="7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8." localSheetId="8" hidden="1">{"0208",#N/A,FALSE,"0205"}</definedName>
    <definedName name="wrn.0208." localSheetId="4" hidden="1">{"0208",#N/A,FALSE,"0205"}</definedName>
    <definedName name="wrn.0208." localSheetId="0" hidden="1">{"0208",#N/A,FALSE,"0205"}</definedName>
    <definedName name="wrn.0208." localSheetId="10" hidden="1">{"0208",#N/A,FALSE,"0205"}</definedName>
    <definedName name="wrn.0208." localSheetId="5" hidden="1">{"0208",#N/A,FALSE,"0205"}</definedName>
    <definedName name="wrn.0208." localSheetId="6" hidden="1">{"0208",#N/A,FALSE,"0205"}</definedName>
    <definedName name="wrn.0208." localSheetId="9" hidden="1">{"0208",#N/A,FALSE,"0205"}</definedName>
    <definedName name="wrn.0208." localSheetId="7" hidden="1">{"0208",#N/A,FALSE,"0205"}</definedName>
    <definedName name="wrn.0208." localSheetId="1" hidden="1">{"0208",#N/A,FALSE,"0205"}</definedName>
    <definedName name="wrn.0208." localSheetId="2" hidden="1">{"0208",#N/A,FALSE,"0205"}</definedName>
    <definedName name="wrn.0208." hidden="1">{"0208",#N/A,FALSE,"0205"}</definedName>
    <definedName name="wrn.0208._1" localSheetId="8" hidden="1">{"0208",#N/A,FALSE,"0205"}</definedName>
    <definedName name="wrn.0208._1" localSheetId="4" hidden="1">{"0208",#N/A,FALSE,"0205"}</definedName>
    <definedName name="wrn.0208._1" localSheetId="0" hidden="1">{"0208",#N/A,FALSE,"0205"}</definedName>
    <definedName name="wrn.0208._1" localSheetId="10" hidden="1">{"0208",#N/A,FALSE,"0205"}</definedName>
    <definedName name="wrn.0208._1" localSheetId="11" hidden="1">{"0208",#N/A,FALSE,"0205"}</definedName>
    <definedName name="wrn.0208._1" localSheetId="5" hidden="1">{"0208",#N/A,FALSE,"0205"}</definedName>
    <definedName name="wrn.0208._1" localSheetId="6" hidden="1">{"0208",#N/A,FALSE,"0205"}</definedName>
    <definedName name="wrn.0208._1" localSheetId="9" hidden="1">{"0208",#N/A,FALSE,"0205"}</definedName>
    <definedName name="wrn.0208._1" localSheetId="7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TEST." localSheetId="8" hidden="1">{"TEST",#N/A,FALSE,"TEST"}</definedName>
    <definedName name="wrn.TEST." localSheetId="4" hidden="1">{"TEST",#N/A,FALSE,"TEST"}</definedName>
    <definedName name="wrn.TEST." localSheetId="0" hidden="1">{"TEST",#N/A,FALSE,"TEST"}</definedName>
    <definedName name="wrn.TEST." localSheetId="10" hidden="1">{"TEST",#N/A,FALSE,"TEST"}</definedName>
    <definedName name="wrn.TEST." localSheetId="5" hidden="1">{"TEST",#N/A,FALSE,"TEST"}</definedName>
    <definedName name="wrn.TEST." localSheetId="6" hidden="1">{"TEST",#N/A,FALSE,"TEST"}</definedName>
    <definedName name="wrn.TEST." localSheetId="9" hidden="1">{"TEST",#N/A,FALSE,"TEST"}</definedName>
    <definedName name="wrn.TEST." localSheetId="7" hidden="1">{"TEST",#N/A,FALSE,"TEST"}</definedName>
    <definedName name="wrn.TEST." localSheetId="1" hidden="1">{"TEST",#N/A,FALSE,"TEST"}</definedName>
    <definedName name="wrn.TEST." localSheetId="2" hidden="1">{"TEST",#N/A,FALSE,"TEST"}</definedName>
    <definedName name="wrn.TEST." hidden="1">{"TEST",#N/A,FALSE,"TEST"}</definedName>
    <definedName name="wrn.TEST._1" localSheetId="8" hidden="1">{"TEST",#N/A,FALSE,"TEST"}</definedName>
    <definedName name="wrn.TEST._1" localSheetId="4" hidden="1">{"TEST",#N/A,FALSE,"TEST"}</definedName>
    <definedName name="wrn.TEST._1" localSheetId="0" hidden="1">{"TEST",#N/A,FALSE,"TEST"}</definedName>
    <definedName name="wrn.TEST._1" localSheetId="10" hidden="1">{"TEST",#N/A,FALSE,"TEST"}</definedName>
    <definedName name="wrn.TEST._1" localSheetId="11" hidden="1">{"TEST",#N/A,FALSE,"TEST"}</definedName>
    <definedName name="wrn.TEST._1" localSheetId="5" hidden="1">{"TEST",#N/A,FALSE,"TEST"}</definedName>
    <definedName name="wrn.TEST._1" localSheetId="6" hidden="1">{"TEST",#N/A,FALSE,"TEST"}</definedName>
    <definedName name="wrn.TEST._1" localSheetId="9" hidden="1">{"TEST",#N/A,FALSE,"TEST"}</definedName>
    <definedName name="wrn.TEST._1" localSheetId="7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MPL." localSheetId="8" hidden="1">{"TMPL",#N/A,FALSE,"TMPL"}</definedName>
    <definedName name="wrn.TMPL." localSheetId="4" hidden="1">{"TMPL",#N/A,FALSE,"TMPL"}</definedName>
    <definedName name="wrn.TMPL." localSheetId="0" hidden="1">{"TMPL",#N/A,FALSE,"TMPL"}</definedName>
    <definedName name="wrn.TMPL." localSheetId="10" hidden="1">{"TMPL",#N/A,FALSE,"TMPL"}</definedName>
    <definedName name="wrn.TMPL." localSheetId="5" hidden="1">{"TMPL",#N/A,FALSE,"TMPL"}</definedName>
    <definedName name="wrn.TMPL." localSheetId="6" hidden="1">{"TMPL",#N/A,FALSE,"TMPL"}</definedName>
    <definedName name="wrn.TMPL." localSheetId="9" hidden="1">{"TMPL",#N/A,FALSE,"TMPL"}</definedName>
    <definedName name="wrn.TMPL." localSheetId="7" hidden="1">{"TMPL",#N/A,FALSE,"TMPL"}</definedName>
    <definedName name="wrn.TMPL." localSheetId="1" hidden="1">{"TMPL",#N/A,FALSE,"TMPL"}</definedName>
    <definedName name="wrn.TMPL." localSheetId="2" hidden="1">{"TMPL",#N/A,FALSE,"TMPL"}</definedName>
    <definedName name="wrn.TMPL." hidden="1">{"TMPL",#N/A,FALSE,"TMPL"}</definedName>
    <definedName name="wrn.TMPL._1" localSheetId="8" hidden="1">{"TMPL",#N/A,FALSE,"TMPL"}</definedName>
    <definedName name="wrn.TMPL._1" localSheetId="4" hidden="1">{"TMPL",#N/A,FALSE,"TMPL"}</definedName>
    <definedName name="wrn.TMPL._1" localSheetId="0" hidden="1">{"TMPL",#N/A,FALSE,"TMPL"}</definedName>
    <definedName name="wrn.TMPL._1" localSheetId="10" hidden="1">{"TMPL",#N/A,FALSE,"TMPL"}</definedName>
    <definedName name="wrn.TMPL._1" localSheetId="11" hidden="1">{"TMPL",#N/A,FALSE,"TMPL"}</definedName>
    <definedName name="wrn.TMPL._1" localSheetId="5" hidden="1">{"TMPL",#N/A,FALSE,"TMPL"}</definedName>
    <definedName name="wrn.TMPL._1" localSheetId="6" hidden="1">{"TMPL",#N/A,FALSE,"TMPL"}</definedName>
    <definedName name="wrn.TMPL._1" localSheetId="9" hidden="1">{"TMPL",#N/A,FALSE,"TMPL"}</definedName>
    <definedName name="wrn.TMPL._1" localSheetId="7" hidden="1">{"TMPL",#N/A,FALSE,"TMPL"}</definedName>
    <definedName name="wrn.TMPL._1" localSheetId="1" hidden="1">{"TMPL",#N/A,FALSE,"TMPL"}</definedName>
    <definedName name="wrn.TMPL._1" localSheetId="2" hidden="1">{"TMPL",#N/A,FALSE,"TMPL"}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7" i="3" l="1"/>
  <c r="E204" i="3"/>
  <c r="E201" i="3"/>
  <c r="E198" i="3"/>
  <c r="D190" i="3"/>
  <c r="D189" i="3"/>
  <c r="D186" i="3"/>
  <c r="D187" i="3"/>
  <c r="D184" i="3"/>
  <c r="E180" i="3"/>
  <c r="D180" i="3"/>
  <c r="E179" i="3"/>
  <c r="D179" i="3"/>
  <c r="E178" i="3"/>
  <c r="D178" i="3"/>
  <c r="F174" i="3"/>
  <c r="E174" i="3"/>
  <c r="D174" i="3"/>
  <c r="F173" i="3"/>
  <c r="E173" i="3"/>
  <c r="D173" i="3"/>
  <c r="F172" i="3"/>
  <c r="E172" i="3"/>
  <c r="D172" i="3"/>
  <c r="F171" i="3"/>
  <c r="F175" i="3" s="1"/>
  <c r="E171" i="3"/>
  <c r="E175" i="3" s="1"/>
  <c r="D171" i="3"/>
  <c r="D175" i="3" s="1"/>
  <c r="D168" i="3"/>
  <c r="D164" i="3"/>
  <c r="D163" i="3"/>
  <c r="D162" i="3"/>
  <c r="D165" i="3"/>
  <c r="D159" i="3"/>
  <c r="D158" i="3"/>
  <c r="E157" i="3"/>
  <c r="D157" i="3"/>
  <c r="E154" i="3"/>
  <c r="E153" i="3"/>
  <c r="E149" i="3"/>
  <c r="E147" i="3"/>
  <c r="E146" i="3"/>
  <c r="E145" i="3"/>
  <c r="E144" i="3"/>
  <c r="E143" i="3"/>
  <c r="E137" i="3"/>
  <c r="E136" i="3"/>
  <c r="E135" i="3"/>
  <c r="E130" i="3"/>
  <c r="E127" i="3"/>
  <c r="E126" i="3"/>
  <c r="E125" i="3"/>
  <c r="E123" i="3"/>
  <c r="E121" i="3"/>
  <c r="E120" i="3"/>
  <c r="E119" i="3"/>
  <c r="E117" i="3"/>
  <c r="E107" i="3"/>
  <c r="E106" i="3"/>
  <c r="E104" i="3"/>
  <c r="E103" i="3"/>
  <c r="E102" i="3"/>
  <c r="E99" i="3"/>
  <c r="E98" i="3"/>
  <c r="E96" i="3"/>
  <c r="E95" i="3"/>
  <c r="E94" i="3"/>
  <c r="E91" i="3"/>
  <c r="E90" i="3"/>
  <c r="E88" i="3"/>
  <c r="E87" i="3"/>
  <c r="E86" i="3"/>
  <c r="E83" i="3"/>
  <c r="E82" i="3"/>
  <c r="E111" i="3" s="1"/>
  <c r="E80" i="3"/>
  <c r="E110" i="3" s="1"/>
  <c r="E79" i="3"/>
  <c r="E78" i="3"/>
  <c r="E75" i="3"/>
  <c r="E113" i="3" s="1"/>
  <c r="E74" i="3"/>
  <c r="E72" i="3"/>
  <c r="E71" i="3"/>
  <c r="E70" i="3"/>
  <c r="E112" i="3" s="1"/>
  <c r="E66" i="3"/>
  <c r="E65" i="3"/>
  <c r="E64" i="3"/>
  <c r="E61" i="3"/>
  <c r="E58" i="3"/>
  <c r="D53" i="3"/>
  <c r="E181" i="3" s="1"/>
  <c r="D51" i="3"/>
  <c r="E44" i="3"/>
  <c r="E41" i="3"/>
  <c r="E40" i="3"/>
  <c r="E42" i="3" s="1"/>
  <c r="E36" i="3"/>
  <c r="E35" i="3"/>
  <c r="E37" i="3" s="1"/>
  <c r="E47" i="3" s="1"/>
  <c r="E57" i="3" s="1"/>
  <c r="E59" i="3" s="1"/>
  <c r="E28" i="3"/>
  <c r="D28" i="3"/>
  <c r="C28" i="3"/>
  <c r="B28" i="3"/>
  <c r="C27" i="3"/>
  <c r="B27" i="3"/>
  <c r="D26" i="3"/>
  <c r="C26" i="3"/>
  <c r="B26" i="3"/>
  <c r="C25" i="3"/>
  <c r="B25" i="3"/>
  <c r="D24" i="3"/>
  <c r="C24" i="3"/>
  <c r="E24" i="3" s="1"/>
  <c r="B24" i="3"/>
  <c r="C23" i="3"/>
  <c r="C29" i="3" s="1"/>
  <c r="B23" i="3"/>
  <c r="B29" i="3" s="1"/>
  <c r="E19" i="3"/>
  <c r="F19" i="3" s="1"/>
  <c r="D19" i="3"/>
  <c r="C19" i="3"/>
  <c r="E18" i="3"/>
  <c r="D18" i="3"/>
  <c r="C18" i="3"/>
  <c r="E25" i="3" s="1"/>
  <c r="B18" i="3"/>
  <c r="F17" i="3"/>
  <c r="E17" i="3"/>
  <c r="D17" i="3"/>
  <c r="C17" i="3"/>
  <c r="B17" i="3"/>
  <c r="E16" i="3"/>
  <c r="D16" i="3"/>
  <c r="D13" i="3" s="1"/>
  <c r="C16" i="3"/>
  <c r="C13" i="3" s="1"/>
  <c r="F13" i="3" s="1"/>
  <c r="B16" i="3"/>
  <c r="F15" i="3"/>
  <c r="E15" i="3"/>
  <c r="D15" i="3"/>
  <c r="C15" i="3"/>
  <c r="B15" i="3"/>
  <c r="E14" i="3"/>
  <c r="E13" i="3" s="1"/>
  <c r="D14" i="3"/>
  <c r="C14" i="3"/>
  <c r="E23" i="3" s="1"/>
  <c r="B14" i="3"/>
  <c r="E52" i="3"/>
  <c r="C12" i="3"/>
  <c r="C11" i="3"/>
  <c r="F10" i="3"/>
  <c r="C10" i="3"/>
  <c r="F4" i="3"/>
  <c r="D4" i="3"/>
  <c r="F3" i="3"/>
  <c r="D3" i="3"/>
  <c r="B3" i="3"/>
  <c r="E53" i="3" l="1"/>
  <c r="E131" i="3"/>
  <c r="D166" i="3"/>
  <c r="D182" i="3"/>
  <c r="E182" i="3"/>
  <c r="F14" i="3"/>
  <c r="E26" i="3"/>
  <c r="F16" i="3"/>
  <c r="F18" i="3"/>
  <c r="D23" i="3"/>
  <c r="D25" i="3"/>
  <c r="D27" i="3"/>
  <c r="E27" i="3"/>
</calcChain>
</file>

<file path=xl/comments1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0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1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2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9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<sst xmlns="http://schemas.openxmlformats.org/spreadsheetml/2006/main" count="2047" uniqueCount="157">
  <si>
    <t>Nissan Auto Receivables 2018-A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</si>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</sst>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5" fillId="0" borderId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Fill="1" applyAlignment="1">
      <alignment vertical="top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 applyFill="1"/>
    <xf numFmtId="0" fontId="4" fillId="0" borderId="0" xfId="0" applyFont="1" applyAlignme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1" applyFont="1" applyFill="1" applyBorder="1"/>
    <xf numFmtId="15" fontId="6" fillId="0" borderId="0" xfId="1" applyNumberFormat="1" applyFont="1" applyFill="1" applyBorder="1"/>
    <xf numFmtId="39" fontId="6" fillId="0" borderId="0" xfId="1" applyNumberFormat="1" applyFont="1" applyBorder="1"/>
    <xf numFmtId="0" fontId="6" fillId="0" borderId="0" xfId="1" applyFont="1" applyBorder="1"/>
    <xf numFmtId="0" fontId="6" fillId="0" borderId="0" xfId="1" applyFont="1" applyBorder="1" applyAlignment="1">
      <alignment horizontal="center" vertic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6" fillId="0" borderId="0" xfId="1" applyNumberFormat="1" applyFont="1" applyFill="1" applyBorder="1"/>
    <xf numFmtId="39" fontId="9" fillId="0" borderId="0" xfId="2" applyNumberFormat="1" applyFont="1" applyFill="1" applyBorder="1"/>
    <xf numFmtId="39" fontId="6" fillId="0" borderId="0" xfId="3" applyNumberFormat="1" applyFont="1" applyBorder="1"/>
    <xf numFmtId="39" fontId="6" fillId="0" borderId="0" xfId="3" applyNumberFormat="1" applyFont="1" applyFill="1" applyBorder="1"/>
    <xf numFmtId="165" fontId="6" fillId="0" borderId="0" xfId="3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2" applyNumberFormat="1" applyFont="1" applyBorder="1"/>
    <xf numFmtId="39" fontId="2" fillId="0" borderId="0" xfId="2" applyNumberFormat="1" applyFont="1" applyBorder="1"/>
    <xf numFmtId="39" fontId="2" fillId="0" borderId="0" xfId="4" applyNumberFormat="1" applyFont="1"/>
    <xf numFmtId="0" fontId="2" fillId="0" borderId="0" xfId="0" applyFont="1" applyFill="1" applyBorder="1" applyAlignment="1">
      <alignment horizontal="left" indent="1"/>
    </xf>
    <xf numFmtId="166" fontId="9" fillId="0" borderId="0" xfId="0" applyNumberFormat="1" applyFont="1" applyFill="1" applyBorder="1"/>
    <xf numFmtId="0" fontId="2" fillId="0" borderId="0" xfId="0" applyFont="1" applyBorder="1" applyAlignment="1">
      <alignment horizontal="left" indent="1"/>
    </xf>
    <xf numFmtId="164" fontId="2" fillId="0" borderId="0" xfId="0" applyNumberFormat="1" applyFont="1" applyBorder="1"/>
    <xf numFmtId="39" fontId="2" fillId="0" borderId="0" xfId="4" applyNumberFormat="1" applyFont="1" applyBorder="1"/>
    <xf numFmtId="167" fontId="2" fillId="0" borderId="0" xfId="4" applyNumberFormat="1" applyFont="1" applyBorder="1" applyAlignment="1">
      <alignment horizontal="center" vertical="center"/>
    </xf>
    <xf numFmtId="39" fontId="2" fillId="0" borderId="0" xfId="4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8" fontId="6" fillId="0" borderId="0" xfId="3" applyNumberFormat="1" applyFont="1" applyBorder="1"/>
    <xf numFmtId="168" fontId="6" fillId="0" borderId="0" xfId="3" applyNumberFormat="1" applyFont="1" applyFill="1" applyBorder="1"/>
    <xf numFmtId="0" fontId="2" fillId="0" borderId="0" xfId="0" applyFont="1" applyBorder="1"/>
    <xf numFmtId="39" fontId="2" fillId="0" borderId="1" xfId="4" applyNumberFormat="1" applyFont="1" applyBorder="1"/>
    <xf numFmtId="169" fontId="2" fillId="0" borderId="0" xfId="4" applyNumberFormat="1" applyFont="1" applyBorder="1"/>
    <xf numFmtId="169" fontId="2" fillId="0" borderId="0" xfId="4" applyNumberFormat="1" applyFont="1"/>
    <xf numFmtId="39" fontId="2" fillId="0" borderId="0" xfId="4" applyNumberFormat="1" applyFont="1" applyAlignment="1">
      <alignment horizontal="center" vertical="center"/>
    </xf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Alignment="1">
      <alignment horizontal="left" indent="2"/>
    </xf>
    <xf numFmtId="39" fontId="6" fillId="0" borderId="0" xfId="3" applyNumberFormat="1" applyFont="1" applyFill="1" applyAlignment="1">
      <alignment horizontal="right"/>
    </xf>
    <xf numFmtId="39" fontId="2" fillId="0" borderId="0" xfId="0" applyNumberFormat="1" applyFont="1" applyFill="1" applyBorder="1" applyAlignment="1">
      <alignment horizontal="center" vertical="center"/>
    </xf>
    <xf numFmtId="39" fontId="3" fillId="0" borderId="0" xfId="2" applyNumberFormat="1" applyFont="1" applyFill="1" applyBorder="1" applyAlignment="1">
      <alignment horizontal="right"/>
    </xf>
    <xf numFmtId="39" fontId="6" fillId="0" borderId="2" xfId="3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4" applyNumberFormat="1" applyFont="1" applyAlignment="1">
      <alignment horizontal="right"/>
    </xf>
    <xf numFmtId="39" fontId="6" fillId="0" borderId="0" xfId="1" applyNumberFormat="1" applyFont="1" applyFill="1" applyAlignment="1">
      <alignment horizontal="right"/>
    </xf>
    <xf numFmtId="39" fontId="6" fillId="0" borderId="3" xfId="1" applyNumberFormat="1" applyFont="1" applyFill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4" applyFont="1" applyAlignment="1">
      <alignment horizontal="right"/>
    </xf>
    <xf numFmtId="170" fontId="6" fillId="0" borderId="0" xfId="3" applyNumberFormat="1" applyFont="1" applyFill="1" applyAlignment="1">
      <alignment horizontal="right"/>
    </xf>
    <xf numFmtId="0" fontId="6" fillId="0" borderId="0" xfId="1" applyFont="1"/>
    <xf numFmtId="170" fontId="6" fillId="0" borderId="0" xfId="3" applyNumberFormat="1" applyFont="1" applyFill="1"/>
    <xf numFmtId="39" fontId="6" fillId="0" borderId="0" xfId="3" applyNumberFormat="1" applyFont="1" applyFill="1" applyBorder="1" applyAlignment="1">
      <alignment horizontal="right"/>
    </xf>
    <xf numFmtId="39" fontId="6" fillId="0" borderId="0" xfId="3" applyNumberFormat="1" applyFont="1" applyFill="1"/>
    <xf numFmtId="39" fontId="6" fillId="0" borderId="0" xfId="1" applyNumberFormat="1" applyFont="1" applyFill="1"/>
    <xf numFmtId="0" fontId="2" fillId="0" borderId="0" xfId="0" applyFont="1" applyAlignment="1">
      <alignment horizontal="left" indent="3"/>
    </xf>
    <xf numFmtId="43" fontId="2" fillId="0" borderId="0" xfId="4" applyFont="1"/>
    <xf numFmtId="43" fontId="6" fillId="0" borderId="0" xfId="3" applyNumberFormat="1" applyFont="1" applyFill="1"/>
    <xf numFmtId="0" fontId="6" fillId="0" borderId="0" xfId="1" applyFont="1" applyFill="1"/>
    <xf numFmtId="39" fontId="6" fillId="0" borderId="2" xfId="1" applyNumberFormat="1" applyFont="1" applyFill="1" applyBorder="1"/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indent="1"/>
    </xf>
    <xf numFmtId="10" fontId="2" fillId="0" borderId="0" xfId="0" applyNumberFormat="1" applyFont="1"/>
    <xf numFmtId="10" fontId="6" fillId="0" borderId="0" xfId="1" applyNumberFormat="1" applyFont="1" applyFill="1"/>
    <xf numFmtId="43" fontId="6" fillId="0" borderId="0" xfId="3" applyFont="1" applyFill="1"/>
    <xf numFmtId="10" fontId="2" fillId="0" borderId="0" xfId="5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4" applyFont="1" applyAlignment="1">
      <alignment horizontal="right" wrapText="1"/>
    </xf>
    <xf numFmtId="1" fontId="6" fillId="0" borderId="0" xfId="3" applyNumberFormat="1" applyFont="1" applyFill="1"/>
    <xf numFmtId="1" fontId="6" fillId="0" borderId="0" xfId="3" applyNumberFormat="1" applyFont="1" applyFill="1" applyBorder="1"/>
    <xf numFmtId="39" fontId="6" fillId="0" borderId="2" xfId="3" applyNumberFormat="1" applyFont="1" applyFill="1" applyBorder="1"/>
    <xf numFmtId="1" fontId="6" fillId="0" borderId="2" xfId="3" applyNumberFormat="1" applyFont="1" applyFill="1" applyBorder="1"/>
    <xf numFmtId="10" fontId="6" fillId="0" borderId="2" xfId="6" applyNumberFormat="1" applyFont="1" applyFill="1" applyBorder="1"/>
    <xf numFmtId="43" fontId="6" fillId="0" borderId="0" xfId="2" applyFont="1" applyFill="1"/>
    <xf numFmtId="10" fontId="6" fillId="0" borderId="0" xfId="3" applyNumberFormat="1" applyFont="1" applyFill="1"/>
    <xf numFmtId="43" fontId="2" fillId="0" borderId="0" xfId="0" applyNumberFormat="1" applyFont="1" applyFill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39" fontId="3" fillId="0" borderId="0" xfId="7" applyNumberFormat="1" applyFont="1" applyFill="1" applyBorder="1" applyAlignment="1">
      <alignment horizontal="right"/>
    </xf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1" applyFont="1" applyFill="1" applyAlignment="1">
      <alignment horizontal="right"/>
    </xf>
    <xf numFmtId="0" fontId="12" fillId="0" borderId="0" xfId="0" applyFont="1" applyAlignment="1">
      <alignment vertical="center" wrapText="1"/>
    </xf>
    <xf numFmtId="39" fontId="9" fillId="0" borderId="0" xfId="7" applyNumberFormat="1" applyFont="1" applyFill="1" applyBorder="1"/>
    <xf numFmtId="39" fontId="9" fillId="0" borderId="0" xfId="7" applyNumberFormat="1" applyFont="1" applyBorder="1"/>
    <xf numFmtId="39" fontId="2" fillId="0" borderId="0" xfId="7" applyNumberFormat="1" applyFont="1" applyBorder="1"/>
    <xf numFmtId="43" fontId="6" fillId="0" borderId="0" xfId="7" applyFont="1" applyFill="1"/>
  </cellXfs>
  <cellStyles count="8">
    <cellStyle name="Comma 10" xfId="7"/>
    <cellStyle name="Comma 2" xfId="2"/>
    <cellStyle name="Comma 2 2" xfId="4"/>
    <cellStyle name="Comma 3 2" xfId="3"/>
    <cellStyle name="Normal" xfId="0" builtinId="0"/>
    <cellStyle name="Normal 3" xfId="1"/>
    <cellStyle name="Percent 2" xfId="5"/>
    <cellStyle name="Percent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00/CORP/TREASURY/EXCEL/OwnerTrust18A/ABS6/18-AApr21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8A/ABS6/18-ANov21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8A/ABS6/18-ADec2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00/CORP/TREASURY/EXCEL/OwnerTrust18A/ABS6/18-AAug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8A/ABS6/18-AFeb2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00/CORP/TREASURY/EXCEL/OwnerTrust18A/ABS6/18-AJul2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00/CORP/TREASURY/EXCEL/OwnerTrust18A/ABS6/18-AJun2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8A/ABS6/18-AMar2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00/CORP/TREASURY/EXCEL/OwnerTrust18A/ABS6/18-AMay2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8A/ABS6/18-AJan2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8A/ABS6/18-AOct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184277883.22</v>
          </cell>
        </row>
        <row r="5">
          <cell r="B5">
            <v>169302293.86000001</v>
          </cell>
        </row>
        <row r="6">
          <cell r="B6">
            <v>5364617.04</v>
          </cell>
        </row>
        <row r="7">
          <cell r="B7">
            <v>4764327.0199999996</v>
          </cell>
        </row>
        <row r="8">
          <cell r="B8">
            <v>178913266.18000001</v>
          </cell>
        </row>
        <row r="9">
          <cell r="B9">
            <v>164537966.84</v>
          </cell>
        </row>
      </sheetData>
      <sheetData sheetId="12"/>
      <sheetData sheetId="13"/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15492802.100000001</v>
          </cell>
          <cell r="D7">
            <v>2604166.6800000002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7246594.3799999896</v>
          </cell>
          <cell r="P7">
            <v>0</v>
          </cell>
        </row>
        <row r="8">
          <cell r="C8">
            <v>130000000</v>
          </cell>
          <cell r="P8">
            <v>122871295.03999999</v>
          </cell>
        </row>
        <row r="9">
          <cell r="C9">
            <v>41666671.799999997</v>
          </cell>
          <cell r="P9">
            <v>41666671.799999997</v>
          </cell>
        </row>
        <row r="16">
          <cell r="C16">
            <v>43174</v>
          </cell>
        </row>
        <row r="17">
          <cell r="C17">
            <v>44301</v>
          </cell>
        </row>
        <row r="18">
          <cell r="C18">
            <v>44333</v>
          </cell>
        </row>
        <row r="23">
          <cell r="C23">
            <v>43539</v>
          </cell>
        </row>
        <row r="24">
          <cell r="C24">
            <v>43966</v>
          </cell>
        </row>
        <row r="26">
          <cell r="C26">
            <v>44484</v>
          </cell>
        </row>
        <row r="27">
          <cell r="C27">
            <v>45215</v>
          </cell>
        </row>
      </sheetData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97622700.659999996</v>
          </cell>
        </row>
        <row r="5">
          <cell r="B5">
            <v>88052296.340000004</v>
          </cell>
        </row>
        <row r="6">
          <cell r="B6">
            <v>2204719.23</v>
          </cell>
        </row>
        <row r="7">
          <cell r="B7">
            <v>1904144.82</v>
          </cell>
        </row>
        <row r="8">
          <cell r="B8">
            <v>95417981.429999992</v>
          </cell>
        </row>
        <row r="9">
          <cell r="B9">
            <v>86148151.520000011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9800128.4199999999</v>
          </cell>
          <cell r="D7">
            <v>2604166.6800000002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53751309.630000003</v>
          </cell>
          <cell r="P8">
            <v>44481479.720000021</v>
          </cell>
        </row>
        <row r="9">
          <cell r="C9">
            <v>41666671.799999997</v>
          </cell>
          <cell r="P9">
            <v>41666671.799999997</v>
          </cell>
        </row>
        <row r="16">
          <cell r="C16">
            <v>43174</v>
          </cell>
        </row>
        <row r="17">
          <cell r="C17">
            <v>44515</v>
          </cell>
        </row>
        <row r="18">
          <cell r="C18">
            <v>44545</v>
          </cell>
        </row>
        <row r="23">
          <cell r="C23">
            <v>43539</v>
          </cell>
        </row>
        <row r="24">
          <cell r="C24">
            <v>43966</v>
          </cell>
        </row>
        <row r="26">
          <cell r="C26">
            <v>44484</v>
          </cell>
        </row>
        <row r="27">
          <cell r="C27">
            <v>45215</v>
          </cell>
        </row>
      </sheetData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88052296.340000004</v>
          </cell>
        </row>
        <row r="5">
          <cell r="B5">
            <v>78992572.819999993</v>
          </cell>
        </row>
        <row r="6">
          <cell r="B6">
            <v>1904144.82</v>
          </cell>
        </row>
        <row r="7">
          <cell r="B7">
            <v>1633678.49</v>
          </cell>
        </row>
        <row r="8">
          <cell r="B8">
            <v>86148151.520000011</v>
          </cell>
        </row>
        <row r="9">
          <cell r="B9">
            <v>77358894.329999998</v>
          </cell>
        </row>
      </sheetData>
      <sheetData sheetId="12"/>
      <sheetData sheetId="13"/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9255918.9399999995</v>
          </cell>
          <cell r="D7">
            <v>2604166.6800000002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44481479.719999999</v>
          </cell>
          <cell r="P8">
            <v>35692222.529999986</v>
          </cell>
        </row>
        <row r="9">
          <cell r="C9">
            <v>41666671.799999997</v>
          </cell>
          <cell r="P9">
            <v>41666671.799999997</v>
          </cell>
        </row>
        <row r="16">
          <cell r="C16">
            <v>43174</v>
          </cell>
        </row>
        <row r="17">
          <cell r="C17">
            <v>44545</v>
          </cell>
        </row>
        <row r="18">
          <cell r="C18">
            <v>44579</v>
          </cell>
        </row>
        <row r="23">
          <cell r="C23">
            <v>43539</v>
          </cell>
        </row>
        <row r="24">
          <cell r="C24">
            <v>43966</v>
          </cell>
        </row>
        <row r="26">
          <cell r="C26">
            <v>44484</v>
          </cell>
        </row>
        <row r="27">
          <cell r="C27">
            <v>45215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1114467625.3</v>
          </cell>
        </row>
      </sheetData>
      <sheetData sheetId="6"/>
      <sheetData sheetId="7"/>
      <sheetData sheetId="8"/>
      <sheetData sheetId="9"/>
      <sheetData sheetId="10"/>
      <sheetData sheetId="11">
        <row r="4">
          <cell r="B4">
            <v>129892772.86</v>
          </cell>
        </row>
        <row r="5">
          <cell r="B5">
            <v>117948760.67</v>
          </cell>
        </row>
        <row r="6">
          <cell r="B6">
            <v>3292023.61</v>
          </cell>
        </row>
        <row r="7">
          <cell r="B7">
            <v>2877789.42</v>
          </cell>
        </row>
        <row r="8">
          <cell r="B8">
            <v>126600749.25</v>
          </cell>
        </row>
        <row r="9">
          <cell r="B9">
            <v>115070971.25</v>
          </cell>
        </row>
      </sheetData>
      <sheetData sheetId="12"/>
      <sheetData sheetId="13"/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12151001.549999999</v>
          </cell>
          <cell r="D7">
            <v>2604166.6800000002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84934077.450000003</v>
          </cell>
          <cell r="P8">
            <v>73404299.450000003</v>
          </cell>
        </row>
        <row r="9">
          <cell r="C9">
            <v>41666671.799999997</v>
          </cell>
          <cell r="P9">
            <v>41666671.799999997</v>
          </cell>
        </row>
        <row r="16">
          <cell r="C16">
            <v>43174</v>
          </cell>
        </row>
        <row r="17">
          <cell r="C17">
            <v>44424</v>
          </cell>
        </row>
        <row r="18">
          <cell r="C18">
            <v>44454</v>
          </cell>
        </row>
        <row r="23">
          <cell r="C23">
            <v>43539</v>
          </cell>
        </row>
        <row r="24">
          <cell r="C24">
            <v>43966</v>
          </cell>
        </row>
        <row r="26">
          <cell r="C26">
            <v>44484</v>
          </cell>
        </row>
        <row r="27">
          <cell r="C27">
            <v>45215</v>
          </cell>
        </row>
      </sheetData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0911_COLLATERAL_BALANCE</v>
          </cell>
          <cell r="D2">
            <v>201677487.74000001</v>
          </cell>
          <cell r="F2" t="str">
            <v>N</v>
          </cell>
        </row>
        <row r="3">
          <cell r="B3" t="str">
            <v>0911_CURRENT_AMT</v>
          </cell>
          <cell r="D3">
            <v>0</v>
          </cell>
          <cell r="F3" t="str">
            <v>N</v>
          </cell>
        </row>
        <row r="4">
          <cell r="B4" t="str">
            <v>0911_CURRENT_CNT</v>
          </cell>
          <cell r="D4">
            <v>2699</v>
          </cell>
          <cell r="F4" t="str">
            <v>N</v>
          </cell>
        </row>
        <row r="5">
          <cell r="B5" t="str">
            <v>0911_CURRENT_MONTH_EXTENSIONS</v>
          </cell>
          <cell r="D5">
            <v>1269136.74</v>
          </cell>
          <cell r="F5" t="str">
            <v>N</v>
          </cell>
        </row>
        <row r="6">
          <cell r="B6" t="str">
            <v>0911_CURRENT_MONTH_EXTENSIONS_CNT</v>
          </cell>
          <cell r="D6">
            <v>86</v>
          </cell>
          <cell r="F6" t="str">
            <v>N</v>
          </cell>
        </row>
        <row r="7">
          <cell r="B7" t="str">
            <v>0911_DAILY_REMIT</v>
          </cell>
          <cell r="D7">
            <v>14431716.52</v>
          </cell>
          <cell r="F7" t="str">
            <v>N</v>
          </cell>
        </row>
        <row r="8">
          <cell r="B8" t="str">
            <v>0911_DELINQ_60_PLUS_AMT</v>
          </cell>
          <cell r="D8">
            <v>367264.47</v>
          </cell>
          <cell r="F8" t="str">
            <v>N</v>
          </cell>
        </row>
        <row r="9">
          <cell r="B9" t="str">
            <v>0911_DELINQ_60_PLUS_CNT</v>
          </cell>
          <cell r="D9">
            <v>34</v>
          </cell>
          <cell r="F9" t="str">
            <v>N</v>
          </cell>
        </row>
        <row r="10">
          <cell r="B10" t="str">
            <v>0911_DELQ_121_PLUS_AMT</v>
          </cell>
          <cell r="D10">
            <v>0</v>
          </cell>
          <cell r="F10" t="str">
            <v>N</v>
          </cell>
        </row>
        <row r="11">
          <cell r="B11" t="str">
            <v>0911_DELQ_121_PLUS_CNT</v>
          </cell>
          <cell r="D11">
            <v>0</v>
          </cell>
          <cell r="F11" t="str">
            <v>N</v>
          </cell>
        </row>
        <row r="12">
          <cell r="B12" t="str">
            <v>0911_DELQ_31_60_AMT</v>
          </cell>
          <cell r="D12">
            <v>2049804.99</v>
          </cell>
          <cell r="F12" t="str">
            <v>N</v>
          </cell>
        </row>
        <row r="13">
          <cell r="B13" t="str">
            <v>0911_DELQ_31_60_CNT</v>
          </cell>
          <cell r="D13">
            <v>157</v>
          </cell>
          <cell r="F13" t="str">
            <v>N</v>
          </cell>
        </row>
        <row r="14">
          <cell r="B14" t="str">
            <v>0911_DELQ_61_90_AMT</v>
          </cell>
          <cell r="D14">
            <v>324446.93</v>
          </cell>
          <cell r="F14" t="str">
            <v>N</v>
          </cell>
        </row>
        <row r="15">
          <cell r="B15" t="str">
            <v>0911_DELQ_61_90_CNT</v>
          </cell>
          <cell r="D15">
            <v>26</v>
          </cell>
          <cell r="F15" t="str">
            <v>N</v>
          </cell>
        </row>
        <row r="16">
          <cell r="B16" t="str">
            <v>0911_DELQ_91_120_AMT</v>
          </cell>
          <cell r="D16">
            <v>42817.54</v>
          </cell>
          <cell r="F16" t="str">
            <v>N</v>
          </cell>
        </row>
        <row r="17">
          <cell r="B17" t="str">
            <v>0911_DELQ_91_120_CNT</v>
          </cell>
          <cell r="D17">
            <v>8</v>
          </cell>
          <cell r="F17" t="str">
            <v>N</v>
          </cell>
        </row>
        <row r="18">
          <cell r="B18" t="str">
            <v>ADM_PURCH_PAY</v>
          </cell>
          <cell r="D18">
            <v>0</v>
          </cell>
          <cell r="F18" t="str">
            <v>N</v>
          </cell>
        </row>
        <row r="19">
          <cell r="B19" t="str">
            <v>COLL_END_DATE</v>
          </cell>
          <cell r="D19">
            <v>0</v>
          </cell>
          <cell r="E19">
            <v>44255</v>
          </cell>
          <cell r="F19" t="str">
            <v>D</v>
          </cell>
        </row>
        <row r="20">
          <cell r="B20" t="str">
            <v>COLLATERAL_COUNT</v>
          </cell>
          <cell r="D20">
            <v>24321</v>
          </cell>
          <cell r="F20" t="str">
            <v>N</v>
          </cell>
        </row>
        <row r="21">
          <cell r="B21" t="str">
            <v>COUNTERPARTY_PMT</v>
          </cell>
          <cell r="D21">
            <v>0</v>
          </cell>
          <cell r="F21" t="str">
            <v>N</v>
          </cell>
        </row>
        <row r="22">
          <cell r="B22" t="str">
            <v>DEBT_SALE_RECOVERIES</v>
          </cell>
          <cell r="D22">
            <v>0</v>
          </cell>
          <cell r="F22" t="str">
            <v>N</v>
          </cell>
        </row>
        <row r="23">
          <cell r="B23" t="str">
            <v>DISTRIBUTION_DATE</v>
          </cell>
          <cell r="D23">
            <v>0</v>
          </cell>
          <cell r="E23">
            <v>44270</v>
          </cell>
          <cell r="F23" t="str">
            <v>D</v>
          </cell>
        </row>
        <row r="24">
          <cell r="B24" t="str">
            <v>EARNING_YIELD_SUPPLEMENT</v>
          </cell>
          <cell r="D24">
            <v>0</v>
          </cell>
          <cell r="F24" t="str">
            <v>N</v>
          </cell>
        </row>
        <row r="25">
          <cell r="B25" t="str">
            <v>EVENT_DEFAULT_A</v>
          </cell>
          <cell r="C25" t="str">
            <v>NO</v>
          </cell>
          <cell r="D25">
            <v>0</v>
          </cell>
          <cell r="F25" t="str">
            <v>C</v>
          </cell>
        </row>
        <row r="26">
          <cell r="B26" t="str">
            <v>EVENT_DEFAULT_B</v>
          </cell>
          <cell r="C26" t="str">
            <v>NO</v>
          </cell>
          <cell r="D26">
            <v>0</v>
          </cell>
          <cell r="F26" t="str">
            <v>N</v>
          </cell>
        </row>
        <row r="27">
          <cell r="B27" t="str">
            <v>EVENT_DEFAULT_C</v>
          </cell>
          <cell r="C27" t="str">
            <v>NO</v>
          </cell>
          <cell r="D27">
            <v>0</v>
          </cell>
          <cell r="F27" t="str">
            <v>N</v>
          </cell>
        </row>
        <row r="28">
          <cell r="B28" t="str">
            <v>EVENT_DEFAULT_D</v>
          </cell>
          <cell r="C28" t="str">
            <v>NO</v>
          </cell>
          <cell r="D28">
            <v>0</v>
          </cell>
          <cell r="F28" t="str">
            <v>N</v>
          </cell>
        </row>
        <row r="29">
          <cell r="B29" t="str">
            <v>EVENT_DEFAULT_E</v>
          </cell>
          <cell r="C29" t="str">
            <v>NO</v>
          </cell>
          <cell r="D29">
            <v>0</v>
          </cell>
          <cell r="F29" t="str">
            <v>N</v>
          </cell>
        </row>
        <row r="30">
          <cell r="B30" t="str">
            <v>INT_ACCRUED_UNPAID</v>
          </cell>
          <cell r="D30">
            <v>0</v>
          </cell>
          <cell r="F30" t="str">
            <v>N</v>
          </cell>
        </row>
        <row r="31">
          <cell r="B31" t="str">
            <v>INT_COLL_ACCT</v>
          </cell>
          <cell r="D31">
            <v>105.71</v>
          </cell>
          <cell r="F31" t="str">
            <v>N</v>
          </cell>
        </row>
        <row r="32">
          <cell r="B32" t="str">
            <v>INT_NET_LIQ_PROCEEDS</v>
          </cell>
          <cell r="D32">
            <v>-16044.98</v>
          </cell>
          <cell r="F32" t="str">
            <v>N</v>
          </cell>
        </row>
        <row r="33">
          <cell r="B33" t="str">
            <v>INT_REPURCHASE_PROCEED</v>
          </cell>
          <cell r="D33">
            <v>0</v>
          </cell>
          <cell r="F33" t="str">
            <v>N</v>
          </cell>
        </row>
        <row r="34">
          <cell r="B34" t="str">
            <v>INT_RESERVE_ACCT</v>
          </cell>
          <cell r="D34">
            <v>20.25</v>
          </cell>
          <cell r="F34" t="str">
            <v>N</v>
          </cell>
        </row>
        <row r="35">
          <cell r="B35" t="str">
            <v>INTEREST_COLLECTIONS</v>
          </cell>
          <cell r="D35">
            <v>388408.06</v>
          </cell>
          <cell r="F35" t="str">
            <v>N</v>
          </cell>
        </row>
        <row r="36">
          <cell r="B36" t="str">
            <v>INVESTEARNEDYSA</v>
          </cell>
          <cell r="D36">
            <v>0</v>
          </cell>
          <cell r="F36" t="str">
            <v>N</v>
          </cell>
        </row>
        <row r="37">
          <cell r="B37" t="str">
            <v>LIBOR_RATE</v>
          </cell>
          <cell r="D37">
            <v>1.0738E-3</v>
          </cell>
          <cell r="F37" t="str">
            <v>N</v>
          </cell>
        </row>
        <row r="38">
          <cell r="B38" t="str">
            <v>LOSS_AMT</v>
          </cell>
          <cell r="D38">
            <v>243215.04</v>
          </cell>
          <cell r="F38" t="str">
            <v>N</v>
          </cell>
        </row>
        <row r="39">
          <cell r="B39" t="str">
            <v>LOSS_CNT</v>
          </cell>
          <cell r="D39">
            <v>16</v>
          </cell>
          <cell r="F39" t="str">
            <v>N</v>
          </cell>
        </row>
        <row r="40">
          <cell r="B40" t="str">
            <v>NET_SWAP_PAYMENTS</v>
          </cell>
          <cell r="D40">
            <v>0</v>
          </cell>
          <cell r="F40" t="str">
            <v>N</v>
          </cell>
        </row>
        <row r="41">
          <cell r="B41" t="str">
            <v>NET_SWAP_RECEIPTS</v>
          </cell>
          <cell r="D41">
            <v>0</v>
          </cell>
          <cell r="F41" t="str">
            <v>N</v>
          </cell>
        </row>
        <row r="42">
          <cell r="B42" t="str">
            <v>OPTIONAL_PURCHASE</v>
          </cell>
          <cell r="D42">
            <v>0</v>
          </cell>
          <cell r="F42" t="str">
            <v>N</v>
          </cell>
        </row>
        <row r="43">
          <cell r="B43" t="str">
            <v>OVERCOLLATERALIZATION_AMT</v>
          </cell>
          <cell r="D43">
            <v>6075090.3200000003</v>
          </cell>
          <cell r="F43" t="str">
            <v>N</v>
          </cell>
        </row>
        <row r="44">
          <cell r="B44" t="str">
            <v>PI_ADV</v>
          </cell>
          <cell r="D44">
            <v>0</v>
          </cell>
          <cell r="F44" t="str">
            <v>N</v>
          </cell>
        </row>
        <row r="45">
          <cell r="B45" t="str">
            <v>POOL_WAC</v>
          </cell>
          <cell r="D45">
            <v>2.3111403700000002E-2</v>
          </cell>
          <cell r="F45" t="str">
            <v>N</v>
          </cell>
        </row>
        <row r="46">
          <cell r="B46" t="str">
            <v>POOL_WARM</v>
          </cell>
          <cell r="D46">
            <v>22.579924999999999</v>
          </cell>
          <cell r="F46" t="str">
            <v>N</v>
          </cell>
        </row>
        <row r="47">
          <cell r="B47" t="str">
            <v>PRIN_NET_LIQ_PROCEEDS</v>
          </cell>
          <cell r="D47">
            <v>212430.9</v>
          </cell>
          <cell r="F47" t="str">
            <v>N</v>
          </cell>
        </row>
        <row r="48">
          <cell r="B48" t="str">
            <v>PRIN_REPURCHASE_PROCEED</v>
          </cell>
          <cell r="D48">
            <v>0</v>
          </cell>
          <cell r="F48" t="str">
            <v>N</v>
          </cell>
        </row>
        <row r="49">
          <cell r="B49" t="str">
            <v>PRINCIPAL_COLLECTIONS</v>
          </cell>
          <cell r="D49">
            <v>13821451.59</v>
          </cell>
          <cell r="F49" t="str">
            <v>N</v>
          </cell>
        </row>
        <row r="50">
          <cell r="B50" t="str">
            <v>RECEIVED_DATE</v>
          </cell>
          <cell r="D50">
            <v>0</v>
          </cell>
          <cell r="E50">
            <v>44257</v>
          </cell>
          <cell r="F50" t="str">
            <v>D</v>
          </cell>
        </row>
        <row r="51">
          <cell r="B51" t="str">
            <v>RECOVERIES_ADV</v>
          </cell>
          <cell r="D51">
            <v>0</v>
          </cell>
          <cell r="F51" t="str">
            <v>N</v>
          </cell>
        </row>
        <row r="52">
          <cell r="B52" t="str">
            <v>RECOVERY_ADJ</v>
          </cell>
          <cell r="D52">
            <v>0</v>
          </cell>
          <cell r="F52" t="str">
            <v>N</v>
          </cell>
        </row>
        <row r="53">
          <cell r="B53" t="str">
            <v>RESCISSION</v>
          </cell>
          <cell r="C53" t="str">
            <v>NO</v>
          </cell>
          <cell r="D53">
            <v>0</v>
          </cell>
          <cell r="F53" t="str">
            <v>N</v>
          </cell>
        </row>
        <row r="54">
          <cell r="B54" t="str">
            <v>RESERVE_TO_COLL_TRANSFER</v>
          </cell>
          <cell r="D54">
            <v>0</v>
          </cell>
          <cell r="F54" t="str">
            <v>N</v>
          </cell>
        </row>
        <row r="55">
          <cell r="B55" t="str">
            <v>SEN_SWAP_TERM_PAYMENTS</v>
          </cell>
          <cell r="D55">
            <v>0</v>
          </cell>
          <cell r="F55" t="str">
            <v>N</v>
          </cell>
        </row>
        <row r="56">
          <cell r="B56" t="str">
            <v>STMNT_TO_NOTEHLD_1</v>
          </cell>
          <cell r="C56" t="str">
            <v>NO</v>
          </cell>
          <cell r="D56">
            <v>0</v>
          </cell>
          <cell r="F56" t="str">
            <v>N</v>
          </cell>
        </row>
        <row r="57">
          <cell r="B57" t="str">
            <v>STMNT_TO_NOTEHLD_2</v>
          </cell>
          <cell r="C57" t="str">
            <v>NO</v>
          </cell>
          <cell r="D57">
            <v>0</v>
          </cell>
          <cell r="F57" t="str">
            <v>N</v>
          </cell>
        </row>
        <row r="58">
          <cell r="B58" t="str">
            <v>STMNT_TO_NOTEHLD_3</v>
          </cell>
          <cell r="C58" t="str">
            <v>NO</v>
          </cell>
          <cell r="D58">
            <v>0</v>
          </cell>
          <cell r="F58" t="str">
            <v>N</v>
          </cell>
        </row>
        <row r="59">
          <cell r="B59" t="str">
            <v>STMNT_TO_NOTEHLD_4</v>
          </cell>
          <cell r="C59" t="str">
            <v>NO</v>
          </cell>
          <cell r="D59">
            <v>0</v>
          </cell>
          <cell r="F59" t="str">
            <v>N</v>
          </cell>
        </row>
        <row r="60">
          <cell r="B60" t="str">
            <v>STMNT_TO_NOTEHLD_5</v>
          </cell>
          <cell r="C60" t="str">
            <v>NO</v>
          </cell>
          <cell r="D60">
            <v>0</v>
          </cell>
          <cell r="F60" t="str">
            <v>N</v>
          </cell>
        </row>
        <row r="61">
          <cell r="B61" t="str">
            <v>STMNT_TO_NOTEHLD_6</v>
          </cell>
          <cell r="C61" t="str">
            <v>NO</v>
          </cell>
          <cell r="D61">
            <v>0</v>
          </cell>
          <cell r="F61" t="str">
            <v>N</v>
          </cell>
        </row>
        <row r="62">
          <cell r="B62" t="str">
            <v>SUB_SWAP_TERM_PAYMENTS</v>
          </cell>
          <cell r="D62">
            <v>0</v>
          </cell>
          <cell r="F62" t="str">
            <v>N</v>
          </cell>
        </row>
        <row r="63">
          <cell r="B63" t="str">
            <v>SWAP_REPLACEMENT_PROCEEDS</v>
          </cell>
          <cell r="D63">
            <v>0</v>
          </cell>
          <cell r="F63" t="str">
            <v>N</v>
          </cell>
        </row>
        <row r="64">
          <cell r="B64" t="str">
            <v>SWAP_TERM_RECEIPT</v>
          </cell>
          <cell r="D64">
            <v>0</v>
          </cell>
          <cell r="F64" t="str">
            <v>N</v>
          </cell>
        </row>
        <row r="65">
          <cell r="B65" t="str">
            <v>test</v>
          </cell>
          <cell r="D65">
            <v>0</v>
          </cell>
          <cell r="F65" t="str">
            <v>D</v>
          </cell>
        </row>
        <row r="66">
          <cell r="B66" t="str">
            <v>test2</v>
          </cell>
          <cell r="D66">
            <v>0</v>
          </cell>
          <cell r="F66" t="str">
            <v>N</v>
          </cell>
        </row>
        <row r="67">
          <cell r="B67" t="str">
            <v>WARRANT_PAY</v>
          </cell>
          <cell r="D67">
            <v>0</v>
          </cell>
          <cell r="F67" t="str">
            <v>N</v>
          </cell>
        </row>
        <row r="68">
          <cell r="B68" t="str">
            <v>YSA_BALANCE</v>
          </cell>
          <cell r="D68">
            <v>6317499.4299999997</v>
          </cell>
          <cell r="F68" t="str">
            <v>N</v>
          </cell>
        </row>
        <row r="69">
          <cell r="B69" t="str">
            <v>_KeyABSID</v>
          </cell>
          <cell r="C69" t="str">
            <v>R18A</v>
          </cell>
          <cell r="F69" t="str">
            <v>C</v>
          </cell>
        </row>
        <row r="70">
          <cell r="B70" t="str">
            <v>_KeyDate</v>
          </cell>
          <cell r="E70">
            <v>44255</v>
          </cell>
          <cell r="F70" t="str">
            <v>D</v>
          </cell>
        </row>
        <row r="71">
          <cell r="B71" t="str">
            <v>_KeyPeriod</v>
          </cell>
          <cell r="D71">
            <v>36</v>
          </cell>
          <cell r="F71" t="str">
            <v>N</v>
          </cell>
        </row>
      </sheetData>
      <sheetData sheetId="1" refreshError="1"/>
      <sheetData sheetId="2" refreshError="1"/>
      <sheetData sheetId="3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0911_CUM_LOSS_CNT</v>
          </cell>
          <cell r="D2">
            <v>0</v>
          </cell>
          <cell r="F2" t="str">
            <v>N</v>
          </cell>
        </row>
        <row r="3">
          <cell r="B3" t="str">
            <v>0911_CUM_LOSS_AMT</v>
          </cell>
          <cell r="D3">
            <v>0</v>
          </cell>
          <cell r="F3" t="str">
            <v>N</v>
          </cell>
        </row>
        <row r="4">
          <cell r="B4" t="str">
            <v>0911_COLLATERAL_BALANCE</v>
          </cell>
          <cell r="D4">
            <v>1114467625.3</v>
          </cell>
          <cell r="F4" t="str">
            <v>N</v>
          </cell>
        </row>
        <row r="5">
          <cell r="B5" t="str">
            <v>DISTRIBUTION_DATE</v>
          </cell>
          <cell r="D5">
            <v>0</v>
          </cell>
          <cell r="E5">
            <v>43174</v>
          </cell>
          <cell r="F5" t="str">
            <v>D</v>
          </cell>
        </row>
        <row r="6">
          <cell r="B6" t="str">
            <v>COLL_END_DATE</v>
          </cell>
          <cell r="D6">
            <v>0</v>
          </cell>
          <cell r="E6">
            <v>43131</v>
          </cell>
          <cell r="F6" t="str">
            <v>D</v>
          </cell>
        </row>
        <row r="7">
          <cell r="B7" t="str">
            <v>CLOSING_DATE</v>
          </cell>
          <cell r="D7">
            <v>0</v>
          </cell>
          <cell r="E7">
            <v>43159</v>
          </cell>
          <cell r="F7" t="str">
            <v>D</v>
          </cell>
        </row>
        <row r="8">
          <cell r="B8" t="str">
            <v>NOTEBAL_A1</v>
          </cell>
          <cell r="D8">
            <v>200000000</v>
          </cell>
          <cell r="F8" t="str">
            <v>N</v>
          </cell>
        </row>
        <row r="9">
          <cell r="B9" t="str">
            <v>NOTEBAL_A2a</v>
          </cell>
          <cell r="D9">
            <v>295000000</v>
          </cell>
          <cell r="F9" t="str">
            <v>N</v>
          </cell>
        </row>
        <row r="10">
          <cell r="B10" t="str">
            <v>NOTEBAL_A2b</v>
          </cell>
          <cell r="D10">
            <v>75000000</v>
          </cell>
          <cell r="F10" t="str">
            <v>N</v>
          </cell>
        </row>
        <row r="11">
          <cell r="B11" t="str">
            <v>NOTEBAL_A3</v>
          </cell>
          <cell r="D11">
            <v>300000000</v>
          </cell>
          <cell r="F11" t="str">
            <v>N</v>
          </cell>
        </row>
        <row r="12">
          <cell r="B12" t="str">
            <v>NOTEBAL_A4</v>
          </cell>
          <cell r="D12">
            <v>130000000</v>
          </cell>
          <cell r="F12" t="str">
            <v>N</v>
          </cell>
        </row>
        <row r="13">
          <cell r="B13" t="str">
            <v>NOTEBAL_C</v>
          </cell>
          <cell r="D13">
            <v>41666671.799999997</v>
          </cell>
          <cell r="F13" t="str">
            <v>N</v>
          </cell>
        </row>
        <row r="14">
          <cell r="B14" t="str">
            <v>YIELD_SUPPLEMENT_ACCOUNT</v>
          </cell>
          <cell r="D14">
            <v>0</v>
          </cell>
          <cell r="F14" t="str">
            <v>N</v>
          </cell>
        </row>
        <row r="15">
          <cell r="B15" t="str">
            <v>0911_RESERVE_FUND</v>
          </cell>
          <cell r="D15">
            <v>2604166.6800000002</v>
          </cell>
          <cell r="F15" t="str">
            <v>N</v>
          </cell>
        </row>
        <row r="16">
          <cell r="B16" t="str">
            <v>SHORTFALL_INTEREST_A1</v>
          </cell>
          <cell r="D16">
            <v>0</v>
          </cell>
          <cell r="F16" t="str">
            <v>N</v>
          </cell>
        </row>
        <row r="17">
          <cell r="B17" t="str">
            <v>SHORTFALL_INTEREST_A2a</v>
          </cell>
          <cell r="D17">
            <v>0</v>
          </cell>
          <cell r="F17" t="str">
            <v>N</v>
          </cell>
        </row>
        <row r="18">
          <cell r="B18" t="str">
            <v>SHORTFALL_INTEREST_A2b</v>
          </cell>
          <cell r="D18">
            <v>0</v>
          </cell>
          <cell r="F18" t="str">
            <v>N</v>
          </cell>
        </row>
        <row r="19">
          <cell r="B19" t="str">
            <v>SHORTFALL_INTEREST_A3</v>
          </cell>
          <cell r="D19">
            <v>0</v>
          </cell>
          <cell r="F19" t="str">
            <v>N</v>
          </cell>
        </row>
        <row r="20">
          <cell r="B20" t="str">
            <v>SHORTFALL_INTEREST_A4</v>
          </cell>
          <cell r="D20">
            <v>0</v>
          </cell>
          <cell r="F20" t="str">
            <v>N</v>
          </cell>
        </row>
        <row r="21">
          <cell r="B21" t="str">
            <v>SHORTFALL_CLASS_A1_PRIN</v>
          </cell>
          <cell r="D21">
            <v>0</v>
          </cell>
          <cell r="F21" t="str">
            <v>N</v>
          </cell>
        </row>
        <row r="22">
          <cell r="B22" t="str">
            <v>SHORTFALL_CLASS_A2a_PRIN</v>
          </cell>
          <cell r="D22">
            <v>0</v>
          </cell>
          <cell r="F22" t="str">
            <v>N</v>
          </cell>
        </row>
        <row r="23">
          <cell r="B23" t="str">
            <v>SHORTFALL_CLASS_A2b_PRIN</v>
          </cell>
          <cell r="D23">
            <v>0</v>
          </cell>
          <cell r="F23" t="str">
            <v>N</v>
          </cell>
        </row>
        <row r="24">
          <cell r="B24" t="str">
            <v>SHORTFALL_CLASS_A3_PRIN</v>
          </cell>
          <cell r="D24">
            <v>0</v>
          </cell>
          <cell r="F24" t="str">
            <v>N</v>
          </cell>
        </row>
        <row r="25">
          <cell r="B25" t="str">
            <v>SHORTFALL_CLASS_A4_PRIN</v>
          </cell>
          <cell r="D25">
            <v>0</v>
          </cell>
          <cell r="F25" t="str">
            <v>N</v>
          </cell>
        </row>
        <row r="26">
          <cell r="B26" t="str">
            <v>SHORTFALL_CERT_PRIN</v>
          </cell>
          <cell r="D26">
            <v>0</v>
          </cell>
          <cell r="F26" t="str">
            <v>N</v>
          </cell>
        </row>
        <row r="27">
          <cell r="B27" t="str">
            <v>SHORTFALL_SVC_FEE</v>
          </cell>
          <cell r="D27">
            <v>0</v>
          </cell>
          <cell r="F27" t="str">
            <v>N</v>
          </cell>
        </row>
        <row r="28">
          <cell r="B28" t="str">
            <v>SHORTFALL_SWAP_PAY</v>
          </cell>
          <cell r="D28">
            <v>0</v>
          </cell>
          <cell r="F28" t="str">
            <v>N</v>
          </cell>
        </row>
        <row r="29">
          <cell r="B29" t="str">
            <v>SHORTFALL_SR_SWAP_TRM_PAY</v>
          </cell>
          <cell r="D29">
            <v>0</v>
          </cell>
          <cell r="F29" t="str">
            <v>N</v>
          </cell>
        </row>
        <row r="30">
          <cell r="B30" t="str">
            <v>SHORTFALL_SUB_SWAP_TRM_PA</v>
          </cell>
          <cell r="D30">
            <v>0</v>
          </cell>
          <cell r="F30" t="str">
            <v>N</v>
          </cell>
        </row>
        <row r="31">
          <cell r="B31" t="str">
            <v>NET_LOSS_RATIO_PREV_2ND</v>
          </cell>
          <cell r="D31">
            <v>0</v>
          </cell>
          <cell r="F31" t="str">
            <v>N</v>
          </cell>
        </row>
        <row r="32">
          <cell r="B32" t="str">
            <v>NET_LOSS_RATIO_PREV</v>
          </cell>
          <cell r="D32">
            <v>0</v>
          </cell>
          <cell r="F32" t="str">
            <v>N</v>
          </cell>
        </row>
        <row r="33">
          <cell r="B33" t="str">
            <v>DELQ_RATIO_PREV_2ND</v>
          </cell>
          <cell r="D33">
            <v>0</v>
          </cell>
          <cell r="F33" t="str">
            <v>N</v>
          </cell>
        </row>
        <row r="34">
          <cell r="B34" t="str">
            <v>DELQ_RATIO_PREV</v>
          </cell>
          <cell r="D34">
            <v>0</v>
          </cell>
          <cell r="F34" t="str">
            <v>N</v>
          </cell>
        </row>
        <row r="35">
          <cell r="B35" t="str">
            <v>COLLATERAL_COUNT</v>
          </cell>
          <cell r="D35">
            <v>49347</v>
          </cell>
          <cell r="F35" t="str">
            <v>N</v>
          </cell>
        </row>
        <row r="36">
          <cell r="B36" t="str">
            <v>REIMBURSE_SVC_ADV</v>
          </cell>
          <cell r="D36">
            <v>0</v>
          </cell>
          <cell r="F36" t="str">
            <v>N</v>
          </cell>
        </row>
        <row r="37">
          <cell r="B37" t="str">
            <v>TOTAL_INT_ACCRUAL</v>
          </cell>
          <cell r="D37">
            <v>0</v>
          </cell>
          <cell r="F37" t="str">
            <v>N</v>
          </cell>
        </row>
        <row r="38">
          <cell r="B38" t="str">
            <v>INT_ACCRUAL_A1</v>
          </cell>
          <cell r="D38">
            <v>0</v>
          </cell>
          <cell r="F38" t="str">
            <v>N</v>
          </cell>
        </row>
        <row r="39">
          <cell r="B39" t="str">
            <v>INT_ACCRUAL_A2a</v>
          </cell>
          <cell r="D39">
            <v>0</v>
          </cell>
          <cell r="F39" t="str">
            <v>N</v>
          </cell>
        </row>
        <row r="40">
          <cell r="B40" t="str">
            <v>INT_ACCRUAL_A2b</v>
          </cell>
          <cell r="D40">
            <v>0</v>
          </cell>
          <cell r="F40" t="str">
            <v>N</v>
          </cell>
        </row>
        <row r="41">
          <cell r="B41" t="str">
            <v>INT_ACCRUAL_A3</v>
          </cell>
          <cell r="D41">
            <v>0</v>
          </cell>
          <cell r="F41" t="str">
            <v>N</v>
          </cell>
        </row>
        <row r="42">
          <cell r="B42" t="str">
            <v>INT_ACCRUAL_A4</v>
          </cell>
          <cell r="D42">
            <v>0</v>
          </cell>
          <cell r="F42" t="str">
            <v>N</v>
          </cell>
        </row>
        <row r="43">
          <cell r="B43" t="str">
            <v>OVERCOLLATERAL_BALANCE</v>
          </cell>
          <cell r="D43">
            <v>72800953.5</v>
          </cell>
          <cell r="F43" t="str">
            <v>N</v>
          </cell>
        </row>
        <row r="44">
          <cell r="B44" t="str">
            <v>DELQ_RATIO_PREV_3RD</v>
          </cell>
          <cell r="D44">
            <v>0</v>
          </cell>
          <cell r="F44" t="str">
            <v>N</v>
          </cell>
        </row>
        <row r="45">
          <cell r="B45" t="str">
            <v>DELQ_RATIO_PREV_3RD_AMT</v>
          </cell>
          <cell r="D45">
            <v>0</v>
          </cell>
          <cell r="F45" t="str">
            <v>N</v>
          </cell>
        </row>
        <row r="46">
          <cell r="B46" t="str">
            <v>DELQ_RATIO_PREV_2ND_AMT</v>
          </cell>
          <cell r="D46">
            <v>0</v>
          </cell>
          <cell r="E46" t="str">
            <v xml:space="preserve">  </v>
          </cell>
          <cell r="F46" t="str">
            <v>N</v>
          </cell>
        </row>
        <row r="47">
          <cell r="B47" t="str">
            <v>DELQ_RATIO_PREV_AMT</v>
          </cell>
          <cell r="D47">
            <v>0</v>
          </cell>
          <cell r="F47" t="str">
            <v>N</v>
          </cell>
        </row>
        <row r="48">
          <cell r="B48" t="str">
            <v>NET_LOSS_RATIO_PREV_3RD</v>
          </cell>
          <cell r="D48">
            <v>0</v>
          </cell>
          <cell r="F48" t="str">
            <v>N</v>
          </cell>
        </row>
        <row r="49">
          <cell r="B49" t="str">
            <v>DELQ_TRIGGER</v>
          </cell>
          <cell r="D49">
            <v>4.9000000000000002E-2</v>
          </cell>
          <cell r="F49" t="str">
            <v>N</v>
          </cell>
        </row>
        <row r="50">
          <cell r="B50" t="str">
            <v>YSREQUIREDRATE</v>
          </cell>
          <cell r="D50">
            <v>4.9500000000000002E-2</v>
          </cell>
          <cell r="F50" t="str">
            <v>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215742154.37</v>
          </cell>
          <cell r="C4">
            <v>24953</v>
          </cell>
        </row>
        <row r="5">
          <cell r="B5">
            <v>201677487.74000001</v>
          </cell>
          <cell r="C5">
            <v>24321</v>
          </cell>
        </row>
        <row r="6">
          <cell r="B6">
            <v>6694828.0899999999</v>
          </cell>
        </row>
        <row r="7">
          <cell r="B7">
            <v>6075090.3200000003</v>
          </cell>
        </row>
        <row r="8">
          <cell r="B8">
            <v>209047326.28</v>
          </cell>
        </row>
        <row r="9">
          <cell r="B9">
            <v>195602397.42000002</v>
          </cell>
        </row>
        <row r="15">
          <cell r="B15">
            <v>157</v>
          </cell>
          <cell r="C15">
            <v>2049804.99</v>
          </cell>
          <cell r="D15">
            <v>1.0163776894338261E-2</v>
          </cell>
        </row>
        <row r="16">
          <cell r="B16">
            <v>26</v>
          </cell>
          <cell r="C16">
            <v>324446.93</v>
          </cell>
          <cell r="D16">
            <v>1.6087414298727916E-3</v>
          </cell>
        </row>
        <row r="17">
          <cell r="B17">
            <v>8</v>
          </cell>
          <cell r="C17">
            <v>42817.54</v>
          </cell>
          <cell r="D17">
            <v>2.1230698815129933E-4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16</v>
          </cell>
          <cell r="C19">
            <v>243215.04</v>
          </cell>
        </row>
        <row r="20">
          <cell r="C20">
            <v>9740753.0199999996</v>
          </cell>
        </row>
        <row r="22">
          <cell r="B22">
            <v>1.9299174999999999E-3</v>
          </cell>
          <cell r="C22">
            <v>2.6493643000000001E-3</v>
          </cell>
        </row>
        <row r="23">
          <cell r="B23">
            <v>2.2193668999999998E-3</v>
          </cell>
          <cell r="C23">
            <v>3.1253485000000002E-3</v>
          </cell>
        </row>
        <row r="24">
          <cell r="B24">
            <v>2.0037671000000001E-3</v>
          </cell>
          <cell r="C24">
            <v>2.9543933000000001E-3</v>
          </cell>
        </row>
        <row r="27">
          <cell r="C27">
            <v>367264.47</v>
          </cell>
        </row>
        <row r="32">
          <cell r="B32">
            <v>86</v>
          </cell>
          <cell r="C32">
            <v>1269136.74</v>
          </cell>
        </row>
      </sheetData>
      <sheetData sheetId="12">
        <row r="6">
          <cell r="B6">
            <v>388408.06</v>
          </cell>
        </row>
        <row r="14">
          <cell r="B14">
            <v>13821451.59</v>
          </cell>
        </row>
        <row r="16">
          <cell r="B16">
            <v>212430.9</v>
          </cell>
        </row>
        <row r="28">
          <cell r="B28">
            <v>0</v>
          </cell>
        </row>
        <row r="29">
          <cell r="B29">
            <v>0</v>
          </cell>
        </row>
        <row r="31">
          <cell r="B31">
            <v>2.3111403700000002E-2</v>
          </cell>
        </row>
        <row r="32">
          <cell r="B32">
            <v>22.579924999999999</v>
          </cell>
        </row>
        <row r="34">
          <cell r="B34">
            <v>3.4013266999999999E-3</v>
          </cell>
        </row>
        <row r="35">
          <cell r="B35">
            <v>3.5266E-3</v>
          </cell>
        </row>
        <row r="36">
          <cell r="B36">
            <v>1.8030075000000001E-3</v>
          </cell>
        </row>
      </sheetData>
      <sheetData sheetId="13">
        <row r="4">
          <cell r="B4">
            <v>2604166.6800000002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2604166.6800000002</v>
          </cell>
        </row>
        <row r="8">
          <cell r="B8">
            <v>2604166.6799999997</v>
          </cell>
        </row>
      </sheetData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14422290.550000001</v>
          </cell>
          <cell r="D7">
            <v>2604166.6800000002</v>
          </cell>
        </row>
        <row r="9">
          <cell r="B9">
            <v>0</v>
          </cell>
        </row>
        <row r="10">
          <cell r="B10">
            <v>179785.1286416667</v>
          </cell>
          <cell r="C10">
            <v>179785.1286416667</v>
          </cell>
          <cell r="E10">
            <v>0</v>
          </cell>
        </row>
        <row r="23">
          <cell r="C23">
            <v>0</v>
          </cell>
        </row>
      </sheetData>
      <sheetData sheetId="16">
        <row r="1">
          <cell r="S1">
            <v>1</v>
          </cell>
        </row>
        <row r="4">
          <cell r="B4">
            <v>200000000</v>
          </cell>
          <cell r="C4">
            <v>0</v>
          </cell>
          <cell r="F4">
            <v>1.9E-2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B5">
            <v>295000000</v>
          </cell>
          <cell r="C5">
            <v>0</v>
          </cell>
          <cell r="F5">
            <v>2.3900000000000001E-2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B6">
            <v>75000000</v>
          </cell>
          <cell r="C6">
            <v>0</v>
          </cell>
          <cell r="F6">
            <v>1.9737999999999999E-3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B7">
            <v>300000000</v>
          </cell>
          <cell r="C7">
            <v>37380654.479999997</v>
          </cell>
          <cell r="F7">
            <v>2.6499999999999999E-2</v>
          </cell>
          <cell r="H7">
            <v>82548.95</v>
          </cell>
          <cell r="I7">
            <v>0</v>
          </cell>
          <cell r="J7">
            <v>0</v>
          </cell>
          <cell r="K7">
            <v>82548.95</v>
          </cell>
          <cell r="L7">
            <v>0</v>
          </cell>
          <cell r="M7">
            <v>0</v>
          </cell>
          <cell r="N7">
            <v>13444928.859999985</v>
          </cell>
          <cell r="O7">
            <v>0</v>
          </cell>
          <cell r="P7">
            <v>23935725.620000012</v>
          </cell>
        </row>
        <row r="8">
          <cell r="B8">
            <v>130000000</v>
          </cell>
          <cell r="C8">
            <v>130000000</v>
          </cell>
          <cell r="F8">
            <v>2.8899999999999999E-2</v>
          </cell>
          <cell r="H8">
            <v>313083.33</v>
          </cell>
          <cell r="I8">
            <v>0</v>
          </cell>
          <cell r="K8">
            <v>313083.33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130000000</v>
          </cell>
        </row>
        <row r="9">
          <cell r="B9">
            <v>41666671.799999997</v>
          </cell>
          <cell r="C9">
            <v>41666671.799999997</v>
          </cell>
          <cell r="M9">
            <v>0</v>
          </cell>
          <cell r="N9">
            <v>0</v>
          </cell>
          <cell r="O9">
            <v>0</v>
          </cell>
          <cell r="P9">
            <v>41666671.799999997</v>
          </cell>
        </row>
        <row r="16">
          <cell r="C16">
            <v>43174</v>
          </cell>
        </row>
        <row r="17">
          <cell r="C17">
            <v>44242</v>
          </cell>
        </row>
        <row r="18">
          <cell r="C18">
            <v>44270</v>
          </cell>
        </row>
        <row r="19">
          <cell r="C19">
            <v>44227</v>
          </cell>
        </row>
        <row r="20">
          <cell r="C20">
            <v>44255</v>
          </cell>
        </row>
        <row r="23">
          <cell r="C23">
            <v>43539</v>
          </cell>
        </row>
        <row r="24">
          <cell r="C24">
            <v>43966</v>
          </cell>
        </row>
        <row r="26">
          <cell r="C26">
            <v>44484</v>
          </cell>
        </row>
        <row r="27">
          <cell r="C27">
            <v>45215</v>
          </cell>
        </row>
        <row r="30">
          <cell r="C30">
            <v>30</v>
          </cell>
        </row>
        <row r="31">
          <cell r="C31">
            <v>28</v>
          </cell>
        </row>
      </sheetData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142412293.81999999</v>
          </cell>
        </row>
        <row r="5">
          <cell r="B5">
            <v>129892772.86</v>
          </cell>
        </row>
        <row r="6">
          <cell r="B6">
            <v>3742447.48</v>
          </cell>
        </row>
        <row r="7">
          <cell r="B7">
            <v>3292023.61</v>
          </cell>
        </row>
        <row r="8">
          <cell r="B8">
            <v>138669846.34</v>
          </cell>
        </row>
        <row r="9">
          <cell r="B9">
            <v>126600749.25</v>
          </cell>
        </row>
      </sheetData>
      <sheetData sheetId="12"/>
      <sheetData sheetId="13"/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12852475.08</v>
          </cell>
          <cell r="D7">
            <v>2604166.6800000002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97003174.540000007</v>
          </cell>
          <cell r="P8">
            <v>84934077.450000003</v>
          </cell>
        </row>
        <row r="9">
          <cell r="C9">
            <v>41666671.799999997</v>
          </cell>
          <cell r="P9">
            <v>41666671.799999997</v>
          </cell>
        </row>
        <row r="16">
          <cell r="C16">
            <v>43174</v>
          </cell>
        </row>
        <row r="17">
          <cell r="C17">
            <v>44392</v>
          </cell>
        </row>
        <row r="18">
          <cell r="C18">
            <v>44424</v>
          </cell>
        </row>
        <row r="23">
          <cell r="C23">
            <v>43539</v>
          </cell>
        </row>
        <row r="24">
          <cell r="C24">
            <v>43966</v>
          </cell>
        </row>
        <row r="26">
          <cell r="C26">
            <v>44484</v>
          </cell>
        </row>
        <row r="27">
          <cell r="C27">
            <v>45215</v>
          </cell>
        </row>
      </sheetData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155767339.53</v>
          </cell>
        </row>
        <row r="5">
          <cell r="B5">
            <v>142412293.81999999</v>
          </cell>
        </row>
        <row r="6">
          <cell r="B6">
            <v>4242812.6500000004</v>
          </cell>
        </row>
        <row r="7">
          <cell r="B7">
            <v>3742447.48</v>
          </cell>
        </row>
        <row r="8">
          <cell r="B8">
            <v>151524526.88</v>
          </cell>
        </row>
        <row r="9">
          <cell r="B9">
            <v>138669846.34</v>
          </cell>
        </row>
      </sheetData>
      <sheetData sheetId="12"/>
      <sheetData sheetId="13"/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13757829.689999999</v>
          </cell>
          <cell r="D7">
            <v>2604166.6800000002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109857855.08</v>
          </cell>
          <cell r="P8">
            <v>97003174.540000007</v>
          </cell>
        </row>
        <row r="9">
          <cell r="C9">
            <v>41666671.799999997</v>
          </cell>
          <cell r="P9">
            <v>41666671.799999997</v>
          </cell>
        </row>
        <row r="16">
          <cell r="C16">
            <v>43174</v>
          </cell>
        </row>
        <row r="17">
          <cell r="C17">
            <v>44362</v>
          </cell>
        </row>
        <row r="18">
          <cell r="C18">
            <v>44392</v>
          </cell>
        </row>
        <row r="23">
          <cell r="C23">
            <v>43539</v>
          </cell>
        </row>
        <row r="24">
          <cell r="C24">
            <v>43966</v>
          </cell>
        </row>
        <row r="26">
          <cell r="C26">
            <v>44484</v>
          </cell>
        </row>
        <row r="27">
          <cell r="C27">
            <v>45215</v>
          </cell>
        </row>
      </sheetData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201677487.74000001</v>
          </cell>
        </row>
        <row r="5">
          <cell r="B5">
            <v>184277883.22</v>
          </cell>
        </row>
        <row r="6">
          <cell r="B6">
            <v>6075090.3200000003</v>
          </cell>
        </row>
        <row r="7">
          <cell r="B7">
            <v>5364617.04</v>
          </cell>
        </row>
        <row r="8">
          <cell r="B8">
            <v>195602397.42000002</v>
          </cell>
        </row>
        <row r="9">
          <cell r="B9">
            <v>178913266.18000001</v>
          </cell>
        </row>
      </sheetData>
      <sheetData sheetId="12"/>
      <sheetData sheetId="13"/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17946004.189999998</v>
          </cell>
          <cell r="D7">
            <v>2604166.6800000002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23935725.620000001</v>
          </cell>
          <cell r="P7">
            <v>7246594.3799999915</v>
          </cell>
        </row>
        <row r="8">
          <cell r="C8">
            <v>130000000</v>
          </cell>
          <cell r="P8">
            <v>130000000</v>
          </cell>
        </row>
        <row r="9">
          <cell r="C9">
            <v>41666671.799999997</v>
          </cell>
          <cell r="P9">
            <v>41666671.799999997</v>
          </cell>
        </row>
        <row r="16">
          <cell r="C16">
            <v>43174</v>
          </cell>
        </row>
        <row r="17">
          <cell r="C17">
            <v>44270</v>
          </cell>
        </row>
        <row r="18">
          <cell r="C18">
            <v>44301</v>
          </cell>
        </row>
        <row r="23">
          <cell r="C23">
            <v>43539</v>
          </cell>
        </row>
        <row r="24">
          <cell r="C24">
            <v>43966</v>
          </cell>
        </row>
        <row r="26">
          <cell r="C26">
            <v>44484</v>
          </cell>
        </row>
        <row r="27">
          <cell r="C27">
            <v>45215</v>
          </cell>
        </row>
      </sheetData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169302293.86000001</v>
          </cell>
        </row>
        <row r="5">
          <cell r="B5">
            <v>155767339.53</v>
          </cell>
        </row>
        <row r="6">
          <cell r="B6">
            <v>4764327.0199999996</v>
          </cell>
        </row>
        <row r="7">
          <cell r="B7">
            <v>4242812.6500000004</v>
          </cell>
        </row>
        <row r="8">
          <cell r="B8">
            <v>164537966.84</v>
          </cell>
        </row>
        <row r="9">
          <cell r="B9">
            <v>151524526.88</v>
          </cell>
        </row>
      </sheetData>
      <sheetData sheetId="12"/>
      <sheetData sheetId="13"/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13942973.01</v>
          </cell>
          <cell r="D7">
            <v>2604166.6800000002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122871295.04000001</v>
          </cell>
          <cell r="P8">
            <v>109857855.08</v>
          </cell>
        </row>
        <row r="9">
          <cell r="C9">
            <v>41666671.799999997</v>
          </cell>
          <cell r="P9">
            <v>41666671.799999997</v>
          </cell>
        </row>
        <row r="16">
          <cell r="C16">
            <v>43174</v>
          </cell>
        </row>
        <row r="17">
          <cell r="C17">
            <v>44333</v>
          </cell>
        </row>
        <row r="18">
          <cell r="C18">
            <v>44362</v>
          </cell>
        </row>
        <row r="23">
          <cell r="C23">
            <v>43539</v>
          </cell>
        </row>
        <row r="24">
          <cell r="C24">
            <v>43966</v>
          </cell>
        </row>
        <row r="26">
          <cell r="C26">
            <v>44484</v>
          </cell>
        </row>
        <row r="27">
          <cell r="C27">
            <v>45215</v>
          </cell>
        </row>
      </sheetData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231339008.84999999</v>
          </cell>
        </row>
        <row r="5">
          <cell r="B5">
            <v>215742154.37</v>
          </cell>
        </row>
        <row r="6">
          <cell r="B6">
            <v>7406538.6600000001</v>
          </cell>
        </row>
        <row r="7">
          <cell r="B7">
            <v>6694828.0899999999</v>
          </cell>
        </row>
        <row r="8">
          <cell r="B8">
            <v>223932470.19</v>
          </cell>
        </row>
        <row r="9">
          <cell r="B9">
            <v>209047326.28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16008593.77</v>
          </cell>
          <cell r="D7">
            <v>2604166.6800000002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52265798.390000001</v>
          </cell>
          <cell r="P7">
            <v>37380654.480000004</v>
          </cell>
        </row>
        <row r="8">
          <cell r="C8">
            <v>130000000</v>
          </cell>
          <cell r="P8">
            <v>130000000</v>
          </cell>
        </row>
        <row r="9">
          <cell r="C9">
            <v>41666671.799999997</v>
          </cell>
          <cell r="P9">
            <v>41666671.799999997</v>
          </cell>
        </row>
        <row r="16">
          <cell r="C16">
            <v>43174</v>
          </cell>
        </row>
        <row r="17">
          <cell r="C17">
            <v>44211</v>
          </cell>
        </row>
        <row r="18">
          <cell r="C18">
            <v>44243</v>
          </cell>
        </row>
        <row r="23">
          <cell r="C23">
            <v>43539</v>
          </cell>
        </row>
        <row r="24">
          <cell r="C24">
            <v>43966</v>
          </cell>
        </row>
        <row r="26">
          <cell r="C26">
            <v>44484</v>
          </cell>
        </row>
        <row r="27">
          <cell r="C27">
            <v>45215</v>
          </cell>
        </row>
      </sheetData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107453661.15000001</v>
          </cell>
        </row>
        <row r="5">
          <cell r="B5">
            <v>97622700.659999996</v>
          </cell>
        </row>
        <row r="6">
          <cell r="B6">
            <v>2522474.0099999998</v>
          </cell>
        </row>
        <row r="7">
          <cell r="B7">
            <v>2204719.23</v>
          </cell>
        </row>
        <row r="8">
          <cell r="B8">
            <v>104931187.14</v>
          </cell>
        </row>
        <row r="9">
          <cell r="B9">
            <v>95417981.429999992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10074369.65</v>
          </cell>
          <cell r="D7">
            <v>2604166.6800000002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63264515.340000004</v>
          </cell>
          <cell r="P8">
            <v>53751309.629999995</v>
          </cell>
        </row>
        <row r="9">
          <cell r="C9">
            <v>41666671.799999997</v>
          </cell>
          <cell r="P9">
            <v>41666671.799999997</v>
          </cell>
        </row>
        <row r="16">
          <cell r="C16">
            <v>43174</v>
          </cell>
        </row>
        <row r="17">
          <cell r="C17">
            <v>44484</v>
          </cell>
        </row>
        <row r="18">
          <cell r="C18">
            <v>44515</v>
          </cell>
        </row>
        <row r="23">
          <cell r="C23">
            <v>43539</v>
          </cell>
        </row>
        <row r="24">
          <cell r="C24">
            <v>43966</v>
          </cell>
        </row>
        <row r="26">
          <cell r="C26">
            <v>44484</v>
          </cell>
        </row>
        <row r="27">
          <cell r="C27">
            <v>45215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IV278"/>
  <sheetViews>
    <sheetView tabSelected="1" showRuler="0" zoomScale="80" zoomScaleNormal="80" zoomScaleSheetLayoutView="90" workbookViewId="0">
      <selection activeCell="D16" sqref="D16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44561</v>
      </c>
      <c r="C3" s="8" t="s">
        <v>2</v>
      </c>
      <c r="D3" s="3">
        <v>30</v>
      </c>
      <c r="E3" s="3" t="s">
        <v>3</v>
      </c>
      <c r="F3" s="9">
        <v>44531</v>
      </c>
      <c r="G3" s="3"/>
    </row>
    <row r="4" spans="1:13" ht="15.75" customHeight="1" x14ac:dyDescent="0.3">
      <c r="A4" s="2" t="s">
        <v>4</v>
      </c>
      <c r="B4" s="7">
        <v>44579</v>
      </c>
      <c r="C4" s="8" t="s">
        <v>5</v>
      </c>
      <c r="D4" s="10">
        <v>34</v>
      </c>
      <c r="E4" s="3" t="s">
        <v>6</v>
      </c>
      <c r="F4" s="9">
        <v>44561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44545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44579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1114467625.3</v>
      </c>
      <c r="D10" s="22">
        <v>88052296.340000004</v>
      </c>
      <c r="E10" s="23">
        <v>78992572.819999993</v>
      </c>
      <c r="F10" s="24">
        <v>7.583286953349562E-2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72800953.5</v>
      </c>
      <c r="D11" s="22">
        <v>1904144.82</v>
      </c>
      <c r="E11" s="23">
        <v>1633678.49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1041666671.8</v>
      </c>
      <c r="D12" s="22">
        <v>86148151.520000011</v>
      </c>
      <c r="E12" s="23">
        <v>77358894.329999998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1041666671.8</v>
      </c>
      <c r="D13" s="22">
        <v>86148151.519999996</v>
      </c>
      <c r="E13" s="23">
        <v>77358894.329999983</v>
      </c>
      <c r="F13" s="24">
        <v>7.4264538190824347E-2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1.9E-2</v>
      </c>
      <c r="C14" s="99">
        <v>200000000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2.3900000000000001E-2</v>
      </c>
      <c r="C15" s="99">
        <v>295000000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1.9975000000000001E-3</v>
      </c>
      <c r="C16" s="99">
        <v>75000000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2.6499999999999999E-2</v>
      </c>
      <c r="C17" s="99">
        <v>300000000</v>
      </c>
      <c r="D17" s="22">
        <v>0</v>
      </c>
      <c r="E17" s="23">
        <v>0</v>
      </c>
      <c r="F17" s="24">
        <v>0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2.8899999999999999E-2</v>
      </c>
      <c r="C18" s="99">
        <v>130000000</v>
      </c>
      <c r="D18" s="22">
        <v>44481479.719999999</v>
      </c>
      <c r="E18" s="23">
        <v>35692222.529999986</v>
      </c>
      <c r="F18" s="24">
        <v>0.27455555792307684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41666671.799999997</v>
      </c>
      <c r="D19" s="22">
        <v>41666671.799999997</v>
      </c>
      <c r="E19" s="23">
        <v>41666671.799999997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0</v>
      </c>
      <c r="D26" s="39">
        <v>0</v>
      </c>
      <c r="E26" s="40">
        <v>0</v>
      </c>
      <c r="F26" s="36"/>
    </row>
    <row r="27" spans="1:13" x14ac:dyDescent="0.25">
      <c r="A27" s="32" t="s">
        <v>22</v>
      </c>
      <c r="B27" s="22">
        <v>8789257.1900000125</v>
      </c>
      <c r="C27" s="22">
        <v>107126.23</v>
      </c>
      <c r="D27" s="39">
        <v>67.609670692307787</v>
      </c>
      <c r="E27" s="40">
        <v>0.82404792307692309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8789257.1900000125</v>
      </c>
      <c r="C29" s="42">
        <v>107126.23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171622.54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171622.54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8986389.25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8986389.25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97907.15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9255918.9399999995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16319</v>
      </c>
      <c r="E51" s="58">
        <v>86148151.520000011</v>
      </c>
      <c r="F51" s="53"/>
      <c r="G51" s="93"/>
    </row>
    <row r="52" spans="1:7" x14ac:dyDescent="0.25">
      <c r="A52" s="46" t="s">
        <v>44</v>
      </c>
      <c r="D52" s="65"/>
      <c r="E52" s="55">
        <v>8789257.1900000125</v>
      </c>
      <c r="F52" s="53"/>
      <c r="G52" s="93"/>
    </row>
    <row r="53" spans="1:7" x14ac:dyDescent="0.25">
      <c r="A53" s="46"/>
      <c r="D53" s="66">
        <v>15548</v>
      </c>
      <c r="E53" s="67">
        <v>77358894.329999998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D57" s="26"/>
      <c r="E57" s="68">
        <v>9255918.9399999995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9255918.9399999995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73376.91</v>
      </c>
      <c r="F64" s="53"/>
      <c r="G64" s="93"/>
    </row>
    <row r="65" spans="1:7" x14ac:dyDescent="0.25">
      <c r="A65" s="51" t="s">
        <v>51</v>
      </c>
      <c r="E65" s="68">
        <v>73376.91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0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0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107126.23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107126.23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107126.23</v>
      </c>
      <c r="F110" s="53"/>
      <c r="G110" s="93"/>
    </row>
    <row r="111" spans="1:7" x14ac:dyDescent="0.25">
      <c r="A111" s="70" t="s">
        <v>86</v>
      </c>
      <c r="E111" s="69">
        <v>107126.23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9075415.7963833325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8789257.1900000125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8789257.1900000125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286158.60638331994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286158.60638331994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2604166.6800000002</v>
      </c>
      <c r="F143" s="53"/>
      <c r="G143" s="93"/>
    </row>
    <row r="144" spans="1:7" x14ac:dyDescent="0.25">
      <c r="A144" s="46" t="s">
        <v>107</v>
      </c>
      <c r="E144" s="69">
        <v>2604166.6799999997</v>
      </c>
      <c r="F144" s="75"/>
      <c r="G144" s="93"/>
    </row>
    <row r="145" spans="1:256" x14ac:dyDescent="0.25">
      <c r="A145" s="46" t="s">
        <v>108</v>
      </c>
      <c r="E145" s="68">
        <v>2604166.6800000002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2604166.6800000002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2604166.6799999997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2.2754729000000001E-2</v>
      </c>
      <c r="F153" s="53"/>
      <c r="G153" s="93"/>
    </row>
    <row r="154" spans="1:256" x14ac:dyDescent="0.25">
      <c r="A154" s="46" t="s">
        <v>114</v>
      </c>
      <c r="E154" s="79">
        <v>14.748599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73334.27</v>
      </c>
      <c r="E157" s="3">
        <v>8</v>
      </c>
      <c r="F157" s="80"/>
      <c r="G157" s="93"/>
    </row>
    <row r="158" spans="1:256" x14ac:dyDescent="0.25">
      <c r="A158" s="46" t="s">
        <v>116</v>
      </c>
      <c r="D158" s="74">
        <v>97907.15</v>
      </c>
      <c r="F158" s="53"/>
      <c r="G158" s="93"/>
    </row>
    <row r="159" spans="1:256" x14ac:dyDescent="0.25">
      <c r="A159" s="3" t="s">
        <v>117</v>
      </c>
      <c r="D159" s="26">
        <v>-24572.87999999999</v>
      </c>
    </row>
    <row r="160" spans="1:256" x14ac:dyDescent="0.25">
      <c r="A160" s="46" t="s">
        <v>118</v>
      </c>
      <c r="D160" s="69">
        <v>88052296.340000004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-6.1510193999999999E-3</v>
      </c>
      <c r="F162" s="80"/>
      <c r="G162" s="93"/>
    </row>
    <row r="163" spans="1:7" x14ac:dyDescent="0.25">
      <c r="A163" s="46" t="s">
        <v>120</v>
      </c>
      <c r="D163" s="81">
        <v>-5.0259168000000003E-3</v>
      </c>
      <c r="F163" s="80"/>
      <c r="G163" s="93"/>
    </row>
    <row r="164" spans="1:7" x14ac:dyDescent="0.25">
      <c r="A164" s="46" t="s">
        <v>121</v>
      </c>
      <c r="D164" s="81">
        <v>-5.0372055000000001E-3</v>
      </c>
      <c r="F164" s="80"/>
      <c r="G164" s="93"/>
    </row>
    <row r="165" spans="1:7" x14ac:dyDescent="0.25">
      <c r="A165" s="46" t="s">
        <v>122</v>
      </c>
      <c r="D165" s="81">
        <v>-3.3488571253313879E-3</v>
      </c>
      <c r="F165" s="53"/>
      <c r="G165" s="93"/>
    </row>
    <row r="166" spans="1:7" x14ac:dyDescent="0.25">
      <c r="A166" s="46" t="s">
        <v>123</v>
      </c>
      <c r="D166" s="78">
        <v>-4.890749706332847E-3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9059174.3399999999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1103525.97</v>
      </c>
      <c r="E171" s="83">
        <v>115</v>
      </c>
      <c r="F171" s="81">
        <v>1.3969996552898706E-2</v>
      </c>
      <c r="G171" s="93"/>
    </row>
    <row r="172" spans="1:7" x14ac:dyDescent="0.25">
      <c r="A172" s="51" t="s">
        <v>128</v>
      </c>
      <c r="D172" s="68">
        <v>214520.33</v>
      </c>
      <c r="E172" s="83">
        <v>26</v>
      </c>
      <c r="F172" s="81">
        <v>2.7157025317915201E-3</v>
      </c>
      <c r="G172" s="93"/>
    </row>
    <row r="173" spans="1:7" x14ac:dyDescent="0.25">
      <c r="A173" s="51" t="s">
        <v>129</v>
      </c>
      <c r="D173" s="23">
        <v>86320.46</v>
      </c>
      <c r="E173" s="84">
        <v>8</v>
      </c>
      <c r="F173" s="81">
        <v>1.092766787033232E-3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1404366.76</v>
      </c>
      <c r="E175" s="83">
        <v>149</v>
      </c>
      <c r="F175" s="89">
        <v>1.7778465871723458E-2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2.5164164000000002E-3</v>
      </c>
      <c r="E178" s="81">
        <v>1.7354308000000001E-3</v>
      </c>
      <c r="F178" s="80"/>
      <c r="G178" s="93"/>
    </row>
    <row r="179" spans="1:7" x14ac:dyDescent="0.25">
      <c r="A179" s="46" t="s">
        <v>134</v>
      </c>
      <c r="D179" s="81">
        <v>2.1521622000000001E-3</v>
      </c>
      <c r="E179" s="81">
        <v>1.5795939999999999E-3</v>
      </c>
      <c r="F179" s="80"/>
      <c r="G179" s="93"/>
    </row>
    <row r="180" spans="1:7" x14ac:dyDescent="0.25">
      <c r="A180" s="46" t="s">
        <v>135</v>
      </c>
      <c r="D180" s="81">
        <v>3.2068817000000002E-3</v>
      </c>
      <c r="E180" s="81">
        <v>1.8383479E-3</v>
      </c>
      <c r="F180" s="80"/>
      <c r="G180" s="93"/>
    </row>
    <row r="181" spans="1:7" x14ac:dyDescent="0.25">
      <c r="A181" s="46" t="s">
        <v>136</v>
      </c>
      <c r="D181" s="81">
        <v>3.8084693188247518E-3</v>
      </c>
      <c r="E181" s="81">
        <v>2.186776434268073E-3</v>
      </c>
      <c r="F181" s="53"/>
      <c r="G181" s="93"/>
    </row>
    <row r="182" spans="1:7" x14ac:dyDescent="0.25">
      <c r="A182" s="46" t="s">
        <v>137</v>
      </c>
      <c r="D182" s="81">
        <v>2.9209824047061882E-3</v>
      </c>
      <c r="E182" s="81">
        <v>1.8350372835670183E-3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306328.65000000002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3.8779424326136291E-3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486976.74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57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18-A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1">
    <pageSetUpPr fitToPage="1"/>
  </sheetPr>
  <dimension ref="A1:IV278"/>
  <sheetViews>
    <sheetView showRuler="0" zoomScale="80" zoomScaleNormal="80" zoomScaleSheetLayoutView="90" workbookViewId="0">
      <selection activeCell="D18" sqref="D18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44286</v>
      </c>
      <c r="C3" s="8" t="s">
        <v>2</v>
      </c>
      <c r="D3" s="3">
        <v>30</v>
      </c>
      <c r="E3" s="3" t="s">
        <v>3</v>
      </c>
      <c r="F3" s="9">
        <v>44256</v>
      </c>
      <c r="G3" s="3"/>
    </row>
    <row r="4" spans="1:13" ht="15.75" customHeight="1" x14ac:dyDescent="0.3">
      <c r="A4" s="2" t="s">
        <v>4</v>
      </c>
      <c r="B4" s="7">
        <v>44301</v>
      </c>
      <c r="C4" s="8" t="s">
        <v>5</v>
      </c>
      <c r="D4" s="10">
        <v>31</v>
      </c>
      <c r="E4" s="3" t="s">
        <v>6</v>
      </c>
      <c r="F4" s="9">
        <v>44286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44270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44301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1114467625.3</v>
      </c>
      <c r="D10" s="22">
        <v>201677487.74000001</v>
      </c>
      <c r="E10" s="23">
        <v>184277883.22</v>
      </c>
      <c r="F10" s="24">
        <v>0.17690676701940347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72800953.5</v>
      </c>
      <c r="D11" s="22">
        <v>6075090.3200000003</v>
      </c>
      <c r="E11" s="23">
        <v>5364617.04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1041666671.8</v>
      </c>
      <c r="D12" s="22">
        <v>195602397.42000002</v>
      </c>
      <c r="E12" s="23">
        <v>178913266.18000001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1041666671.8</v>
      </c>
      <c r="D13" s="22">
        <v>195602397.42000002</v>
      </c>
      <c r="E13" s="23">
        <v>178913266.18000001</v>
      </c>
      <c r="F13" s="24">
        <v>0.17175673468638283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1.9E-2</v>
      </c>
      <c r="C14" s="99">
        <v>200000000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2.3900000000000001E-2</v>
      </c>
      <c r="C15" s="99">
        <v>295000000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1.9599999999999999E-3</v>
      </c>
      <c r="C16" s="99">
        <v>75000000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2.6499999999999999E-2</v>
      </c>
      <c r="C17" s="99">
        <v>300000000</v>
      </c>
      <c r="D17" s="22">
        <v>23935725.620000001</v>
      </c>
      <c r="E17" s="23">
        <v>7246594.3799999915</v>
      </c>
      <c r="F17" s="24">
        <v>2.415531459999997E-2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2.8899999999999999E-2</v>
      </c>
      <c r="C18" s="99">
        <v>130000000</v>
      </c>
      <c r="D18" s="22">
        <v>130000000</v>
      </c>
      <c r="E18" s="23">
        <v>130000000</v>
      </c>
      <c r="F18" s="24">
        <v>1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41666671.799999997</v>
      </c>
      <c r="D19" s="22">
        <v>41666671.799999997</v>
      </c>
      <c r="E19" s="23">
        <v>41666671.799999997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16689131.24000001</v>
      </c>
      <c r="C26" s="22">
        <v>52858.06</v>
      </c>
      <c r="D26" s="39">
        <v>55.630437466666699</v>
      </c>
      <c r="E26" s="40">
        <v>0.17619353333333332</v>
      </c>
      <c r="F26" s="36"/>
    </row>
    <row r="27" spans="1:13" x14ac:dyDescent="0.25">
      <c r="A27" s="32" t="s">
        <v>22</v>
      </c>
      <c r="B27" s="22">
        <v>0</v>
      </c>
      <c r="C27" s="22">
        <v>313083.33</v>
      </c>
      <c r="D27" s="39">
        <v>0</v>
      </c>
      <c r="E27" s="40">
        <v>2.4083333076923079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16689131.24000001</v>
      </c>
      <c r="C29" s="42">
        <v>365941.39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409109.57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409109.57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17197724.489999998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17197724.489999998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339170.13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17946004.189999998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24321</v>
      </c>
      <c r="E51" s="58">
        <v>195602397.42000002</v>
      </c>
      <c r="F51" s="53"/>
      <c r="G51" s="93"/>
    </row>
    <row r="52" spans="1:7" x14ac:dyDescent="0.25">
      <c r="A52" s="46" t="s">
        <v>44</v>
      </c>
      <c r="D52" s="65"/>
      <c r="E52" s="55">
        <v>16689131.24000001</v>
      </c>
      <c r="F52" s="53"/>
      <c r="G52" s="93"/>
    </row>
    <row r="53" spans="1:7" x14ac:dyDescent="0.25">
      <c r="A53" s="46"/>
      <c r="D53" s="66">
        <v>23334</v>
      </c>
      <c r="E53" s="67">
        <v>178913266.18000001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D57" s="26"/>
      <c r="E57" s="68">
        <v>17946004.189999998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17946004.189999998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168064.57</v>
      </c>
      <c r="F64" s="53"/>
      <c r="G64" s="93"/>
    </row>
    <row r="65" spans="1:7" x14ac:dyDescent="0.25">
      <c r="A65" s="51" t="s">
        <v>51</v>
      </c>
      <c r="E65" s="68">
        <v>168064.57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0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0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52858.06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52858.06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313083.33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313083.33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365941.39</v>
      </c>
      <c r="F110" s="53"/>
      <c r="G110" s="93"/>
    </row>
    <row r="111" spans="1:7" x14ac:dyDescent="0.25">
      <c r="A111" s="70" t="s">
        <v>86</v>
      </c>
      <c r="E111" s="69">
        <v>365941.39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17411998.226883329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16689131.24000001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16689131.24000001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722866.98688331991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722866.98688331991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2604166.6800000002</v>
      </c>
      <c r="F143" s="53"/>
      <c r="G143" s="93"/>
    </row>
    <row r="144" spans="1:7" x14ac:dyDescent="0.25">
      <c r="A144" s="46" t="s">
        <v>107</v>
      </c>
      <c r="E144" s="69">
        <v>2604166.6799999997</v>
      </c>
      <c r="F144" s="75"/>
      <c r="G144" s="93"/>
    </row>
    <row r="145" spans="1:256" x14ac:dyDescent="0.25">
      <c r="A145" s="46" t="s">
        <v>108</v>
      </c>
      <c r="E145" s="68">
        <v>2604166.6800000002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2604166.6800000002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2604166.6799999997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2.3029906499999999E-2</v>
      </c>
      <c r="F153" s="53"/>
      <c r="G153" s="93"/>
    </row>
    <row r="154" spans="1:256" x14ac:dyDescent="0.25">
      <c r="A154" s="46" t="s">
        <v>114</v>
      </c>
      <c r="E154" s="79">
        <v>21.687403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201880.03</v>
      </c>
      <c r="E157" s="3">
        <v>20</v>
      </c>
      <c r="F157" s="80"/>
      <c r="G157" s="93"/>
    </row>
    <row r="158" spans="1:256" x14ac:dyDescent="0.25">
      <c r="A158" s="46" t="s">
        <v>116</v>
      </c>
      <c r="D158" s="74">
        <v>339170.13</v>
      </c>
      <c r="F158" s="53"/>
      <c r="G158" s="93"/>
    </row>
    <row r="159" spans="1:256" x14ac:dyDescent="0.25">
      <c r="A159" s="3" t="s">
        <v>117</v>
      </c>
      <c r="D159" s="26">
        <v>-137290.1</v>
      </c>
    </row>
    <row r="160" spans="1:256" x14ac:dyDescent="0.25">
      <c r="A160" s="46" t="s">
        <v>118</v>
      </c>
      <c r="D160" s="69">
        <v>201677487.74000001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3.5266E-3</v>
      </c>
      <c r="F162" s="80"/>
      <c r="G162" s="93"/>
    </row>
    <row r="163" spans="1:7" x14ac:dyDescent="0.25">
      <c r="A163" s="46" t="s">
        <v>120</v>
      </c>
      <c r="D163" s="81">
        <v>1.8030075000000001E-3</v>
      </c>
      <c r="F163" s="80"/>
      <c r="G163" s="93"/>
    </row>
    <row r="164" spans="1:7" x14ac:dyDescent="0.25">
      <c r="A164" s="46" t="s">
        <v>121</v>
      </c>
      <c r="D164" s="81">
        <v>1.712274E-3</v>
      </c>
      <c r="F164" s="80"/>
      <c r="G164" s="93"/>
    </row>
    <row r="165" spans="1:7" x14ac:dyDescent="0.25">
      <c r="A165" s="46" t="s">
        <v>122</v>
      </c>
      <c r="D165" s="81">
        <v>-8.168889936411303E-3</v>
      </c>
      <c r="F165" s="53"/>
      <c r="G165" s="93"/>
    </row>
    <row r="166" spans="1:7" x14ac:dyDescent="0.25">
      <c r="A166" s="46" t="s">
        <v>123</v>
      </c>
      <c r="D166" s="78">
        <v>-2.8175210910282586E-4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9603462.9199999981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1401420.02</v>
      </c>
      <c r="E171" s="83">
        <v>117</v>
      </c>
      <c r="F171" s="81">
        <v>7.6049279246762124E-3</v>
      </c>
      <c r="G171" s="93"/>
    </row>
    <row r="172" spans="1:7" x14ac:dyDescent="0.25">
      <c r="A172" s="51" t="s">
        <v>128</v>
      </c>
      <c r="D172" s="68">
        <v>301413.52</v>
      </c>
      <c r="E172" s="83">
        <v>27</v>
      </c>
      <c r="F172" s="81">
        <v>1.6356467457364797E-3</v>
      </c>
      <c r="G172" s="93"/>
    </row>
    <row r="173" spans="1:7" x14ac:dyDescent="0.25">
      <c r="A173" s="51" t="s">
        <v>129</v>
      </c>
      <c r="D173" s="23">
        <v>0</v>
      </c>
      <c r="E173" s="84">
        <v>0</v>
      </c>
      <c r="F173" s="81">
        <v>0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1702833.54</v>
      </c>
      <c r="E175" s="83">
        <v>144</v>
      </c>
      <c r="F175" s="89">
        <v>9.240574670412692E-3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3.1253485000000002E-3</v>
      </c>
      <c r="E178" s="81">
        <v>2.2193668999999998E-3</v>
      </c>
      <c r="F178" s="80"/>
      <c r="G178" s="93"/>
    </row>
    <row r="179" spans="1:7" x14ac:dyDescent="0.25">
      <c r="A179" s="46" t="s">
        <v>134</v>
      </c>
      <c r="D179" s="81">
        <v>2.9543933000000001E-3</v>
      </c>
      <c r="E179" s="81">
        <v>2.0037671000000001E-3</v>
      </c>
      <c r="F179" s="80"/>
      <c r="G179" s="93"/>
    </row>
    <row r="180" spans="1:7" x14ac:dyDescent="0.25">
      <c r="A180" s="46" t="s">
        <v>135</v>
      </c>
      <c r="D180" s="81">
        <v>1.8210483999999999E-3</v>
      </c>
      <c r="E180" s="81">
        <v>1.3979687999999999E-3</v>
      </c>
      <c r="F180" s="80"/>
      <c r="G180" s="93"/>
    </row>
    <row r="181" spans="1:7" x14ac:dyDescent="0.25">
      <c r="A181" s="46" t="s">
        <v>136</v>
      </c>
      <c r="D181" s="81">
        <v>1.6356467457364797E-3</v>
      </c>
      <c r="E181" s="81">
        <v>1.1571097968629469E-3</v>
      </c>
      <c r="F181" s="53"/>
      <c r="G181" s="93"/>
    </row>
    <row r="182" spans="1:7" x14ac:dyDescent="0.25">
      <c r="A182" s="46" t="s">
        <v>137</v>
      </c>
      <c r="D182" s="81">
        <v>2.3841092364341203E-3</v>
      </c>
      <c r="E182" s="81">
        <v>1.6945531492157367E-3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301413.52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1.6356467457364797E-3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895094.43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64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18-A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1">
    <pageSetUpPr fitToPage="1"/>
  </sheetPr>
  <dimension ref="A1:IV278"/>
  <sheetViews>
    <sheetView showRuler="0" zoomScale="80" zoomScaleNormal="80" zoomScaleSheetLayoutView="90" workbookViewId="0">
      <selection activeCell="I12" sqref="I12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f>[3]Notes!C20</f>
        <v>44255</v>
      </c>
      <c r="C3" s="8" t="s">
        <v>2</v>
      </c>
      <c r="D3" s="3">
        <f>[3]Notes!C30</f>
        <v>30</v>
      </c>
      <c r="E3" s="3" t="s">
        <v>3</v>
      </c>
      <c r="F3" s="9">
        <f>[3]Notes!C19+1</f>
        <v>44228</v>
      </c>
      <c r="G3" s="3"/>
    </row>
    <row r="4" spans="1:13" ht="15.75" customHeight="1" x14ac:dyDescent="0.3">
      <c r="A4" s="2" t="s">
        <v>4</v>
      </c>
      <c r="B4" s="7">
        <v>44270</v>
      </c>
      <c r="C4" s="8" t="s">
        <v>5</v>
      </c>
      <c r="D4" s="10">
        <f>[3]Notes!C31-1</f>
        <v>27</v>
      </c>
      <c r="E4" s="3" t="s">
        <v>6</v>
      </c>
      <c r="F4" s="9">
        <f>[3]Notes!C20</f>
        <v>44255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44243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44270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f>VLOOKUP("0911_COLLATERAL_BALANCE",'[3]Initial Data'!B:F,3,FALSE)</f>
        <v>1114467625.3</v>
      </c>
      <c r="D10" s="22">
        <v>215742154.37</v>
      </c>
      <c r="E10" s="23">
        <v>201677487.74000001</v>
      </c>
      <c r="F10" s="24">
        <f>IF(C12&lt;=0,0,E10/C12)</f>
        <v>0.19361038727628804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f>VLOOKUP("OVERCOLLATERAL_BALANCE",'[3]Initial Data'!B:F,3,FALSE)</f>
        <v>72800953.5</v>
      </c>
      <c r="D11" s="22">
        <v>6694828.0899999999</v>
      </c>
      <c r="E11" s="23">
        <v>6075090.3200000003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f>C10-C11</f>
        <v>1041666671.8</v>
      </c>
      <c r="D12" s="22">
        <v>209047326.28</v>
      </c>
      <c r="E12" s="23">
        <v>195602397.42000002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f>SUM(C14:C19)</f>
        <v>1041666671.8</v>
      </c>
      <c r="D13" s="22">
        <f>SUM(D14:D19)</f>
        <v>209047326.27999997</v>
      </c>
      <c r="E13" s="23">
        <f>SUM(E14:E19)</f>
        <v>195602397.42000002</v>
      </c>
      <c r="F13" s="24">
        <f>IF(C13&lt;=0,0,E13/C13)</f>
        <v>0.18777830059782855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f>[3]Notes!$F$4</f>
        <v>1.9E-2</v>
      </c>
      <c r="C14" s="99">
        <f>[3]Notes!$B$4</f>
        <v>200000000</v>
      </c>
      <c r="D14" s="22">
        <f>[3]Notes!C4</f>
        <v>0</v>
      </c>
      <c r="E14" s="23">
        <f>[3]Notes!P4</f>
        <v>0</v>
      </c>
      <c r="F14" s="24">
        <f t="shared" ref="F14:F19" si="0">IF(C14&lt;=0,0,E14/C14)</f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f>[3]Notes!$F$5</f>
        <v>2.3900000000000001E-2</v>
      </c>
      <c r="C15" s="99">
        <f>[3]Notes!$B$5</f>
        <v>295000000</v>
      </c>
      <c r="D15" s="22">
        <f>[3]Notes!C5</f>
        <v>0</v>
      </c>
      <c r="E15" s="23">
        <f>[3]Notes!P5</f>
        <v>0</v>
      </c>
      <c r="F15" s="24">
        <f t="shared" si="0"/>
        <v>0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f>[3]Notes!$F$6</f>
        <v>1.9737999999999999E-3</v>
      </c>
      <c r="C16" s="99">
        <f>[3]Notes!$B$6</f>
        <v>75000000</v>
      </c>
      <c r="D16" s="22">
        <f>[3]Notes!C6</f>
        <v>0</v>
      </c>
      <c r="E16" s="23">
        <f>[3]Notes!P6</f>
        <v>0</v>
      </c>
      <c r="F16" s="24">
        <f>IF(C16&lt;=0,0,E16/C16)</f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f>[3]Notes!$F$7</f>
        <v>2.6499999999999999E-2</v>
      </c>
      <c r="C17" s="99">
        <f>[3]Notes!$B$7</f>
        <v>300000000</v>
      </c>
      <c r="D17" s="22">
        <f>[3]Notes!C7</f>
        <v>37380654.479999997</v>
      </c>
      <c r="E17" s="23">
        <f>[3]Notes!P7</f>
        <v>23935725.620000012</v>
      </c>
      <c r="F17" s="24">
        <f t="shared" si="0"/>
        <v>7.9785752066666701E-2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f>[3]Notes!$F$8</f>
        <v>2.8899999999999999E-2</v>
      </c>
      <c r="C18" s="99">
        <f>[3]Notes!$B$8</f>
        <v>130000000</v>
      </c>
      <c r="D18" s="22">
        <f>[3]Notes!C8</f>
        <v>130000000</v>
      </c>
      <c r="E18" s="23">
        <f>[3]Notes!P8</f>
        <v>130000000</v>
      </c>
      <c r="F18" s="24">
        <f t="shared" si="0"/>
        <v>1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f>[3]Notes!$B$9</f>
        <v>41666671.799999997</v>
      </c>
      <c r="D19" s="22">
        <f>[3]Notes!C9</f>
        <v>41666671.799999997</v>
      </c>
      <c r="E19" s="23">
        <f>[3]Notes!P9</f>
        <v>41666671.799999997</v>
      </c>
      <c r="F19" s="24">
        <f t="shared" si="0"/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f>[3]Notes!N4</f>
        <v>0</v>
      </c>
      <c r="C23" s="22">
        <f>[3]Notes!K4</f>
        <v>0</v>
      </c>
      <c r="D23" s="39">
        <f>IF(C15&lt;=0,0,B23/(C14/1000))</f>
        <v>0</v>
      </c>
      <c r="E23" s="40">
        <f>IF(C15&lt;=0,0,C23/(C14/1000))</f>
        <v>0</v>
      </c>
      <c r="F23" s="36"/>
    </row>
    <row r="24" spans="1:13" x14ac:dyDescent="0.25">
      <c r="A24" s="32" t="s">
        <v>19</v>
      </c>
      <c r="B24" s="22">
        <f>[3]Notes!N5</f>
        <v>0</v>
      </c>
      <c r="C24" s="22">
        <f>[3]Notes!K5</f>
        <v>0</v>
      </c>
      <c r="D24" s="39">
        <f>IF(C17&lt;=0,0,B24/(C15/1000))</f>
        <v>0</v>
      </c>
      <c r="E24" s="40">
        <f>IF(C17&lt;=0,0,C24/(C15/1000))</f>
        <v>0</v>
      </c>
      <c r="F24" s="36"/>
    </row>
    <row r="25" spans="1:13" x14ac:dyDescent="0.25">
      <c r="A25" s="32" t="s">
        <v>20</v>
      </c>
      <c r="B25" s="22">
        <f>[3]Notes!N6</f>
        <v>0</v>
      </c>
      <c r="C25" s="22">
        <f>[3]Notes!K6</f>
        <v>0</v>
      </c>
      <c r="D25" s="39">
        <f>IF(C18&lt;=0,0,B25/(C16/1000))</f>
        <v>0</v>
      </c>
      <c r="E25" s="40">
        <f>IF(C18&lt;=0,0,C25/(C16/1000))</f>
        <v>0</v>
      </c>
      <c r="F25" s="36"/>
    </row>
    <row r="26" spans="1:13" x14ac:dyDescent="0.25">
      <c r="A26" s="32" t="s">
        <v>21</v>
      </c>
      <c r="B26" s="22">
        <f>[3]Notes!N7</f>
        <v>13444928.859999985</v>
      </c>
      <c r="C26" s="22">
        <f>[3]Notes!K7</f>
        <v>82548.95</v>
      </c>
      <c r="D26" s="39">
        <f>IF(C18&lt;=0,0,B26/(C17/1000))</f>
        <v>44.816429533333284</v>
      </c>
      <c r="E26" s="40">
        <f>IF(C18&lt;=0,0,C26/(C17/1000))</f>
        <v>0.27516316666666668</v>
      </c>
      <c r="F26" s="36"/>
    </row>
    <row r="27" spans="1:13" x14ac:dyDescent="0.25">
      <c r="A27" s="32" t="s">
        <v>22</v>
      </c>
      <c r="B27" s="22">
        <f>[3]Notes!N8</f>
        <v>0</v>
      </c>
      <c r="C27" s="22">
        <f>[3]Notes!K8</f>
        <v>313083.33</v>
      </c>
      <c r="D27" s="39">
        <f>IF(C19&lt;=0,0,B27/(C18/1000))</f>
        <v>0</v>
      </c>
      <c r="E27" s="40">
        <f>IF(C19&lt;=0,0,C27/(C18/1000))</f>
        <v>2.4083333076923079</v>
      </c>
      <c r="F27" s="36"/>
    </row>
    <row r="28" spans="1:13" x14ac:dyDescent="0.25">
      <c r="A28" s="32" t="s">
        <v>23</v>
      </c>
      <c r="B28" s="22">
        <f>[3]Notes!N9</f>
        <v>0</v>
      </c>
      <c r="C28" s="22">
        <f>[3]Notes!K9</f>
        <v>0</v>
      </c>
      <c r="D28" s="39">
        <f>IF(C20&lt;=0,0,B28/(C19/1000))</f>
        <v>0</v>
      </c>
      <c r="E28" s="40">
        <f>IF(C20&lt;=0,0,C28/(C19/1000))</f>
        <v>0</v>
      </c>
      <c r="F28" s="36"/>
    </row>
    <row r="29" spans="1:13" ht="18.75" thickBot="1" x14ac:dyDescent="0.3">
      <c r="A29" s="41" t="s">
        <v>28</v>
      </c>
      <c r="B29" s="42">
        <f>SUM(B23:B28)</f>
        <v>13444928.859999985</v>
      </c>
      <c r="C29" s="42">
        <f>SUM(C23:C28)</f>
        <v>395632.28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f>[3]Sources!B6</f>
        <v>388408.06</v>
      </c>
      <c r="F35" s="53"/>
      <c r="G35" s="93"/>
    </row>
    <row r="36" spans="1:7" x14ac:dyDescent="0.25">
      <c r="A36" s="51" t="s">
        <v>32</v>
      </c>
      <c r="E36" s="55">
        <f>[3]Sources!B28</f>
        <v>0</v>
      </c>
      <c r="F36" s="53"/>
      <c r="G36" s="93"/>
    </row>
    <row r="37" spans="1:7" x14ac:dyDescent="0.25">
      <c r="A37" s="46" t="s">
        <v>33</v>
      </c>
      <c r="E37" s="52">
        <f>SUM(E35:E36)</f>
        <v>388408.06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f>[3]Sources!B14</f>
        <v>13821451.59</v>
      </c>
      <c r="F40" s="53"/>
      <c r="G40" s="93"/>
    </row>
    <row r="41" spans="1:7" x14ac:dyDescent="0.25">
      <c r="A41" s="51" t="s">
        <v>36</v>
      </c>
      <c r="E41" s="55">
        <f>[3]Sources!B29</f>
        <v>0</v>
      </c>
      <c r="F41" s="53"/>
      <c r="G41" s="93"/>
    </row>
    <row r="42" spans="1:7" x14ac:dyDescent="0.25">
      <c r="A42" s="46" t="s">
        <v>37</v>
      </c>
      <c r="E42" s="52">
        <f>SUM(E40:E41)</f>
        <v>13821451.59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f>[3]Sources!B16</f>
        <v>212430.9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f>E37+E42+E44</f>
        <v>14422290.550000001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f>[3]Collateral!C4</f>
        <v>24953</v>
      </c>
      <c r="E51" s="58">
        <v>209047326.28</v>
      </c>
      <c r="F51" s="53"/>
      <c r="G51" s="93"/>
    </row>
    <row r="52" spans="1:7" x14ac:dyDescent="0.25">
      <c r="A52" s="46" t="s">
        <v>44</v>
      </c>
      <c r="D52" s="65"/>
      <c r="E52" s="55">
        <f>D12-E12</f>
        <v>13444928.859999985</v>
      </c>
      <c r="F52" s="53"/>
      <c r="G52" s="93"/>
    </row>
    <row r="53" spans="1:7" x14ac:dyDescent="0.25">
      <c r="A53" s="46"/>
      <c r="D53" s="66">
        <f>IF([3]Notes!S1=1,[3]Collateral!C5,0)</f>
        <v>24321</v>
      </c>
      <c r="E53" s="67">
        <f>E51-E52</f>
        <v>195602397.42000002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D57" s="26"/>
      <c r="E57" s="68">
        <f>E47</f>
        <v>14422290.550000001</v>
      </c>
      <c r="F57" s="53"/>
      <c r="G57" s="93"/>
    </row>
    <row r="58" spans="1:7" x14ac:dyDescent="0.25">
      <c r="A58" s="46" t="s">
        <v>46</v>
      </c>
      <c r="E58" s="68">
        <f>'[3]Credit Support'!B6</f>
        <v>0</v>
      </c>
      <c r="F58" s="53"/>
      <c r="G58" s="93"/>
    </row>
    <row r="59" spans="1:7" x14ac:dyDescent="0.25">
      <c r="A59" s="46" t="s">
        <v>47</v>
      </c>
      <c r="E59" s="69">
        <f>SUM(E57:E58)</f>
        <v>14422290.550000001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f>[3]Waterfall!B9</f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f>ROUND([3]Waterfall!B10,2)</f>
        <v>179785.13</v>
      </c>
      <c r="F64" s="53"/>
      <c r="G64" s="93"/>
    </row>
    <row r="65" spans="1:7" x14ac:dyDescent="0.25">
      <c r="A65" s="51" t="s">
        <v>51</v>
      </c>
      <c r="E65" s="68">
        <f>ROUND([3]Waterfall!C10,2)</f>
        <v>179785.13</v>
      </c>
      <c r="F65" s="53"/>
      <c r="G65" s="93"/>
    </row>
    <row r="66" spans="1:7" x14ac:dyDescent="0.25">
      <c r="A66" s="51" t="s">
        <v>52</v>
      </c>
      <c r="E66" s="69">
        <f>[3]Waterfall!E10</f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f>[3]Notes!I4</f>
        <v>0</v>
      </c>
      <c r="F70" s="53"/>
      <c r="G70" s="93"/>
    </row>
    <row r="71" spans="1:7" x14ac:dyDescent="0.25">
      <c r="A71" s="70" t="s">
        <v>56</v>
      </c>
      <c r="E71" s="68">
        <f>[3]Notes!J4</f>
        <v>0</v>
      </c>
      <c r="F71" s="53"/>
      <c r="G71" s="93"/>
    </row>
    <row r="72" spans="1:7" x14ac:dyDescent="0.25">
      <c r="A72" s="70" t="s">
        <v>57</v>
      </c>
      <c r="E72" s="68">
        <f>[3]Notes!H4</f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f>[3]Notes!K4</f>
        <v>0</v>
      </c>
      <c r="F74" s="53"/>
      <c r="G74" s="93"/>
    </row>
    <row r="75" spans="1:7" x14ac:dyDescent="0.25">
      <c r="A75" s="70" t="s">
        <v>59</v>
      </c>
      <c r="E75" s="68">
        <f>[3]Notes!L4-[3]Notes!I4</f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f>[3]Notes!I5</f>
        <v>0</v>
      </c>
      <c r="F78" s="53"/>
      <c r="G78" s="93"/>
    </row>
    <row r="79" spans="1:7" x14ac:dyDescent="0.25">
      <c r="A79" s="70" t="s">
        <v>62</v>
      </c>
      <c r="E79" s="68">
        <f>[3]Notes!J5</f>
        <v>0</v>
      </c>
      <c r="F79" s="53"/>
      <c r="G79" s="93"/>
    </row>
    <row r="80" spans="1:7" x14ac:dyDescent="0.25">
      <c r="A80" s="70" t="s">
        <v>63</v>
      </c>
      <c r="E80" s="68">
        <f>[3]Notes!H5</f>
        <v>0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f>[3]Notes!K5</f>
        <v>0</v>
      </c>
      <c r="F82" s="53"/>
      <c r="G82" s="93"/>
    </row>
    <row r="83" spans="1:7" x14ac:dyDescent="0.25">
      <c r="A83" s="70" t="s">
        <v>65</v>
      </c>
      <c r="E83" s="68">
        <f>[3]Notes!L5-[3]Notes!I5</f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f>[3]Notes!I6</f>
        <v>0</v>
      </c>
      <c r="F86" s="53"/>
      <c r="G86" s="93"/>
    </row>
    <row r="87" spans="1:7" x14ac:dyDescent="0.25">
      <c r="A87" s="70" t="s">
        <v>68</v>
      </c>
      <c r="E87" s="68">
        <f>[3]Notes!J6</f>
        <v>0</v>
      </c>
      <c r="F87" s="53"/>
      <c r="G87" s="93"/>
    </row>
    <row r="88" spans="1:7" x14ac:dyDescent="0.25">
      <c r="A88" s="70" t="s">
        <v>69</v>
      </c>
      <c r="E88" s="68">
        <f>[3]Notes!H6</f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f>[3]Notes!K6</f>
        <v>0</v>
      </c>
      <c r="F90" s="53"/>
      <c r="G90" s="93"/>
    </row>
    <row r="91" spans="1:7" x14ac:dyDescent="0.25">
      <c r="A91" s="70" t="s">
        <v>71</v>
      </c>
      <c r="E91" s="68">
        <f>[3]Notes!L6-[3]Notes!I6</f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f>[3]Notes!I7</f>
        <v>0</v>
      </c>
      <c r="F94" s="53"/>
      <c r="G94" s="93"/>
    </row>
    <row r="95" spans="1:7" x14ac:dyDescent="0.25">
      <c r="A95" s="70" t="s">
        <v>74</v>
      </c>
      <c r="E95" s="68">
        <f>[3]Notes!J7</f>
        <v>0</v>
      </c>
      <c r="F95" s="53"/>
      <c r="G95" s="93"/>
    </row>
    <row r="96" spans="1:7" x14ac:dyDescent="0.25">
      <c r="A96" s="70" t="s">
        <v>75</v>
      </c>
      <c r="E96" s="68">
        <f>[3]Notes!H7</f>
        <v>82548.95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f>[3]Notes!K7</f>
        <v>82548.95</v>
      </c>
      <c r="F98" s="53"/>
      <c r="G98" s="93"/>
    </row>
    <row r="99" spans="1:7" x14ac:dyDescent="0.25">
      <c r="A99" s="70" t="s">
        <v>77</v>
      </c>
      <c r="E99" s="68">
        <f>[3]Notes!L7-[3]Notes!I7</f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f>[3]Notes!I8</f>
        <v>0</v>
      </c>
      <c r="F102" s="53"/>
      <c r="G102" s="93"/>
    </row>
    <row r="103" spans="1:7" x14ac:dyDescent="0.25">
      <c r="A103" s="70" t="s">
        <v>80</v>
      </c>
      <c r="E103" s="68">
        <f>[3]Notes!J8</f>
        <v>0</v>
      </c>
      <c r="F103" s="53"/>
      <c r="G103" s="93"/>
    </row>
    <row r="104" spans="1:7" x14ac:dyDescent="0.25">
      <c r="A104" s="70" t="s">
        <v>81</v>
      </c>
      <c r="E104" s="68">
        <f>[3]Notes!H8</f>
        <v>313083.33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f>[3]Notes!K8</f>
        <v>313083.33</v>
      </c>
      <c r="F106" s="53"/>
      <c r="G106" s="93"/>
    </row>
    <row r="107" spans="1:7" x14ac:dyDescent="0.25">
      <c r="A107" s="70" t="s">
        <v>83</v>
      </c>
      <c r="E107" s="68">
        <f>[3]Notes!L8-[3]Notes!I8</f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f>E72+E80+E88+E96+E104</f>
        <v>395632.28</v>
      </c>
      <c r="F110" s="53"/>
      <c r="G110" s="93"/>
    </row>
    <row r="111" spans="1:7" x14ac:dyDescent="0.25">
      <c r="A111" s="70" t="s">
        <v>86</v>
      </c>
      <c r="E111" s="69">
        <f>E74+E82+E90+E98+E106</f>
        <v>395632.28</v>
      </c>
      <c r="F111" s="53"/>
      <c r="G111" s="93"/>
    </row>
    <row r="112" spans="1:7" x14ac:dyDescent="0.25">
      <c r="A112" s="70" t="s">
        <v>87</v>
      </c>
      <c r="E112" s="69">
        <f>E70+E78+E94+E102</f>
        <v>0</v>
      </c>
      <c r="F112" s="53"/>
      <c r="G112" s="93"/>
    </row>
    <row r="113" spans="1:7" x14ac:dyDescent="0.25">
      <c r="A113" s="70" t="s">
        <v>88</v>
      </c>
      <c r="E113" s="69">
        <f>E75+E83+E99+E107</f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13846873.141358335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f>SUM([3]Notes!N4:N8)</f>
        <v>13444928.859999985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f>SUM([3]Notes!M4:M8)</f>
        <v>0</v>
      </c>
      <c r="F119" s="53"/>
      <c r="G119" s="93"/>
    </row>
    <row r="120" spans="1:7" x14ac:dyDescent="0.25">
      <c r="A120" s="51" t="s">
        <v>92</v>
      </c>
      <c r="E120" s="72">
        <f>SUM([3]Notes!N4:N8)</f>
        <v>13444928.859999985</v>
      </c>
      <c r="F120" s="53"/>
      <c r="G120" s="93"/>
    </row>
    <row r="121" spans="1:7" x14ac:dyDescent="0.25">
      <c r="A121" s="51" t="s">
        <v>93</v>
      </c>
      <c r="E121" s="69">
        <f>SUM([3]Notes!O4:O8)-SUM([3]Notes!M4:M8)</f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f>[3]Notes!N9</f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f>[3]Notes!M9</f>
        <v>0</v>
      </c>
      <c r="F125" s="53"/>
      <c r="G125" s="93"/>
    </row>
    <row r="126" spans="1:7" x14ac:dyDescent="0.25">
      <c r="A126" s="51" t="s">
        <v>96</v>
      </c>
      <c r="E126" s="69">
        <f>[3]Notes!N9</f>
        <v>0</v>
      </c>
      <c r="F126" s="53"/>
      <c r="G126" s="93"/>
    </row>
    <row r="127" spans="1:7" x14ac:dyDescent="0.25">
      <c r="A127" s="51" t="s">
        <v>97</v>
      </c>
      <c r="E127" s="69">
        <f>[3]Notes!O9-[3]Notes!M9</f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401944.28135835007</v>
      </c>
      <c r="F129" s="53"/>
      <c r="G129" s="93"/>
    </row>
    <row r="130" spans="1:7" x14ac:dyDescent="0.25">
      <c r="A130" s="51" t="s">
        <v>99</v>
      </c>
      <c r="E130" s="68">
        <f>[3]Waterfall!C23</f>
        <v>0</v>
      </c>
      <c r="F130" s="53"/>
      <c r="G130" s="93"/>
    </row>
    <row r="131" spans="1:7" x14ac:dyDescent="0.25">
      <c r="A131" s="46" t="s">
        <v>100</v>
      </c>
      <c r="E131" s="69">
        <f>E129-E130</f>
        <v>401944.28135835007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f>'[3]Credit Support'!B12</f>
        <v>0</v>
      </c>
      <c r="F135" s="53"/>
      <c r="G135" s="93"/>
    </row>
    <row r="136" spans="1:7" hidden="1" x14ac:dyDescent="0.25">
      <c r="A136" s="46" t="s">
        <v>103</v>
      </c>
      <c r="E136" s="74">
        <f>'[3]Credit Support'!B13</f>
        <v>0</v>
      </c>
      <c r="F136" s="53"/>
      <c r="G136" s="93"/>
    </row>
    <row r="137" spans="1:7" hidden="1" x14ac:dyDescent="0.25">
      <c r="A137" s="46" t="s">
        <v>104</v>
      </c>
      <c r="E137" s="69">
        <f>'[3]Credit Support'!B14</f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f>'[3]Initial Data'!D15</f>
        <v>2604166.6800000002</v>
      </c>
      <c r="F143" s="53"/>
      <c r="G143" s="93"/>
    </row>
    <row r="144" spans="1:7" x14ac:dyDescent="0.25">
      <c r="A144" s="46" t="s">
        <v>107</v>
      </c>
      <c r="E144" s="69">
        <f>'[3]Credit Support'!B8</f>
        <v>2604166.6799999997</v>
      </c>
      <c r="F144" s="75"/>
      <c r="G144" s="93"/>
    </row>
    <row r="145" spans="1:256" x14ac:dyDescent="0.25">
      <c r="A145" s="46" t="s">
        <v>108</v>
      </c>
      <c r="E145" s="68">
        <f>'[3]Credit Support'!B4</f>
        <v>2604166.6800000002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f>'[3]Credit Support'!B5</f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f>'[3]Credit Support'!B7</f>
        <v>2604166.6800000002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f>E144</f>
        <v>2604166.6799999997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f>[3]Sources!B31</f>
        <v>2.3111403700000002E-2</v>
      </c>
      <c r="F153" s="53"/>
      <c r="G153" s="93"/>
    </row>
    <row r="154" spans="1:256" x14ac:dyDescent="0.25">
      <c r="A154" s="46" t="s">
        <v>114</v>
      </c>
      <c r="E154" s="79">
        <f>[3]Sources!B32</f>
        <v>22.579924999999999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f>[3]Collateral!C19</f>
        <v>243215.04</v>
      </c>
      <c r="E157" s="3">
        <f>+[3]Collateral!B19</f>
        <v>16</v>
      </c>
      <c r="F157" s="80"/>
      <c r="G157" s="93"/>
    </row>
    <row r="158" spans="1:256" x14ac:dyDescent="0.25">
      <c r="A158" s="46" t="s">
        <v>116</v>
      </c>
      <c r="D158" s="74">
        <f>[3]Sources!B16</f>
        <v>212430.9</v>
      </c>
      <c r="F158" s="53"/>
      <c r="G158" s="93"/>
    </row>
    <row r="159" spans="1:256" x14ac:dyDescent="0.25">
      <c r="A159" s="3" t="s">
        <v>117</v>
      </c>
      <c r="D159" s="26">
        <f>+D157-D158</f>
        <v>30784.140000000014</v>
      </c>
    </row>
    <row r="160" spans="1:256" x14ac:dyDescent="0.25">
      <c r="A160" s="46" t="s">
        <v>118</v>
      </c>
      <c r="D160" s="69">
        <v>215742154.37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f>[3]Sources!B34</f>
        <v>3.4013266999999999E-3</v>
      </c>
      <c r="F162" s="80"/>
      <c r="G162" s="93"/>
    </row>
    <row r="163" spans="1:7" x14ac:dyDescent="0.25">
      <c r="A163" s="46" t="s">
        <v>120</v>
      </c>
      <c r="D163" s="81">
        <f>[3]Sources!B35</f>
        <v>3.5266E-3</v>
      </c>
      <c r="F163" s="80"/>
      <c r="G163" s="93"/>
    </row>
    <row r="164" spans="1:7" x14ac:dyDescent="0.25">
      <c r="A164" s="46" t="s">
        <v>121</v>
      </c>
      <c r="D164" s="81">
        <f>[3]Sources!B36</f>
        <v>1.8030075000000001E-3</v>
      </c>
      <c r="F164" s="80"/>
      <c r="G164" s="93"/>
    </row>
    <row r="165" spans="1:7" x14ac:dyDescent="0.25">
      <c r="A165" s="46" t="s">
        <v>122</v>
      </c>
      <c r="D165" s="81">
        <f>IF(D160&lt;=0,0,12*(D157-D158)/D160)</f>
        <v>1.7122739924366325E-3</v>
      </c>
      <c r="F165" s="53"/>
      <c r="G165" s="93"/>
    </row>
    <row r="166" spans="1:7" x14ac:dyDescent="0.25">
      <c r="A166" s="46" t="s">
        <v>123</v>
      </c>
      <c r="D166" s="78">
        <f>AVERAGE(D162:D165)</f>
        <v>2.6108020481091583E-3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f>[3]Collateral!C20</f>
        <v>9740753.0199999996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f>[3]Collateral!C15</f>
        <v>2049804.99</v>
      </c>
      <c r="E171" s="83">
        <f>[3]Collateral!B15</f>
        <v>157</v>
      </c>
      <c r="F171" s="81">
        <f>[3]Collateral!D15</f>
        <v>1.0163776894338261E-2</v>
      </c>
      <c r="G171" s="93"/>
    </row>
    <row r="172" spans="1:7" x14ac:dyDescent="0.25">
      <c r="A172" s="51" t="s">
        <v>128</v>
      </c>
      <c r="D172" s="68">
        <f>[3]Collateral!C16</f>
        <v>324446.93</v>
      </c>
      <c r="E172" s="83">
        <f>[3]Collateral!B16</f>
        <v>26</v>
      </c>
      <c r="F172" s="81">
        <f>[3]Collateral!D16</f>
        <v>1.6087414298727916E-3</v>
      </c>
      <c r="G172" s="93"/>
    </row>
    <row r="173" spans="1:7" x14ac:dyDescent="0.25">
      <c r="A173" s="51" t="s">
        <v>129</v>
      </c>
      <c r="D173" s="23">
        <f>[3]Collateral!C17</f>
        <v>42817.54</v>
      </c>
      <c r="E173" s="84">
        <f>[3]Collateral!B17</f>
        <v>8</v>
      </c>
      <c r="F173" s="81">
        <f>[3]Collateral!D17</f>
        <v>2.1230698815129933E-4</v>
      </c>
      <c r="G173" s="93"/>
    </row>
    <row r="174" spans="1:7" x14ac:dyDescent="0.25">
      <c r="A174" s="51" t="s">
        <v>130</v>
      </c>
      <c r="D174" s="85">
        <f>+[3]Collateral!C18</f>
        <v>0</v>
      </c>
      <c r="E174" s="86">
        <f>+[3]Collateral!B18</f>
        <v>0</v>
      </c>
      <c r="F174" s="87">
        <f>[3]Collateral!D18</f>
        <v>0</v>
      </c>
      <c r="G174" s="93"/>
    </row>
    <row r="175" spans="1:7" x14ac:dyDescent="0.25">
      <c r="A175" s="46" t="s">
        <v>131</v>
      </c>
      <c r="D175" s="101">
        <f>SUM(D171:D174)</f>
        <v>2417069.46</v>
      </c>
      <c r="E175" s="83">
        <f>SUM(E171:E174)</f>
        <v>191</v>
      </c>
      <c r="F175" s="89">
        <f>SUM(F171:F174)</f>
        <v>1.1984825312362352E-2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f>[3]Collateral!C22</f>
        <v>2.6493643000000001E-3</v>
      </c>
      <c r="E178" s="81">
        <f>[3]Collateral!B22</f>
        <v>1.9299174999999999E-3</v>
      </c>
      <c r="F178" s="80"/>
      <c r="G178" s="93"/>
    </row>
    <row r="179" spans="1:7" x14ac:dyDescent="0.25">
      <c r="A179" s="46" t="s">
        <v>134</v>
      </c>
      <c r="D179" s="81">
        <f>[3]Collateral!C23</f>
        <v>3.1253485000000002E-3</v>
      </c>
      <c r="E179" s="81">
        <f>[3]Collateral!B23</f>
        <v>2.2193668999999998E-3</v>
      </c>
      <c r="F179" s="80"/>
      <c r="G179" s="93"/>
    </row>
    <row r="180" spans="1:7" x14ac:dyDescent="0.25">
      <c r="A180" s="46" t="s">
        <v>135</v>
      </c>
      <c r="D180" s="81">
        <f>[3]Collateral!C24</f>
        <v>2.9543933000000001E-3</v>
      </c>
      <c r="E180" s="81">
        <f>[3]Collateral!B24</f>
        <v>2.0037671000000001E-3</v>
      </c>
      <c r="F180" s="80"/>
      <c r="G180" s="93"/>
    </row>
    <row r="181" spans="1:7" x14ac:dyDescent="0.25">
      <c r="A181" s="46" t="s">
        <v>136</v>
      </c>
      <c r="D181" s="81">
        <v>1.8210484180240908E-3</v>
      </c>
      <c r="E181" s="81">
        <f>IF(D53&lt;=0,0,SUM('Feb21'!E172:E174)/D53)</f>
        <v>1.3979688335183586E-3</v>
      </c>
      <c r="F181" s="53"/>
      <c r="G181" s="93"/>
    </row>
    <row r="182" spans="1:7" x14ac:dyDescent="0.25">
      <c r="A182" s="46" t="s">
        <v>137</v>
      </c>
      <c r="D182" s="81">
        <f>AVERAGE(D178:D181)</f>
        <v>2.6375386295060229E-3</v>
      </c>
      <c r="E182" s="81">
        <f>AVERAGE(E178:E181)</f>
        <v>1.8877550833795895E-3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f>+[3]Collateral!C27</f>
        <v>367264.47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1.8210484180240908E-3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f>+'[3]Initial Data'!D49</f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tr">
        <f>+IF(D185&lt;=D186,"No","Yes")</f>
        <v>No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f>[3]Collateral!C32</f>
        <v>1269136.74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f>[3]Collateral!B32</f>
        <v>86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tr">
        <f>VLOOKUP("STMNT_TO_NOTEHLD_2",'[3]Current Data'!B:F,2,FALSE)</f>
        <v>NO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tr">
        <f>VLOOKUP("STMNT_TO_NOTEHLD_4",'[3]Current Data'!B:F,2,FALSE)</f>
        <v>NO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tr">
        <f>VLOOKUP("STMNT_TO_NOTEHLD_5",'[3]Current Data'!B:F,2,FALSE)</f>
        <v>NO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tr">
        <f>VLOOKUP("STMNT_TO_NOTEHLD_6",'[3]Current Data'!B:F,2,FALSE)</f>
        <v>NO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18-A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1">
    <pageSetUpPr fitToPage="1"/>
  </sheetPr>
  <dimension ref="A1:IV278"/>
  <sheetViews>
    <sheetView showRuler="0" zoomScale="80" zoomScaleNormal="80" zoomScaleSheetLayoutView="90" workbookViewId="0">
      <selection activeCell="E26" sqref="E26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44227</v>
      </c>
      <c r="C3" s="8" t="s">
        <v>2</v>
      </c>
      <c r="D3" s="3">
        <v>30</v>
      </c>
      <c r="E3" s="3" t="s">
        <v>3</v>
      </c>
      <c r="F3" s="9">
        <v>44197</v>
      </c>
      <c r="G3" s="3"/>
    </row>
    <row r="4" spans="1:13" ht="15.75" customHeight="1" x14ac:dyDescent="0.3">
      <c r="A4" s="2" t="s">
        <v>4</v>
      </c>
      <c r="B4" s="7">
        <v>44243</v>
      </c>
      <c r="C4" s="8" t="s">
        <v>5</v>
      </c>
      <c r="D4" s="10">
        <v>32</v>
      </c>
      <c r="E4" s="3" t="s">
        <v>6</v>
      </c>
      <c r="F4" s="9">
        <v>44227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44211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44243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21">
        <v>1114467625.3</v>
      </c>
      <c r="D10" s="22">
        <v>231339008.84999999</v>
      </c>
      <c r="E10" s="23">
        <v>215742154.37</v>
      </c>
      <c r="F10" s="24">
        <v>0.20711246717454979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27">
        <v>72800953.5</v>
      </c>
      <c r="D11" s="22">
        <v>7406538.6600000001</v>
      </c>
      <c r="E11" s="23">
        <v>6694828.0899999999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28">
        <v>1041666671.8</v>
      </c>
      <c r="D12" s="22">
        <v>223932470.19</v>
      </c>
      <c r="E12" s="23">
        <v>209047326.28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28">
        <v>1041666671.8</v>
      </c>
      <c r="D13" s="22">
        <v>223932470.19</v>
      </c>
      <c r="E13" s="23">
        <v>209047326.28000003</v>
      </c>
      <c r="F13" s="24">
        <v>0.20068543223982224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1.9E-2</v>
      </c>
      <c r="C14" s="27">
        <v>200000000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2.3900000000000001E-2</v>
      </c>
      <c r="C15" s="27">
        <v>295000000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2.1650000000000003E-3</v>
      </c>
      <c r="C16" s="27">
        <v>75000000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2.6499999999999999E-2</v>
      </c>
      <c r="C17" s="27">
        <v>300000000</v>
      </c>
      <c r="D17" s="22">
        <v>52265798.390000001</v>
      </c>
      <c r="E17" s="23">
        <v>37380654.480000004</v>
      </c>
      <c r="F17" s="24">
        <v>0.12460218160000001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2.8899999999999999E-2</v>
      </c>
      <c r="C18" s="27">
        <v>130000000</v>
      </c>
      <c r="D18" s="22">
        <v>130000000</v>
      </c>
      <c r="E18" s="23">
        <v>130000000</v>
      </c>
      <c r="F18" s="24">
        <v>1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21">
        <v>41666671.799999997</v>
      </c>
      <c r="D19" s="22">
        <v>41666671.799999997</v>
      </c>
      <c r="E19" s="23">
        <v>41666671.799999997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14885143.909999996</v>
      </c>
      <c r="C26" s="22">
        <v>115420.3</v>
      </c>
      <c r="D26" s="39">
        <v>49.617146366666653</v>
      </c>
      <c r="E26" s="40">
        <v>0.38473433333333334</v>
      </c>
      <c r="F26" s="36"/>
    </row>
    <row r="27" spans="1:13" x14ac:dyDescent="0.25">
      <c r="A27" s="32" t="s">
        <v>22</v>
      </c>
      <c r="B27" s="22">
        <v>0</v>
      </c>
      <c r="C27" s="22">
        <v>313083.33</v>
      </c>
      <c r="D27" s="39">
        <v>0</v>
      </c>
      <c r="E27" s="40">
        <v>2.4083333076923079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14885143.909999996</v>
      </c>
      <c r="C29" s="42">
        <v>428503.63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446498.12</v>
      </c>
      <c r="F35" s="53"/>
      <c r="G35" s="54"/>
    </row>
    <row r="36" spans="1:7" x14ac:dyDescent="0.25">
      <c r="A36" s="51" t="s">
        <v>32</v>
      </c>
      <c r="E36" s="55">
        <v>0</v>
      </c>
      <c r="F36" s="53"/>
      <c r="G36" s="54"/>
    </row>
    <row r="37" spans="1:7" x14ac:dyDescent="0.25">
      <c r="A37" s="46" t="s">
        <v>33</v>
      </c>
      <c r="E37" s="52">
        <v>446498.12</v>
      </c>
      <c r="F37" s="53"/>
      <c r="G37" s="54"/>
    </row>
    <row r="38" spans="1:7" x14ac:dyDescent="0.25">
      <c r="E38" s="56"/>
      <c r="F38" s="53"/>
      <c r="G38" s="54"/>
    </row>
    <row r="39" spans="1:7" x14ac:dyDescent="0.25">
      <c r="A39" s="46" t="s">
        <v>34</v>
      </c>
      <c r="E39" s="56"/>
      <c r="F39" s="53"/>
      <c r="G39" s="54"/>
    </row>
    <row r="40" spans="1:7" x14ac:dyDescent="0.25">
      <c r="A40" s="51" t="s">
        <v>35</v>
      </c>
      <c r="E40" s="52">
        <v>15357462.01</v>
      </c>
      <c r="F40" s="53"/>
      <c r="G40" s="54"/>
    </row>
    <row r="41" spans="1:7" x14ac:dyDescent="0.25">
      <c r="A41" s="51" t="s">
        <v>36</v>
      </c>
      <c r="E41" s="55">
        <v>0</v>
      </c>
      <c r="F41" s="53"/>
      <c r="G41" s="54"/>
    </row>
    <row r="42" spans="1:7" x14ac:dyDescent="0.25">
      <c r="A42" s="46" t="s">
        <v>37</v>
      </c>
      <c r="E42" s="52">
        <v>15357462.01</v>
      </c>
      <c r="F42" s="53"/>
      <c r="G42" s="54"/>
    </row>
    <row r="43" spans="1:7" x14ac:dyDescent="0.25">
      <c r="A43" s="51"/>
      <c r="E43" s="57"/>
      <c r="F43" s="53"/>
      <c r="G43" s="54"/>
    </row>
    <row r="44" spans="1:7" x14ac:dyDescent="0.25">
      <c r="A44" s="46" t="s">
        <v>38</v>
      </c>
      <c r="E44" s="52">
        <v>204633.64</v>
      </c>
      <c r="F44" s="53"/>
      <c r="G44" s="54"/>
    </row>
    <row r="45" spans="1:7" x14ac:dyDescent="0.25">
      <c r="A45" s="46"/>
      <c r="E45" s="52"/>
      <c r="F45" s="53"/>
      <c r="G45" s="54"/>
    </row>
    <row r="46" spans="1:7" x14ac:dyDescent="0.25">
      <c r="A46" s="46"/>
      <c r="E46" s="58"/>
      <c r="F46" s="53"/>
      <c r="G46" s="54"/>
    </row>
    <row r="47" spans="1:7" ht="18.75" thickBot="1" x14ac:dyDescent="0.3">
      <c r="A47" s="3" t="s">
        <v>39</v>
      </c>
      <c r="E47" s="59">
        <v>16008593.77</v>
      </c>
      <c r="F47" s="53"/>
      <c r="G47" s="54"/>
    </row>
    <row r="48" spans="1:7" ht="18.75" thickTop="1" x14ac:dyDescent="0.25">
      <c r="E48" s="60"/>
      <c r="F48" s="53"/>
      <c r="G48" s="54"/>
    </row>
    <row r="49" spans="1:7" x14ac:dyDescent="0.25">
      <c r="A49" s="3" t="s">
        <v>40</v>
      </c>
      <c r="D49" s="61"/>
      <c r="E49" s="62"/>
      <c r="F49" s="53"/>
      <c r="G49" s="54"/>
    </row>
    <row r="50" spans="1:7" x14ac:dyDescent="0.25">
      <c r="D50" s="63" t="s">
        <v>41</v>
      </c>
      <c r="E50" s="63" t="s">
        <v>42</v>
      </c>
      <c r="F50" s="53"/>
      <c r="G50" s="54"/>
    </row>
    <row r="51" spans="1:7" x14ac:dyDescent="0.25">
      <c r="A51" s="46" t="s">
        <v>43</v>
      </c>
      <c r="D51" s="64">
        <v>25683</v>
      </c>
      <c r="E51" s="58">
        <v>223932470.19</v>
      </c>
      <c r="F51" s="53"/>
      <c r="G51" s="54"/>
    </row>
    <row r="52" spans="1:7" x14ac:dyDescent="0.25">
      <c r="A52" s="46" t="s">
        <v>44</v>
      </c>
      <c r="D52" s="65"/>
      <c r="E52" s="55">
        <v>14885143.909999996</v>
      </c>
      <c r="F52" s="53"/>
      <c r="G52" s="54"/>
    </row>
    <row r="53" spans="1:7" x14ac:dyDescent="0.25">
      <c r="A53" s="46"/>
      <c r="D53" s="66">
        <v>24953</v>
      </c>
      <c r="E53" s="67">
        <v>209047326.28</v>
      </c>
      <c r="F53" s="53"/>
      <c r="G53" s="54"/>
    </row>
    <row r="54" spans="1:7" x14ac:dyDescent="0.25">
      <c r="F54" s="53"/>
      <c r="G54" s="54"/>
    </row>
    <row r="55" spans="1:7" x14ac:dyDescent="0.25">
      <c r="A55" s="3" t="s">
        <v>45</v>
      </c>
      <c r="E55" s="61"/>
      <c r="F55" s="53"/>
      <c r="G55" s="54"/>
    </row>
    <row r="56" spans="1:7" x14ac:dyDescent="0.25">
      <c r="F56" s="53"/>
      <c r="G56" s="54"/>
    </row>
    <row r="57" spans="1:7" x14ac:dyDescent="0.25">
      <c r="A57" s="46" t="s">
        <v>39</v>
      </c>
      <c r="D57" s="26"/>
      <c r="E57" s="68">
        <v>16008593.77</v>
      </c>
      <c r="F57" s="53"/>
      <c r="G57" s="54"/>
    </row>
    <row r="58" spans="1:7" x14ac:dyDescent="0.25">
      <c r="A58" s="46" t="s">
        <v>46</v>
      </c>
      <c r="E58" s="68">
        <v>0</v>
      </c>
      <c r="F58" s="53"/>
      <c r="G58" s="54"/>
    </row>
    <row r="59" spans="1:7" x14ac:dyDescent="0.25">
      <c r="A59" s="46" t="s">
        <v>47</v>
      </c>
      <c r="E59" s="69">
        <v>16008593.77</v>
      </c>
      <c r="F59" s="53"/>
      <c r="G59" s="54"/>
    </row>
    <row r="60" spans="1:7" x14ac:dyDescent="0.25">
      <c r="F60" s="53"/>
      <c r="G60" s="54"/>
    </row>
    <row r="61" spans="1:7" x14ac:dyDescent="0.25">
      <c r="A61" s="46" t="s">
        <v>48</v>
      </c>
      <c r="E61" s="29">
        <v>0</v>
      </c>
      <c r="F61" s="53"/>
      <c r="G61" s="54"/>
    </row>
    <row r="62" spans="1:7" x14ac:dyDescent="0.25">
      <c r="F62" s="53"/>
      <c r="G62" s="54"/>
    </row>
    <row r="63" spans="1:7" x14ac:dyDescent="0.25">
      <c r="A63" s="46" t="s">
        <v>49</v>
      </c>
      <c r="F63" s="53"/>
      <c r="G63" s="54"/>
    </row>
    <row r="64" spans="1:7" x14ac:dyDescent="0.25">
      <c r="A64" s="51" t="s">
        <v>50</v>
      </c>
      <c r="E64" s="68">
        <v>192782.51</v>
      </c>
      <c r="F64" s="53"/>
      <c r="G64" s="54"/>
    </row>
    <row r="65" spans="1:7" x14ac:dyDescent="0.25">
      <c r="A65" s="51" t="s">
        <v>51</v>
      </c>
      <c r="E65" s="68">
        <v>192782.51</v>
      </c>
      <c r="F65" s="53"/>
      <c r="G65" s="54"/>
    </row>
    <row r="66" spans="1:7" x14ac:dyDescent="0.25">
      <c r="A66" s="51" t="s">
        <v>52</v>
      </c>
      <c r="E66" s="69">
        <v>0</v>
      </c>
      <c r="F66" s="53"/>
      <c r="G66" s="54"/>
    </row>
    <row r="67" spans="1:7" x14ac:dyDescent="0.25">
      <c r="F67" s="53"/>
      <c r="G67" s="54"/>
    </row>
    <row r="68" spans="1:7" x14ac:dyDescent="0.25">
      <c r="A68" s="46" t="s">
        <v>53</v>
      </c>
      <c r="F68" s="53"/>
      <c r="G68" s="54"/>
    </row>
    <row r="69" spans="1:7" x14ac:dyDescent="0.25">
      <c r="A69" s="51" t="s">
        <v>54</v>
      </c>
      <c r="F69" s="53"/>
      <c r="G69" s="54"/>
    </row>
    <row r="70" spans="1:7" x14ac:dyDescent="0.25">
      <c r="A70" s="70" t="s">
        <v>55</v>
      </c>
      <c r="E70" s="68">
        <v>0</v>
      </c>
      <c r="F70" s="53"/>
      <c r="G70" s="54"/>
    </row>
    <row r="71" spans="1:7" x14ac:dyDescent="0.25">
      <c r="A71" s="70" t="s">
        <v>56</v>
      </c>
      <c r="E71" s="68">
        <v>0</v>
      </c>
      <c r="F71" s="53"/>
      <c r="G71" s="54"/>
    </row>
    <row r="72" spans="1:7" x14ac:dyDescent="0.25">
      <c r="A72" s="70" t="s">
        <v>57</v>
      </c>
      <c r="E72" s="68">
        <v>0</v>
      </c>
      <c r="F72" s="53"/>
      <c r="G72" s="54"/>
    </row>
    <row r="73" spans="1:7" x14ac:dyDescent="0.25">
      <c r="A73" s="70"/>
      <c r="E73" s="68"/>
      <c r="F73" s="53"/>
      <c r="G73" s="54"/>
    </row>
    <row r="74" spans="1:7" x14ac:dyDescent="0.25">
      <c r="A74" s="70" t="s">
        <v>58</v>
      </c>
      <c r="E74" s="68">
        <v>0</v>
      </c>
      <c r="F74" s="53"/>
      <c r="G74" s="54"/>
    </row>
    <row r="75" spans="1:7" x14ac:dyDescent="0.25">
      <c r="A75" s="70" t="s">
        <v>59</v>
      </c>
      <c r="E75" s="68">
        <v>0</v>
      </c>
      <c r="F75" s="53"/>
      <c r="G75" s="54"/>
    </row>
    <row r="76" spans="1:7" x14ac:dyDescent="0.25">
      <c r="F76" s="53"/>
      <c r="G76" s="54"/>
    </row>
    <row r="77" spans="1:7" x14ac:dyDescent="0.25">
      <c r="A77" s="51" t="s">
        <v>60</v>
      </c>
      <c r="F77" s="53"/>
      <c r="G77" s="54"/>
    </row>
    <row r="78" spans="1:7" x14ac:dyDescent="0.25">
      <c r="A78" s="70" t="s">
        <v>61</v>
      </c>
      <c r="E78" s="68">
        <v>0</v>
      </c>
      <c r="F78" s="53"/>
      <c r="G78" s="54"/>
    </row>
    <row r="79" spans="1:7" x14ac:dyDescent="0.25">
      <c r="A79" s="70" t="s">
        <v>62</v>
      </c>
      <c r="E79" s="68">
        <v>0</v>
      </c>
      <c r="F79" s="53"/>
      <c r="G79" s="54"/>
    </row>
    <row r="80" spans="1:7" x14ac:dyDescent="0.25">
      <c r="A80" s="70" t="s">
        <v>63</v>
      </c>
      <c r="E80" s="68">
        <v>0</v>
      </c>
      <c r="F80" s="53"/>
      <c r="G80" s="54"/>
    </row>
    <row r="81" spans="1:7" x14ac:dyDescent="0.25">
      <c r="A81" s="70"/>
      <c r="E81" s="68"/>
      <c r="F81" s="53"/>
      <c r="G81" s="54"/>
    </row>
    <row r="82" spans="1:7" x14ac:dyDescent="0.25">
      <c r="A82" s="70" t="s">
        <v>64</v>
      </c>
      <c r="E82" s="68">
        <v>0</v>
      </c>
      <c r="F82" s="53"/>
      <c r="G82" s="54"/>
    </row>
    <row r="83" spans="1:7" x14ac:dyDescent="0.25">
      <c r="A83" s="70" t="s">
        <v>65</v>
      </c>
      <c r="E83" s="68">
        <v>0</v>
      </c>
      <c r="F83" s="53"/>
      <c r="G83" s="54"/>
    </row>
    <row r="84" spans="1:7" x14ac:dyDescent="0.25">
      <c r="A84" s="70"/>
      <c r="F84" s="53"/>
      <c r="G84" s="54"/>
    </row>
    <row r="85" spans="1:7" x14ac:dyDescent="0.25">
      <c r="A85" s="51" t="s">
        <v>66</v>
      </c>
      <c r="F85" s="53"/>
      <c r="G85" s="54"/>
    </row>
    <row r="86" spans="1:7" x14ac:dyDescent="0.25">
      <c r="A86" s="70" t="s">
        <v>67</v>
      </c>
      <c r="E86" s="68">
        <v>0</v>
      </c>
      <c r="F86" s="53"/>
      <c r="G86" s="54"/>
    </row>
    <row r="87" spans="1:7" x14ac:dyDescent="0.25">
      <c r="A87" s="70" t="s">
        <v>68</v>
      </c>
      <c r="E87" s="68">
        <v>0</v>
      </c>
      <c r="F87" s="53"/>
      <c r="G87" s="54"/>
    </row>
    <row r="88" spans="1:7" x14ac:dyDescent="0.25">
      <c r="A88" s="70" t="s">
        <v>69</v>
      </c>
      <c r="E88" s="68">
        <v>0</v>
      </c>
      <c r="F88" s="53"/>
      <c r="G88" s="54"/>
    </row>
    <row r="89" spans="1:7" x14ac:dyDescent="0.25">
      <c r="A89" s="70"/>
      <c r="E89" s="68"/>
      <c r="F89" s="53"/>
      <c r="G89" s="54"/>
    </row>
    <row r="90" spans="1:7" x14ac:dyDescent="0.25">
      <c r="A90" s="70" t="s">
        <v>70</v>
      </c>
      <c r="E90" s="68">
        <v>0</v>
      </c>
      <c r="F90" s="53"/>
      <c r="G90" s="54"/>
    </row>
    <row r="91" spans="1:7" x14ac:dyDescent="0.25">
      <c r="A91" s="70" t="s">
        <v>71</v>
      </c>
      <c r="E91" s="68">
        <v>0</v>
      </c>
      <c r="F91" s="53"/>
      <c r="G91" s="54"/>
    </row>
    <row r="92" spans="1:7" x14ac:dyDescent="0.25">
      <c r="A92" s="70"/>
      <c r="F92" s="53"/>
      <c r="G92" s="54"/>
    </row>
    <row r="93" spans="1:7" x14ac:dyDescent="0.25">
      <c r="A93" s="51" t="s">
        <v>72</v>
      </c>
      <c r="F93" s="53"/>
      <c r="G93" s="54"/>
    </row>
    <row r="94" spans="1:7" x14ac:dyDescent="0.25">
      <c r="A94" s="70" t="s">
        <v>73</v>
      </c>
      <c r="E94" s="68">
        <v>0</v>
      </c>
      <c r="F94" s="53"/>
      <c r="G94" s="54"/>
    </row>
    <row r="95" spans="1:7" x14ac:dyDescent="0.25">
      <c r="A95" s="70" t="s">
        <v>74</v>
      </c>
      <c r="E95" s="68">
        <v>0</v>
      </c>
      <c r="F95" s="53"/>
      <c r="G95" s="54"/>
    </row>
    <row r="96" spans="1:7" x14ac:dyDescent="0.25">
      <c r="A96" s="70" t="s">
        <v>75</v>
      </c>
      <c r="E96" s="68">
        <v>115420.3</v>
      </c>
      <c r="F96" s="53"/>
      <c r="G96" s="54"/>
    </row>
    <row r="97" spans="1:7" x14ac:dyDescent="0.25">
      <c r="A97" s="70"/>
      <c r="E97" s="68"/>
      <c r="F97" s="53"/>
      <c r="G97" s="54"/>
    </row>
    <row r="98" spans="1:7" x14ac:dyDescent="0.25">
      <c r="A98" s="70" t="s">
        <v>76</v>
      </c>
      <c r="E98" s="68">
        <v>115420.3</v>
      </c>
      <c r="F98" s="53"/>
      <c r="G98" s="54"/>
    </row>
    <row r="99" spans="1:7" x14ac:dyDescent="0.25">
      <c r="A99" s="70" t="s">
        <v>77</v>
      </c>
      <c r="E99" s="68">
        <v>0</v>
      </c>
      <c r="F99" s="53"/>
      <c r="G99" s="54"/>
    </row>
    <row r="100" spans="1:7" x14ac:dyDescent="0.25">
      <c r="F100" s="53"/>
      <c r="G100" s="54"/>
    </row>
    <row r="101" spans="1:7" x14ac:dyDescent="0.25">
      <c r="A101" s="51" t="s">
        <v>78</v>
      </c>
      <c r="F101" s="53"/>
      <c r="G101" s="54"/>
    </row>
    <row r="102" spans="1:7" x14ac:dyDescent="0.25">
      <c r="A102" s="70" t="s">
        <v>79</v>
      </c>
      <c r="E102" s="68">
        <v>0</v>
      </c>
      <c r="F102" s="53"/>
      <c r="G102" s="54"/>
    </row>
    <row r="103" spans="1:7" x14ac:dyDescent="0.25">
      <c r="A103" s="70" t="s">
        <v>80</v>
      </c>
      <c r="E103" s="68">
        <v>0</v>
      </c>
      <c r="F103" s="53"/>
      <c r="G103" s="54"/>
    </row>
    <row r="104" spans="1:7" x14ac:dyDescent="0.25">
      <c r="A104" s="70" t="s">
        <v>81</v>
      </c>
      <c r="E104" s="68">
        <v>313083.33</v>
      </c>
      <c r="F104" s="53"/>
      <c r="G104" s="54"/>
    </row>
    <row r="105" spans="1:7" x14ac:dyDescent="0.25">
      <c r="A105" s="70"/>
      <c r="E105" s="68"/>
      <c r="F105" s="53"/>
      <c r="G105" s="54"/>
    </row>
    <row r="106" spans="1:7" x14ac:dyDescent="0.25">
      <c r="A106" s="70" t="s">
        <v>82</v>
      </c>
      <c r="E106" s="68">
        <v>313083.33</v>
      </c>
      <c r="F106" s="53"/>
      <c r="G106" s="54"/>
    </row>
    <row r="107" spans="1:7" x14ac:dyDescent="0.25">
      <c r="A107" s="70" t="s">
        <v>83</v>
      </c>
      <c r="E107" s="68">
        <v>0</v>
      </c>
      <c r="F107" s="53"/>
      <c r="G107" s="54"/>
    </row>
    <row r="108" spans="1:7" x14ac:dyDescent="0.25">
      <c r="A108" s="70"/>
      <c r="E108" s="29"/>
      <c r="F108" s="53"/>
      <c r="G108" s="54"/>
    </row>
    <row r="109" spans="1:7" x14ac:dyDescent="0.25">
      <c r="A109" s="51" t="s">
        <v>84</v>
      </c>
      <c r="F109" s="53"/>
      <c r="G109" s="54"/>
    </row>
    <row r="110" spans="1:7" x14ac:dyDescent="0.25">
      <c r="A110" s="70" t="s">
        <v>85</v>
      </c>
      <c r="E110" s="69">
        <v>428503.63</v>
      </c>
      <c r="F110" s="53"/>
      <c r="G110" s="54"/>
    </row>
    <row r="111" spans="1:7" x14ac:dyDescent="0.25">
      <c r="A111" s="70" t="s">
        <v>86</v>
      </c>
      <c r="E111" s="69">
        <v>428503.63</v>
      </c>
      <c r="F111" s="53"/>
      <c r="G111" s="54"/>
    </row>
    <row r="112" spans="1:7" x14ac:dyDescent="0.25">
      <c r="A112" s="70" t="s">
        <v>87</v>
      </c>
      <c r="E112" s="69">
        <v>0</v>
      </c>
      <c r="F112" s="53"/>
      <c r="G112" s="54"/>
    </row>
    <row r="113" spans="1:7" x14ac:dyDescent="0.25">
      <c r="A113" s="70" t="s">
        <v>88</v>
      </c>
      <c r="E113" s="69">
        <v>0</v>
      </c>
      <c r="F113" s="53"/>
      <c r="G113" s="54"/>
    </row>
    <row r="114" spans="1:7" x14ac:dyDescent="0.25">
      <c r="F114" s="53"/>
      <c r="G114" s="54"/>
    </row>
    <row r="115" spans="1:7" x14ac:dyDescent="0.25">
      <c r="A115" s="46" t="s">
        <v>89</v>
      </c>
      <c r="E115" s="26">
        <v>15387307.632624999</v>
      </c>
      <c r="F115" s="53"/>
      <c r="G115" s="54"/>
    </row>
    <row r="116" spans="1:7" x14ac:dyDescent="0.25">
      <c r="A116" s="51"/>
      <c r="F116" s="53"/>
      <c r="G116" s="54"/>
    </row>
    <row r="117" spans="1:7" x14ac:dyDescent="0.25">
      <c r="A117" s="46" t="s">
        <v>90</v>
      </c>
      <c r="E117" s="71">
        <v>14885143.909999996</v>
      </c>
      <c r="F117" s="53"/>
      <c r="G117" s="54"/>
    </row>
    <row r="118" spans="1:7" x14ac:dyDescent="0.25">
      <c r="A118" s="46"/>
      <c r="F118" s="53"/>
      <c r="G118" s="54"/>
    </row>
    <row r="119" spans="1:7" x14ac:dyDescent="0.25">
      <c r="A119" s="51" t="s">
        <v>91</v>
      </c>
      <c r="E119" s="68">
        <v>0</v>
      </c>
      <c r="F119" s="53"/>
      <c r="G119" s="54"/>
    </row>
    <row r="120" spans="1:7" x14ac:dyDescent="0.25">
      <c r="A120" s="51" t="s">
        <v>92</v>
      </c>
      <c r="E120" s="72">
        <v>14885143.909999996</v>
      </c>
      <c r="F120" s="53"/>
      <c r="G120" s="54"/>
    </row>
    <row r="121" spans="1:7" x14ac:dyDescent="0.25">
      <c r="A121" s="51" t="s">
        <v>93</v>
      </c>
      <c r="E121" s="69">
        <v>0</v>
      </c>
      <c r="F121" s="53"/>
      <c r="G121" s="54"/>
    </row>
    <row r="122" spans="1:7" x14ac:dyDescent="0.25">
      <c r="A122" s="51"/>
      <c r="E122" s="26"/>
      <c r="F122" s="53"/>
      <c r="G122" s="54"/>
    </row>
    <row r="123" spans="1:7" x14ac:dyDescent="0.25">
      <c r="A123" s="46" t="s">
        <v>94</v>
      </c>
      <c r="E123" s="69">
        <v>0</v>
      </c>
      <c r="F123" s="53"/>
      <c r="G123" s="54"/>
    </row>
    <row r="124" spans="1:7" x14ac:dyDescent="0.25">
      <c r="A124" s="46"/>
      <c r="E124" s="73"/>
      <c r="F124" s="53"/>
      <c r="G124" s="54"/>
    </row>
    <row r="125" spans="1:7" x14ac:dyDescent="0.25">
      <c r="A125" s="51" t="s">
        <v>95</v>
      </c>
      <c r="E125" s="68">
        <v>0</v>
      </c>
      <c r="F125" s="53"/>
      <c r="G125" s="54"/>
    </row>
    <row r="126" spans="1:7" x14ac:dyDescent="0.25">
      <c r="A126" s="51" t="s">
        <v>96</v>
      </c>
      <c r="E126" s="69">
        <v>0</v>
      </c>
      <c r="F126" s="53"/>
      <c r="G126" s="54"/>
    </row>
    <row r="127" spans="1:7" x14ac:dyDescent="0.25">
      <c r="A127" s="51" t="s">
        <v>97</v>
      </c>
      <c r="E127" s="69">
        <v>0</v>
      </c>
      <c r="F127" s="53"/>
      <c r="G127" s="54"/>
    </row>
    <row r="128" spans="1:7" x14ac:dyDescent="0.25">
      <c r="A128" s="51"/>
      <c r="E128" s="26"/>
      <c r="F128" s="53"/>
      <c r="G128" s="54"/>
    </row>
    <row r="129" spans="1:7" x14ac:dyDescent="0.25">
      <c r="A129" s="46" t="s">
        <v>98</v>
      </c>
      <c r="E129" s="69">
        <v>502163.72262500226</v>
      </c>
      <c r="F129" s="53"/>
      <c r="G129" s="54"/>
    </row>
    <row r="130" spans="1:7" x14ac:dyDescent="0.25">
      <c r="A130" s="51" t="s">
        <v>99</v>
      </c>
      <c r="E130" s="68">
        <v>0</v>
      </c>
      <c r="F130" s="53"/>
      <c r="G130" s="54"/>
    </row>
    <row r="131" spans="1:7" x14ac:dyDescent="0.25">
      <c r="A131" s="46" t="s">
        <v>100</v>
      </c>
      <c r="E131" s="69">
        <v>502163.72262500226</v>
      </c>
      <c r="F131" s="53"/>
      <c r="G131" s="54"/>
    </row>
    <row r="132" spans="1:7" x14ac:dyDescent="0.25">
      <c r="F132" s="53"/>
      <c r="G132" s="54"/>
    </row>
    <row r="133" spans="1:7" hidden="1" x14ac:dyDescent="0.25">
      <c r="A133" s="3" t="s">
        <v>101</v>
      </c>
      <c r="F133" s="53"/>
      <c r="G133" s="54"/>
    </row>
    <row r="134" spans="1:7" hidden="1" x14ac:dyDescent="0.25">
      <c r="F134" s="53"/>
      <c r="G134" s="54"/>
    </row>
    <row r="135" spans="1:7" hidden="1" x14ac:dyDescent="0.25">
      <c r="A135" s="46" t="s">
        <v>102</v>
      </c>
      <c r="E135" s="68">
        <v>0</v>
      </c>
      <c r="F135" s="53"/>
      <c r="G135" s="54"/>
    </row>
    <row r="136" spans="1:7" hidden="1" x14ac:dyDescent="0.25">
      <c r="A136" s="46" t="s">
        <v>103</v>
      </c>
      <c r="E136" s="74">
        <v>0</v>
      </c>
      <c r="F136" s="53"/>
      <c r="G136" s="54"/>
    </row>
    <row r="137" spans="1:7" hidden="1" x14ac:dyDescent="0.25">
      <c r="A137" s="46" t="s">
        <v>104</v>
      </c>
      <c r="E137" s="69">
        <v>0</v>
      </c>
      <c r="F137" s="53"/>
      <c r="G137" s="54"/>
    </row>
    <row r="138" spans="1:7" hidden="1" x14ac:dyDescent="0.25">
      <c r="A138" s="46"/>
      <c r="E138" s="26"/>
      <c r="F138" s="53"/>
      <c r="G138" s="54"/>
    </row>
    <row r="139" spans="1:7" hidden="1" x14ac:dyDescent="0.25">
      <c r="A139" s="46"/>
      <c r="E139" s="26"/>
      <c r="F139" s="53"/>
      <c r="G139" s="54"/>
    </row>
    <row r="140" spans="1:7" x14ac:dyDescent="0.25">
      <c r="F140" s="53"/>
      <c r="G140" s="54"/>
    </row>
    <row r="141" spans="1:7" x14ac:dyDescent="0.25">
      <c r="A141" s="3" t="s">
        <v>105</v>
      </c>
      <c r="F141" s="53"/>
      <c r="G141" s="54"/>
    </row>
    <row r="142" spans="1:7" x14ac:dyDescent="0.25">
      <c r="F142" s="53"/>
      <c r="G142" s="54"/>
    </row>
    <row r="143" spans="1:7" x14ac:dyDescent="0.25">
      <c r="A143" s="46" t="s">
        <v>106</v>
      </c>
      <c r="E143" s="69">
        <v>2604166.6800000002</v>
      </c>
      <c r="F143" s="53"/>
      <c r="G143" s="54"/>
    </row>
    <row r="144" spans="1:7" x14ac:dyDescent="0.25">
      <c r="A144" s="46" t="s">
        <v>107</v>
      </c>
      <c r="E144" s="69">
        <v>2604166.6799999997</v>
      </c>
      <c r="F144" s="75"/>
      <c r="G144" s="54"/>
    </row>
    <row r="145" spans="1:256" x14ac:dyDescent="0.25">
      <c r="A145" s="46" t="s">
        <v>108</v>
      </c>
      <c r="E145" s="68">
        <v>2604166.6800000002</v>
      </c>
      <c r="F145" s="53"/>
      <c r="G145" s="54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2604166.6800000002</v>
      </c>
      <c r="F147" s="53"/>
      <c r="G147" s="54"/>
    </row>
    <row r="148" spans="1:256" x14ac:dyDescent="0.25">
      <c r="F148" s="53"/>
      <c r="G148" s="54"/>
    </row>
    <row r="149" spans="1:256" x14ac:dyDescent="0.25">
      <c r="A149" s="46" t="s">
        <v>111</v>
      </c>
      <c r="D149" s="77"/>
      <c r="E149" s="26">
        <v>2604166.6799999997</v>
      </c>
      <c r="F149" s="53"/>
      <c r="G149" s="54"/>
    </row>
    <row r="150" spans="1:256" x14ac:dyDescent="0.25">
      <c r="F150" s="53"/>
      <c r="G150" s="54"/>
    </row>
    <row r="151" spans="1:256" x14ac:dyDescent="0.25">
      <c r="A151" s="3" t="s">
        <v>112</v>
      </c>
      <c r="F151" s="53"/>
      <c r="G151" s="54"/>
    </row>
    <row r="152" spans="1:256" x14ac:dyDescent="0.25">
      <c r="F152" s="53"/>
      <c r="G152" s="54"/>
    </row>
    <row r="153" spans="1:256" x14ac:dyDescent="0.25">
      <c r="A153" s="46" t="s">
        <v>113</v>
      </c>
      <c r="E153" s="78">
        <v>2.3109865800000001E-2</v>
      </c>
      <c r="F153" s="53"/>
      <c r="G153" s="54"/>
    </row>
    <row r="154" spans="1:256" x14ac:dyDescent="0.25">
      <c r="A154" s="46" t="s">
        <v>114</v>
      </c>
      <c r="E154" s="79">
        <v>23.331495</v>
      </c>
      <c r="F154" s="53"/>
      <c r="G154" s="54"/>
    </row>
    <row r="155" spans="1:256" x14ac:dyDescent="0.25">
      <c r="F155" s="53"/>
      <c r="G155" s="54"/>
    </row>
    <row r="156" spans="1:256" x14ac:dyDescent="0.25">
      <c r="D156" s="63" t="s">
        <v>42</v>
      </c>
      <c r="E156" s="63" t="s">
        <v>41</v>
      </c>
      <c r="F156" s="53"/>
      <c r="G156" s="54"/>
    </row>
    <row r="157" spans="1:256" x14ac:dyDescent="0.25">
      <c r="A157" s="46" t="s">
        <v>115</v>
      </c>
      <c r="D157" s="69">
        <v>239392.47</v>
      </c>
      <c r="E157" s="3">
        <v>21</v>
      </c>
      <c r="F157" s="80"/>
      <c r="G157" s="54"/>
    </row>
    <row r="158" spans="1:256" x14ac:dyDescent="0.25">
      <c r="A158" s="46" t="s">
        <v>116</v>
      </c>
      <c r="D158" s="74">
        <v>204633.64</v>
      </c>
      <c r="F158" s="53"/>
      <c r="G158" s="54"/>
    </row>
    <row r="159" spans="1:256" x14ac:dyDescent="0.25">
      <c r="A159" s="3" t="s">
        <v>117</v>
      </c>
      <c r="D159" s="26">
        <v>34758.829999999987</v>
      </c>
    </row>
    <row r="160" spans="1:256" x14ac:dyDescent="0.25">
      <c r="A160" s="46" t="s">
        <v>118</v>
      </c>
      <c r="D160" s="69">
        <v>231339008.84999999</v>
      </c>
      <c r="F160" s="80"/>
      <c r="G160" s="54"/>
    </row>
    <row r="161" spans="1:7" x14ac:dyDescent="0.25">
      <c r="F161" s="80"/>
      <c r="G161" s="54"/>
    </row>
    <row r="162" spans="1:7" x14ac:dyDescent="0.25">
      <c r="A162" s="46" t="s">
        <v>119</v>
      </c>
      <c r="D162" s="81">
        <v>5.1831936999999998E-3</v>
      </c>
      <c r="F162" s="80"/>
      <c r="G162" s="54"/>
    </row>
    <row r="163" spans="1:7" x14ac:dyDescent="0.25">
      <c r="A163" s="46" t="s">
        <v>120</v>
      </c>
      <c r="D163" s="81">
        <v>3.4013266999999999E-3</v>
      </c>
      <c r="F163" s="80"/>
      <c r="G163" s="54"/>
    </row>
    <row r="164" spans="1:7" x14ac:dyDescent="0.25">
      <c r="A164" s="46" t="s">
        <v>121</v>
      </c>
      <c r="D164" s="81">
        <v>3.5266E-3</v>
      </c>
      <c r="F164" s="80"/>
      <c r="G164" s="54"/>
    </row>
    <row r="165" spans="1:7" x14ac:dyDescent="0.25">
      <c r="A165" s="46" t="s">
        <v>122</v>
      </c>
      <c r="D165" s="81">
        <v>1.8030074654225348E-3</v>
      </c>
      <c r="F165" s="53"/>
      <c r="G165" s="54"/>
    </row>
    <row r="166" spans="1:7" x14ac:dyDescent="0.25">
      <c r="A166" s="46" t="s">
        <v>123</v>
      </c>
      <c r="D166" s="78">
        <v>3.4785319663556335E-3</v>
      </c>
      <c r="F166" s="53"/>
      <c r="G166" s="54"/>
    </row>
    <row r="167" spans="1:7" x14ac:dyDescent="0.25">
      <c r="A167" s="46"/>
      <c r="F167" s="53"/>
      <c r="G167" s="54"/>
    </row>
    <row r="168" spans="1:7" x14ac:dyDescent="0.25">
      <c r="A168" s="46" t="s">
        <v>124</v>
      </c>
      <c r="D168" s="26">
        <v>9709968.8800000008</v>
      </c>
      <c r="F168" s="53"/>
      <c r="G168" s="54"/>
    </row>
    <row r="169" spans="1:7" x14ac:dyDescent="0.25">
      <c r="A169" s="46"/>
      <c r="F169" s="53"/>
      <c r="G169" s="54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 x14ac:dyDescent="0.25">
      <c r="A171" s="51" t="s">
        <v>127</v>
      </c>
      <c r="D171" s="68">
        <v>1822505.26</v>
      </c>
      <c r="E171" s="83">
        <v>137</v>
      </c>
      <c r="F171" s="81">
        <v>8.447608513607336E-3</v>
      </c>
      <c r="G171" s="54"/>
    </row>
    <row r="172" spans="1:7" x14ac:dyDescent="0.25">
      <c r="A172" s="51" t="s">
        <v>128</v>
      </c>
      <c r="D172" s="68">
        <v>535325.18000000005</v>
      </c>
      <c r="E172" s="83">
        <v>43</v>
      </c>
      <c r="F172" s="81">
        <v>2.4813193395756671E-3</v>
      </c>
      <c r="G172" s="54"/>
    </row>
    <row r="173" spans="1:7" x14ac:dyDescent="0.25">
      <c r="A173" s="51" t="s">
        <v>129</v>
      </c>
      <c r="D173" s="23">
        <v>102061.99</v>
      </c>
      <c r="E173" s="84">
        <v>7</v>
      </c>
      <c r="F173" s="81">
        <v>4.73073935402363E-4</v>
      </c>
      <c r="G173" s="54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 x14ac:dyDescent="0.25">
      <c r="A175" s="46" t="s">
        <v>131</v>
      </c>
      <c r="D175" s="88">
        <v>2459892.4300000002</v>
      </c>
      <c r="E175" s="83">
        <v>187</v>
      </c>
      <c r="F175" s="89">
        <v>1.1402001788585366E-2</v>
      </c>
      <c r="G175" s="54"/>
    </row>
    <row r="176" spans="1:7" x14ac:dyDescent="0.25">
      <c r="A176" s="46"/>
      <c r="D176" s="68"/>
      <c r="E176" s="83"/>
      <c r="F176" s="53"/>
      <c r="G176" s="54"/>
    </row>
    <row r="177" spans="1:7" x14ac:dyDescent="0.25">
      <c r="A177" s="46" t="s">
        <v>132</v>
      </c>
      <c r="D177" s="81"/>
      <c r="E177" s="81"/>
      <c r="F177" s="80"/>
      <c r="G177" s="54"/>
    </row>
    <row r="178" spans="1:7" x14ac:dyDescent="0.25">
      <c r="A178" s="46" t="s">
        <v>133</v>
      </c>
      <c r="D178" s="81">
        <v>2.9040881E-3</v>
      </c>
      <c r="E178" s="81">
        <v>2.1070530999999998E-3</v>
      </c>
      <c r="F178" s="80"/>
      <c r="G178" s="54"/>
    </row>
    <row r="179" spans="1:7" x14ac:dyDescent="0.25">
      <c r="A179" s="46" t="s">
        <v>134</v>
      </c>
      <c r="D179" s="81">
        <v>2.6493643000000001E-3</v>
      </c>
      <c r="E179" s="81">
        <v>1.9299174999999999E-3</v>
      </c>
      <c r="F179" s="80"/>
      <c r="G179" s="54"/>
    </row>
    <row r="180" spans="1:7" x14ac:dyDescent="0.25">
      <c r="A180" s="46" t="s">
        <v>135</v>
      </c>
      <c r="D180" s="81">
        <v>3.1253485000000002E-3</v>
      </c>
      <c r="E180" s="81">
        <v>2.2193668999999998E-3</v>
      </c>
      <c r="F180" s="80"/>
      <c r="G180" s="54"/>
    </row>
    <row r="181" spans="1:7" x14ac:dyDescent="0.25">
      <c r="A181" s="46" t="s">
        <v>136</v>
      </c>
      <c r="D181" s="81">
        <v>2.95439327497803E-3</v>
      </c>
      <c r="E181" s="81">
        <v>2.0037670821143748E-3</v>
      </c>
      <c r="F181" s="53"/>
      <c r="G181" s="54"/>
    </row>
    <row r="182" spans="1:7" x14ac:dyDescent="0.25">
      <c r="A182" s="46" t="s">
        <v>137</v>
      </c>
      <c r="D182" s="81">
        <v>2.9082985437445075E-3</v>
      </c>
      <c r="E182" s="81">
        <v>2.0650261455285937E-3</v>
      </c>
      <c r="F182" s="53"/>
      <c r="G182" s="54"/>
    </row>
    <row r="183" spans="1:7" x14ac:dyDescent="0.25">
      <c r="F183" s="53"/>
      <c r="G183" s="54"/>
    </row>
    <row r="184" spans="1:7" x14ac:dyDescent="0.25">
      <c r="A184" s="2" t="s">
        <v>138</v>
      </c>
      <c r="B184" s="2"/>
      <c r="C184" s="2"/>
      <c r="D184" s="90">
        <v>667684.63</v>
      </c>
      <c r="F184" s="53"/>
      <c r="G184" s="54"/>
    </row>
    <row r="185" spans="1:7" x14ac:dyDescent="0.25">
      <c r="A185" s="2" t="s">
        <v>139</v>
      </c>
      <c r="B185" s="2"/>
      <c r="C185" s="2"/>
      <c r="D185" s="81">
        <v>3.094826933335031E-3</v>
      </c>
      <c r="F185" s="53"/>
      <c r="G185" s="54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54"/>
    </row>
    <row r="188" spans="1:7" x14ac:dyDescent="0.25">
      <c r="F188" s="53"/>
      <c r="G188" s="54"/>
    </row>
    <row r="189" spans="1:7" x14ac:dyDescent="0.25">
      <c r="A189" s="2" t="s">
        <v>142</v>
      </c>
      <c r="D189" s="92">
        <v>1523340.81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107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54"/>
    </row>
    <row r="193" spans="1:7" x14ac:dyDescent="0.25">
      <c r="F193" s="53"/>
      <c r="G193" s="54"/>
    </row>
    <row r="194" spans="1:7" x14ac:dyDescent="0.25">
      <c r="A194" s="46"/>
      <c r="E194" s="96"/>
      <c r="F194" s="53"/>
      <c r="G194" s="54"/>
    </row>
    <row r="195" spans="1:7" x14ac:dyDescent="0.25">
      <c r="A195" s="46" t="s">
        <v>145</v>
      </c>
      <c r="E195" s="73"/>
      <c r="F195" s="53"/>
      <c r="G195" s="54"/>
    </row>
    <row r="196" spans="1:7" x14ac:dyDescent="0.25">
      <c r="A196" s="46" t="s">
        <v>146</v>
      </c>
      <c r="E196" s="73"/>
      <c r="F196" s="53"/>
      <c r="G196" s="54"/>
    </row>
    <row r="197" spans="1:7" x14ac:dyDescent="0.25">
      <c r="A197" s="46" t="s">
        <v>147</v>
      </c>
      <c r="E197" s="96"/>
      <c r="F197" s="53"/>
      <c r="G197" s="54"/>
    </row>
    <row r="198" spans="1:7" x14ac:dyDescent="0.25">
      <c r="A198" s="46" t="s">
        <v>148</v>
      </c>
      <c r="E198" s="96" t="s">
        <v>156</v>
      </c>
      <c r="F198" s="53"/>
      <c r="G198" s="54"/>
    </row>
    <row r="199" spans="1:7" x14ac:dyDescent="0.25">
      <c r="A199" s="46"/>
      <c r="E199" s="73"/>
      <c r="F199" s="53"/>
      <c r="G199" s="54"/>
    </row>
    <row r="200" spans="1:7" x14ac:dyDescent="0.25">
      <c r="A200" s="46" t="s">
        <v>149</v>
      </c>
      <c r="E200" s="73"/>
      <c r="F200" s="53"/>
      <c r="G200" s="54"/>
    </row>
    <row r="201" spans="1:7" x14ac:dyDescent="0.25">
      <c r="A201" s="46" t="s">
        <v>150</v>
      </c>
      <c r="E201" s="96" t="s">
        <v>156</v>
      </c>
      <c r="F201" s="53"/>
      <c r="G201" s="54"/>
    </row>
    <row r="202" spans="1:7" x14ac:dyDescent="0.25">
      <c r="A202" s="46"/>
      <c r="E202" s="73"/>
      <c r="F202" s="53"/>
      <c r="G202" s="54"/>
    </row>
    <row r="203" spans="1:7" x14ac:dyDescent="0.25">
      <c r="A203" s="46" t="s">
        <v>151</v>
      </c>
      <c r="E203" s="73"/>
      <c r="F203" s="53"/>
      <c r="G203" s="54"/>
    </row>
    <row r="204" spans="1:7" x14ac:dyDescent="0.25">
      <c r="A204" s="46" t="s">
        <v>152</v>
      </c>
      <c r="E204" s="96" t="s">
        <v>156</v>
      </c>
      <c r="F204" s="53"/>
      <c r="G204" s="54"/>
    </row>
    <row r="205" spans="1:7" x14ac:dyDescent="0.25">
      <c r="A205" s="46"/>
      <c r="E205" s="96"/>
      <c r="F205" s="53"/>
      <c r="G205" s="54"/>
    </row>
    <row r="206" spans="1:7" x14ac:dyDescent="0.25">
      <c r="A206" s="46" t="s">
        <v>153</v>
      </c>
      <c r="E206" s="73"/>
      <c r="G206" s="54"/>
    </row>
    <row r="207" spans="1:7" x14ac:dyDescent="0.25">
      <c r="A207" s="46" t="s">
        <v>154</v>
      </c>
      <c r="E207" s="96" t="s">
        <v>156</v>
      </c>
      <c r="F207" s="49"/>
      <c r="G207" s="54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18-A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IV278"/>
  <sheetViews>
    <sheetView showRuler="0" zoomScale="80" zoomScaleNormal="80" zoomScaleSheetLayoutView="90" workbookViewId="0">
      <selection activeCell="F12" sqref="F12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44530</v>
      </c>
      <c r="C3" s="8" t="s">
        <v>2</v>
      </c>
      <c r="D3" s="3">
        <v>30</v>
      </c>
      <c r="E3" s="3" t="s">
        <v>3</v>
      </c>
      <c r="F3" s="9">
        <v>44501</v>
      </c>
      <c r="G3" s="3"/>
    </row>
    <row r="4" spans="1:13" ht="15.75" customHeight="1" x14ac:dyDescent="0.3">
      <c r="A4" s="2" t="s">
        <v>4</v>
      </c>
      <c r="B4" s="7">
        <v>44545</v>
      </c>
      <c r="C4" s="8" t="s">
        <v>5</v>
      </c>
      <c r="D4" s="10">
        <v>30</v>
      </c>
      <c r="E4" s="3" t="s">
        <v>6</v>
      </c>
      <c r="F4" s="9">
        <v>44530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44515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44545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1114467625.3</v>
      </c>
      <c r="D10" s="22">
        <v>97622700.659999996</v>
      </c>
      <c r="E10" s="23">
        <v>88052296.340000004</v>
      </c>
      <c r="F10" s="24">
        <v>8.4530204069835163E-2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72800953.5</v>
      </c>
      <c r="D11" s="22">
        <v>2204719.23</v>
      </c>
      <c r="E11" s="23">
        <v>1904144.82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1041666671.8</v>
      </c>
      <c r="D12" s="22">
        <v>95417981.429999992</v>
      </c>
      <c r="E12" s="23">
        <v>86148151.520000011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1041666671.8</v>
      </c>
      <c r="D13" s="22">
        <v>95417981.430000007</v>
      </c>
      <c r="E13" s="23">
        <v>86148151.520000011</v>
      </c>
      <c r="F13" s="24">
        <v>8.2702225051643444E-2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1.9E-2</v>
      </c>
      <c r="C14" s="99">
        <v>200000000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2.3900000000000001E-2</v>
      </c>
      <c r="C15" s="99">
        <v>295000000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1.7949999999999999E-3</v>
      </c>
      <c r="C16" s="99">
        <v>75000000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2.6499999999999999E-2</v>
      </c>
      <c r="C17" s="99">
        <v>300000000</v>
      </c>
      <c r="D17" s="22">
        <v>0</v>
      </c>
      <c r="E17" s="23">
        <v>0</v>
      </c>
      <c r="F17" s="24">
        <v>0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2.8899999999999999E-2</v>
      </c>
      <c r="C18" s="99">
        <v>130000000</v>
      </c>
      <c r="D18" s="22">
        <v>53751309.630000003</v>
      </c>
      <c r="E18" s="23">
        <v>44481479.720000021</v>
      </c>
      <c r="F18" s="24">
        <v>0.34216522861538479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41666671.799999997</v>
      </c>
      <c r="D19" s="22">
        <v>41666671.799999997</v>
      </c>
      <c r="E19" s="23">
        <v>41666671.799999997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0</v>
      </c>
      <c r="D26" s="39">
        <v>0</v>
      </c>
      <c r="E26" s="40">
        <v>0</v>
      </c>
      <c r="F26" s="36"/>
    </row>
    <row r="27" spans="1:13" x14ac:dyDescent="0.25">
      <c r="A27" s="32" t="s">
        <v>22</v>
      </c>
      <c r="B27" s="22">
        <v>9269829.9099999815</v>
      </c>
      <c r="C27" s="22">
        <v>129451.07</v>
      </c>
      <c r="D27" s="39">
        <v>71.30638392307678</v>
      </c>
      <c r="E27" s="40">
        <v>0.99577746153846158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9269829.9099999815</v>
      </c>
      <c r="C29" s="42">
        <v>129451.07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188745.3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188745.3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9525270.5999999996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9525270.5999999996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86112.52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9800128.4199999999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17093</v>
      </c>
      <c r="E51" s="58">
        <v>95417981.429999992</v>
      </c>
      <c r="F51" s="53"/>
      <c r="G51" s="93"/>
    </row>
    <row r="52" spans="1:7" x14ac:dyDescent="0.25">
      <c r="A52" s="46" t="s">
        <v>44</v>
      </c>
      <c r="D52" s="65"/>
      <c r="E52" s="55">
        <v>9269829.9099999815</v>
      </c>
      <c r="F52" s="53"/>
      <c r="G52" s="93"/>
    </row>
    <row r="53" spans="1:7" x14ac:dyDescent="0.25">
      <c r="A53" s="46"/>
      <c r="D53" s="66">
        <v>16319</v>
      </c>
      <c r="E53" s="67">
        <v>86148151.520000011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D57" s="26"/>
      <c r="E57" s="68">
        <v>9800128.4199999999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9800128.4199999999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81352.25</v>
      </c>
      <c r="F64" s="53"/>
      <c r="G64" s="93"/>
    </row>
    <row r="65" spans="1:7" x14ac:dyDescent="0.25">
      <c r="A65" s="51" t="s">
        <v>51</v>
      </c>
      <c r="E65" s="68">
        <v>81352.25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0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0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129451.07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129451.07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129451.07</v>
      </c>
      <c r="F110" s="53"/>
      <c r="G110" s="93"/>
    </row>
    <row r="111" spans="1:7" x14ac:dyDescent="0.25">
      <c r="A111" s="70" t="s">
        <v>86</v>
      </c>
      <c r="E111" s="69">
        <v>129451.07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9589325.0994499996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9269829.9099999815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9269829.9099999815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319495.18945001811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319495.18945001811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2604166.6800000002</v>
      </c>
      <c r="F143" s="53"/>
      <c r="G143" s="93"/>
    </row>
    <row r="144" spans="1:7" x14ac:dyDescent="0.25">
      <c r="A144" s="46" t="s">
        <v>107</v>
      </c>
      <c r="E144" s="69">
        <v>2604166.6799999997</v>
      </c>
      <c r="F144" s="75"/>
      <c r="G144" s="93"/>
    </row>
    <row r="145" spans="1:256" x14ac:dyDescent="0.25">
      <c r="A145" s="46" t="s">
        <v>108</v>
      </c>
      <c r="E145" s="68">
        <v>2604166.6800000002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2604166.6800000002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2604166.6799999997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2.2836137699999998E-2</v>
      </c>
      <c r="F153" s="53"/>
      <c r="G153" s="93"/>
    </row>
    <row r="154" spans="1:256" x14ac:dyDescent="0.25">
      <c r="A154" s="46" t="s">
        <v>114</v>
      </c>
      <c r="E154" s="79">
        <v>15.519297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45133.72</v>
      </c>
      <c r="E157" s="3">
        <v>9</v>
      </c>
      <c r="F157" s="80"/>
      <c r="G157" s="93"/>
    </row>
    <row r="158" spans="1:256" x14ac:dyDescent="0.25">
      <c r="A158" s="46" t="s">
        <v>116</v>
      </c>
      <c r="D158" s="74">
        <v>86112.52</v>
      </c>
      <c r="F158" s="53"/>
      <c r="G158" s="93"/>
    </row>
    <row r="159" spans="1:256" x14ac:dyDescent="0.25">
      <c r="A159" s="3" t="s">
        <v>117</v>
      </c>
      <c r="D159" s="26">
        <v>-40978.800000000003</v>
      </c>
    </row>
    <row r="160" spans="1:256" x14ac:dyDescent="0.25">
      <c r="A160" s="46" t="s">
        <v>118</v>
      </c>
      <c r="D160" s="69">
        <v>97622700.659999996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4.4605215999999996E-3</v>
      </c>
      <c r="F162" s="80"/>
      <c r="G162" s="93"/>
    </row>
    <row r="163" spans="1:7" x14ac:dyDescent="0.25">
      <c r="A163" s="46" t="s">
        <v>120</v>
      </c>
      <c r="D163" s="81">
        <v>-6.1510193999999999E-3</v>
      </c>
      <c r="F163" s="80"/>
      <c r="G163" s="93"/>
    </row>
    <row r="164" spans="1:7" x14ac:dyDescent="0.25">
      <c r="A164" s="46" t="s">
        <v>121</v>
      </c>
      <c r="D164" s="81">
        <v>-5.0259168000000003E-3</v>
      </c>
      <c r="F164" s="80"/>
      <c r="G164" s="93"/>
    </row>
    <row r="165" spans="1:7" x14ac:dyDescent="0.25">
      <c r="A165" s="46" t="s">
        <v>122</v>
      </c>
      <c r="D165" s="81">
        <v>-5.0372054519639839E-3</v>
      </c>
      <c r="F165" s="53"/>
      <c r="G165" s="93"/>
    </row>
    <row r="166" spans="1:7" x14ac:dyDescent="0.25">
      <c r="A166" s="46" t="s">
        <v>123</v>
      </c>
      <c r="D166" s="78">
        <v>-2.9384050129909961E-3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9083747.2200000007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1012456.96</v>
      </c>
      <c r="E171" s="83">
        <v>107</v>
      </c>
      <c r="F171" s="81">
        <v>1.1498359521375316E-2</v>
      </c>
      <c r="G171" s="93"/>
    </row>
    <row r="172" spans="1:7" x14ac:dyDescent="0.25">
      <c r="A172" s="51" t="s">
        <v>128</v>
      </c>
      <c r="D172" s="68">
        <v>237131.22</v>
      </c>
      <c r="E172" s="83">
        <v>25</v>
      </c>
      <c r="F172" s="81">
        <v>2.6930725245864723E-3</v>
      </c>
      <c r="G172" s="93"/>
    </row>
    <row r="173" spans="1:7" x14ac:dyDescent="0.25">
      <c r="A173" s="51" t="s">
        <v>129</v>
      </c>
      <c r="D173" s="23">
        <v>45242.080000000002</v>
      </c>
      <c r="E173" s="84">
        <v>5</v>
      </c>
      <c r="F173" s="81">
        <v>5.13809200674391E-4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1294830.26</v>
      </c>
      <c r="E175" s="83">
        <v>137</v>
      </c>
      <c r="F175" s="89">
        <v>1.4705241246636179E-2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2.6235068000000001E-3</v>
      </c>
      <c r="E178" s="81">
        <v>1.9286403E-3</v>
      </c>
      <c r="F178" s="80"/>
      <c r="G178" s="93"/>
    </row>
    <row r="179" spans="1:7" x14ac:dyDescent="0.25">
      <c r="A179" s="46" t="s">
        <v>134</v>
      </c>
      <c r="D179" s="81">
        <v>2.5164164000000002E-3</v>
      </c>
      <c r="E179" s="81">
        <v>1.7354308000000001E-3</v>
      </c>
      <c r="F179" s="80"/>
      <c r="G179" s="93"/>
    </row>
    <row r="180" spans="1:7" x14ac:dyDescent="0.25">
      <c r="A180" s="46" t="s">
        <v>135</v>
      </c>
      <c r="D180" s="81">
        <v>2.1521622000000001E-3</v>
      </c>
      <c r="E180" s="81">
        <v>1.5795939999999999E-3</v>
      </c>
      <c r="F180" s="80"/>
      <c r="G180" s="93"/>
    </row>
    <row r="181" spans="1:7" x14ac:dyDescent="0.25">
      <c r="A181" s="46" t="s">
        <v>136</v>
      </c>
      <c r="D181" s="81">
        <v>3.2068817252608631E-3</v>
      </c>
      <c r="E181" s="81">
        <v>1.8383479379863962E-3</v>
      </c>
      <c r="F181" s="53"/>
      <c r="G181" s="93"/>
    </row>
    <row r="182" spans="1:7" x14ac:dyDescent="0.25">
      <c r="A182" s="46" t="s">
        <v>137</v>
      </c>
      <c r="D182" s="81">
        <v>2.624741781315216E-3</v>
      </c>
      <c r="E182" s="81">
        <v>1.7705032594965992E-3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289817.01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3.2914191003141757E-3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470672.68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54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18-A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IV278"/>
  <sheetViews>
    <sheetView showRuler="0" zoomScale="80" zoomScaleNormal="80" zoomScaleSheetLayoutView="90" workbookViewId="0">
      <selection activeCell="D17" sqref="D17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44500</v>
      </c>
      <c r="C3" s="8" t="s">
        <v>2</v>
      </c>
      <c r="D3" s="3">
        <v>30</v>
      </c>
      <c r="E3" s="3" t="s">
        <v>3</v>
      </c>
      <c r="F3" s="9">
        <v>44470</v>
      </c>
      <c r="G3" s="3"/>
    </row>
    <row r="4" spans="1:13" ht="15.75" customHeight="1" x14ac:dyDescent="0.3">
      <c r="A4" s="2" t="s">
        <v>4</v>
      </c>
      <c r="B4" s="7">
        <v>44515</v>
      </c>
      <c r="C4" s="8" t="s">
        <v>5</v>
      </c>
      <c r="D4" s="10">
        <v>31</v>
      </c>
      <c r="E4" s="3" t="s">
        <v>6</v>
      </c>
      <c r="F4" s="9">
        <v>44500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44484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44515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1114467625.3</v>
      </c>
      <c r="D10" s="22">
        <v>107453661.15000001</v>
      </c>
      <c r="E10" s="23">
        <v>97622700.659999996</v>
      </c>
      <c r="F10" s="24">
        <v>9.3717792171758726E-2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72800953.5</v>
      </c>
      <c r="D11" s="22">
        <v>2522474.0099999998</v>
      </c>
      <c r="E11" s="23">
        <v>2204719.23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1041666671.8</v>
      </c>
      <c r="D12" s="22">
        <v>104931187.14</v>
      </c>
      <c r="E12" s="23">
        <v>95417981.429999992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1041666671.8</v>
      </c>
      <c r="D13" s="22">
        <v>104931187.14</v>
      </c>
      <c r="E13" s="23">
        <v>95417981.429999992</v>
      </c>
      <c r="F13" s="24">
        <v>9.160126172138898E-2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1.9E-2</v>
      </c>
      <c r="C14" s="99">
        <v>200000000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2.3900000000000001E-2</v>
      </c>
      <c r="C15" s="99">
        <v>295000000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1.8024999999999998E-3</v>
      </c>
      <c r="C16" s="99">
        <v>75000000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2.6499999999999999E-2</v>
      </c>
      <c r="C17" s="99">
        <v>300000000</v>
      </c>
      <c r="D17" s="22">
        <v>0</v>
      </c>
      <c r="E17" s="23">
        <v>0</v>
      </c>
      <c r="F17" s="24">
        <v>0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2.8899999999999999E-2</v>
      </c>
      <c r="C18" s="99">
        <v>130000000</v>
      </c>
      <c r="D18" s="22">
        <v>63264515.340000004</v>
      </c>
      <c r="E18" s="23">
        <v>53751309.629999995</v>
      </c>
      <c r="F18" s="24">
        <v>0.41347161253846149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41666671.799999997</v>
      </c>
      <c r="D19" s="22">
        <v>41666671.799999997</v>
      </c>
      <c r="E19" s="23">
        <v>41666671.799999997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0</v>
      </c>
      <c r="D26" s="39">
        <v>0</v>
      </c>
      <c r="E26" s="40">
        <v>0</v>
      </c>
      <c r="F26" s="36"/>
    </row>
    <row r="27" spans="1:13" x14ac:dyDescent="0.25">
      <c r="A27" s="32" t="s">
        <v>22</v>
      </c>
      <c r="B27" s="22">
        <v>9513205.7100000083</v>
      </c>
      <c r="C27" s="22">
        <v>152362.04</v>
      </c>
      <c r="D27" s="39">
        <v>73.178505461538521</v>
      </c>
      <c r="E27" s="40">
        <v>1.1720156923076923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9513205.7100000083</v>
      </c>
      <c r="C29" s="42">
        <v>152362.04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198404.73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198404.73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9779652.8300000001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9779652.8300000001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96312.09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10074369.65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17863</v>
      </c>
      <c r="E51" s="58">
        <v>104931187.14</v>
      </c>
      <c r="F51" s="53"/>
      <c r="G51" s="93"/>
    </row>
    <row r="52" spans="1:7" x14ac:dyDescent="0.25">
      <c r="A52" s="46" t="s">
        <v>44</v>
      </c>
      <c r="D52" s="65"/>
      <c r="E52" s="55">
        <v>9513205.7100000083</v>
      </c>
      <c r="F52" s="53"/>
      <c r="G52" s="93"/>
    </row>
    <row r="53" spans="1:7" x14ac:dyDescent="0.25">
      <c r="A53" s="46"/>
      <c r="D53" s="66">
        <v>17093</v>
      </c>
      <c r="E53" s="67">
        <v>95417981.429999992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D57" s="26"/>
      <c r="E57" s="68">
        <v>10074369.65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10074369.65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89544.72</v>
      </c>
      <c r="F64" s="53"/>
      <c r="G64" s="93"/>
    </row>
    <row r="65" spans="1:7" x14ac:dyDescent="0.25">
      <c r="A65" s="51" t="s">
        <v>51</v>
      </c>
      <c r="E65" s="68">
        <v>89544.72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0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0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152362.04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152362.04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152362.04</v>
      </c>
      <c r="F110" s="53"/>
      <c r="G110" s="93"/>
    </row>
    <row r="111" spans="1:7" x14ac:dyDescent="0.25">
      <c r="A111" s="70" t="s">
        <v>86</v>
      </c>
      <c r="E111" s="69">
        <v>152362.04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9832462.8923749998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9513205.7100000083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9513205.7100000083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319257.18237499148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319257.18237499148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2604166.6800000002</v>
      </c>
      <c r="F143" s="53"/>
      <c r="G143" s="93"/>
    </row>
    <row r="144" spans="1:7" x14ac:dyDescent="0.25">
      <c r="A144" s="46" t="s">
        <v>107</v>
      </c>
      <c r="E144" s="69">
        <v>2604166.6799999997</v>
      </c>
      <c r="F144" s="75"/>
      <c r="G144" s="93"/>
    </row>
    <row r="145" spans="1:256" x14ac:dyDescent="0.25">
      <c r="A145" s="46" t="s">
        <v>108</v>
      </c>
      <c r="E145" s="68">
        <v>2604166.6800000002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2604166.6800000002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2604166.6799999997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2.2853716699999999E-2</v>
      </c>
      <c r="F153" s="53"/>
      <c r="G153" s="93"/>
    </row>
    <row r="154" spans="1:256" x14ac:dyDescent="0.25">
      <c r="A154" s="46" t="s">
        <v>114</v>
      </c>
      <c r="E154" s="79">
        <v>16.277839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51307.66</v>
      </c>
      <c r="E157" s="3">
        <v>8</v>
      </c>
      <c r="F157" s="80"/>
      <c r="G157" s="93"/>
    </row>
    <row r="158" spans="1:256" x14ac:dyDescent="0.25">
      <c r="A158" s="46" t="s">
        <v>116</v>
      </c>
      <c r="D158" s="74">
        <v>96312.09</v>
      </c>
      <c r="F158" s="53"/>
      <c r="G158" s="93"/>
    </row>
    <row r="159" spans="1:256" x14ac:dyDescent="0.25">
      <c r="A159" s="3" t="s">
        <v>117</v>
      </c>
      <c r="D159" s="26">
        <v>-45004.429999999993</v>
      </c>
    </row>
    <row r="160" spans="1:256" x14ac:dyDescent="0.25">
      <c r="A160" s="46" t="s">
        <v>118</v>
      </c>
      <c r="D160" s="69">
        <v>107453661.15000001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-5.1502756000000004E-3</v>
      </c>
      <c r="F162" s="80"/>
      <c r="G162" s="93"/>
    </row>
    <row r="163" spans="1:7" x14ac:dyDescent="0.25">
      <c r="A163" s="46" t="s">
        <v>120</v>
      </c>
      <c r="D163" s="81">
        <v>4.4605215999999996E-3</v>
      </c>
      <c r="F163" s="80"/>
      <c r="G163" s="93"/>
    </row>
    <row r="164" spans="1:7" x14ac:dyDescent="0.25">
      <c r="A164" s="46" t="s">
        <v>121</v>
      </c>
      <c r="D164" s="81">
        <v>-6.1510193999999999E-3</v>
      </c>
      <c r="F164" s="80"/>
      <c r="G164" s="93"/>
    </row>
    <row r="165" spans="1:7" x14ac:dyDescent="0.25">
      <c r="A165" s="46" t="s">
        <v>122</v>
      </c>
      <c r="D165" s="81">
        <v>-5.0259167925987402E-3</v>
      </c>
      <c r="F165" s="53"/>
      <c r="G165" s="93"/>
    </row>
    <row r="166" spans="1:7" x14ac:dyDescent="0.25">
      <c r="A166" s="46" t="s">
        <v>123</v>
      </c>
      <c r="D166" s="78">
        <v>-2.9666725481496854E-3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9124726.0199999996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1404142.28</v>
      </c>
      <c r="E171" s="83">
        <v>146</v>
      </c>
      <c r="F171" s="81">
        <v>1.4383358281495836E-2</v>
      </c>
      <c r="G171" s="93"/>
    </row>
    <row r="172" spans="1:7" x14ac:dyDescent="0.25">
      <c r="A172" s="51" t="s">
        <v>128</v>
      </c>
      <c r="D172" s="68">
        <v>161776.81</v>
      </c>
      <c r="E172" s="83">
        <v>19</v>
      </c>
      <c r="F172" s="81">
        <v>1.657163845153554E-3</v>
      </c>
      <c r="G172" s="93"/>
    </row>
    <row r="173" spans="1:7" x14ac:dyDescent="0.25">
      <c r="A173" s="51" t="s">
        <v>129</v>
      </c>
      <c r="D173" s="23">
        <v>48323.08</v>
      </c>
      <c r="E173" s="84">
        <v>8</v>
      </c>
      <c r="F173" s="81">
        <v>4.9499839354270132E-4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1614242.1700000002</v>
      </c>
      <c r="E175" s="83">
        <v>173</v>
      </c>
      <c r="F175" s="89">
        <v>1.6535520520192092E-2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3.2641453000000001E-3</v>
      </c>
      <c r="E178" s="81">
        <v>1.9847328000000002E-3</v>
      </c>
      <c r="F178" s="80"/>
      <c r="G178" s="93"/>
    </row>
    <row r="179" spans="1:7" x14ac:dyDescent="0.25">
      <c r="A179" s="46" t="s">
        <v>134</v>
      </c>
      <c r="D179" s="81">
        <v>2.6235068000000001E-3</v>
      </c>
      <c r="E179" s="81">
        <v>1.9286403E-3</v>
      </c>
      <c r="F179" s="80"/>
      <c r="G179" s="93"/>
    </row>
    <row r="180" spans="1:7" x14ac:dyDescent="0.25">
      <c r="A180" s="46" t="s">
        <v>135</v>
      </c>
      <c r="D180" s="81">
        <v>2.5164164000000002E-3</v>
      </c>
      <c r="E180" s="81">
        <v>1.7354308000000001E-3</v>
      </c>
      <c r="F180" s="80"/>
      <c r="G180" s="93"/>
    </row>
    <row r="181" spans="1:7" x14ac:dyDescent="0.25">
      <c r="A181" s="46" t="s">
        <v>136</v>
      </c>
      <c r="D181" s="81">
        <v>2.1521622386962555E-3</v>
      </c>
      <c r="E181" s="81">
        <v>1.5795939858421577E-3</v>
      </c>
      <c r="F181" s="53"/>
      <c r="G181" s="93"/>
    </row>
    <row r="182" spans="1:7" x14ac:dyDescent="0.25">
      <c r="A182" s="46" t="s">
        <v>137</v>
      </c>
      <c r="D182" s="81">
        <v>2.6390576846740642E-3</v>
      </c>
      <c r="E182" s="81">
        <v>1.8070994714605394E-3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210099.89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2.1521622386962555E-3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646820.93000000005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54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18-A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78"/>
  <sheetViews>
    <sheetView zoomScale="80" zoomScaleNormal="80" workbookViewId="0">
      <selection activeCell="H12" sqref="H12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44469</v>
      </c>
      <c r="C3" s="8" t="s">
        <v>2</v>
      </c>
      <c r="D3" s="3">
        <v>30</v>
      </c>
      <c r="E3" s="3" t="s">
        <v>3</v>
      </c>
      <c r="F3" s="9">
        <v>44440</v>
      </c>
      <c r="G3" s="3"/>
    </row>
    <row r="4" spans="1:13" ht="15.75" customHeight="1" x14ac:dyDescent="0.3">
      <c r="A4" s="2" t="s">
        <v>4</v>
      </c>
      <c r="B4" s="7">
        <v>44484</v>
      </c>
      <c r="C4" s="8" t="s">
        <v>5</v>
      </c>
      <c r="D4" s="10">
        <v>30</v>
      </c>
      <c r="E4" s="3" t="s">
        <v>6</v>
      </c>
      <c r="F4" s="9">
        <v>44469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44454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44484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1114467625.3</v>
      </c>
      <c r="D10" s="22">
        <v>117948760.67</v>
      </c>
      <c r="E10" s="23">
        <v>107453661.15000001</v>
      </c>
      <c r="F10" s="24">
        <v>0.10315551419564964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72800953.5</v>
      </c>
      <c r="D11" s="22">
        <v>2877789.42</v>
      </c>
      <c r="E11" s="23">
        <v>2522474.0099999998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1041666671.8</v>
      </c>
      <c r="D12" s="22">
        <v>115070971.25</v>
      </c>
      <c r="E12" s="23">
        <v>104931187.14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1041666671.8</v>
      </c>
      <c r="D13" s="22">
        <v>115070971.25</v>
      </c>
      <c r="E13" s="23">
        <v>104931187.14</v>
      </c>
      <c r="F13" s="24">
        <v>0.10073393915798315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1.9E-2</v>
      </c>
      <c r="C14" s="99">
        <v>200000000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2.3900000000000001E-2</v>
      </c>
      <c r="C15" s="99">
        <v>295000000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1.7374999999999999E-3</v>
      </c>
      <c r="C16" s="99">
        <v>75000000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2.6499999999999999E-2</v>
      </c>
      <c r="C17" s="99">
        <v>300000000</v>
      </c>
      <c r="D17" s="22">
        <v>0</v>
      </c>
      <c r="E17" s="23">
        <v>0</v>
      </c>
      <c r="F17" s="24">
        <v>0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2.8899999999999999E-2</v>
      </c>
      <c r="C18" s="99">
        <v>130000000</v>
      </c>
      <c r="D18" s="22">
        <v>73404299.450000003</v>
      </c>
      <c r="E18" s="23">
        <v>63264515.340000004</v>
      </c>
      <c r="F18" s="24">
        <v>0.48665011800000002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41666671.799999997</v>
      </c>
      <c r="D19" s="22">
        <v>41666671.799999997</v>
      </c>
      <c r="E19" s="23">
        <v>41666671.799999997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0</v>
      </c>
      <c r="D26" s="39">
        <v>0</v>
      </c>
      <c r="E26" s="40">
        <v>0</v>
      </c>
      <c r="F26" s="36"/>
    </row>
    <row r="27" spans="1:13" x14ac:dyDescent="0.25">
      <c r="A27" s="32" t="s">
        <v>22</v>
      </c>
      <c r="B27" s="22">
        <v>10139784.109999999</v>
      </c>
      <c r="C27" s="22">
        <v>176782.02</v>
      </c>
      <c r="D27" s="39">
        <v>77.998339307692305</v>
      </c>
      <c r="E27" s="40">
        <v>1.3598616923076923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10139784.109999999</v>
      </c>
      <c r="C29" s="42">
        <v>176782.02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225719.2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225719.2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10420677.060000001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10420677.060000001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134881.22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10781277.48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18666</v>
      </c>
      <c r="E51" s="58">
        <v>115070971.25</v>
      </c>
      <c r="F51" s="53"/>
      <c r="G51" s="93"/>
    </row>
    <row r="52" spans="1:7" x14ac:dyDescent="0.25">
      <c r="A52" s="46" t="s">
        <v>44</v>
      </c>
      <c r="D52" s="65"/>
      <c r="E52" s="55">
        <v>10139784.109999999</v>
      </c>
      <c r="F52" s="53"/>
      <c r="G52" s="93"/>
    </row>
    <row r="53" spans="1:7" x14ac:dyDescent="0.25">
      <c r="A53" s="46"/>
      <c r="D53" s="66">
        <v>17863</v>
      </c>
      <c r="E53" s="67">
        <v>104931187.14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D57" s="26"/>
      <c r="E57" s="68">
        <v>10781277.48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10781277.48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98290.63</v>
      </c>
      <c r="F64" s="53"/>
      <c r="G64" s="93"/>
    </row>
    <row r="65" spans="1:7" x14ac:dyDescent="0.25">
      <c r="A65" s="51" t="s">
        <v>51</v>
      </c>
      <c r="E65" s="68">
        <v>98290.63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0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0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176782.02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176782.02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176782.02</v>
      </c>
      <c r="F110" s="53"/>
      <c r="G110" s="93"/>
    </row>
    <row r="111" spans="1:7" x14ac:dyDescent="0.25">
      <c r="A111" s="70" t="s">
        <v>86</v>
      </c>
      <c r="E111" s="69">
        <v>176782.02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10506204.826108335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10139784.109999999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10139784.109999999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366420.71610833518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366420.71610833518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2604166.6800000002</v>
      </c>
      <c r="F143" s="53"/>
      <c r="G143" s="93"/>
    </row>
    <row r="144" spans="1:7" x14ac:dyDescent="0.25">
      <c r="A144" s="46" t="s">
        <v>107</v>
      </c>
      <c r="E144" s="69">
        <v>2604166.6799999997</v>
      </c>
      <c r="F144" s="75"/>
      <c r="G144" s="93"/>
    </row>
    <row r="145" spans="1:256" x14ac:dyDescent="0.25">
      <c r="A145" s="46" t="s">
        <v>108</v>
      </c>
      <c r="E145" s="68">
        <v>2604166.6800000002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2604166.6800000002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2604166.6799999997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2.2892723100000002E-2</v>
      </c>
      <c r="F153" s="53"/>
      <c r="G153" s="93"/>
    </row>
    <row r="154" spans="1:256" x14ac:dyDescent="0.25">
      <c r="A154" s="46" t="s">
        <v>114</v>
      </c>
      <c r="E154" s="79">
        <v>17.014673999999999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74422.460000000006</v>
      </c>
      <c r="E157" s="3">
        <v>12</v>
      </c>
      <c r="F157" s="80"/>
      <c r="G157" s="93"/>
    </row>
    <row r="158" spans="1:256" x14ac:dyDescent="0.25">
      <c r="A158" s="46" t="s">
        <v>116</v>
      </c>
      <c r="D158" s="74">
        <v>134881.22</v>
      </c>
      <c r="F158" s="53"/>
      <c r="G158" s="93"/>
    </row>
    <row r="159" spans="1:256" x14ac:dyDescent="0.25">
      <c r="A159" s="3" t="s">
        <v>117</v>
      </c>
      <c r="D159" s="26">
        <v>-60458.759999999995</v>
      </c>
    </row>
    <row r="160" spans="1:256" x14ac:dyDescent="0.25">
      <c r="A160" s="46" t="s">
        <v>118</v>
      </c>
      <c r="D160" s="69">
        <v>117948760.67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-7.9226721E-3</v>
      </c>
      <c r="F162" s="80"/>
      <c r="G162" s="93"/>
    </row>
    <row r="163" spans="1:7" x14ac:dyDescent="0.25">
      <c r="A163" s="46" t="s">
        <v>120</v>
      </c>
      <c r="D163" s="81">
        <v>-5.1502756000000004E-3</v>
      </c>
      <c r="F163" s="80"/>
      <c r="G163" s="93"/>
    </row>
    <row r="164" spans="1:7" x14ac:dyDescent="0.25">
      <c r="A164" s="46" t="s">
        <v>121</v>
      </c>
      <c r="D164" s="81">
        <v>4.4605215999999996E-3</v>
      </c>
      <c r="F164" s="80"/>
      <c r="G164" s="93"/>
    </row>
    <row r="165" spans="1:7" x14ac:dyDescent="0.25">
      <c r="A165" s="46" t="s">
        <v>122</v>
      </c>
      <c r="D165" s="81">
        <v>-6.1510194416526031E-3</v>
      </c>
      <c r="F165" s="53"/>
      <c r="G165" s="93"/>
    </row>
    <row r="166" spans="1:7" x14ac:dyDescent="0.25">
      <c r="A166" s="46" t="s">
        <v>123</v>
      </c>
      <c r="D166" s="78">
        <v>-3.6908613854131512E-3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9169730.4500000011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1169148.26</v>
      </c>
      <c r="E171" s="83">
        <v>115</v>
      </c>
      <c r="F171" s="81">
        <v>1.0880487900434837E-2</v>
      </c>
      <c r="G171" s="93"/>
    </row>
    <row r="172" spans="1:7" x14ac:dyDescent="0.25">
      <c r="A172" s="51" t="s">
        <v>128</v>
      </c>
      <c r="D172" s="68">
        <v>227120.33</v>
      </c>
      <c r="E172" s="83">
        <v>24</v>
      </c>
      <c r="F172" s="81">
        <v>2.1136583674236211E-3</v>
      </c>
      <c r="G172" s="93"/>
    </row>
    <row r="173" spans="1:7" x14ac:dyDescent="0.25">
      <c r="A173" s="51" t="s">
        <v>129</v>
      </c>
      <c r="D173" s="23">
        <v>43277.83</v>
      </c>
      <c r="E173" s="84">
        <v>7</v>
      </c>
      <c r="F173" s="81">
        <v>4.0275807763856726E-4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1439546.4200000002</v>
      </c>
      <c r="E175" s="83">
        <v>146</v>
      </c>
      <c r="F175" s="89">
        <v>1.3396904345497026E-2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2.1051988999999998E-3</v>
      </c>
      <c r="E178" s="81">
        <v>1.2564634999999999E-3</v>
      </c>
      <c r="F178" s="80"/>
      <c r="G178" s="93"/>
    </row>
    <row r="179" spans="1:7" x14ac:dyDescent="0.25">
      <c r="A179" s="46" t="s">
        <v>134</v>
      </c>
      <c r="D179" s="81">
        <v>3.2641453000000001E-3</v>
      </c>
      <c r="E179" s="81">
        <v>1.9847328000000002E-3</v>
      </c>
      <c r="F179" s="80"/>
      <c r="G179" s="93"/>
    </row>
    <row r="180" spans="1:7" x14ac:dyDescent="0.25">
      <c r="A180" s="46" t="s">
        <v>135</v>
      </c>
      <c r="D180" s="81">
        <v>2.6235068000000001E-3</v>
      </c>
      <c r="E180" s="81">
        <v>1.9286403E-3</v>
      </c>
      <c r="F180" s="80"/>
      <c r="G180" s="93"/>
    </row>
    <row r="181" spans="1:7" x14ac:dyDescent="0.25">
      <c r="A181" s="46" t="s">
        <v>136</v>
      </c>
      <c r="D181" s="81">
        <v>2.5164164450621881E-3</v>
      </c>
      <c r="E181" s="81">
        <v>1.7354307787045848E-3</v>
      </c>
      <c r="F181" s="53"/>
      <c r="G181" s="93"/>
    </row>
    <row r="182" spans="1:7" x14ac:dyDescent="0.25">
      <c r="A182" s="46" t="s">
        <v>137</v>
      </c>
      <c r="D182" s="81">
        <v>2.6273168612655469E-3</v>
      </c>
      <c r="E182" s="81">
        <v>1.7263168446761462E-3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270398.15999999997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2.5164164450621881E-3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724931.22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71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IV278"/>
  <sheetViews>
    <sheetView showRuler="0" zoomScale="80" zoomScaleNormal="80" zoomScaleSheetLayoutView="90" workbookViewId="0">
      <selection sqref="A1:XFD1048576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44439</v>
      </c>
      <c r="C3" s="8" t="s">
        <v>2</v>
      </c>
      <c r="D3" s="3">
        <v>30</v>
      </c>
      <c r="E3" s="3" t="s">
        <v>3</v>
      </c>
      <c r="F3" s="9">
        <v>44409</v>
      </c>
      <c r="G3" s="3"/>
    </row>
    <row r="4" spans="1:13" ht="15.75" customHeight="1" x14ac:dyDescent="0.3">
      <c r="A4" s="2" t="s">
        <v>4</v>
      </c>
      <c r="B4" s="7">
        <v>44454</v>
      </c>
      <c r="C4" s="8" t="s">
        <v>5</v>
      </c>
      <c r="D4" s="10">
        <v>30</v>
      </c>
      <c r="E4" s="3" t="s">
        <v>6</v>
      </c>
      <c r="F4" s="9">
        <v>44439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44424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44454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1114467625.3</v>
      </c>
      <c r="D10" s="22">
        <v>129892772.86</v>
      </c>
      <c r="E10" s="23">
        <v>117948760.67</v>
      </c>
      <c r="F10" s="24">
        <v>0.11323080968519858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72800953.5</v>
      </c>
      <c r="D11" s="22">
        <v>3292023.61</v>
      </c>
      <c r="E11" s="23">
        <v>2877789.42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1041666671.8</v>
      </c>
      <c r="D12" s="22">
        <v>126600749.25</v>
      </c>
      <c r="E12" s="23">
        <v>115070971.25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1041666671.8</v>
      </c>
      <c r="D13" s="22">
        <v>126600749.25</v>
      </c>
      <c r="E13" s="23">
        <v>115070971.25</v>
      </c>
      <c r="F13" s="24">
        <v>0.11046813185561305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1.9E-2</v>
      </c>
      <c r="C14" s="99">
        <v>200000000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2.3900000000000001E-2</v>
      </c>
      <c r="C15" s="99">
        <v>295000000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1.8549999999999999E-3</v>
      </c>
      <c r="C16" s="99">
        <v>75000000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2.6499999999999999E-2</v>
      </c>
      <c r="C17" s="99">
        <v>300000000</v>
      </c>
      <c r="D17" s="22">
        <v>0</v>
      </c>
      <c r="E17" s="23">
        <v>0</v>
      </c>
      <c r="F17" s="24">
        <v>0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2.8899999999999999E-2</v>
      </c>
      <c r="C18" s="99">
        <v>130000000</v>
      </c>
      <c r="D18" s="22">
        <v>84934077.450000003</v>
      </c>
      <c r="E18" s="23">
        <v>73404299.450000003</v>
      </c>
      <c r="F18" s="24">
        <v>0.56464845730769231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41666671.799999997</v>
      </c>
      <c r="D19" s="22">
        <v>41666671.799999997</v>
      </c>
      <c r="E19" s="23">
        <v>41666671.799999997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0</v>
      </c>
      <c r="D26" s="39">
        <v>0</v>
      </c>
      <c r="E26" s="40">
        <v>0</v>
      </c>
      <c r="F26" s="36"/>
    </row>
    <row r="27" spans="1:13" x14ac:dyDescent="0.25">
      <c r="A27" s="32" t="s">
        <v>22</v>
      </c>
      <c r="B27" s="22">
        <v>11529778</v>
      </c>
      <c r="C27" s="22">
        <v>204549.57</v>
      </c>
      <c r="D27" s="39">
        <v>88.690600000000003</v>
      </c>
      <c r="E27" s="40">
        <v>1.5734582307692309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11529778</v>
      </c>
      <c r="C29" s="42">
        <v>204549.57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255271.82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255271.82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11759961.369999999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11759961.369999999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135768.35999999999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12151001.549999999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19650</v>
      </c>
      <c r="E51" s="58">
        <v>126600749.25</v>
      </c>
      <c r="F51" s="53"/>
      <c r="G51" s="93"/>
    </row>
    <row r="52" spans="1:7" x14ac:dyDescent="0.25">
      <c r="A52" s="46" t="s">
        <v>44</v>
      </c>
      <c r="D52" s="65"/>
      <c r="E52" s="55">
        <v>11529778</v>
      </c>
      <c r="F52" s="53"/>
      <c r="G52" s="93"/>
    </row>
    <row r="53" spans="1:7" x14ac:dyDescent="0.25">
      <c r="A53" s="46"/>
      <c r="D53" s="66">
        <v>18666</v>
      </c>
      <c r="E53" s="67">
        <v>115070971.25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D57" s="26"/>
      <c r="E57" s="68">
        <v>12151001.549999999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12151001.549999999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108243.98</v>
      </c>
      <c r="F64" s="53"/>
      <c r="G64" s="93"/>
    </row>
    <row r="65" spans="1:7" x14ac:dyDescent="0.25">
      <c r="A65" s="51" t="s">
        <v>51</v>
      </c>
      <c r="E65" s="68">
        <v>108243.98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0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0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204549.57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204549.57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204549.57</v>
      </c>
      <c r="F110" s="53"/>
      <c r="G110" s="93"/>
    </row>
    <row r="111" spans="1:7" x14ac:dyDescent="0.25">
      <c r="A111" s="70" t="s">
        <v>86</v>
      </c>
      <c r="E111" s="69">
        <v>204549.57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11838208.002616666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11529778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11529778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308430.00261666626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308430.00261666626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2604166.6800000002</v>
      </c>
      <c r="F143" s="53"/>
      <c r="G143" s="93"/>
    </row>
    <row r="144" spans="1:7" x14ac:dyDescent="0.25">
      <c r="A144" s="46" t="s">
        <v>107</v>
      </c>
      <c r="E144" s="69">
        <v>2604166.6799999997</v>
      </c>
      <c r="F144" s="75"/>
      <c r="G144" s="93"/>
    </row>
    <row r="145" spans="1:256" x14ac:dyDescent="0.25">
      <c r="A145" s="46" t="s">
        <v>108</v>
      </c>
      <c r="E145" s="68">
        <v>2604166.6800000002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2604166.6800000002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2604166.6799999997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2.2913477299999999E-2</v>
      </c>
      <c r="F153" s="53"/>
      <c r="G153" s="93"/>
    </row>
    <row r="154" spans="1:256" x14ac:dyDescent="0.25">
      <c r="A154" s="46" t="s">
        <v>114</v>
      </c>
      <c r="E154" s="79">
        <v>17.760829000000001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184050.82</v>
      </c>
      <c r="E157" s="3">
        <v>14</v>
      </c>
      <c r="F157" s="80"/>
      <c r="G157" s="93"/>
    </row>
    <row r="158" spans="1:256" x14ac:dyDescent="0.25">
      <c r="A158" s="46" t="s">
        <v>116</v>
      </c>
      <c r="D158" s="74">
        <v>135768.35999999999</v>
      </c>
      <c r="F158" s="53"/>
      <c r="G158" s="93"/>
    </row>
    <row r="159" spans="1:256" x14ac:dyDescent="0.25">
      <c r="A159" s="3" t="s">
        <v>117</v>
      </c>
      <c r="D159" s="26">
        <v>48282.460000000021</v>
      </c>
    </row>
    <row r="160" spans="1:256" x14ac:dyDescent="0.25">
      <c r="A160" s="46" t="s">
        <v>118</v>
      </c>
      <c r="D160" s="69">
        <v>129892772.86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-6.6276123000000003E-3</v>
      </c>
      <c r="F162" s="80"/>
      <c r="G162" s="93"/>
    </row>
    <row r="163" spans="1:7" x14ac:dyDescent="0.25">
      <c r="A163" s="46" t="s">
        <v>120</v>
      </c>
      <c r="D163" s="81">
        <v>-7.9226721E-3</v>
      </c>
      <c r="F163" s="80"/>
      <c r="G163" s="93"/>
    </row>
    <row r="164" spans="1:7" x14ac:dyDescent="0.25">
      <c r="A164" s="46" t="s">
        <v>121</v>
      </c>
      <c r="D164" s="81">
        <v>-5.1502756000000004E-3</v>
      </c>
      <c r="F164" s="80"/>
      <c r="G164" s="93"/>
    </row>
    <row r="165" spans="1:7" x14ac:dyDescent="0.25">
      <c r="A165" s="46" t="s">
        <v>122</v>
      </c>
      <c r="D165" s="81">
        <v>4.4605216074990817E-3</v>
      </c>
      <c r="F165" s="53"/>
      <c r="G165" s="93"/>
    </row>
    <row r="166" spans="1:7" x14ac:dyDescent="0.25">
      <c r="A166" s="46" t="s">
        <v>123</v>
      </c>
      <c r="D166" s="78">
        <v>-3.8100095981252295E-3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9230189.2100000009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1431838.03</v>
      </c>
      <c r="E171" s="83">
        <v>139</v>
      </c>
      <c r="F171" s="81">
        <v>1.2139491944353976E-2</v>
      </c>
      <c r="G171" s="93"/>
    </row>
    <row r="172" spans="1:7" x14ac:dyDescent="0.25">
      <c r="A172" s="51" t="s">
        <v>128</v>
      </c>
      <c r="D172" s="68">
        <v>276605.88</v>
      </c>
      <c r="E172" s="83">
        <v>30</v>
      </c>
      <c r="F172" s="81">
        <v>2.3451359592823098E-3</v>
      </c>
      <c r="G172" s="93"/>
    </row>
    <row r="173" spans="1:7" x14ac:dyDescent="0.25">
      <c r="A173" s="51" t="s">
        <v>129</v>
      </c>
      <c r="D173" s="23">
        <v>32833.5</v>
      </c>
      <c r="E173" s="84">
        <v>6</v>
      </c>
      <c r="F173" s="81">
        <v>2.7837087743433261E-4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1741277.4100000001</v>
      </c>
      <c r="E175" s="83">
        <v>175</v>
      </c>
      <c r="F175" s="89">
        <v>1.4762998781070617E-2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2.0091609000000002E-3</v>
      </c>
      <c r="E178" s="81">
        <v>1.4299553E-3</v>
      </c>
      <c r="F178" s="80"/>
      <c r="G178" s="93"/>
    </row>
    <row r="179" spans="1:7" x14ac:dyDescent="0.25">
      <c r="A179" s="46" t="s">
        <v>134</v>
      </c>
      <c r="D179" s="81">
        <v>2.1051988999999998E-3</v>
      </c>
      <c r="E179" s="81">
        <v>1.2564634999999999E-3</v>
      </c>
      <c r="F179" s="80"/>
      <c r="G179" s="93"/>
    </row>
    <row r="180" spans="1:7" x14ac:dyDescent="0.25">
      <c r="A180" s="46" t="s">
        <v>135</v>
      </c>
      <c r="D180" s="81">
        <v>3.2641453000000001E-3</v>
      </c>
      <c r="E180" s="81">
        <v>1.9847328000000002E-3</v>
      </c>
      <c r="F180" s="80"/>
      <c r="G180" s="93"/>
    </row>
    <row r="181" spans="1:7" x14ac:dyDescent="0.25">
      <c r="A181" s="46" t="s">
        <v>136</v>
      </c>
      <c r="D181" s="81">
        <v>2.623506836716642E-3</v>
      </c>
      <c r="E181" s="81">
        <v>1.9286403085824494E-3</v>
      </c>
      <c r="F181" s="53"/>
      <c r="G181" s="93"/>
    </row>
    <row r="182" spans="1:7" x14ac:dyDescent="0.25">
      <c r="A182" s="46" t="s">
        <v>137</v>
      </c>
      <c r="D182" s="81">
        <v>2.5005029841791604E-3</v>
      </c>
      <c r="E182" s="81">
        <v>1.6499479771456122E-3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309807.88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2.6266310747154712E-3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688993.95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65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18-A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IV278"/>
  <sheetViews>
    <sheetView showRuler="0" zoomScale="80" zoomScaleNormal="80" zoomScaleSheetLayoutView="90" workbookViewId="0">
      <selection activeCell="E20" sqref="E20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44408</v>
      </c>
      <c r="C3" s="8" t="s">
        <v>2</v>
      </c>
      <c r="D3" s="3">
        <v>30</v>
      </c>
      <c r="E3" s="3" t="s">
        <v>3</v>
      </c>
      <c r="F3" s="9">
        <v>44378</v>
      </c>
      <c r="G3" s="3"/>
    </row>
    <row r="4" spans="1:13" ht="15.75" customHeight="1" x14ac:dyDescent="0.3">
      <c r="A4" s="2" t="s">
        <v>4</v>
      </c>
      <c r="B4" s="7">
        <v>44424</v>
      </c>
      <c r="C4" s="8" t="s">
        <v>5</v>
      </c>
      <c r="D4" s="10">
        <v>32</v>
      </c>
      <c r="E4" s="3" t="s">
        <v>6</v>
      </c>
      <c r="F4" s="9">
        <v>44408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44392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44424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1114467625.3</v>
      </c>
      <c r="D10" s="22">
        <v>142412293.81999999</v>
      </c>
      <c r="E10" s="23">
        <v>129892772.86</v>
      </c>
      <c r="F10" s="24">
        <v>0.12469706133109289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72800953.5</v>
      </c>
      <c r="D11" s="22">
        <v>3742447.48</v>
      </c>
      <c r="E11" s="23">
        <v>3292023.61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1041666671.8</v>
      </c>
      <c r="D12" s="22">
        <v>138669846.34</v>
      </c>
      <c r="E12" s="23">
        <v>126600749.25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1041666671.8</v>
      </c>
      <c r="D13" s="22">
        <v>138669846.34</v>
      </c>
      <c r="E13" s="23">
        <v>126600749.25</v>
      </c>
      <c r="F13" s="24">
        <v>0.12153671868106705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1.9E-2</v>
      </c>
      <c r="C14" s="99">
        <v>200000000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2.3900000000000001E-2</v>
      </c>
      <c r="C15" s="99">
        <v>295000000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1.8313000000000001E-3</v>
      </c>
      <c r="C16" s="99">
        <v>75000000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2.6499999999999999E-2</v>
      </c>
      <c r="C17" s="99">
        <v>300000000</v>
      </c>
      <c r="D17" s="22">
        <v>0</v>
      </c>
      <c r="E17" s="23">
        <v>0</v>
      </c>
      <c r="F17" s="24">
        <v>0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2.8899999999999999E-2</v>
      </c>
      <c r="C18" s="99">
        <v>130000000</v>
      </c>
      <c r="D18" s="22">
        <v>97003174.540000007</v>
      </c>
      <c r="E18" s="23">
        <v>84934077.450000003</v>
      </c>
      <c r="F18" s="24">
        <v>0.65333905730769237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41666671.799999997</v>
      </c>
      <c r="D19" s="22">
        <v>41666671.799999997</v>
      </c>
      <c r="E19" s="23">
        <v>41666671.799999997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0</v>
      </c>
      <c r="D26" s="39">
        <v>0</v>
      </c>
      <c r="E26" s="40">
        <v>0</v>
      </c>
      <c r="F26" s="36"/>
    </row>
    <row r="27" spans="1:13" x14ac:dyDescent="0.25">
      <c r="A27" s="32" t="s">
        <v>22</v>
      </c>
      <c r="B27" s="22">
        <v>12069097.090000004</v>
      </c>
      <c r="C27" s="22">
        <v>233615.98</v>
      </c>
      <c r="D27" s="39">
        <v>92.839208384615418</v>
      </c>
      <c r="E27" s="40">
        <v>1.7970460000000001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12069097.090000004</v>
      </c>
      <c r="C29" s="42">
        <v>233615.98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271832.24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271832.24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12432367.35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12432367.35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148275.49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12852475.08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20693</v>
      </c>
      <c r="E51" s="58">
        <v>138669846.34</v>
      </c>
      <c r="F51" s="53"/>
      <c r="G51" s="93"/>
    </row>
    <row r="52" spans="1:7" x14ac:dyDescent="0.25">
      <c r="A52" s="46" t="s">
        <v>44</v>
      </c>
      <c r="D52" s="65"/>
      <c r="E52" s="55">
        <v>12069097.090000004</v>
      </c>
      <c r="F52" s="53"/>
      <c r="G52" s="93"/>
    </row>
    <row r="53" spans="1:7" x14ac:dyDescent="0.25">
      <c r="A53" s="46"/>
      <c r="D53" s="66">
        <v>19650</v>
      </c>
      <c r="E53" s="67">
        <v>126600749.25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D57" s="26"/>
      <c r="E57" s="68">
        <v>12852475.08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12852475.08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118676.91</v>
      </c>
      <c r="F64" s="53"/>
      <c r="G64" s="93"/>
    </row>
    <row r="65" spans="1:7" x14ac:dyDescent="0.25">
      <c r="A65" s="51" t="s">
        <v>51</v>
      </c>
      <c r="E65" s="68">
        <v>118676.91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0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0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233615.98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233615.98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233615.98</v>
      </c>
      <c r="F110" s="53"/>
      <c r="G110" s="93"/>
    </row>
    <row r="111" spans="1:7" x14ac:dyDescent="0.25">
      <c r="A111" s="70" t="s">
        <v>86</v>
      </c>
      <c r="E111" s="69">
        <v>233615.98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12500182.188483333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12069097.090000004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12069097.090000004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431085.09848332964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431085.09848332964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2604166.6800000002</v>
      </c>
      <c r="F143" s="53"/>
      <c r="G143" s="93"/>
    </row>
    <row r="144" spans="1:7" x14ac:dyDescent="0.25">
      <c r="A144" s="46" t="s">
        <v>107</v>
      </c>
      <c r="E144" s="69">
        <v>2604166.6799999997</v>
      </c>
      <c r="F144" s="75"/>
      <c r="G144" s="93"/>
    </row>
    <row r="145" spans="1:256" x14ac:dyDescent="0.25">
      <c r="A145" s="46" t="s">
        <v>108</v>
      </c>
      <c r="E145" s="68">
        <v>2604166.6800000002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2604166.6800000002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2604166.6799999997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2.2957263200000001E-2</v>
      </c>
      <c r="F153" s="53"/>
      <c r="G153" s="93"/>
    </row>
    <row r="154" spans="1:256" x14ac:dyDescent="0.25">
      <c r="A154" s="46" t="s">
        <v>114</v>
      </c>
      <c r="E154" s="79">
        <v>18.551131000000002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87153.61</v>
      </c>
      <c r="E157" s="3">
        <v>8</v>
      </c>
      <c r="F157" s="80"/>
      <c r="G157" s="93"/>
    </row>
    <row r="158" spans="1:256" x14ac:dyDescent="0.25">
      <c r="A158" s="46" t="s">
        <v>116</v>
      </c>
      <c r="D158" s="74">
        <v>148275.49</v>
      </c>
      <c r="F158" s="53"/>
      <c r="G158" s="93"/>
    </row>
    <row r="159" spans="1:256" x14ac:dyDescent="0.25">
      <c r="A159" s="3" t="s">
        <v>117</v>
      </c>
      <c r="D159" s="26">
        <v>-61121.87999999999</v>
      </c>
    </row>
    <row r="160" spans="1:256" x14ac:dyDescent="0.25">
      <c r="A160" s="46" t="s">
        <v>118</v>
      </c>
      <c r="D160" s="69">
        <v>142412293.81999999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-1.0685210400000001E-2</v>
      </c>
      <c r="F162" s="80"/>
      <c r="G162" s="93"/>
    </row>
    <row r="163" spans="1:7" x14ac:dyDescent="0.25">
      <c r="A163" s="46" t="s">
        <v>120</v>
      </c>
      <c r="D163" s="81">
        <v>-6.6276123000000003E-3</v>
      </c>
      <c r="F163" s="80"/>
      <c r="G163" s="93"/>
    </row>
    <row r="164" spans="1:7" x14ac:dyDescent="0.25">
      <c r="A164" s="46" t="s">
        <v>121</v>
      </c>
      <c r="D164" s="81">
        <v>-7.9226721E-3</v>
      </c>
      <c r="F164" s="80"/>
      <c r="G164" s="93"/>
    </row>
    <row r="165" spans="1:7" x14ac:dyDescent="0.25">
      <c r="A165" s="46" t="s">
        <v>122</v>
      </c>
      <c r="D165" s="81">
        <v>-5.1502755859480047E-3</v>
      </c>
      <c r="F165" s="53"/>
      <c r="G165" s="93"/>
    </row>
    <row r="166" spans="1:7" x14ac:dyDescent="0.25">
      <c r="A166" s="46" t="s">
        <v>123</v>
      </c>
      <c r="D166" s="78">
        <v>-7.5964425964870014E-3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9181906.75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1382533.09</v>
      </c>
      <c r="E171" s="83">
        <v>130</v>
      </c>
      <c r="F171" s="81">
        <v>1.0643649061908247E-2</v>
      </c>
      <c r="G171" s="93"/>
    </row>
    <row r="172" spans="1:7" x14ac:dyDescent="0.25">
      <c r="A172" s="51" t="s">
        <v>128</v>
      </c>
      <c r="D172" s="68">
        <v>368412.53</v>
      </c>
      <c r="E172" s="83">
        <v>34</v>
      </c>
      <c r="F172" s="81">
        <v>2.8362819723394429E-3</v>
      </c>
      <c r="G172" s="93"/>
    </row>
    <row r="173" spans="1:7" x14ac:dyDescent="0.25">
      <c r="A173" s="51" t="s">
        <v>129</v>
      </c>
      <c r="D173" s="23">
        <v>55576.35</v>
      </c>
      <c r="E173" s="84">
        <v>5</v>
      </c>
      <c r="F173" s="81">
        <v>4.27863296596962E-4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1806521.9700000002</v>
      </c>
      <c r="E175" s="83">
        <v>169</v>
      </c>
      <c r="F175" s="89">
        <v>1.3907794330844653E-2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1.6266598E-3</v>
      </c>
      <c r="E178" s="81">
        <v>1.2899782000000001E-3</v>
      </c>
      <c r="F178" s="80"/>
      <c r="G178" s="93"/>
    </row>
    <row r="179" spans="1:7" x14ac:dyDescent="0.25">
      <c r="A179" s="46" t="s">
        <v>134</v>
      </c>
      <c r="D179" s="81">
        <v>2.0091609000000002E-3</v>
      </c>
      <c r="E179" s="81">
        <v>1.4299553E-3</v>
      </c>
      <c r="F179" s="80"/>
      <c r="G179" s="93"/>
    </row>
    <row r="180" spans="1:7" x14ac:dyDescent="0.25">
      <c r="A180" s="46" t="s">
        <v>135</v>
      </c>
      <c r="D180" s="81">
        <v>2.1051988999999998E-3</v>
      </c>
      <c r="E180" s="81">
        <v>1.2564634999999999E-3</v>
      </c>
      <c r="F180" s="80"/>
      <c r="G180" s="93"/>
    </row>
    <row r="181" spans="1:7" x14ac:dyDescent="0.25">
      <c r="A181" s="46" t="s">
        <v>136</v>
      </c>
      <c r="D181" s="81">
        <v>3.2641452689364044E-3</v>
      </c>
      <c r="E181" s="81">
        <v>1.984732824427481E-3</v>
      </c>
      <c r="F181" s="53"/>
      <c r="G181" s="93"/>
    </row>
    <row r="182" spans="1:7" x14ac:dyDescent="0.25">
      <c r="A182" s="46" t="s">
        <v>137</v>
      </c>
      <c r="D182" s="81">
        <v>2.2512912172341012E-3</v>
      </c>
      <c r="E182" s="81">
        <v>1.49028245610687E-3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425867.69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3.2786095840682786E-3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692042.68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55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18-A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IV278"/>
  <sheetViews>
    <sheetView showRuler="0" zoomScale="80" zoomScaleNormal="80" zoomScaleSheetLayoutView="90" workbookViewId="0">
      <selection activeCell="D12" sqref="D12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44377</v>
      </c>
      <c r="C3" s="8" t="s">
        <v>2</v>
      </c>
      <c r="D3" s="3">
        <v>30</v>
      </c>
      <c r="E3" s="3" t="s">
        <v>3</v>
      </c>
      <c r="F3" s="9">
        <v>44348</v>
      </c>
      <c r="G3" s="3"/>
    </row>
    <row r="4" spans="1:13" ht="15.75" customHeight="1" x14ac:dyDescent="0.3">
      <c r="A4" s="2" t="s">
        <v>4</v>
      </c>
      <c r="B4" s="7">
        <v>44392</v>
      </c>
      <c r="C4" s="8" t="s">
        <v>5</v>
      </c>
      <c r="D4" s="10">
        <v>30</v>
      </c>
      <c r="E4" s="3" t="s">
        <v>6</v>
      </c>
      <c r="F4" s="9">
        <v>44377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44362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44392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1114467625.3</v>
      </c>
      <c r="D10" s="22">
        <v>155767339.53</v>
      </c>
      <c r="E10" s="23">
        <v>142412293.81999999</v>
      </c>
      <c r="F10" s="24">
        <v>0.13671580139346454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72800953.5</v>
      </c>
      <c r="D11" s="22">
        <v>4242812.6500000004</v>
      </c>
      <c r="E11" s="23">
        <v>3742447.48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1041666671.8</v>
      </c>
      <c r="D12" s="22">
        <v>151524526.88</v>
      </c>
      <c r="E12" s="23">
        <v>138669846.34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1041666671.8</v>
      </c>
      <c r="D13" s="22">
        <v>151524526.88</v>
      </c>
      <c r="E13" s="23">
        <v>138669846.34</v>
      </c>
      <c r="F13" s="24">
        <v>0.1331230518303696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1.9E-2</v>
      </c>
      <c r="C14" s="99">
        <v>200000000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2.3900000000000001E-2</v>
      </c>
      <c r="C15" s="99">
        <v>295000000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1.6288000000000001E-3</v>
      </c>
      <c r="C16" s="99">
        <v>75000000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2.6499999999999999E-2</v>
      </c>
      <c r="C17" s="99">
        <v>300000000</v>
      </c>
      <c r="D17" s="22">
        <v>0</v>
      </c>
      <c r="E17" s="23">
        <v>0</v>
      </c>
      <c r="F17" s="24">
        <v>0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2.8899999999999999E-2</v>
      </c>
      <c r="C18" s="99">
        <v>130000000</v>
      </c>
      <c r="D18" s="22">
        <v>109857855.08</v>
      </c>
      <c r="E18" s="23">
        <v>97003174.540000007</v>
      </c>
      <c r="F18" s="24">
        <v>0.74617826569230772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41666671.799999997</v>
      </c>
      <c r="D19" s="22">
        <v>41666671.799999997</v>
      </c>
      <c r="E19" s="23">
        <v>41666671.799999997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0</v>
      </c>
      <c r="D26" s="39">
        <v>0</v>
      </c>
      <c r="E26" s="40">
        <v>0</v>
      </c>
      <c r="F26" s="36"/>
    </row>
    <row r="27" spans="1:13" x14ac:dyDescent="0.25">
      <c r="A27" s="32" t="s">
        <v>22</v>
      </c>
      <c r="B27" s="22">
        <v>12854680.539999992</v>
      </c>
      <c r="C27" s="22">
        <v>264574.33</v>
      </c>
      <c r="D27" s="39">
        <v>98.882157999999933</v>
      </c>
      <c r="E27" s="40">
        <v>2.0351871538461541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12854680.539999992</v>
      </c>
      <c r="C29" s="42">
        <v>264574.33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299942.84999999998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299942.84999999998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13288611.66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13288611.66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169275.18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13757829.689999999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21679</v>
      </c>
      <c r="E51" s="58">
        <v>151524526.88</v>
      </c>
      <c r="F51" s="53"/>
      <c r="G51" s="93"/>
    </row>
    <row r="52" spans="1:7" x14ac:dyDescent="0.25">
      <c r="A52" s="46" t="s">
        <v>44</v>
      </c>
      <c r="D52" s="65"/>
      <c r="E52" s="55">
        <v>12854680.539999992</v>
      </c>
      <c r="F52" s="53"/>
      <c r="G52" s="93"/>
    </row>
    <row r="53" spans="1:7" x14ac:dyDescent="0.25">
      <c r="A53" s="46"/>
      <c r="D53" s="66">
        <v>20693</v>
      </c>
      <c r="E53" s="67">
        <v>138669846.34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D57" s="26"/>
      <c r="E57" s="68">
        <v>13757829.689999999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13757829.689999999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129806.12</v>
      </c>
      <c r="F64" s="53"/>
      <c r="G64" s="93"/>
    </row>
    <row r="65" spans="1:7" x14ac:dyDescent="0.25">
      <c r="A65" s="51" t="s">
        <v>51</v>
      </c>
      <c r="E65" s="68">
        <v>129806.12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0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0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264574.33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264574.33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264574.33</v>
      </c>
      <c r="F110" s="53"/>
      <c r="G110" s="93"/>
    </row>
    <row r="111" spans="1:7" x14ac:dyDescent="0.25">
      <c r="A111" s="70" t="s">
        <v>86</v>
      </c>
      <c r="E111" s="69">
        <v>264574.33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13363449.243725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12854680.539999992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12854680.539999992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508768.70372500829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508768.70372500829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2604166.6800000002</v>
      </c>
      <c r="F143" s="53"/>
      <c r="G143" s="93"/>
    </row>
    <row r="144" spans="1:7" x14ac:dyDescent="0.25">
      <c r="A144" s="46" t="s">
        <v>107</v>
      </c>
      <c r="E144" s="69">
        <v>2604166.6799999997</v>
      </c>
      <c r="F144" s="75"/>
      <c r="G144" s="93"/>
    </row>
    <row r="145" spans="1:256" x14ac:dyDescent="0.25">
      <c r="A145" s="46" t="s">
        <v>108</v>
      </c>
      <c r="E145" s="68">
        <v>2604166.6800000002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2604166.6800000002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2604166.6799999997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2.2985808900000002E-2</v>
      </c>
      <c r="F153" s="53"/>
      <c r="G153" s="93"/>
    </row>
    <row r="154" spans="1:256" x14ac:dyDescent="0.25">
      <c r="A154" s="46" t="s">
        <v>114</v>
      </c>
      <c r="E154" s="79">
        <v>19.333998000000001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66434.05</v>
      </c>
      <c r="E157" s="3">
        <v>7</v>
      </c>
      <c r="F157" s="80"/>
      <c r="G157" s="93"/>
    </row>
    <row r="158" spans="1:256" x14ac:dyDescent="0.25">
      <c r="A158" s="46" t="s">
        <v>116</v>
      </c>
      <c r="D158" s="74">
        <v>169275.18</v>
      </c>
      <c r="F158" s="53"/>
      <c r="G158" s="93"/>
    </row>
    <row r="159" spans="1:256" x14ac:dyDescent="0.25">
      <c r="A159" s="3" t="s">
        <v>117</v>
      </c>
      <c r="D159" s="26">
        <v>-102841.12999999999</v>
      </c>
    </row>
    <row r="160" spans="1:256" x14ac:dyDescent="0.25">
      <c r="A160" s="46" t="s">
        <v>118</v>
      </c>
      <c r="D160" s="69">
        <v>155767339.53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-8.1688899000000002E-3</v>
      </c>
      <c r="F162" s="80"/>
      <c r="G162" s="93"/>
    </row>
    <row r="163" spans="1:7" x14ac:dyDescent="0.25">
      <c r="A163" s="46" t="s">
        <v>120</v>
      </c>
      <c r="D163" s="81">
        <v>-1.0685210400000001E-2</v>
      </c>
      <c r="F163" s="80"/>
      <c r="G163" s="93"/>
    </row>
    <row r="164" spans="1:7" x14ac:dyDescent="0.25">
      <c r="A164" s="46" t="s">
        <v>121</v>
      </c>
      <c r="D164" s="81">
        <v>-6.6276123000000003E-3</v>
      </c>
      <c r="F164" s="80"/>
      <c r="G164" s="93"/>
    </row>
    <row r="165" spans="1:7" x14ac:dyDescent="0.25">
      <c r="A165" s="46" t="s">
        <v>122</v>
      </c>
      <c r="D165" s="81">
        <v>-7.922672132191869E-3</v>
      </c>
      <c r="F165" s="53"/>
      <c r="G165" s="93"/>
    </row>
    <row r="166" spans="1:7" x14ac:dyDescent="0.25">
      <c r="A166" s="46" t="s">
        <v>123</v>
      </c>
      <c r="D166" s="78">
        <v>-8.351096183047968E-3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9243028.6300000008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1417653.16</v>
      </c>
      <c r="E171" s="83">
        <v>123</v>
      </c>
      <c r="F171" s="81">
        <v>9.9545700864268269E-3</v>
      </c>
      <c r="G171" s="93"/>
    </row>
    <row r="172" spans="1:7" x14ac:dyDescent="0.25">
      <c r="A172" s="51" t="s">
        <v>128</v>
      </c>
      <c r="D172" s="68">
        <v>229076.43</v>
      </c>
      <c r="E172" s="83">
        <v>19</v>
      </c>
      <c r="F172" s="81">
        <v>1.6085439245121485E-3</v>
      </c>
      <c r="G172" s="93"/>
    </row>
    <row r="173" spans="1:7" x14ac:dyDescent="0.25">
      <c r="A173" s="51" t="s">
        <v>129</v>
      </c>
      <c r="D173" s="23">
        <v>70729.77</v>
      </c>
      <c r="E173" s="84">
        <v>7</v>
      </c>
      <c r="F173" s="81">
        <v>4.9665494531952342E-4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1717459.3599999999</v>
      </c>
      <c r="E175" s="83">
        <v>149</v>
      </c>
      <c r="F175" s="89">
        <v>1.2059768956258498E-2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1.6356467E-3</v>
      </c>
      <c r="E178" s="81">
        <v>1.1571098E-3</v>
      </c>
      <c r="F178" s="80"/>
      <c r="G178" s="93"/>
    </row>
    <row r="179" spans="1:7" x14ac:dyDescent="0.25">
      <c r="A179" s="46" t="s">
        <v>134</v>
      </c>
      <c r="D179" s="81">
        <v>1.6266598E-3</v>
      </c>
      <c r="E179" s="81">
        <v>1.2899782000000001E-3</v>
      </c>
      <c r="F179" s="80"/>
      <c r="G179" s="93"/>
    </row>
    <row r="180" spans="1:7" x14ac:dyDescent="0.25">
      <c r="A180" s="46" t="s">
        <v>135</v>
      </c>
      <c r="D180" s="81">
        <v>2.0091609000000002E-3</v>
      </c>
      <c r="E180" s="81">
        <v>1.4299553E-3</v>
      </c>
      <c r="F180" s="80"/>
      <c r="G180" s="93"/>
    </row>
    <row r="181" spans="1:7" x14ac:dyDescent="0.25">
      <c r="A181" s="46" t="s">
        <v>136</v>
      </c>
      <c r="D181" s="81">
        <v>2.1051988698316719E-3</v>
      </c>
      <c r="E181" s="81">
        <v>1.2564635383946262E-3</v>
      </c>
      <c r="F181" s="53"/>
      <c r="G181" s="93"/>
    </row>
    <row r="182" spans="1:7" x14ac:dyDescent="0.25">
      <c r="A182" s="46" t="s">
        <v>137</v>
      </c>
      <c r="D182" s="81">
        <v>1.8441665674579181E-3</v>
      </c>
      <c r="E182" s="81">
        <v>1.2833767095986564E-3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307322.71999999997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2.1579788637379593E-3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642322.49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57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18-A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IV278"/>
  <sheetViews>
    <sheetView showRuler="0" zoomScale="80" zoomScaleNormal="80" zoomScaleSheetLayoutView="90" workbookViewId="0">
      <selection activeCell="D11" sqref="D11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44347</v>
      </c>
      <c r="C3" s="8" t="s">
        <v>2</v>
      </c>
      <c r="D3" s="3">
        <v>30</v>
      </c>
      <c r="E3" s="3" t="s">
        <v>3</v>
      </c>
      <c r="F3" s="9">
        <v>44317</v>
      </c>
      <c r="G3" s="3"/>
    </row>
    <row r="4" spans="1:13" ht="15.75" customHeight="1" x14ac:dyDescent="0.3">
      <c r="A4" s="2" t="s">
        <v>4</v>
      </c>
      <c r="B4" s="7">
        <v>44362</v>
      </c>
      <c r="C4" s="8" t="s">
        <v>5</v>
      </c>
      <c r="D4" s="10">
        <v>29</v>
      </c>
      <c r="E4" s="3" t="s">
        <v>6</v>
      </c>
      <c r="F4" s="9">
        <v>44347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44333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44362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1114467625.3</v>
      </c>
      <c r="D10" s="22">
        <v>169302293.86000001</v>
      </c>
      <c r="E10" s="23">
        <v>155767339.53</v>
      </c>
      <c r="F10" s="24">
        <v>0.14953664521188342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72800953.5</v>
      </c>
      <c r="D11" s="22">
        <v>4764327.0199999996</v>
      </c>
      <c r="E11" s="23">
        <v>4242812.6500000004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1041666671.8</v>
      </c>
      <c r="D12" s="22">
        <v>164537966.84</v>
      </c>
      <c r="E12" s="23">
        <v>151524526.88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1041666671.8</v>
      </c>
      <c r="D13" s="22">
        <v>164537966.84</v>
      </c>
      <c r="E13" s="23">
        <v>151524526.88</v>
      </c>
      <c r="F13" s="24">
        <v>0.14546354508795564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1.9E-2</v>
      </c>
      <c r="C14" s="99">
        <v>200000000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2.3900000000000001E-2</v>
      </c>
      <c r="C15" s="99">
        <v>295000000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1.9088E-3</v>
      </c>
      <c r="C16" s="99">
        <v>75000000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2.6499999999999999E-2</v>
      </c>
      <c r="C17" s="99">
        <v>300000000</v>
      </c>
      <c r="D17" s="22">
        <v>0</v>
      </c>
      <c r="E17" s="23">
        <v>0</v>
      </c>
      <c r="F17" s="24">
        <v>0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2.8899999999999999E-2</v>
      </c>
      <c r="C18" s="99">
        <v>130000000</v>
      </c>
      <c r="D18" s="22">
        <v>122871295.04000001</v>
      </c>
      <c r="E18" s="23">
        <v>109857855.08</v>
      </c>
      <c r="F18" s="24">
        <v>0.84506042369230772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41666671.799999997</v>
      </c>
      <c r="D19" s="22">
        <v>41666671.799999997</v>
      </c>
      <c r="E19" s="23">
        <v>41666671.799999997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0</v>
      </c>
      <c r="D26" s="39">
        <v>0</v>
      </c>
      <c r="E26" s="40">
        <v>0</v>
      </c>
      <c r="F26" s="36"/>
    </row>
    <row r="27" spans="1:13" x14ac:dyDescent="0.25">
      <c r="A27" s="32" t="s">
        <v>22</v>
      </c>
      <c r="B27" s="22">
        <v>13013439.960000008</v>
      </c>
      <c r="C27" s="22">
        <v>295915.03999999998</v>
      </c>
      <c r="D27" s="39">
        <v>100.10338430769237</v>
      </c>
      <c r="E27" s="40">
        <v>2.2762695384615381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13013439.960000008</v>
      </c>
      <c r="C29" s="42">
        <v>295915.03999999998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314512.84999999998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314512.84999999998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13396775.74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13396775.74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231684.42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13942973.01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22481</v>
      </c>
      <c r="E51" s="58">
        <v>164537966.84</v>
      </c>
      <c r="F51" s="53"/>
      <c r="G51" s="93"/>
    </row>
    <row r="52" spans="1:7" x14ac:dyDescent="0.25">
      <c r="A52" s="46" t="s">
        <v>44</v>
      </c>
      <c r="D52" s="65"/>
      <c r="E52" s="55">
        <v>13013439.960000008</v>
      </c>
      <c r="F52" s="53"/>
      <c r="G52" s="93"/>
    </row>
    <row r="53" spans="1:7" x14ac:dyDescent="0.25">
      <c r="A53" s="46"/>
      <c r="D53" s="66">
        <v>21679</v>
      </c>
      <c r="E53" s="67">
        <v>151524526.88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D57" s="26"/>
      <c r="E57" s="68">
        <v>13942973.01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13942973.01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141085.24</v>
      </c>
      <c r="F64" s="53"/>
      <c r="G64" s="93"/>
    </row>
    <row r="65" spans="1:7" x14ac:dyDescent="0.25">
      <c r="A65" s="51" t="s">
        <v>51</v>
      </c>
      <c r="E65" s="68">
        <v>141085.24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0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0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295915.03999999998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295915.03999999998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295915.03999999998</v>
      </c>
      <c r="F110" s="53"/>
      <c r="G110" s="93"/>
    </row>
    <row r="111" spans="1:7" x14ac:dyDescent="0.25">
      <c r="A111" s="70" t="s">
        <v>86</v>
      </c>
      <c r="E111" s="69">
        <v>295915.03999999998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13505972.725116666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13013439.960000008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13013439.960000008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492532.76511665806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492532.76511665806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2604166.6800000002</v>
      </c>
      <c r="F143" s="53"/>
      <c r="G143" s="93"/>
    </row>
    <row r="144" spans="1:7" x14ac:dyDescent="0.25">
      <c r="A144" s="46" t="s">
        <v>107</v>
      </c>
      <c r="E144" s="69">
        <v>2604166.6799999997</v>
      </c>
      <c r="F144" s="75"/>
      <c r="G144" s="93"/>
    </row>
    <row r="145" spans="1:256" x14ac:dyDescent="0.25">
      <c r="A145" s="46" t="s">
        <v>108</v>
      </c>
      <c r="E145" s="68">
        <v>2604166.6800000002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2604166.6800000002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2604166.6799999997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2.2991725800000001E-2</v>
      </c>
      <c r="F153" s="53"/>
      <c r="G153" s="93"/>
    </row>
    <row r="154" spans="1:256" x14ac:dyDescent="0.25">
      <c r="A154" s="46" t="s">
        <v>114</v>
      </c>
      <c r="E154" s="79">
        <v>20.121856000000001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138178.59</v>
      </c>
      <c r="E157" s="3">
        <v>12</v>
      </c>
      <c r="F157" s="80"/>
      <c r="G157" s="93"/>
    </row>
    <row r="158" spans="1:256" x14ac:dyDescent="0.25">
      <c r="A158" s="46" t="s">
        <v>116</v>
      </c>
      <c r="D158" s="74">
        <v>231684.42</v>
      </c>
      <c r="F158" s="53"/>
      <c r="G158" s="93"/>
    </row>
    <row r="159" spans="1:256" x14ac:dyDescent="0.25">
      <c r="A159" s="3" t="s">
        <v>117</v>
      </c>
      <c r="D159" s="26">
        <v>-93505.830000000016</v>
      </c>
    </row>
    <row r="160" spans="1:256" x14ac:dyDescent="0.25">
      <c r="A160" s="46" t="s">
        <v>118</v>
      </c>
      <c r="D160" s="69">
        <v>169302293.86000001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1.712274E-3</v>
      </c>
      <c r="F162" s="80"/>
      <c r="G162" s="93"/>
    </row>
    <row r="163" spans="1:7" x14ac:dyDescent="0.25">
      <c r="A163" s="46" t="s">
        <v>120</v>
      </c>
      <c r="D163" s="81">
        <v>-8.1688899000000002E-3</v>
      </c>
      <c r="F163" s="80"/>
      <c r="G163" s="93"/>
    </row>
    <row r="164" spans="1:7" x14ac:dyDescent="0.25">
      <c r="A164" s="46" t="s">
        <v>121</v>
      </c>
      <c r="D164" s="81">
        <v>-1.0685210400000001E-2</v>
      </c>
      <c r="F164" s="80"/>
      <c r="G164" s="93"/>
    </row>
    <row r="165" spans="1:7" x14ac:dyDescent="0.25">
      <c r="A165" s="46" t="s">
        <v>122</v>
      </c>
      <c r="D165" s="81">
        <v>-6.6276122692576498E-3</v>
      </c>
      <c r="F165" s="53"/>
      <c r="G165" s="93"/>
    </row>
    <row r="166" spans="1:7" x14ac:dyDescent="0.25">
      <c r="A166" s="46" t="s">
        <v>123</v>
      </c>
      <c r="D166" s="78">
        <v>-5.942359642314413E-3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9345869.7599999998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1348860.22</v>
      </c>
      <c r="E171" s="83">
        <v>115</v>
      </c>
      <c r="F171" s="81">
        <v>8.659454697434928E-3</v>
      </c>
      <c r="G171" s="93"/>
    </row>
    <row r="172" spans="1:7" x14ac:dyDescent="0.25">
      <c r="A172" s="51" t="s">
        <v>128</v>
      </c>
      <c r="D172" s="68">
        <v>259059.07</v>
      </c>
      <c r="E172" s="83">
        <v>23</v>
      </c>
      <c r="F172" s="81">
        <v>1.6631154565627446E-3</v>
      </c>
      <c r="G172" s="93"/>
    </row>
    <row r="173" spans="1:7" x14ac:dyDescent="0.25">
      <c r="A173" s="51" t="s">
        <v>129</v>
      </c>
      <c r="D173" s="23">
        <v>53902.58</v>
      </c>
      <c r="E173" s="84">
        <v>8</v>
      </c>
      <c r="F173" s="81">
        <v>3.4604545575883471E-4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1661821.87</v>
      </c>
      <c r="E175" s="83">
        <v>146</v>
      </c>
      <c r="F175" s="89">
        <v>1.0668615609756507E-2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1.8210483999999999E-3</v>
      </c>
      <c r="E178" s="81">
        <v>1.3979687999999999E-3</v>
      </c>
      <c r="F178" s="80"/>
      <c r="G178" s="93"/>
    </row>
    <row r="179" spans="1:7" x14ac:dyDescent="0.25">
      <c r="A179" s="46" t="s">
        <v>134</v>
      </c>
      <c r="D179" s="81">
        <v>1.6356467E-3</v>
      </c>
      <c r="E179" s="81">
        <v>1.1571098E-3</v>
      </c>
      <c r="F179" s="80"/>
      <c r="G179" s="93"/>
    </row>
    <row r="180" spans="1:7" x14ac:dyDescent="0.25">
      <c r="A180" s="46" t="s">
        <v>135</v>
      </c>
      <c r="D180" s="81">
        <v>1.6266598E-3</v>
      </c>
      <c r="E180" s="81">
        <v>1.2899782000000001E-3</v>
      </c>
      <c r="F180" s="80"/>
      <c r="G180" s="93"/>
    </row>
    <row r="181" spans="1:7" x14ac:dyDescent="0.25">
      <c r="A181" s="46" t="s">
        <v>136</v>
      </c>
      <c r="D181" s="81">
        <v>2.0091609123215792E-3</v>
      </c>
      <c r="E181" s="81">
        <v>1.4299552562387565E-3</v>
      </c>
      <c r="F181" s="53"/>
      <c r="G181" s="93"/>
    </row>
    <row r="182" spans="1:7" x14ac:dyDescent="0.25">
      <c r="A182" s="46" t="s">
        <v>137</v>
      </c>
      <c r="D182" s="81">
        <v>1.7731289530803947E-3</v>
      </c>
      <c r="E182" s="81">
        <v>1.3187530140596889E-3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312961.65000000002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2.0091609123215792E-3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650343.07999999996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50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18-A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IV278"/>
  <sheetViews>
    <sheetView showRuler="0" zoomScale="80" zoomScaleNormal="80" zoomScaleSheetLayoutView="90" workbookViewId="0">
      <selection activeCell="C15" sqref="C15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44316</v>
      </c>
      <c r="C3" s="8" t="s">
        <v>2</v>
      </c>
      <c r="D3" s="3">
        <v>30</v>
      </c>
      <c r="E3" s="3" t="s">
        <v>3</v>
      </c>
      <c r="F3" s="9">
        <v>44287</v>
      </c>
      <c r="G3" s="3"/>
    </row>
    <row r="4" spans="1:13" ht="15.75" customHeight="1" x14ac:dyDescent="0.3">
      <c r="A4" s="2" t="s">
        <v>4</v>
      </c>
      <c r="B4" s="7">
        <v>44333</v>
      </c>
      <c r="C4" s="8" t="s">
        <v>5</v>
      </c>
      <c r="D4" s="10">
        <v>32</v>
      </c>
      <c r="E4" s="3" t="s">
        <v>6</v>
      </c>
      <c r="F4" s="9">
        <v>44316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44301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44333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1114467625.3</v>
      </c>
      <c r="D10" s="22">
        <v>184277883.22</v>
      </c>
      <c r="E10" s="23">
        <v>169302293.86000001</v>
      </c>
      <c r="F10" s="24">
        <v>0.16253020130465118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72800953.5</v>
      </c>
      <c r="D11" s="22">
        <v>5364617.04</v>
      </c>
      <c r="E11" s="23">
        <v>4764327.0199999996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1041666671.8</v>
      </c>
      <c r="D12" s="22">
        <v>178913266.18000001</v>
      </c>
      <c r="E12" s="23">
        <v>164537966.84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1041666671.8</v>
      </c>
      <c r="D13" s="22">
        <v>178913266.18000001</v>
      </c>
      <c r="E13" s="23">
        <v>164537966.83999997</v>
      </c>
      <c r="F13" s="24">
        <v>0.15795644738799061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1.9E-2</v>
      </c>
      <c r="C14" s="99">
        <v>200000000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2.3900000000000001E-2</v>
      </c>
      <c r="C15" s="99">
        <v>295000000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2.0463E-3</v>
      </c>
      <c r="C16" s="99">
        <v>75000000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2.6499999999999999E-2</v>
      </c>
      <c r="C17" s="99">
        <v>300000000</v>
      </c>
      <c r="D17" s="22">
        <v>7246594.3799999896</v>
      </c>
      <c r="E17" s="23">
        <v>0</v>
      </c>
      <c r="F17" s="24">
        <v>0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2.8899999999999999E-2</v>
      </c>
      <c r="C18" s="99">
        <v>130000000</v>
      </c>
      <c r="D18" s="22">
        <v>130000000</v>
      </c>
      <c r="E18" s="23">
        <v>122871295.03999999</v>
      </c>
      <c r="F18" s="24">
        <v>0.94516380799999988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41666671.799999997</v>
      </c>
      <c r="D19" s="22">
        <v>41666671.799999997</v>
      </c>
      <c r="E19" s="23">
        <v>41666671.799999997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7246594.3799999896</v>
      </c>
      <c r="C26" s="22">
        <v>16002.9</v>
      </c>
      <c r="D26" s="39">
        <v>24.155314599999965</v>
      </c>
      <c r="E26" s="40">
        <v>5.3343000000000002E-2</v>
      </c>
      <c r="F26" s="36"/>
    </row>
    <row r="27" spans="1:13" x14ac:dyDescent="0.25">
      <c r="A27" s="32" t="s">
        <v>22</v>
      </c>
      <c r="B27" s="22">
        <v>7128704.9600000139</v>
      </c>
      <c r="C27" s="22">
        <v>313083.33</v>
      </c>
      <c r="D27" s="39">
        <v>54.836192000000111</v>
      </c>
      <c r="E27" s="40">
        <v>2.4083333076923079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14375299.340000004</v>
      </c>
      <c r="C29" s="42">
        <v>329086.23000000004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353125.41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353125.41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14917590.73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14917590.73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222085.96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15492802.100000001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23334</v>
      </c>
      <c r="E51" s="58">
        <v>178913266.18000001</v>
      </c>
      <c r="F51" s="53"/>
      <c r="G51" s="93"/>
    </row>
    <row r="52" spans="1:7" x14ac:dyDescent="0.25">
      <c r="A52" s="46" t="s">
        <v>44</v>
      </c>
      <c r="D52" s="65"/>
      <c r="E52" s="55">
        <v>14375299.340000004</v>
      </c>
      <c r="F52" s="53"/>
      <c r="G52" s="93"/>
    </row>
    <row r="53" spans="1:7" x14ac:dyDescent="0.25">
      <c r="A53" s="46"/>
      <c r="D53" s="66">
        <v>22481</v>
      </c>
      <c r="E53" s="67">
        <v>164537966.84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D57" s="26"/>
      <c r="E57" s="68">
        <v>15492802.100000001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15492802.100000001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153564.9</v>
      </c>
      <c r="F64" s="53"/>
      <c r="G64" s="93"/>
    </row>
    <row r="65" spans="1:7" x14ac:dyDescent="0.25">
      <c r="A65" s="51" t="s">
        <v>51</v>
      </c>
      <c r="E65" s="68">
        <v>153564.9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0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0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16002.9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16002.9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313083.33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313083.33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329086.23000000004</v>
      </c>
      <c r="F110" s="53"/>
      <c r="G110" s="93"/>
    </row>
    <row r="111" spans="1:7" x14ac:dyDescent="0.25">
      <c r="A111" s="70" t="s">
        <v>86</v>
      </c>
      <c r="E111" s="69">
        <v>329086.23000000004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15010150.967316668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14375299.340000004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14375299.340000004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634851.6273166649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634851.6273166649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2604166.6800000002</v>
      </c>
      <c r="F143" s="53"/>
      <c r="G143" s="93"/>
    </row>
    <row r="144" spans="1:7" x14ac:dyDescent="0.25">
      <c r="A144" s="46" t="s">
        <v>107</v>
      </c>
      <c r="E144" s="69">
        <v>2604166.6799999997</v>
      </c>
      <c r="F144" s="75"/>
      <c r="G144" s="93"/>
    </row>
    <row r="145" spans="1:256" x14ac:dyDescent="0.25">
      <c r="A145" s="46" t="s">
        <v>108</v>
      </c>
      <c r="E145" s="68">
        <v>2604166.6800000002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2604166.6800000002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2604166.6799999997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2.3043361500000002E-2</v>
      </c>
      <c r="F153" s="53"/>
      <c r="G153" s="93"/>
    </row>
    <row r="154" spans="1:256" x14ac:dyDescent="0.25">
      <c r="A154" s="46" t="s">
        <v>114</v>
      </c>
      <c r="E154" s="79">
        <v>20.89554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57998.63</v>
      </c>
      <c r="E157" s="3">
        <v>5</v>
      </c>
      <c r="F157" s="80"/>
      <c r="G157" s="93"/>
    </row>
    <row r="158" spans="1:256" x14ac:dyDescent="0.25">
      <c r="A158" s="46" t="s">
        <v>116</v>
      </c>
      <c r="D158" s="74">
        <v>222085.96</v>
      </c>
      <c r="F158" s="53"/>
      <c r="G158" s="93"/>
    </row>
    <row r="159" spans="1:256" x14ac:dyDescent="0.25">
      <c r="A159" s="3" t="s">
        <v>117</v>
      </c>
      <c r="D159" s="26">
        <v>-164087.32999999999</v>
      </c>
    </row>
    <row r="160" spans="1:256" x14ac:dyDescent="0.25">
      <c r="A160" s="46" t="s">
        <v>118</v>
      </c>
      <c r="D160" s="69">
        <v>184277883.22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1.8030075000000001E-3</v>
      </c>
      <c r="F162" s="80"/>
      <c r="G162" s="93"/>
    </row>
    <row r="163" spans="1:7" x14ac:dyDescent="0.25">
      <c r="A163" s="46" t="s">
        <v>120</v>
      </c>
      <c r="D163" s="81">
        <v>1.712274E-3</v>
      </c>
      <c r="F163" s="80"/>
      <c r="G163" s="93"/>
    </row>
    <row r="164" spans="1:7" x14ac:dyDescent="0.25">
      <c r="A164" s="46" t="s">
        <v>121</v>
      </c>
      <c r="D164" s="81">
        <v>-8.1688899000000002E-3</v>
      </c>
      <c r="F164" s="80"/>
      <c r="G164" s="93"/>
    </row>
    <row r="165" spans="1:7" x14ac:dyDescent="0.25">
      <c r="A165" s="46" t="s">
        <v>122</v>
      </c>
      <c r="D165" s="81">
        <v>-1.0685210431081704E-2</v>
      </c>
      <c r="F165" s="53"/>
      <c r="G165" s="93"/>
    </row>
    <row r="166" spans="1:7" x14ac:dyDescent="0.25">
      <c r="A166" s="46" t="s">
        <v>123</v>
      </c>
      <c r="D166" s="78">
        <v>-3.834704707770426E-3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9439375.5899999999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1257807.6100000001</v>
      </c>
      <c r="E171" s="83">
        <v>105</v>
      </c>
      <c r="F171" s="81">
        <v>7.4293595279938162E-3</v>
      </c>
      <c r="G171" s="93"/>
    </row>
    <row r="172" spans="1:7" x14ac:dyDescent="0.25">
      <c r="A172" s="51" t="s">
        <v>128</v>
      </c>
      <c r="D172" s="68">
        <v>231025.9</v>
      </c>
      <c r="E172" s="83">
        <v>24</v>
      </c>
      <c r="F172" s="81">
        <v>1.3645763133666733E-3</v>
      </c>
      <c r="G172" s="93"/>
    </row>
    <row r="173" spans="1:7" x14ac:dyDescent="0.25">
      <c r="A173" s="51" t="s">
        <v>129</v>
      </c>
      <c r="D173" s="23">
        <v>44371.34</v>
      </c>
      <c r="E173" s="84">
        <v>5</v>
      </c>
      <c r="F173" s="81">
        <v>2.6208351339109253E-4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1533204.85</v>
      </c>
      <c r="E175" s="83">
        <v>134</v>
      </c>
      <c r="F175" s="89">
        <v>9.0560193547515825E-3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2.9543933000000001E-3</v>
      </c>
      <c r="E178" s="81">
        <v>2.0037671000000001E-3</v>
      </c>
      <c r="F178" s="80"/>
      <c r="G178" s="93"/>
    </row>
    <row r="179" spans="1:7" x14ac:dyDescent="0.25">
      <c r="A179" s="46" t="s">
        <v>134</v>
      </c>
      <c r="D179" s="81">
        <v>1.8210483999999999E-3</v>
      </c>
      <c r="E179" s="81">
        <v>1.3979687999999999E-3</v>
      </c>
      <c r="F179" s="80"/>
      <c r="G179" s="93"/>
    </row>
    <row r="180" spans="1:7" x14ac:dyDescent="0.25">
      <c r="A180" s="46" t="s">
        <v>135</v>
      </c>
      <c r="D180" s="81">
        <v>1.6356467E-3</v>
      </c>
      <c r="E180" s="81">
        <v>1.1571098E-3</v>
      </c>
      <c r="F180" s="80"/>
      <c r="G180" s="93"/>
    </row>
    <row r="181" spans="1:7" x14ac:dyDescent="0.25">
      <c r="A181" s="46" t="s">
        <v>136</v>
      </c>
      <c r="D181" s="81">
        <v>1.6266598267577659E-3</v>
      </c>
      <c r="E181" s="81">
        <v>1.2899782038165563E-3</v>
      </c>
      <c r="F181" s="53"/>
      <c r="G181" s="93"/>
    </row>
    <row r="182" spans="1:7" x14ac:dyDescent="0.25">
      <c r="A182" s="46" t="s">
        <v>137</v>
      </c>
      <c r="D182" s="81">
        <v>2.0094370566894415E-3</v>
      </c>
      <c r="E182" s="81">
        <v>1.4622059759541392E-3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299709.44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1.7702621338836478E-3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580264.93999999994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44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18-A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Dec21</vt:lpstr>
      <vt:lpstr>Nov21</vt:lpstr>
      <vt:lpstr>Oct21</vt:lpstr>
      <vt:lpstr>Sep21</vt:lpstr>
      <vt:lpstr>Aug21</vt:lpstr>
      <vt:lpstr>Jul21</vt:lpstr>
      <vt:lpstr>Jun21</vt:lpstr>
      <vt:lpstr>May21</vt:lpstr>
      <vt:lpstr>Apr21</vt:lpstr>
      <vt:lpstr>Mar21</vt:lpstr>
      <vt:lpstr>Feb21</vt:lpstr>
      <vt:lpstr>Jan21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2022-02-14T17:49:49Z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