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TREASURY\EXCEL\OwnerTrust19C\ABS6\Salesforce\"/>
    </mc:Choice>
  </mc:AlternateContent>
  <bookViews>
    <workbookView xWindow="0" yWindow="0" windowWidth="19200" windowHeight="7050"/>
  </bookViews>
  <sheets>
    <sheet name="Dec20" sheetId="12" r:id="rId1"/>
    <sheet name="Nov20" sheetId="11" r:id="rId2"/>
    <sheet name="Oct20" sheetId="10" r:id="rId3"/>
    <sheet name="Sep20" sheetId="9" r:id="rId4"/>
    <sheet name="Aug20" sheetId="8" r:id="rId5"/>
    <sheet name="Jul20" sheetId="7" r:id="rId6"/>
    <sheet name="Jun20" sheetId="6" r:id="rId7"/>
    <sheet name="May20" sheetId="5" r:id="rId8"/>
    <sheet name="Apr20" sheetId="4" r:id="rId9"/>
    <sheet name="Mar20" sheetId="3" r:id="rId10"/>
    <sheet name="Feb20" sheetId="2" r:id="rId11"/>
    <sheet name="Jan20" sheetId="1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A1_BegBal" localSheetId="8">[1]Notes!$C$4</definedName>
    <definedName name="A1_BegBal" localSheetId="4">[2]Notes!$C$4</definedName>
    <definedName name="A1_BegBal" localSheetId="0">[11]Notes!$C$4</definedName>
    <definedName name="A1_BegBal" localSheetId="10">[3]Notes!$C$4</definedName>
    <definedName name="A1_BegBal" localSheetId="6">[4]Notes!$C$4</definedName>
    <definedName name="A1_BegBal" localSheetId="9">[5]Notes!$C$4</definedName>
    <definedName name="A1_BegBal" localSheetId="7">[6]Notes!$C$4</definedName>
    <definedName name="A1_BegBal" localSheetId="1">[7]Notes!$C$4</definedName>
    <definedName name="A1_BegBal" localSheetId="2">[8]Notes!$C$4</definedName>
    <definedName name="A1_BegBal" localSheetId="3">[9]Notes!$C$4</definedName>
    <definedName name="A1_BegBal">[10]Notes!$C$4</definedName>
    <definedName name="A1_EndBal" localSheetId="8">[1]Notes!$P$4</definedName>
    <definedName name="A1_EndBal" localSheetId="4">[2]Notes!$P$4</definedName>
    <definedName name="A1_EndBal" localSheetId="0">[11]Notes!$P$4</definedName>
    <definedName name="A1_EndBal" localSheetId="10">[3]Notes!$P$4</definedName>
    <definedName name="A1_EndBal" localSheetId="6">[4]Notes!$P$4</definedName>
    <definedName name="A1_EndBal" localSheetId="9">[5]Notes!$P$4</definedName>
    <definedName name="A1_EndBal" localSheetId="7">[6]Notes!$P$4</definedName>
    <definedName name="A1_EndBal" localSheetId="1">[7]Notes!$P$4</definedName>
    <definedName name="A1_EndBal" localSheetId="2">[8]Notes!$P$4</definedName>
    <definedName name="A1_EndBal" localSheetId="3">[9]Notes!$P$4</definedName>
    <definedName name="A1_EndBal">[10]Notes!$P$4</definedName>
    <definedName name="A1_FinalDist" localSheetId="8">[1]Notes!$C$23</definedName>
    <definedName name="A1_FinalDist" localSheetId="4">[2]Notes!$C$23</definedName>
    <definedName name="A1_FinalDist" localSheetId="0">[11]Notes!$C$23</definedName>
    <definedName name="A1_FinalDist" localSheetId="10">[3]Notes!$C$23</definedName>
    <definedName name="A1_FinalDist" localSheetId="6">[4]Notes!$C$23</definedName>
    <definedName name="A1_FinalDist" localSheetId="9">[5]Notes!$C$23</definedName>
    <definedName name="A1_FinalDist" localSheetId="7">[6]Notes!$C$23</definedName>
    <definedName name="A1_FinalDist" localSheetId="1">[7]Notes!$C$23</definedName>
    <definedName name="A1_FinalDist" localSheetId="2">[8]Notes!$C$23</definedName>
    <definedName name="A1_FinalDist" localSheetId="3">[9]Notes!$C$23</definedName>
    <definedName name="A1_FinalDist">[10]Notes!$C$23</definedName>
    <definedName name="A2_FinalDist" localSheetId="8">[1]Notes!$C$24</definedName>
    <definedName name="A2_FinalDist" localSheetId="4">[2]Notes!$C$24</definedName>
    <definedName name="A2_FinalDist" localSheetId="0">[11]Notes!$C$24</definedName>
    <definedName name="A2_FinalDist" localSheetId="10">[3]Notes!$C$24</definedName>
    <definedName name="A2_FinalDist" localSheetId="6">[4]Notes!$C$24</definedName>
    <definedName name="A2_FinalDist" localSheetId="9">[5]Notes!$C$24</definedName>
    <definedName name="A2_FinalDist" localSheetId="7">[6]Notes!$C$24</definedName>
    <definedName name="A2_FinalDist" localSheetId="1">[7]Notes!$C$24</definedName>
    <definedName name="A2_FinalDist" localSheetId="2">[8]Notes!$C$24</definedName>
    <definedName name="A2_FinalDist" localSheetId="3">[9]Notes!$C$24</definedName>
    <definedName name="A2_FinalDist">[10]Notes!$C$24</definedName>
    <definedName name="A2a_BegBal" localSheetId="8">[1]Notes!$C$5</definedName>
    <definedName name="A2a_BegBal" localSheetId="4">[2]Notes!$C$5</definedName>
    <definedName name="A2a_BegBal" localSheetId="0">[11]Notes!$C$5</definedName>
    <definedName name="A2a_BegBal" localSheetId="10">[3]Notes!$C$5</definedName>
    <definedName name="A2a_BegBal" localSheetId="6">[4]Notes!$C$5</definedName>
    <definedName name="A2a_BegBal" localSheetId="9">[5]Notes!$C$5</definedName>
    <definedName name="A2a_BegBal" localSheetId="7">[6]Notes!$C$5</definedName>
    <definedName name="A2a_BegBal" localSheetId="1">[7]Notes!$C$5</definedName>
    <definedName name="A2a_BegBal" localSheetId="2">[8]Notes!$C$5</definedName>
    <definedName name="A2a_BegBal" localSheetId="3">[9]Notes!$C$5</definedName>
    <definedName name="A2a_BegBal">[10]Notes!$C$5</definedName>
    <definedName name="A2a_EndBal" localSheetId="8">[1]Notes!$P$5</definedName>
    <definedName name="A2a_EndBal" localSheetId="4">[2]Notes!$P$5</definedName>
    <definedName name="A2a_EndBal" localSheetId="0">[11]Notes!$P$5</definedName>
    <definedName name="A2a_EndBal" localSheetId="10">[3]Notes!$P$5</definedName>
    <definedName name="A2a_EndBal" localSheetId="6">[4]Notes!$P$5</definedName>
    <definedName name="A2a_EndBal" localSheetId="9">[5]Notes!$P$5</definedName>
    <definedName name="A2a_EndBal" localSheetId="7">[6]Notes!$P$5</definedName>
    <definedName name="A2a_EndBal" localSheetId="1">[7]Notes!$P$5</definedName>
    <definedName name="A2a_EndBal" localSheetId="2">[8]Notes!$P$5</definedName>
    <definedName name="A2a_EndBal" localSheetId="3">[9]Notes!$P$5</definedName>
    <definedName name="A2a_EndBal">[10]Notes!$P$5</definedName>
    <definedName name="A2b_BegBal" localSheetId="8">[1]Notes!$C$6</definedName>
    <definedName name="A2b_BegBal" localSheetId="4">[2]Notes!$C$6</definedName>
    <definedName name="A2b_BegBal" localSheetId="0">[11]Notes!$C$6</definedName>
    <definedName name="A2b_BegBal" localSheetId="10">[3]Notes!$C$6</definedName>
    <definedName name="A2b_BegBal" localSheetId="6">[4]Notes!$C$6</definedName>
    <definedName name="A2b_BegBal" localSheetId="9">[5]Notes!$C$6</definedName>
    <definedName name="A2b_BegBal" localSheetId="7">[6]Notes!$C$6</definedName>
    <definedName name="A2b_BegBal" localSheetId="1">[7]Notes!$C$6</definedName>
    <definedName name="A2b_BegBal" localSheetId="2">[8]Notes!$C$6</definedName>
    <definedName name="A2b_BegBal" localSheetId="3">[9]Notes!$C$6</definedName>
    <definedName name="A2b_BegBal">[10]Notes!$C$6</definedName>
    <definedName name="A2b_EndBal" localSheetId="8">[1]Notes!$P$6</definedName>
    <definedName name="A2b_EndBal" localSheetId="4">[2]Notes!$P$6</definedName>
    <definedName name="A2b_EndBal" localSheetId="0">[11]Notes!$P$6</definedName>
    <definedName name="A2b_EndBal" localSheetId="10">[3]Notes!$P$6</definedName>
    <definedName name="A2b_EndBal" localSheetId="6">[4]Notes!$P$6</definedName>
    <definedName name="A2b_EndBal" localSheetId="9">[5]Notes!$P$6</definedName>
    <definedName name="A2b_EndBal" localSheetId="7">[6]Notes!$P$6</definedName>
    <definedName name="A2b_EndBal" localSheetId="1">[7]Notes!$P$6</definedName>
    <definedName name="A2b_EndBal" localSheetId="2">[8]Notes!$P$6</definedName>
    <definedName name="A2b_EndBal" localSheetId="3">[9]Notes!$P$6</definedName>
    <definedName name="A2b_EndBal">[10]Notes!$P$6</definedName>
    <definedName name="A3_BegBal" localSheetId="8">[1]Notes!$C$7</definedName>
    <definedName name="A3_BegBal" localSheetId="4">[2]Notes!$C$7</definedName>
    <definedName name="A3_BegBal" localSheetId="0">[11]Notes!$C$7</definedName>
    <definedName name="A3_BegBal" localSheetId="10">[3]Notes!$C$7</definedName>
    <definedName name="A3_BegBal" localSheetId="6">[4]Notes!$C$7</definedName>
    <definedName name="A3_BegBal" localSheetId="9">[5]Notes!$C$7</definedName>
    <definedName name="A3_BegBal" localSheetId="7">[6]Notes!$C$7</definedName>
    <definedName name="A3_BegBal" localSheetId="1">[7]Notes!$C$7</definedName>
    <definedName name="A3_BegBal" localSheetId="2">[8]Notes!$C$7</definedName>
    <definedName name="A3_BegBal" localSheetId="3">[9]Notes!$C$7</definedName>
    <definedName name="A3_BegBal">[10]Notes!$C$7</definedName>
    <definedName name="A3_EndBal" localSheetId="8">[1]Notes!$P$7</definedName>
    <definedName name="A3_EndBal" localSheetId="4">[2]Notes!$P$7</definedName>
    <definedName name="A3_EndBal" localSheetId="0">[11]Notes!$P$7</definedName>
    <definedName name="A3_EndBal" localSheetId="10">[3]Notes!$P$7</definedName>
    <definedName name="A3_EndBal" localSheetId="6">[4]Notes!$P$7</definedName>
    <definedName name="A3_EndBal" localSheetId="9">[5]Notes!$P$7</definedName>
    <definedName name="A3_EndBal" localSheetId="7">[6]Notes!$P$7</definedName>
    <definedName name="A3_EndBal" localSheetId="1">[7]Notes!$P$7</definedName>
    <definedName name="A3_EndBal" localSheetId="2">[8]Notes!$P$7</definedName>
    <definedName name="A3_EndBal" localSheetId="3">[9]Notes!$P$7</definedName>
    <definedName name="A3_EndBal">[10]Notes!$P$7</definedName>
    <definedName name="A3_FinalDist" localSheetId="8">[1]Notes!$C$26</definedName>
    <definedName name="A3_FinalDist" localSheetId="4">[2]Notes!$C$26</definedName>
    <definedName name="A3_FinalDist" localSheetId="0">[11]Notes!$C$26</definedName>
    <definedName name="A3_FinalDist" localSheetId="10">[3]Notes!$C$26</definedName>
    <definedName name="A3_FinalDist" localSheetId="6">[4]Notes!$C$26</definedName>
    <definedName name="A3_FinalDist" localSheetId="9">[5]Notes!$C$26</definedName>
    <definedName name="A3_FinalDist" localSheetId="7">[6]Notes!$C$26</definedName>
    <definedName name="A3_FinalDist" localSheetId="1">[7]Notes!$C$26</definedName>
    <definedName name="A3_FinalDist" localSheetId="2">[8]Notes!$C$26</definedName>
    <definedName name="A3_FinalDist" localSheetId="3">[9]Notes!$C$26</definedName>
    <definedName name="A3_FinalDist">[10]Notes!$C$26</definedName>
    <definedName name="A3B_BegBal" localSheetId="8">[1]Notes!#REF!</definedName>
    <definedName name="A3B_BegBal" localSheetId="4">[2]Notes!#REF!</definedName>
    <definedName name="A3B_BegBal" localSheetId="0">[11]Notes!#REF!</definedName>
    <definedName name="A3B_BegBal" localSheetId="10">[3]Notes!#REF!</definedName>
    <definedName name="A3B_BegBal" localSheetId="6">[4]Notes!#REF!</definedName>
    <definedName name="A3B_BegBal" localSheetId="9">[5]Notes!#REF!</definedName>
    <definedName name="A3B_BegBal" localSheetId="7">[6]Notes!#REF!</definedName>
    <definedName name="A3B_BegBal" localSheetId="1">[7]Notes!#REF!</definedName>
    <definedName name="A3B_BegBal" localSheetId="2">[8]Notes!#REF!</definedName>
    <definedName name="A3B_BegBal" localSheetId="3">[9]Notes!#REF!</definedName>
    <definedName name="A3B_BegBal">[10]Notes!#REF!</definedName>
    <definedName name="A3B_EndBal" localSheetId="8">[1]Notes!#REF!</definedName>
    <definedName name="A3B_EndBal" localSheetId="4">[2]Notes!#REF!</definedName>
    <definedName name="A3B_EndBal" localSheetId="0">[11]Notes!#REF!</definedName>
    <definedName name="A3B_EndBal" localSheetId="10">[3]Notes!#REF!</definedName>
    <definedName name="A3B_EndBal" localSheetId="6">[4]Notes!#REF!</definedName>
    <definedName name="A3B_EndBal" localSheetId="9">[5]Notes!#REF!</definedName>
    <definedName name="A3B_EndBal" localSheetId="7">[6]Notes!#REF!</definedName>
    <definedName name="A3B_EndBal" localSheetId="1">[7]Notes!#REF!</definedName>
    <definedName name="A3B_EndBal" localSheetId="2">[8]Notes!#REF!</definedName>
    <definedName name="A3B_EndBal" localSheetId="3">[9]Notes!#REF!</definedName>
    <definedName name="A3B_EndBal">[10]Notes!#REF!</definedName>
    <definedName name="A3B_FinalDist" localSheetId="8">[1]Notes!#REF!</definedName>
    <definedName name="A3B_FinalDist" localSheetId="4">[2]Notes!#REF!</definedName>
    <definedName name="A3B_FinalDist" localSheetId="0">[11]Notes!#REF!</definedName>
    <definedName name="A3B_FinalDist" localSheetId="10">[3]Notes!#REF!</definedName>
    <definedName name="A3B_FinalDist" localSheetId="6">[4]Notes!#REF!</definedName>
    <definedName name="A3B_FinalDist" localSheetId="9">[5]Notes!#REF!</definedName>
    <definedName name="A3B_FinalDist" localSheetId="7">[6]Notes!#REF!</definedName>
    <definedName name="A3B_FinalDist" localSheetId="1">[7]Notes!#REF!</definedName>
    <definedName name="A3B_FinalDist" localSheetId="2">[8]Notes!#REF!</definedName>
    <definedName name="A3B_FinalDist" localSheetId="3">[9]Notes!#REF!</definedName>
    <definedName name="A3B_FinalDist">[10]Notes!#REF!</definedName>
    <definedName name="A4_BegBal" localSheetId="8">[1]Notes!$C$8</definedName>
    <definedName name="A4_BegBal" localSheetId="4">[2]Notes!$C$8</definedName>
    <definedName name="A4_BegBal" localSheetId="0">[11]Notes!$C$8</definedName>
    <definedName name="A4_BegBal" localSheetId="10">[3]Notes!$C$8</definedName>
    <definedName name="A4_BegBal" localSheetId="6">[4]Notes!$C$8</definedName>
    <definedName name="A4_BegBal" localSheetId="9">[5]Notes!$C$8</definedName>
    <definedName name="A4_BegBal" localSheetId="7">[6]Notes!$C$8</definedName>
    <definedName name="A4_BegBal" localSheetId="1">[7]Notes!$C$8</definedName>
    <definedName name="A4_BegBal" localSheetId="2">[8]Notes!$C$8</definedName>
    <definedName name="A4_BegBal" localSheetId="3">[9]Notes!$C$8</definedName>
    <definedName name="A4_BegBal">[10]Notes!$C$8</definedName>
    <definedName name="A4_EndBal" localSheetId="8">[1]Notes!$P$8</definedName>
    <definedName name="A4_EndBal" localSheetId="4">[2]Notes!$P$8</definedName>
    <definedName name="A4_EndBal" localSheetId="0">[11]Notes!$P$8</definedName>
    <definedName name="A4_EndBal" localSheetId="10">[3]Notes!$P$8</definedName>
    <definedName name="A4_EndBal" localSheetId="6">[4]Notes!$P$8</definedName>
    <definedName name="A4_EndBal" localSheetId="9">[5]Notes!$P$8</definedName>
    <definedName name="A4_EndBal" localSheetId="7">[6]Notes!$P$8</definedName>
    <definedName name="A4_EndBal" localSheetId="1">[7]Notes!$P$8</definedName>
    <definedName name="A4_EndBal" localSheetId="2">[8]Notes!$P$8</definedName>
    <definedName name="A4_EndBal" localSheetId="3">[9]Notes!$P$8</definedName>
    <definedName name="A4_EndBal">[10]Notes!$P$8</definedName>
    <definedName name="A4_FinalDist" localSheetId="8">[1]Notes!$C$27</definedName>
    <definedName name="A4_FinalDist" localSheetId="4">[2]Notes!$C$27</definedName>
    <definedName name="A4_FinalDist" localSheetId="0">[11]Notes!$C$27</definedName>
    <definedName name="A4_FinalDist" localSheetId="10">[3]Notes!$C$27</definedName>
    <definedName name="A4_FinalDist" localSheetId="6">[4]Notes!$C$27</definedName>
    <definedName name="A4_FinalDist" localSheetId="9">[5]Notes!$C$27</definedName>
    <definedName name="A4_FinalDist" localSheetId="7">[6]Notes!$C$27</definedName>
    <definedName name="A4_FinalDist" localSheetId="1">[7]Notes!$C$27</definedName>
    <definedName name="A4_FinalDist" localSheetId="2">[8]Notes!$C$27</definedName>
    <definedName name="A4_FinalDist" localSheetId="3">[9]Notes!$C$27</definedName>
    <definedName name="A4_FinalDist">[10]Notes!$C$27</definedName>
    <definedName name="Adj_BegBal" localSheetId="8">[1]Collateral!$B$8</definedName>
    <definedName name="Adj_BegBal" localSheetId="4">[2]Collateral!$B$8</definedName>
    <definedName name="Adj_BegBal" localSheetId="0">[11]Collateral!$B$8</definedName>
    <definedName name="Adj_BegBal" localSheetId="10">[3]Collateral!$B$8</definedName>
    <definedName name="Adj_BegBal" localSheetId="6">[4]Collateral!$B$8</definedName>
    <definedName name="Adj_BegBal" localSheetId="9">[5]Collateral!$B$8</definedName>
    <definedName name="Adj_BegBal" localSheetId="7">[6]Collateral!$B$8</definedName>
    <definedName name="Adj_BegBal" localSheetId="1">[7]Collateral!$B$8</definedName>
    <definedName name="Adj_BegBal" localSheetId="2">[8]Collateral!$B$8</definedName>
    <definedName name="Adj_BegBal" localSheetId="3">[9]Collateral!$B$8</definedName>
    <definedName name="Adj_BegBal">[10]Collateral!$B$8</definedName>
    <definedName name="Adj_EndBal" localSheetId="8">[1]Collateral!$B$9</definedName>
    <definedName name="Adj_EndBal" localSheetId="4">[2]Collateral!$B$9</definedName>
    <definedName name="Adj_EndBal" localSheetId="0">[11]Collateral!$B$9</definedName>
    <definedName name="Adj_EndBal" localSheetId="10">[3]Collateral!$B$9</definedName>
    <definedName name="Adj_EndBal" localSheetId="6">[4]Collateral!$B$9</definedName>
    <definedName name="Adj_EndBal" localSheetId="9">[5]Collateral!$B$9</definedName>
    <definedName name="Adj_EndBal" localSheetId="7">[6]Collateral!$B$9</definedName>
    <definedName name="Adj_EndBal" localSheetId="1">[7]Collateral!$B$9</definedName>
    <definedName name="Adj_EndBal" localSheetId="2">[8]Collateral!$B$9</definedName>
    <definedName name="Adj_EndBal" localSheetId="3">[9]Collateral!$B$9</definedName>
    <definedName name="Adj_EndBal">[10]Collateral!$B$9</definedName>
    <definedName name="Avail_Amt" localSheetId="8">[1]Waterfall!$C$7</definedName>
    <definedName name="Avail_Amt" localSheetId="4">[2]Waterfall!$C$7</definedName>
    <definedName name="Avail_Amt" localSheetId="0">[11]Waterfall!$C$7</definedName>
    <definedName name="Avail_Amt" localSheetId="10">[3]Waterfall!$C$7</definedName>
    <definedName name="Avail_Amt" localSheetId="6">[4]Waterfall!$C$7</definedName>
    <definedName name="Avail_Amt" localSheetId="9">[5]Waterfall!$C$7</definedName>
    <definedName name="Avail_Amt" localSheetId="7">[6]Waterfall!$C$7</definedName>
    <definedName name="Avail_Amt" localSheetId="1">[7]Waterfall!$C$7</definedName>
    <definedName name="Avail_Amt" localSheetId="2">[8]Waterfall!$C$7</definedName>
    <definedName name="Avail_Amt" localSheetId="3">[9]Waterfall!$C$7</definedName>
    <definedName name="Avail_Amt">[10]Waterfall!$C$7</definedName>
    <definedName name="Cert_BegBal" localSheetId="8">[1]Notes!$C$9</definedName>
    <definedName name="Cert_BegBal" localSheetId="4">[2]Notes!$C$9</definedName>
    <definedName name="Cert_BegBal" localSheetId="0">[11]Notes!$C$9</definedName>
    <definedName name="Cert_BegBal" localSheetId="10">[3]Notes!$C$9</definedName>
    <definedName name="Cert_BegBal" localSheetId="6">[4]Notes!$C$9</definedName>
    <definedName name="Cert_BegBal" localSheetId="9">[5]Notes!$C$9</definedName>
    <definedName name="Cert_BegBal" localSheetId="7">[6]Notes!$C$9</definedName>
    <definedName name="Cert_BegBal" localSheetId="1">[7]Notes!$C$9</definedName>
    <definedName name="Cert_BegBal" localSheetId="2">[8]Notes!$C$9</definedName>
    <definedName name="Cert_BegBal" localSheetId="3">[9]Notes!$C$9</definedName>
    <definedName name="Cert_BegBal">[10]Notes!$C$9</definedName>
    <definedName name="Cert_EndBal" localSheetId="8">[1]Notes!$P$9</definedName>
    <definedName name="Cert_EndBal" localSheetId="4">[2]Notes!$P$9</definedName>
    <definedName name="Cert_EndBal" localSheetId="0">[11]Notes!$P$9</definedName>
    <definedName name="Cert_EndBal" localSheetId="10">[3]Notes!$P$9</definedName>
    <definedName name="Cert_EndBal" localSheetId="6">[4]Notes!$P$9</definedName>
    <definedName name="Cert_EndBal" localSheetId="9">[5]Notes!$P$9</definedName>
    <definedName name="Cert_EndBal" localSheetId="7">[6]Notes!$P$9</definedName>
    <definedName name="Cert_EndBal" localSheetId="1">[7]Notes!$P$9</definedName>
    <definedName name="Cert_EndBal" localSheetId="2">[8]Notes!$P$9</definedName>
    <definedName name="Cert_EndBal" localSheetId="3">[9]Notes!$P$9</definedName>
    <definedName name="Cert_EndBal">[10]Notes!$P$9</definedName>
    <definedName name="Coll_BegBal" localSheetId="8">[1]Collateral!$B$4</definedName>
    <definedName name="Coll_BegBal" localSheetId="4">[2]Collateral!$B$4</definedName>
    <definedName name="Coll_BegBal" localSheetId="0">[11]Collateral!$B$4</definedName>
    <definedName name="Coll_BegBal" localSheetId="10">[3]Collateral!$B$4</definedName>
    <definedName name="Coll_BegBal" localSheetId="6">[4]Collateral!$B$4</definedName>
    <definedName name="Coll_BegBal" localSheetId="9">[5]Collateral!$B$4</definedName>
    <definedName name="Coll_BegBal" localSheetId="7">[6]Collateral!$B$4</definedName>
    <definedName name="Coll_BegBal" localSheetId="1">[7]Collateral!$B$4</definedName>
    <definedName name="Coll_BegBal" localSheetId="2">[8]Collateral!$B$4</definedName>
    <definedName name="Coll_BegBal" localSheetId="3">[9]Collateral!$B$4</definedName>
    <definedName name="Coll_BegBal">[10]Collateral!$B$4</definedName>
    <definedName name="Coll_EndBal" localSheetId="8">[1]Collateral!$B$5</definedName>
    <definedName name="Coll_EndBal" localSheetId="4">[2]Collateral!$B$5</definedName>
    <definedName name="Coll_EndBal" localSheetId="0">[11]Collateral!$B$5</definedName>
    <definedName name="Coll_EndBal" localSheetId="10">[3]Collateral!$B$5</definedName>
    <definedName name="Coll_EndBal" localSheetId="6">[4]Collateral!$B$5</definedName>
    <definedName name="Coll_EndBal" localSheetId="9">[5]Collateral!$B$5</definedName>
    <definedName name="Coll_EndBal" localSheetId="7">[6]Collateral!$B$5</definedName>
    <definedName name="Coll_EndBal" localSheetId="1">[7]Collateral!$B$5</definedName>
    <definedName name="Coll_EndBal" localSheetId="2">[8]Collateral!$B$5</definedName>
    <definedName name="Coll_EndBal" localSheetId="3">[9]Collateral!$B$5</definedName>
    <definedName name="Coll_EndBal">[10]Collateral!$B$5</definedName>
    <definedName name="Curr_DistDate" localSheetId="8">[1]Notes!$C$18</definedName>
    <definedName name="Curr_DistDate" localSheetId="4">[2]Notes!$C$18</definedName>
    <definedName name="Curr_DistDate" localSheetId="0">[11]Notes!$C$18</definedName>
    <definedName name="Curr_DistDate" localSheetId="10">[3]Notes!$C$18</definedName>
    <definedName name="Curr_DistDate" localSheetId="6">[4]Notes!$C$18</definedName>
    <definedName name="Curr_DistDate" localSheetId="9">[5]Notes!$C$18</definedName>
    <definedName name="Curr_DistDate" localSheetId="7">[6]Notes!$C$18</definedName>
    <definedName name="Curr_DistDate" localSheetId="1">[7]Notes!$C$18</definedName>
    <definedName name="Curr_DistDate" localSheetId="2">[8]Notes!$C$18</definedName>
    <definedName name="Curr_DistDate" localSheetId="3">[9]Notes!$C$18</definedName>
    <definedName name="Curr_DistDate">[10]Notes!$C$18</definedName>
    <definedName name="Events_of_Default" localSheetId="8">[1]Waterfall!$B$4</definedName>
    <definedName name="Events_of_Default" localSheetId="4">[2]Waterfall!$B$4</definedName>
    <definedName name="Events_of_Default" localSheetId="0">[11]Waterfall!$B$4</definedName>
    <definedName name="Events_of_Default" localSheetId="10">[3]Waterfall!$B$4</definedName>
    <definedName name="Events_of_Default" localSheetId="6">[4]Waterfall!$B$4</definedName>
    <definedName name="Events_of_Default" localSheetId="9">[5]Waterfall!$B$4</definedName>
    <definedName name="Events_of_Default" localSheetId="7">[6]Waterfall!$B$4</definedName>
    <definedName name="Events_of_Default" localSheetId="1">[7]Waterfall!$B$4</definedName>
    <definedName name="Events_of_Default" localSheetId="2">[8]Waterfall!$B$4</definedName>
    <definedName name="Events_of_Default" localSheetId="3">[9]Waterfall!$B$4</definedName>
    <definedName name="Events_of_Default">[10]Waterfall!$B$4</definedName>
    <definedName name="First_DistDate" localSheetId="8">[1]Notes!$C$16</definedName>
    <definedName name="First_DistDate" localSheetId="4">[2]Notes!$C$16</definedName>
    <definedName name="First_DistDate" localSheetId="0">[11]Notes!$C$16</definedName>
    <definedName name="First_DistDate" localSheetId="10">[3]Notes!$C$16</definedName>
    <definedName name="First_DistDate" localSheetId="6">[4]Notes!$C$16</definedName>
    <definedName name="First_DistDate" localSheetId="9">[5]Notes!$C$16</definedName>
    <definedName name="First_DistDate" localSheetId="7">[6]Notes!$C$16</definedName>
    <definedName name="First_DistDate" localSheetId="1">[7]Notes!$C$16</definedName>
    <definedName name="First_DistDate" localSheetId="2">[8]Notes!$C$16</definedName>
    <definedName name="First_DistDate" localSheetId="3">[9]Notes!$C$16</definedName>
    <definedName name="First_DistDate">[10]Notes!$C$16</definedName>
    <definedName name="HTML_CodePage" hidden="1">1252</definedName>
    <definedName name="HTML_Control" localSheetId="8" hidden="1">{"'Filing Version'!$A$1:$F$168"}</definedName>
    <definedName name="HTML_Control" localSheetId="4" hidden="1">{"'Filing Version'!$A$1:$F$168"}</definedName>
    <definedName name="HTML_Control" localSheetId="0" hidden="1">{"'Filing Version'!$A$1:$F$168"}</definedName>
    <definedName name="HTML_Control" localSheetId="10" hidden="1">{"'Filing Version'!$A$1:$F$168"}</definedName>
    <definedName name="HTML_Control" localSheetId="6" hidden="1">{"'Filing Version'!$A$1:$F$168"}</definedName>
    <definedName name="HTML_Control" localSheetId="9" hidden="1">{"'Filing Version'!$A$1:$F$168"}</definedName>
    <definedName name="HTML_Control" localSheetId="7" hidden="1">{"'Filing Version'!$A$1:$F$168"}</definedName>
    <definedName name="HTML_Control" localSheetId="1" hidden="1">{"'Filing Version'!$A$1:$F$168"}</definedName>
    <definedName name="HTML_Control" localSheetId="2" hidden="1">{"'Filing Version'!$A$1:$F$168"}</definedName>
    <definedName name="HTML_Control" localSheetId="3" hidden="1">{"'Filing Version'!$A$1:$F$168"}</definedName>
    <definedName name="HTML_Control" hidden="1">{"'Filing Version'!$A$1:$F$168"}</definedName>
    <definedName name="HTML_Control_1" localSheetId="8" hidden="1">{"'Filing Version'!$A$1:$F$168"}</definedName>
    <definedName name="HTML_Control_1" localSheetId="4" hidden="1">{"'Filing Version'!$A$1:$F$168"}</definedName>
    <definedName name="HTML_Control_1" localSheetId="0" hidden="1">{"'Filing Version'!$A$1:$F$168"}</definedName>
    <definedName name="HTML_Control_1" localSheetId="10" hidden="1">{"'Filing Version'!$A$1:$F$168"}</definedName>
    <definedName name="HTML_Control_1" localSheetId="11" hidden="1">{"'Filing Version'!$A$1:$F$168"}</definedName>
    <definedName name="HTML_Control_1" localSheetId="6" hidden="1">{"'Filing Version'!$A$1:$F$168"}</definedName>
    <definedName name="HTML_Control_1" localSheetId="9" hidden="1">{"'Filing Version'!$A$1:$F$168"}</definedName>
    <definedName name="HTML_Control_1" localSheetId="7" hidden="1">{"'Filing Version'!$A$1:$F$168"}</definedName>
    <definedName name="HTML_Control_1" localSheetId="1" hidden="1">{"'Filing Version'!$A$1:$F$168"}</definedName>
    <definedName name="HTML_Control_1" localSheetId="2" hidden="1">{"'Filing Version'!$A$1:$F$168"}</definedName>
    <definedName name="HTML_Control_1" localSheetId="3" hidden="1">{"'Filing Version'!$A$1:$F$168"}</definedName>
    <definedName name="HTML_Description" hidden="1">"NAR 2002-C"</definedName>
    <definedName name="HTML_Email" hidden="1">""</definedName>
    <definedName name="HTML_Header" hidden="1">""</definedName>
    <definedName name="HTML_LastUpdate" hidden="1">"12/09/2002"</definedName>
    <definedName name="HTML_LineAfter" hidden="1">FALSE</definedName>
    <definedName name="HTML_LineBefore" hidden="1">FALSE</definedName>
    <definedName name="HTML_Name" hidden="1">"NMAC"</definedName>
    <definedName name="HTML_OBDlg2" hidden="1">TRUE</definedName>
    <definedName name="HTML_OBDlg4" hidden="1">TRUE</definedName>
    <definedName name="HTML_OS" hidden="1">0</definedName>
    <definedName name="HTML_PathFile" hidden="1">"Q:\TREASURY\EXCEL\OwnerTrust02C\HTML_02C_113002.htm"</definedName>
    <definedName name="HTML_Title" hidden="1">""</definedName>
    <definedName name="OC_BegBal" localSheetId="8">[1]Collateral!$B$6</definedName>
    <definedName name="OC_BegBal" localSheetId="4">[2]Collateral!$B$6</definedName>
    <definedName name="OC_BegBal" localSheetId="0">[11]Collateral!$B$6</definedName>
    <definedName name="OC_BegBal" localSheetId="10">[3]Collateral!$B$6</definedName>
    <definedName name="OC_BegBal" localSheetId="6">[4]Collateral!$B$6</definedName>
    <definedName name="OC_BegBal" localSheetId="9">[5]Collateral!$B$6</definedName>
    <definedName name="OC_BegBal" localSheetId="7">[6]Collateral!$B$6</definedName>
    <definedName name="OC_BegBal" localSheetId="1">[7]Collateral!$B$6</definedName>
    <definedName name="OC_BegBal" localSheetId="2">[8]Collateral!$B$6</definedName>
    <definedName name="OC_BegBal" localSheetId="3">[9]Collateral!$B$6</definedName>
    <definedName name="OC_BegBal">[10]Collateral!$B$6</definedName>
    <definedName name="OC_EndBal" localSheetId="8">[1]Collateral!$B$7</definedName>
    <definedName name="OC_EndBal" localSheetId="4">[2]Collateral!$B$7</definedName>
    <definedName name="OC_EndBal" localSheetId="0">[11]Collateral!$B$7</definedName>
    <definedName name="OC_EndBal" localSheetId="10">[3]Collateral!$B$7</definedName>
    <definedName name="OC_EndBal" localSheetId="6">[4]Collateral!$B$7</definedName>
    <definedName name="OC_EndBal" localSheetId="9">[5]Collateral!$B$7</definedName>
    <definedName name="OC_EndBal" localSheetId="7">[6]Collateral!$B$7</definedName>
    <definedName name="OC_EndBal" localSheetId="1">[7]Collateral!$B$7</definedName>
    <definedName name="OC_EndBal" localSheetId="2">[8]Collateral!$B$7</definedName>
    <definedName name="OC_EndBal" localSheetId="3">[9]Collateral!$B$7</definedName>
    <definedName name="OC_EndBal">[10]Collateral!$B$7</definedName>
    <definedName name="Officer" localSheetId="8">#REF!</definedName>
    <definedName name="Officer" localSheetId="4">#REF!</definedName>
    <definedName name="Officer" localSheetId="0">#REF!</definedName>
    <definedName name="Officer" localSheetId="10">#REF!</definedName>
    <definedName name="Officer" localSheetId="6">#REF!</definedName>
    <definedName name="Officer" localSheetId="9">#REF!</definedName>
    <definedName name="Officer" localSheetId="7">#REF!</definedName>
    <definedName name="Officer" localSheetId="1">#REF!</definedName>
    <definedName name="Officer" localSheetId="2">#REF!</definedName>
    <definedName name="Officer" localSheetId="3">#REF!</definedName>
    <definedName name="Officer">#REF!</definedName>
    <definedName name="Prev_DistDate" localSheetId="8">[1]Notes!$C$17</definedName>
    <definedName name="Prev_DistDate" localSheetId="4">[2]Notes!$C$17</definedName>
    <definedName name="Prev_DistDate" localSheetId="0">[11]Notes!$C$17</definedName>
    <definedName name="Prev_DistDate" localSheetId="10">[3]Notes!$C$17</definedName>
    <definedName name="Prev_DistDate" localSheetId="6">[4]Notes!$C$17</definedName>
    <definedName name="Prev_DistDate" localSheetId="9">[5]Notes!$C$17</definedName>
    <definedName name="Prev_DistDate" localSheetId="7">[6]Notes!$C$17</definedName>
    <definedName name="Prev_DistDate" localSheetId="1">[7]Notes!$C$17</definedName>
    <definedName name="Prev_DistDate" localSheetId="2">[8]Notes!$C$17</definedName>
    <definedName name="Prev_DistDate" localSheetId="3">[9]Notes!$C$17</definedName>
    <definedName name="Prev_DistDate">[10]Notes!$C$17</definedName>
    <definedName name="prinatRAP" localSheetId="8">#REF!</definedName>
    <definedName name="prinatRAP" localSheetId="4">#REF!</definedName>
    <definedName name="prinatRAP" localSheetId="0">#REF!</definedName>
    <definedName name="prinatRAP" localSheetId="10">#REF!</definedName>
    <definedName name="prinatRAP" localSheetId="6">#REF!</definedName>
    <definedName name="prinatRAP" localSheetId="9">#REF!</definedName>
    <definedName name="prinatRAP" localSheetId="7">#REF!</definedName>
    <definedName name="prinatRAP" localSheetId="1">#REF!</definedName>
    <definedName name="prinatRAP" localSheetId="2">#REF!</definedName>
    <definedName name="prinatRAP" localSheetId="3">#REF!</definedName>
    <definedName name="prinatRAP">#REF!</definedName>
    <definedName name="Res_Fund" localSheetId="8">[1]Waterfall!$D$7</definedName>
    <definedName name="Res_Fund" localSheetId="4">[2]Waterfall!$D$7</definedName>
    <definedName name="Res_Fund" localSheetId="0">[11]Waterfall!$D$7</definedName>
    <definedName name="Res_Fund" localSheetId="10">[3]Waterfall!$D$7</definedName>
    <definedName name="Res_Fund" localSheetId="6">[4]Waterfall!$D$7</definedName>
    <definedName name="Res_Fund" localSheetId="9">[5]Waterfall!$D$7</definedName>
    <definedName name="Res_Fund" localSheetId="7">[6]Waterfall!$D$7</definedName>
    <definedName name="Res_Fund" localSheetId="1">[7]Waterfall!$D$7</definedName>
    <definedName name="Res_Fund" localSheetId="2">[8]Waterfall!$D$7</definedName>
    <definedName name="Res_Fund" localSheetId="3">[9]Waterfall!$D$7</definedName>
    <definedName name="Res_Fund">[10]Waterfall!$D$7</definedName>
    <definedName name="Rescission" localSheetId="8">[1]Waterfall!$B$3</definedName>
    <definedName name="Rescission" localSheetId="4">[2]Waterfall!$B$3</definedName>
    <definedName name="Rescission" localSheetId="0">[11]Waterfall!$B$3</definedName>
    <definedName name="Rescission" localSheetId="10">[3]Waterfall!$B$3</definedName>
    <definedName name="Rescission" localSheetId="6">[4]Waterfall!$B$3</definedName>
    <definedName name="Rescission" localSheetId="9">[5]Waterfall!$B$3</definedName>
    <definedName name="Rescission" localSheetId="7">[6]Waterfall!$B$3</definedName>
    <definedName name="Rescission" localSheetId="1">[7]Waterfall!$B$3</definedName>
    <definedName name="Rescission" localSheetId="2">[8]Waterfall!$B$3</definedName>
    <definedName name="Rescission" localSheetId="3">[9]Waterfall!$B$3</definedName>
    <definedName name="Rescission">[10]Waterfall!$B$3</definedName>
    <definedName name="test" localSheetId="8">#REF!</definedName>
    <definedName name="test" localSheetId="4">#REF!</definedName>
    <definedName name="test" localSheetId="0">#REF!</definedName>
    <definedName name="test" localSheetId="10">#REF!</definedName>
    <definedName name="test" localSheetId="6">#REF!</definedName>
    <definedName name="test" localSheetId="9">#REF!</definedName>
    <definedName name="test" localSheetId="7">#REF!</definedName>
    <definedName name="test" localSheetId="1">#REF!</definedName>
    <definedName name="test" localSheetId="2">#REF!</definedName>
    <definedName name="test" localSheetId="3">#REF!</definedName>
    <definedName name="test">#REF!</definedName>
    <definedName name="Title" localSheetId="8">#REF!</definedName>
    <definedName name="Title" localSheetId="4">#REF!</definedName>
    <definedName name="Title" localSheetId="0">#REF!</definedName>
    <definedName name="Title" localSheetId="10">#REF!</definedName>
    <definedName name="Title" localSheetId="6">#REF!</definedName>
    <definedName name="Title" localSheetId="9">#REF!</definedName>
    <definedName name="Title" localSheetId="7">#REF!</definedName>
    <definedName name="Title" localSheetId="1">#REF!</definedName>
    <definedName name="Title" localSheetId="2">#REF!</definedName>
    <definedName name="Title" localSheetId="3">#REF!</definedName>
    <definedName name="Title">#REF!</definedName>
    <definedName name="wrn.0205." localSheetId="8" hidden="1">{"0205",#N/A,FALSE,"0205"}</definedName>
    <definedName name="wrn.0205." localSheetId="4" hidden="1">{"0205",#N/A,FALSE,"0205"}</definedName>
    <definedName name="wrn.0205." localSheetId="0" hidden="1">{"0205",#N/A,FALSE,"0205"}</definedName>
    <definedName name="wrn.0205." localSheetId="10" hidden="1">{"0205",#N/A,FALSE,"0205"}</definedName>
    <definedName name="wrn.0205." localSheetId="6" hidden="1">{"0205",#N/A,FALSE,"0205"}</definedName>
    <definedName name="wrn.0205." localSheetId="9" hidden="1">{"0205",#N/A,FALSE,"0205"}</definedName>
    <definedName name="wrn.0205." localSheetId="7" hidden="1">{"0205",#N/A,FALSE,"0205"}</definedName>
    <definedName name="wrn.0205." localSheetId="1" hidden="1">{"0205",#N/A,FALSE,"0205"}</definedName>
    <definedName name="wrn.0205." localSheetId="2" hidden="1">{"0205",#N/A,FALSE,"0205"}</definedName>
    <definedName name="wrn.0205." localSheetId="3" hidden="1">{"0205",#N/A,FALSE,"0205"}</definedName>
    <definedName name="wrn.0205." hidden="1">{"0205",#N/A,FALSE,"0205"}</definedName>
    <definedName name="wrn.0205._1" localSheetId="8" hidden="1">{"0205",#N/A,FALSE,"0205"}</definedName>
    <definedName name="wrn.0205._1" localSheetId="4" hidden="1">{"0205",#N/A,FALSE,"0205"}</definedName>
    <definedName name="wrn.0205._1" localSheetId="0" hidden="1">{"0205",#N/A,FALSE,"0205"}</definedName>
    <definedName name="wrn.0205._1" localSheetId="10" hidden="1">{"0205",#N/A,FALSE,"0205"}</definedName>
    <definedName name="wrn.0205._1" localSheetId="11" hidden="1">{"0205",#N/A,FALSE,"0205"}</definedName>
    <definedName name="wrn.0205._1" localSheetId="6" hidden="1">{"0205",#N/A,FALSE,"0205"}</definedName>
    <definedName name="wrn.0205._1" localSheetId="9" hidden="1">{"0205",#N/A,FALSE,"0205"}</definedName>
    <definedName name="wrn.0205._1" localSheetId="7" hidden="1">{"0205",#N/A,FALSE,"0205"}</definedName>
    <definedName name="wrn.0205._1" localSheetId="1" hidden="1">{"0205",#N/A,FALSE,"0205"}</definedName>
    <definedName name="wrn.0205._1" localSheetId="2" hidden="1">{"0205",#N/A,FALSE,"0205"}</definedName>
    <definedName name="wrn.0205._1" localSheetId="3" hidden="1">{"0205",#N/A,FALSE,"0205"}</definedName>
    <definedName name="wrn.0208." localSheetId="8" hidden="1">{"0208",#N/A,FALSE,"0205"}</definedName>
    <definedName name="wrn.0208." localSheetId="4" hidden="1">{"0208",#N/A,FALSE,"0205"}</definedName>
    <definedName name="wrn.0208." localSheetId="0" hidden="1">{"0208",#N/A,FALSE,"0205"}</definedName>
    <definedName name="wrn.0208." localSheetId="10" hidden="1">{"0208",#N/A,FALSE,"0205"}</definedName>
    <definedName name="wrn.0208." localSheetId="6" hidden="1">{"0208",#N/A,FALSE,"0205"}</definedName>
    <definedName name="wrn.0208." localSheetId="9" hidden="1">{"0208",#N/A,FALSE,"0205"}</definedName>
    <definedName name="wrn.0208." localSheetId="7" hidden="1">{"0208",#N/A,FALSE,"0205"}</definedName>
    <definedName name="wrn.0208." localSheetId="1" hidden="1">{"0208",#N/A,FALSE,"0205"}</definedName>
    <definedName name="wrn.0208." localSheetId="2" hidden="1">{"0208",#N/A,FALSE,"0205"}</definedName>
    <definedName name="wrn.0208." localSheetId="3" hidden="1">{"0208",#N/A,FALSE,"0205"}</definedName>
    <definedName name="wrn.0208." hidden="1">{"0208",#N/A,FALSE,"0205"}</definedName>
    <definedName name="wrn.0208._1" localSheetId="8" hidden="1">{"0208",#N/A,FALSE,"0205"}</definedName>
    <definedName name="wrn.0208._1" localSheetId="4" hidden="1">{"0208",#N/A,FALSE,"0205"}</definedName>
    <definedName name="wrn.0208._1" localSheetId="0" hidden="1">{"0208",#N/A,FALSE,"0205"}</definedName>
    <definedName name="wrn.0208._1" localSheetId="10" hidden="1">{"0208",#N/A,FALSE,"0205"}</definedName>
    <definedName name="wrn.0208._1" localSheetId="11" hidden="1">{"0208",#N/A,FALSE,"0205"}</definedName>
    <definedName name="wrn.0208._1" localSheetId="6" hidden="1">{"0208",#N/A,FALSE,"0205"}</definedName>
    <definedName name="wrn.0208._1" localSheetId="9" hidden="1">{"0208",#N/A,FALSE,"0205"}</definedName>
    <definedName name="wrn.0208._1" localSheetId="7" hidden="1">{"0208",#N/A,FALSE,"0205"}</definedName>
    <definedName name="wrn.0208._1" localSheetId="1" hidden="1">{"0208",#N/A,FALSE,"0205"}</definedName>
    <definedName name="wrn.0208._1" localSheetId="2" hidden="1">{"0208",#N/A,FALSE,"0205"}</definedName>
    <definedName name="wrn.0208._1" localSheetId="3" hidden="1">{"0208",#N/A,FALSE,"0205"}</definedName>
    <definedName name="wrn.TEST." localSheetId="8" hidden="1">{"TEST",#N/A,FALSE,"TEST"}</definedName>
    <definedName name="wrn.TEST." localSheetId="4" hidden="1">{"TEST",#N/A,FALSE,"TEST"}</definedName>
    <definedName name="wrn.TEST." localSheetId="0" hidden="1">{"TEST",#N/A,FALSE,"TEST"}</definedName>
    <definedName name="wrn.TEST." localSheetId="10" hidden="1">{"TEST",#N/A,FALSE,"TEST"}</definedName>
    <definedName name="wrn.TEST." localSheetId="6" hidden="1">{"TEST",#N/A,FALSE,"TEST"}</definedName>
    <definedName name="wrn.TEST." localSheetId="9" hidden="1">{"TEST",#N/A,FALSE,"TEST"}</definedName>
    <definedName name="wrn.TEST." localSheetId="7" hidden="1">{"TEST",#N/A,FALSE,"TEST"}</definedName>
    <definedName name="wrn.TEST." localSheetId="1" hidden="1">{"TEST",#N/A,FALSE,"TEST"}</definedName>
    <definedName name="wrn.TEST." localSheetId="2" hidden="1">{"TEST",#N/A,FALSE,"TEST"}</definedName>
    <definedName name="wrn.TEST." localSheetId="3" hidden="1">{"TEST",#N/A,FALSE,"TEST"}</definedName>
    <definedName name="wrn.TEST." hidden="1">{"TEST",#N/A,FALSE,"TEST"}</definedName>
    <definedName name="wrn.TEST._1" localSheetId="8" hidden="1">{"TEST",#N/A,FALSE,"TEST"}</definedName>
    <definedName name="wrn.TEST._1" localSheetId="4" hidden="1">{"TEST",#N/A,FALSE,"TEST"}</definedName>
    <definedName name="wrn.TEST._1" localSheetId="0" hidden="1">{"TEST",#N/A,FALSE,"TEST"}</definedName>
    <definedName name="wrn.TEST._1" localSheetId="10" hidden="1">{"TEST",#N/A,FALSE,"TEST"}</definedName>
    <definedName name="wrn.TEST._1" localSheetId="11" hidden="1">{"TEST",#N/A,FALSE,"TEST"}</definedName>
    <definedName name="wrn.TEST._1" localSheetId="6" hidden="1">{"TEST",#N/A,FALSE,"TEST"}</definedName>
    <definedName name="wrn.TEST._1" localSheetId="9" hidden="1">{"TEST",#N/A,FALSE,"TEST"}</definedName>
    <definedName name="wrn.TEST._1" localSheetId="7" hidden="1">{"TEST",#N/A,FALSE,"TEST"}</definedName>
    <definedName name="wrn.TEST._1" localSheetId="1" hidden="1">{"TEST",#N/A,FALSE,"TEST"}</definedName>
    <definedName name="wrn.TEST._1" localSheetId="2" hidden="1">{"TEST",#N/A,FALSE,"TEST"}</definedName>
    <definedName name="wrn.TEST._1" localSheetId="3" hidden="1">{"TEST",#N/A,FALSE,"TEST"}</definedName>
    <definedName name="wrn.TMPL." localSheetId="8" hidden="1">{"TMPL",#N/A,FALSE,"TMPL"}</definedName>
    <definedName name="wrn.TMPL." localSheetId="4" hidden="1">{"TMPL",#N/A,FALSE,"TMPL"}</definedName>
    <definedName name="wrn.TMPL." localSheetId="0" hidden="1">{"TMPL",#N/A,FALSE,"TMPL"}</definedName>
    <definedName name="wrn.TMPL." localSheetId="10" hidden="1">{"TMPL",#N/A,FALSE,"TMPL"}</definedName>
    <definedName name="wrn.TMPL." localSheetId="6" hidden="1">{"TMPL",#N/A,FALSE,"TMPL"}</definedName>
    <definedName name="wrn.TMPL." localSheetId="9" hidden="1">{"TMPL",#N/A,FALSE,"TMPL"}</definedName>
    <definedName name="wrn.TMPL." localSheetId="7" hidden="1">{"TMPL",#N/A,FALSE,"TMPL"}</definedName>
    <definedName name="wrn.TMPL." localSheetId="1" hidden="1">{"TMPL",#N/A,FALSE,"TMPL"}</definedName>
    <definedName name="wrn.TMPL." localSheetId="2" hidden="1">{"TMPL",#N/A,FALSE,"TMPL"}</definedName>
    <definedName name="wrn.TMPL." localSheetId="3" hidden="1">{"TMPL",#N/A,FALSE,"TMPL"}</definedName>
    <definedName name="wrn.TMPL." hidden="1">{"TMPL",#N/A,FALSE,"TMPL"}</definedName>
    <definedName name="wrn.TMPL._1" localSheetId="8" hidden="1">{"TMPL",#N/A,FALSE,"TMPL"}</definedName>
    <definedName name="wrn.TMPL._1" localSheetId="4" hidden="1">{"TMPL",#N/A,FALSE,"TMPL"}</definedName>
    <definedName name="wrn.TMPL._1" localSheetId="0" hidden="1">{"TMPL",#N/A,FALSE,"TMPL"}</definedName>
    <definedName name="wrn.TMPL._1" localSheetId="10" hidden="1">{"TMPL",#N/A,FALSE,"TMPL"}</definedName>
    <definedName name="wrn.TMPL._1" localSheetId="11" hidden="1">{"TMPL",#N/A,FALSE,"TMPL"}</definedName>
    <definedName name="wrn.TMPL._1" localSheetId="6" hidden="1">{"TMPL",#N/A,FALSE,"TMPL"}</definedName>
    <definedName name="wrn.TMPL._1" localSheetId="9" hidden="1">{"TMPL",#N/A,FALSE,"TMPL"}</definedName>
    <definedName name="wrn.TMPL._1" localSheetId="7" hidden="1">{"TMPL",#N/A,FALSE,"TMPL"}</definedName>
    <definedName name="wrn.TMPL._1" localSheetId="1" hidden="1">{"TMPL",#N/A,FALSE,"TMPL"}</definedName>
    <definedName name="wrn.TMPL._1" localSheetId="2" hidden="1">{"TMPL",#N/A,FALSE,"TMPL"}</definedName>
    <definedName name="wrn.TMPL._1" localSheetId="3" hidden="1">{"TMPL",#N/A,FALSE,"TMPL"}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7" i="9" l="1"/>
  <c r="E204" i="9"/>
  <c r="E201" i="9"/>
  <c r="E198" i="9"/>
  <c r="D186" i="9"/>
  <c r="D185" i="9"/>
  <c r="D187" i="9" s="1"/>
  <c r="D184" i="9"/>
  <c r="E180" i="9"/>
  <c r="D180" i="9"/>
  <c r="E179" i="9"/>
  <c r="D179" i="9"/>
  <c r="E178" i="9"/>
  <c r="D178" i="9"/>
  <c r="F174" i="9"/>
  <c r="E174" i="9"/>
  <c r="D174" i="9"/>
  <c r="D181" i="9" s="1"/>
  <c r="F173" i="9"/>
  <c r="E173" i="9"/>
  <c r="D173" i="9"/>
  <c r="F172" i="9"/>
  <c r="E172" i="9"/>
  <c r="D172" i="9"/>
  <c r="F171" i="9"/>
  <c r="F175" i="9" s="1"/>
  <c r="E171" i="9"/>
  <c r="E175" i="9" s="1"/>
  <c r="D171" i="9"/>
  <c r="D175" i="9" s="1"/>
  <c r="D168" i="9"/>
  <c r="D164" i="9"/>
  <c r="D163" i="9"/>
  <c r="D162" i="9"/>
  <c r="D160" i="9"/>
  <c r="D165" i="9" s="1"/>
  <c r="D158" i="9"/>
  <c r="E157" i="9"/>
  <c r="D157" i="9"/>
  <c r="D159" i="9" s="1"/>
  <c r="E154" i="9"/>
  <c r="E153" i="9"/>
  <c r="E149" i="9"/>
  <c r="E147" i="9"/>
  <c r="E146" i="9"/>
  <c r="E145" i="9"/>
  <c r="E144" i="9"/>
  <c r="E143" i="9"/>
  <c r="E137" i="9"/>
  <c r="E136" i="9"/>
  <c r="E135" i="9"/>
  <c r="E130" i="9"/>
  <c r="E129" i="9"/>
  <c r="E131" i="9" s="1"/>
  <c r="E127" i="9"/>
  <c r="E126" i="9"/>
  <c r="E125" i="9"/>
  <c r="E123" i="9"/>
  <c r="E121" i="9"/>
  <c r="E120" i="9"/>
  <c r="E119" i="9"/>
  <c r="E117" i="9"/>
  <c r="E115" i="9"/>
  <c r="E107" i="9"/>
  <c r="E106" i="9"/>
  <c r="E104" i="9"/>
  <c r="E103" i="9"/>
  <c r="E102" i="9"/>
  <c r="E99" i="9"/>
  <c r="E98" i="9"/>
  <c r="E96" i="9"/>
  <c r="E110" i="9" s="1"/>
  <c r="E95" i="9"/>
  <c r="E94" i="9"/>
  <c r="E91" i="9"/>
  <c r="E90" i="9"/>
  <c r="E88" i="9"/>
  <c r="E87" i="9"/>
  <c r="E86" i="9"/>
  <c r="E83" i="9"/>
  <c r="E82" i="9"/>
  <c r="E80" i="9"/>
  <c r="E79" i="9"/>
  <c r="E78" i="9"/>
  <c r="E75" i="9"/>
  <c r="E113" i="9" s="1"/>
  <c r="E74" i="9"/>
  <c r="E111" i="9" s="1"/>
  <c r="E72" i="9"/>
  <c r="E71" i="9"/>
  <c r="E70" i="9"/>
  <c r="E112" i="9" s="1"/>
  <c r="E66" i="9"/>
  <c r="E65" i="9"/>
  <c r="E64" i="9"/>
  <c r="E61" i="9"/>
  <c r="E58" i="9"/>
  <c r="D53" i="9"/>
  <c r="E181" i="9" s="1"/>
  <c r="E51" i="9"/>
  <c r="D51" i="9"/>
  <c r="E44" i="9"/>
  <c r="E41" i="9"/>
  <c r="E42" i="9" s="1"/>
  <c r="E40" i="9"/>
  <c r="E37" i="9"/>
  <c r="E47" i="9" s="1"/>
  <c r="E57" i="9" s="1"/>
  <c r="E59" i="9" s="1"/>
  <c r="E36" i="9"/>
  <c r="E35" i="9"/>
  <c r="E28" i="9"/>
  <c r="D28" i="9"/>
  <c r="C28" i="9"/>
  <c r="B28" i="9"/>
  <c r="C27" i="9"/>
  <c r="B27" i="9"/>
  <c r="E26" i="9"/>
  <c r="D26" i="9"/>
  <c r="C26" i="9"/>
  <c r="B26" i="9"/>
  <c r="E25" i="9"/>
  <c r="D25" i="9"/>
  <c r="C25" i="9"/>
  <c r="B25" i="9"/>
  <c r="E24" i="9"/>
  <c r="D24" i="9"/>
  <c r="C24" i="9"/>
  <c r="B24" i="9"/>
  <c r="C23" i="9"/>
  <c r="C29" i="9" s="1"/>
  <c r="B23" i="9"/>
  <c r="B29" i="9" s="1"/>
  <c r="E19" i="9"/>
  <c r="F19" i="9" s="1"/>
  <c r="D19" i="9"/>
  <c r="C19" i="9"/>
  <c r="B19" i="9"/>
  <c r="E18" i="9"/>
  <c r="D18" i="9"/>
  <c r="C18" i="9"/>
  <c r="E27" i="9" s="1"/>
  <c r="B18" i="9"/>
  <c r="E17" i="9"/>
  <c r="D17" i="9"/>
  <c r="C17" i="9"/>
  <c r="F17" i="9" s="1"/>
  <c r="B17" i="9"/>
  <c r="E16" i="9"/>
  <c r="D16" i="9"/>
  <c r="D13" i="9" s="1"/>
  <c r="C16" i="9"/>
  <c r="F16" i="9" s="1"/>
  <c r="B16" i="9"/>
  <c r="F15" i="9"/>
  <c r="E15" i="9"/>
  <c r="D15" i="9"/>
  <c r="C15" i="9"/>
  <c r="B15" i="9"/>
  <c r="F14" i="9"/>
  <c r="E14" i="9"/>
  <c r="E13" i="9" s="1"/>
  <c r="D14" i="9"/>
  <c r="C14" i="9"/>
  <c r="E23" i="9" s="1"/>
  <c r="B14" i="9"/>
  <c r="C13" i="9"/>
  <c r="F13" i="9" s="1"/>
  <c r="E12" i="9"/>
  <c r="D12" i="9"/>
  <c r="E52" i="9" s="1"/>
  <c r="E53" i="9" s="1"/>
  <c r="C12" i="9"/>
  <c r="E11" i="9"/>
  <c r="D11" i="9"/>
  <c r="C11" i="9"/>
  <c r="E10" i="9"/>
  <c r="F10" i="9" s="1"/>
  <c r="D10" i="9"/>
  <c r="C10" i="9"/>
  <c r="F6" i="9"/>
  <c r="F5" i="9"/>
  <c r="F4" i="9"/>
  <c r="D4" i="9"/>
  <c r="B4" i="9"/>
  <c r="F3" i="9"/>
  <c r="D3" i="9"/>
  <c r="B3" i="9"/>
  <c r="E182" i="9" l="1"/>
  <c r="D182" i="9"/>
  <c r="D166" i="9"/>
  <c r="F18" i="9"/>
  <c r="D23" i="9"/>
  <c r="D27" i="9"/>
</calcChain>
</file>

<file path=xl/comments1.xml><?xml version="1.0" encoding="utf-8"?>
<comments xmlns="http://schemas.openxmlformats.org/spreadsheetml/2006/main">
  <authors>
    <author>NMAC</author>
  </authors>
  <commentList>
    <comment ref="G135" authorId="0" shapeId="0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10.xml><?xml version="1.0" encoding="utf-8"?>
<comments xmlns="http://schemas.openxmlformats.org/spreadsheetml/2006/main">
  <authors>
    <author>NMAC</author>
  </authors>
  <commentList>
    <comment ref="G135" authorId="0" shapeId="0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11.xml><?xml version="1.0" encoding="utf-8"?>
<comments xmlns="http://schemas.openxmlformats.org/spreadsheetml/2006/main">
  <authors>
    <author>NMAC</author>
  </authors>
  <commentList>
    <comment ref="G135" authorId="0" shapeId="0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2.xml><?xml version="1.0" encoding="utf-8"?>
<comments xmlns="http://schemas.openxmlformats.org/spreadsheetml/2006/main">
  <authors>
    <author>NMAC</author>
  </authors>
  <commentList>
    <comment ref="G135" authorId="0" shapeId="0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3.xml><?xml version="1.0" encoding="utf-8"?>
<comments xmlns="http://schemas.openxmlformats.org/spreadsheetml/2006/main">
  <authors>
    <author>NMAC</author>
  </authors>
  <commentList>
    <comment ref="G135" authorId="0" shapeId="0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4.xml><?xml version="1.0" encoding="utf-8"?>
<comments xmlns="http://schemas.openxmlformats.org/spreadsheetml/2006/main">
  <authors>
    <author>NMAC</author>
  </authors>
  <commentList>
    <comment ref="G135" authorId="0" shapeId="0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5.xml><?xml version="1.0" encoding="utf-8"?>
<comments xmlns="http://schemas.openxmlformats.org/spreadsheetml/2006/main">
  <authors>
    <author>NMAC</author>
  </authors>
  <commentList>
    <comment ref="G135" authorId="0" shapeId="0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6.xml><?xml version="1.0" encoding="utf-8"?>
<comments xmlns="http://schemas.openxmlformats.org/spreadsheetml/2006/main">
  <authors>
    <author>NMAC</author>
  </authors>
  <commentList>
    <comment ref="G135" authorId="0" shapeId="0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7.xml><?xml version="1.0" encoding="utf-8"?>
<comments xmlns="http://schemas.openxmlformats.org/spreadsheetml/2006/main">
  <authors>
    <author>NMAC</author>
  </authors>
  <commentList>
    <comment ref="G135" authorId="0" shapeId="0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8.xml><?xml version="1.0" encoding="utf-8"?>
<comments xmlns="http://schemas.openxmlformats.org/spreadsheetml/2006/main">
  <authors>
    <author>NMAC</author>
  </authors>
  <commentList>
    <comment ref="G135" authorId="0" shapeId="0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9.xml><?xml version="1.0" encoding="utf-8"?>
<comments xmlns="http://schemas.openxmlformats.org/spreadsheetml/2006/main">
  <authors>
    <author>NMAC</author>
  </authors>
  <commentList>
    <comment ref="G135" authorId="0" shapeId="0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sharedStrings.xml><?xml version="1.0" encoding="utf-8"?>
<sst xmlns="http://schemas.openxmlformats.org/spreadsheetml/2006/main" count="2049" uniqueCount="162">
  <si>
    <t>Nissan Auto Receivables 2019-C</t>
  </si>
  <si>
    <t>Collection Period</t>
  </si>
  <si>
    <t xml:space="preserve">    30/360 Days</t>
  </si>
  <si>
    <t>Collection Period Start</t>
  </si>
  <si>
    <t>Distribution Date</t>
  </si>
  <si>
    <t xml:space="preserve">    Actual/360 Days</t>
  </si>
  <si>
    <t>Collection Period End</t>
  </si>
  <si>
    <t>Prior Month Settlement Date</t>
  </si>
  <si>
    <t>Current Month Settlement Date</t>
  </si>
  <si>
    <t>Coupon Rate</t>
  </si>
  <si>
    <t>Initial Balance</t>
  </si>
  <si>
    <t>Beginning Balance</t>
  </si>
  <si>
    <t>Ending Balance</t>
  </si>
  <si>
    <t>Pool Factor</t>
  </si>
  <si>
    <t>Pool Balance</t>
  </si>
  <si>
    <t>Yield Supplement Overcollaterization</t>
  </si>
  <si>
    <t>Total Adjusted Pool Balance</t>
  </si>
  <si>
    <t>Total Adjusted Securities</t>
  </si>
  <si>
    <t>Class A-1 Notes</t>
  </si>
  <si>
    <t>Class A-2a Notes</t>
  </si>
  <si>
    <t>Class A-2b Notes</t>
  </si>
  <si>
    <t>Class A-3 Notes</t>
  </si>
  <si>
    <t>Class A-4 Notes</t>
  </si>
  <si>
    <t>Certificates</t>
  </si>
  <si>
    <t>Principal Payment</t>
  </si>
  <si>
    <t>Interest Payment</t>
  </si>
  <si>
    <r>
      <t xml:space="preserve">Principal per $1000                    </t>
    </r>
    <r>
      <rPr>
        <u/>
        <sz val="14"/>
        <rFont val="Arial"/>
        <family val="2"/>
      </rPr>
      <t xml:space="preserve"> Face Amount</t>
    </r>
  </si>
  <si>
    <r>
      <t xml:space="preserve">Interest per $1000                              </t>
    </r>
    <r>
      <rPr>
        <u/>
        <sz val="14"/>
        <rFont val="Arial"/>
        <family val="2"/>
      </rPr>
      <t>Face Amount</t>
    </r>
  </si>
  <si>
    <t>Total Securities</t>
  </si>
  <si>
    <t>I. COLLECTIONS</t>
  </si>
  <si>
    <t>Interest:</t>
  </si>
  <si>
    <t>Interest Collections</t>
  </si>
  <si>
    <t>Repurchased Loan Proceeds Related to Interest</t>
  </si>
  <si>
    <t>Total Interest Collections</t>
  </si>
  <si>
    <t>Principal:</t>
  </si>
  <si>
    <t>Principal Collections</t>
  </si>
  <si>
    <t>Repurchased Loan Proceeds Related to Principal</t>
  </si>
  <si>
    <t>Total Principal Collections</t>
  </si>
  <si>
    <t>Recoveries of Defaulted Receivables</t>
  </si>
  <si>
    <t>Total Collections</t>
  </si>
  <si>
    <t>II. COLLATERAL POOL BALANCE DATA</t>
  </si>
  <si>
    <t>Number</t>
  </si>
  <si>
    <t>Amount</t>
  </si>
  <si>
    <t>Adjusted Pool Balance - Beginning of Period</t>
  </si>
  <si>
    <t>Total Principal Payment</t>
  </si>
  <si>
    <t>III. DISTRIBUTIONS</t>
  </si>
  <si>
    <t>Reserve Account Draw</t>
  </si>
  <si>
    <t>Total Available for Distribution</t>
  </si>
  <si>
    <t>1. Reimbursement of Advance</t>
  </si>
  <si>
    <t>2. Servicing Fee:</t>
  </si>
  <si>
    <t>Servicing Fee Due</t>
  </si>
  <si>
    <t>Servicing Fee Paid</t>
  </si>
  <si>
    <t>Servicing Fee Shortfall</t>
  </si>
  <si>
    <t>3. Interest:</t>
  </si>
  <si>
    <t>Class A-1 Notes Monthly Interest</t>
  </si>
  <si>
    <t>Class A-1 Notes Interest Carryover Shortfall</t>
  </si>
  <si>
    <t>Class A-1 Notes Interest on Interest Carryover Shortfall</t>
  </si>
  <si>
    <t>Class A-1 Notes Monthly Interest Distributable Amount</t>
  </si>
  <si>
    <t>Class A-1 Notes Monthly Interest Paid</t>
  </si>
  <si>
    <t>Change in Class A-1 Notes Interest Carryover Shortfall</t>
  </si>
  <si>
    <t>Class A-2a Notes Monthly Interest</t>
  </si>
  <si>
    <t>Class A-2a Notes Interest Carryover Shortfall</t>
  </si>
  <si>
    <t>Class A-2a Notes Interest on Interest Carryover Shortfall</t>
  </si>
  <si>
    <t>Class A-2a Notes Monthly Interest Distributable Amount</t>
  </si>
  <si>
    <t>Class A-2a Notes Monthly Interest Paid</t>
  </si>
  <si>
    <t>Change in Class A-2a Notes Interest Carryover Shortfall</t>
  </si>
  <si>
    <t>Class A-2b Notes Monthly Interest</t>
  </si>
  <si>
    <t>Class A-2b Notes Interest Carryover Shortfall</t>
  </si>
  <si>
    <t>Class A-2b Notes Interest on Interest Carryover Shortfall</t>
  </si>
  <si>
    <t>Class A-2b Notes Monthly Interest Distributable Amount</t>
  </si>
  <si>
    <t>Class A-2b Notes Monthly Interest Paid</t>
  </si>
  <si>
    <t>Change in Class A-2b Notes Interest Carryover Shortfall</t>
  </si>
  <si>
    <t>Class A-3 Notes Monthly Interest</t>
  </si>
  <si>
    <t>Class A-3 Notes Interest Carryover Shortfall</t>
  </si>
  <si>
    <t>Class A-3 Notes Interest on Interest Carryover Shortfall</t>
  </si>
  <si>
    <t>Class A-3 Notes Monthly Interest Distributable Amount</t>
  </si>
  <si>
    <t>Class A-3 Notes Monthly Interest Paid</t>
  </si>
  <si>
    <t>Change in Class A-3 Notes Interest Carryover Shortfall</t>
  </si>
  <si>
    <t>Class A-4 Notes Monthly Interest</t>
  </si>
  <si>
    <t>Class A-4 Notes Interest Carryover Shortfall</t>
  </si>
  <si>
    <t>Class A-4 Notes Interest on Interest Carryover Shortfall</t>
  </si>
  <si>
    <t>Class A-4 Notes Monthly Interest Distributable Amount</t>
  </si>
  <si>
    <t>Class A-4 Notes Monthly Interest Paid</t>
  </si>
  <si>
    <t>Change in Class A-4 Notes Interest Carryover Shortfall</t>
  </si>
  <si>
    <t>Total Note Monthly Interest</t>
  </si>
  <si>
    <t>Total Note Monthly Interest Due</t>
  </si>
  <si>
    <t>Total Note Monthly Interest Paid</t>
  </si>
  <si>
    <t>Total Note Interest Carryover Shortfall</t>
  </si>
  <si>
    <t>Change in Total Note Interest Carryover Shortfall</t>
  </si>
  <si>
    <t>Total Available for Principal Distribution</t>
  </si>
  <si>
    <t>4. Total Monthly Principal Paid on the Notes</t>
  </si>
  <si>
    <t>Total Noteholders' Principal Carryover Shortfall</t>
  </si>
  <si>
    <t>Total Noteholders' Principal Distributable Amount</t>
  </si>
  <si>
    <t>Change in Total Noteholders' Principal Carryover Shortfall</t>
  </si>
  <si>
    <t>5. Total Monthly Principal Paid on the Certificates</t>
  </si>
  <si>
    <t>Total Certificateholders' Principal Carryover Shortfall</t>
  </si>
  <si>
    <t>Total Certificateholders' Principal Distributable Amount</t>
  </si>
  <si>
    <t>Change in Total Certificateholders' Principal Carryover Shortfall</t>
  </si>
  <si>
    <t>Remaining Available Collections</t>
  </si>
  <si>
    <t>Deposit from Remaining Available Collections to fund Reserve Account</t>
  </si>
  <si>
    <t>Remaining Available Collections Released to Certificateholder</t>
  </si>
  <si>
    <t>IV. YIELD SUPPLEMENT ACCOUNT</t>
  </si>
  <si>
    <t>Beginning Yield Supplement Account Balance</t>
  </si>
  <si>
    <t>Release to Collection Account</t>
  </si>
  <si>
    <t>Ending Yield Supplement Account Balance</t>
  </si>
  <si>
    <t>V. RESERVE ACCOUNT</t>
  </si>
  <si>
    <t>Initial Reserve Account Amount</t>
  </si>
  <si>
    <t>Required Reserve Account Amount</t>
  </si>
  <si>
    <t>Beginning Reserve Account Balance</t>
  </si>
  <si>
    <t>Deposit of Remaining Available Collections</t>
  </si>
  <si>
    <t>Ending Reserve Account Balance</t>
  </si>
  <si>
    <t>Required Reserve Account Amount for Next Period</t>
  </si>
  <si>
    <t>VI. POOL STATISTICS</t>
  </si>
  <si>
    <t>Weighted Average Coupon</t>
  </si>
  <si>
    <t>Weighted Average Remaining Maturity</t>
  </si>
  <si>
    <t>Principal on Defaulted Receivables</t>
  </si>
  <si>
    <t>Principal Recoveries of Defaulted Receivables</t>
  </si>
  <si>
    <t xml:space="preserve">  Monthly Net Losses</t>
  </si>
  <si>
    <t>Pool Balance at Beginning of Collection Period</t>
  </si>
  <si>
    <t>Net Loss Ratio for Third Preceding Collection Period</t>
  </si>
  <si>
    <t>Net Loss Ratio for Second Preceding Collection Period</t>
  </si>
  <si>
    <t>Net Loss Ratio for Preceding Collection Period</t>
  </si>
  <si>
    <t>Net Loss Ratio for Current Collection Period</t>
  </si>
  <si>
    <t>Four-Month Average Net Loss Ratio</t>
  </si>
  <si>
    <t>Cumulative Net Losses for all Periods</t>
  </si>
  <si>
    <t>Delinquent Receivables:</t>
  </si>
  <si>
    <t>% of Receivables (EOP Balance)</t>
  </si>
  <si>
    <t>31-60 Days Delinquent</t>
  </si>
  <si>
    <t>61-90 Days Delinquent</t>
  </si>
  <si>
    <t>91-120 Days Delinquent</t>
  </si>
  <si>
    <t>More than 120 Days</t>
  </si>
  <si>
    <t>Total 31+ Days Delinquent Receivables:</t>
  </si>
  <si>
    <t>61+ Days Delinquencies as Percentage of Receivables (EOP):</t>
  </si>
  <si>
    <t xml:space="preserve">   Delinquency Ratio for Third Preceding Collection Period </t>
  </si>
  <si>
    <t xml:space="preserve">   Delinquency Ratio for Second Preceding Collection Period </t>
  </si>
  <si>
    <t xml:space="preserve">   Delinquency Ratio for Preceding Collection Period </t>
  </si>
  <si>
    <t xml:space="preserve">   Delinquency Ratio for Current Collection Period </t>
  </si>
  <si>
    <t xml:space="preserve">   Four-Month Average Delinquency Ratio</t>
  </si>
  <si>
    <t>60 Day Delinquent Receivables</t>
  </si>
  <si>
    <t>Delinquency Percentage</t>
  </si>
  <si>
    <t>Delinquency Trigger</t>
  </si>
  <si>
    <t>Does the Delinquency Percentage exceed the Delinquency Trigger?</t>
  </si>
  <si>
    <t>VII. STATEMENTS TO NOTEHOLDERS</t>
  </si>
  <si>
    <t>1. Has there been a material change in practices with respect to charge-</t>
  </si>
  <si>
    <t>offs, collection and management of delinquent Receivables, and the effect</t>
  </si>
  <si>
    <t xml:space="preserve">of any grace period, re-aging, re-structuring, partial payments or </t>
  </si>
  <si>
    <t>other practices on delinquency and loss experience?</t>
  </si>
  <si>
    <t xml:space="preserve">2. Have there been any material modifications, extensions or waivers to </t>
  </si>
  <si>
    <t>Receivables terms, fees, penalties or payments during the Collection Period?</t>
  </si>
  <si>
    <t xml:space="preserve">3. Have there been any material breaches of representations, warranties </t>
  </si>
  <si>
    <t>or covenants contained in the Receivables?</t>
  </si>
  <si>
    <t xml:space="preserve">4. Has there been an issuance of notes or other securities backed by the </t>
  </si>
  <si>
    <t>Receivables?</t>
  </si>
  <si>
    <t xml:space="preserve">5. Has there been a material change in the underwriting, origination or acquisition </t>
  </si>
  <si>
    <t>of Receivables?</t>
  </si>
  <si>
    <t>No</t>
  </si>
  <si>
    <t>NO</t>
  </si>
  <si>
    <t>Principal Balance of Extensions</t>
  </si>
  <si>
    <t>Number of Extensions</t>
  </si>
  <si>
    <t xml:space="preserve">2. Have there been any material breaches of representations, warranties </t>
  </si>
  <si>
    <t xml:space="preserve">3. Has there been an issuance of notes or other securities backed by the </t>
  </si>
  <si>
    <t xml:space="preserve">4. Has there been a material change in the underwriting, origination or acquisition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</si>
</sst>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#,##0.000000_);\(#,##0.000000\)"/>
    <numFmt numFmtId="166" formatCode="0.00000%"/>
    <numFmt numFmtId="167" formatCode="#,##0.000_);\(#,##0.000\)"/>
    <numFmt numFmtId="168" formatCode="_(* #,##0.0000000_);_(* \(#,##0.0000000\);_(* &quot;-&quot;??_);_(@_)"/>
    <numFmt numFmtId="169" formatCode="#,##0.0000000_);\(#,##0.0000000\)"/>
    <numFmt numFmtId="170" formatCode="_(* #,##0_);_(* \(#,##0\);_(* &quot;-&quot;??_);_(@_)"/>
    <numFmt numFmtId="171" formatCode="0.0000%"/>
    <numFmt numFmtId="172" formatCode="0.00_)"/>
    <numFmt numFmtId="173" formatCode="#,##0.0_);[Red]\(#,##0.0\)"/>
    <numFmt numFmtId="174" formatCode="&quot;$&quot;#,##0.0_);[Red]\(&quot;$&quot;#,##0.0\)"/>
    <numFmt numFmtId="175" formatCode=";;;"/>
    <numFmt numFmtId="176" formatCode="#,##0.0;\(#,##0.0\);&quot;- &quot;"/>
    <numFmt numFmtId="177" formatCode="#,##0.0_);\(#,##0.0\);&quot;- &quot;"/>
    <numFmt numFmtId="178" formatCode="#,##0.0_);\(#,##0.0\);&quot;-&quot;_);@_)"/>
    <numFmt numFmtId="179" formatCode="0.00%_);\(0.00%\);&quot;-&quot;_%_)"/>
    <numFmt numFmtId="180" formatCode="0.0%_);\(0.0%\);&quot;-&quot;_%_)"/>
    <numFmt numFmtId="181" formatCode="#,##0.00_);\(#,##0.00\);&quot;-&quot;_);@_)"/>
    <numFmt numFmtId="182" formatCode="#,##0_);\(#,##0\);&quot;- &quot;"/>
    <numFmt numFmtId="183" formatCode="0_)"/>
    <numFmt numFmtId="184" formatCode="[Red]#,##0.0_);\(#,##0.0\);&quot;-&quot;_);@_)"/>
  </numFmts>
  <fonts count="54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4"/>
      <color indexed="10"/>
      <name val="Arial"/>
      <family val="2"/>
    </font>
    <font>
      <b/>
      <sz val="14"/>
      <name val="Calibri"/>
      <family val="2"/>
    </font>
    <font>
      <sz val="10"/>
      <name val="Arial"/>
      <family val="2"/>
    </font>
    <font>
      <sz val="14"/>
      <color indexed="62"/>
      <name val="Arial"/>
      <family val="2"/>
    </font>
    <font>
      <u/>
      <sz val="14"/>
      <name val="Arial"/>
      <family val="2"/>
    </font>
    <font>
      <sz val="11"/>
      <color indexed="8"/>
      <name val="Calibri"/>
      <family val="2"/>
    </font>
    <font>
      <sz val="14"/>
      <color indexed="12"/>
      <name val="Arial"/>
      <family val="2"/>
    </font>
    <font>
      <sz val="14"/>
      <color indexed="8"/>
      <name val="Arial"/>
      <family val="2"/>
    </font>
    <font>
      <sz val="14"/>
      <color theme="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indexed="17"/>
      <name val="Arial"/>
      <family val="2"/>
    </font>
    <font>
      <i/>
      <sz val="8"/>
      <name val="Arial"/>
      <family val="2"/>
    </font>
    <font>
      <sz val="10"/>
      <name val="Helv"/>
    </font>
    <font>
      <b/>
      <sz val="10"/>
      <name val="Helv"/>
    </font>
    <font>
      <sz val="9"/>
      <name val="Arial"/>
      <family val="2"/>
    </font>
    <font>
      <sz val="8"/>
      <name val="Arial"/>
      <family val="2"/>
    </font>
    <font>
      <b/>
      <sz val="8"/>
      <color indexed="17"/>
      <name val="Arial"/>
      <family val="2"/>
    </font>
    <font>
      <sz val="8"/>
      <color indexed="12"/>
      <name val="Arial"/>
      <family val="2"/>
    </font>
    <font>
      <u/>
      <sz val="8"/>
      <name val="Arial"/>
      <family val="2"/>
    </font>
    <font>
      <sz val="9"/>
      <color indexed="10"/>
      <name val="Arial"/>
      <family val="2"/>
    </font>
    <font>
      <sz val="10"/>
      <name val="MS Sans Serif"/>
      <family val="2"/>
    </font>
    <font>
      <b/>
      <sz val="18"/>
      <name val="Helv"/>
    </font>
    <font>
      <b/>
      <sz val="14"/>
      <name val="Helv"/>
    </font>
    <font>
      <b/>
      <sz val="12"/>
      <name val="Helv"/>
    </font>
    <font>
      <b/>
      <i/>
      <sz val="16"/>
      <name val="Helv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b/>
      <sz val="8"/>
      <color indexed="8"/>
      <name val="Arial"/>
      <family val="2"/>
    </font>
    <font>
      <sz val="9"/>
      <color indexed="12"/>
      <name val="Arial"/>
      <family val="2"/>
    </font>
    <font>
      <b/>
      <sz val="9"/>
      <name val="Arial"/>
      <family val="2"/>
    </font>
    <font>
      <b/>
      <i/>
      <u/>
      <sz val="9"/>
      <name val="Arial"/>
      <family val="2"/>
    </font>
    <font>
      <sz val="8"/>
      <name val="Palatino"/>
      <family val="1"/>
    </font>
    <font>
      <sz val="7"/>
      <name val="Palatino"/>
      <family val="1"/>
    </font>
    <font>
      <sz val="6"/>
      <color indexed="16"/>
      <name val="Palatino"/>
      <family val="1"/>
    </font>
    <font>
      <sz val="18"/>
      <name val="Helvetica-Black"/>
    </font>
    <font>
      <i/>
      <sz val="14"/>
      <name val="Palatino"/>
      <family val="1"/>
    </font>
    <font>
      <b/>
      <i/>
      <sz val="9"/>
      <color indexed="17"/>
      <name val="Arial"/>
      <family val="2"/>
    </font>
    <font>
      <i/>
      <u/>
      <sz val="8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b/>
      <sz val="9"/>
      <name val="Palatino"/>
      <family val="1"/>
    </font>
    <font>
      <sz val="9"/>
      <color indexed="21"/>
      <name val="Helvetica-Black"/>
    </font>
    <font>
      <b/>
      <sz val="8"/>
      <name val="Arial"/>
      <family val="2"/>
    </font>
    <font>
      <sz val="9"/>
      <name val="Helvetica-Black"/>
    </font>
    <font>
      <b/>
      <sz val="9"/>
      <color indexed="17"/>
      <name val="Arial"/>
      <family val="2"/>
    </font>
    <font>
      <b/>
      <sz val="10"/>
      <name val="MS Sans Serif"/>
      <family val="2"/>
    </font>
    <font>
      <sz val="9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darkGray">
        <fgColor indexed="9"/>
        <bgColor indexed="10"/>
      </patternFill>
    </fill>
    <fill>
      <patternFill patternType="mediumGray">
        <fgColor indexed="9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7"/>
      </patternFill>
    </fill>
    <fill>
      <patternFill patternType="mediumGray">
        <fgColor indexed="22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9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116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3" borderId="0"/>
    <xf numFmtId="0" fontId="35" fillId="0" borderId="0" applyNumberFormat="0" applyFill="0" applyBorder="0" applyAlignment="0" applyProtection="0"/>
    <xf numFmtId="0" fontId="19" fillId="0" borderId="4"/>
    <xf numFmtId="0" fontId="20" fillId="4" borderId="4"/>
    <xf numFmtId="0" fontId="20" fillId="5" borderId="4"/>
    <xf numFmtId="0" fontId="18" fillId="0" borderId="0" applyFill="0" applyBorder="0">
      <alignment vertical="top"/>
    </xf>
    <xf numFmtId="181" fontId="36" fillId="3" borderId="0" applyBorder="0">
      <alignment vertical="top"/>
    </xf>
    <xf numFmtId="181" fontId="21" fillId="3" borderId="0" applyBorder="0">
      <alignment vertical="top"/>
    </xf>
    <xf numFmtId="0" fontId="37" fillId="3" borderId="0" applyNumberFormat="0" applyBorder="0">
      <alignment vertical="center"/>
    </xf>
    <xf numFmtId="0" fontId="36" fillId="0" borderId="0"/>
    <xf numFmtId="175" fontId="21" fillId="0" borderId="0" applyFill="0" applyBorder="0" applyAlignment="0"/>
    <xf numFmtId="178" fontId="21" fillId="0" borderId="0" applyFill="0" applyBorder="0" applyAlignment="0"/>
    <xf numFmtId="38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0" fontId="38" fillId="0" borderId="0" applyFont="0" applyFill="0" applyBorder="0" applyAlignment="0" applyProtection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8" fillId="0" borderId="0" applyFont="0" applyFill="0" applyBorder="0" applyAlignment="0" applyProtection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8" fillId="0" borderId="0" applyFont="0" applyFill="0" applyBorder="0" applyAlignment="0" applyProtection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8" fillId="0" borderId="0" applyFont="0" applyFill="0" applyBorder="0" applyAlignment="0" applyProtection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8" fillId="0" borderId="0" applyFont="0" applyFill="0" applyBorder="0" applyAlignment="0" applyProtection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1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1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1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" fontId="1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1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5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0" fontId="38" fillId="0" borderId="0" applyFont="0" applyFill="0" applyBorder="0" applyAlignment="0" applyProtection="0">
      <alignment horizontal="right"/>
    </xf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8" fillId="0" borderId="0" applyFont="0" applyFill="0" applyBorder="0" applyAlignment="0" applyProtection="0">
      <alignment horizontal="right"/>
    </xf>
    <xf numFmtId="44" fontId="5" fillId="0" borderId="0" applyFont="0" applyFill="0" applyBorder="0" applyAlignment="0" applyProtection="0"/>
    <xf numFmtId="0" fontId="38" fillId="0" borderId="0" applyFont="0" applyFill="0" applyBorder="0" applyAlignment="0" applyProtection="0">
      <alignment horizontal="right"/>
    </xf>
    <xf numFmtId="44" fontId="5" fillId="0" borderId="0" applyFont="0" applyFill="0" applyBorder="0" applyAlignment="0" applyProtection="0"/>
    <xf numFmtId="0" fontId="38" fillId="0" borderId="0" applyFont="0" applyFill="0" applyBorder="0" applyAlignment="0" applyProtection="0">
      <alignment horizontal="right"/>
    </xf>
    <xf numFmtId="44" fontId="5" fillId="0" borderId="0" applyFont="0" applyFill="0" applyBorder="0" applyAlignment="0" applyProtection="0"/>
    <xf numFmtId="0" fontId="38" fillId="0" borderId="0" applyFont="0" applyFill="0" applyBorder="0" applyAlignment="0" applyProtection="0">
      <alignment horizontal="right"/>
    </xf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8" fillId="0" borderId="0" applyFont="0" applyFill="0" applyBorder="0" applyAlignment="0" applyProtection="0">
      <alignment horizontal="right"/>
    </xf>
    <xf numFmtId="44" fontId="5" fillId="0" borderId="0" applyFont="0" applyFill="0" applyBorder="0" applyAlignment="0" applyProtection="0"/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44" fontId="5" fillId="0" borderId="0" applyFont="0" applyFill="0" applyBorder="0" applyAlignment="0" applyProtection="0"/>
    <xf numFmtId="0" fontId="38" fillId="0" borderId="0" applyFont="0" applyFill="0" applyBorder="0" applyAlignment="0" applyProtection="0">
      <alignment horizontal="right"/>
    </xf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8" fillId="0" borderId="0" applyFont="0" applyFill="0" applyBorder="0" applyAlignment="0" applyProtection="0">
      <alignment horizontal="right"/>
    </xf>
    <xf numFmtId="44" fontId="5" fillId="0" borderId="0" applyFont="0" applyFill="0" applyBorder="0" applyAlignment="0" applyProtection="0"/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8" fillId="0" borderId="0" applyFont="0" applyFill="0" applyBorder="0" applyAlignment="0" applyProtection="0">
      <alignment horizontal="right"/>
    </xf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5" applyNumberFormat="0" applyFont="0" applyFill="0" applyAlignment="0" applyProtection="0"/>
    <xf numFmtId="1" fontId="21" fillId="0" borderId="0" applyFill="0"/>
    <xf numFmtId="0" fontId="39" fillId="0" borderId="0" applyFill="0" applyBorder="0" applyProtection="0">
      <alignment horizontal="left"/>
    </xf>
    <xf numFmtId="38" fontId="22" fillId="6" borderId="0" applyNumberFormat="0" applyBorder="0" applyAlignment="0" applyProtection="0"/>
    <xf numFmtId="38" fontId="22" fillId="3" borderId="0" applyNumberFormat="0" applyBorder="0" applyAlignment="0" applyProtection="0"/>
    <xf numFmtId="38" fontId="22" fillId="3" borderId="0" applyNumberFormat="0" applyBorder="0" applyAlignment="0" applyProtection="0"/>
    <xf numFmtId="38" fontId="22" fillId="3" borderId="0" applyNumberFormat="0" applyBorder="0" applyAlignment="0" applyProtection="0"/>
    <xf numFmtId="38" fontId="22" fillId="3" borderId="0" applyNumberFormat="0" applyBorder="0" applyAlignment="0" applyProtection="0"/>
    <xf numFmtId="38" fontId="22" fillId="3" borderId="0" applyNumberFormat="0" applyBorder="0" applyAlignment="0" applyProtection="0"/>
    <xf numFmtId="38" fontId="22" fillId="3" borderId="0" applyNumberFormat="0" applyBorder="0" applyAlignment="0" applyProtection="0"/>
    <xf numFmtId="38" fontId="22" fillId="3" borderId="0" applyNumberFormat="0" applyBorder="0" applyAlignment="0" applyProtection="0"/>
    <xf numFmtId="38" fontId="22" fillId="3" borderId="0" applyNumberFormat="0" applyBorder="0" applyAlignment="0" applyProtection="0"/>
    <xf numFmtId="38" fontId="22" fillId="6" borderId="0" applyNumberFormat="0" applyBorder="0" applyAlignment="0" applyProtection="0"/>
    <xf numFmtId="38" fontId="22" fillId="6" borderId="0" applyNumberFormat="0" applyBorder="0" applyAlignment="0" applyProtection="0"/>
    <xf numFmtId="38" fontId="22" fillId="6" borderId="0" applyNumberFormat="0" applyBorder="0" applyAlignment="0" applyProtection="0"/>
    <xf numFmtId="38" fontId="22" fillId="6" borderId="0" applyNumberFormat="0" applyBorder="0" applyAlignment="0" applyProtection="0"/>
    <xf numFmtId="38" fontId="22" fillId="6" borderId="0" applyNumberFormat="0" applyBorder="0" applyAlignment="0" applyProtection="0"/>
    <xf numFmtId="38" fontId="22" fillId="6" borderId="0" applyNumberFormat="0" applyBorder="0" applyAlignment="0" applyProtection="0"/>
    <xf numFmtId="38" fontId="22" fillId="6" borderId="0" applyNumberFormat="0" applyBorder="0" applyAlignment="0" applyProtection="0"/>
    <xf numFmtId="38" fontId="22" fillId="6" borderId="0" applyNumberFormat="0" applyBorder="0" applyAlignment="0" applyProtection="0"/>
    <xf numFmtId="38" fontId="22" fillId="6" borderId="0" applyNumberFormat="0" applyBorder="0" applyAlignment="0" applyProtection="0"/>
    <xf numFmtId="38" fontId="22" fillId="6" borderId="0" applyNumberFormat="0" applyBorder="0" applyAlignment="0" applyProtection="0"/>
    <xf numFmtId="38" fontId="22" fillId="6" borderId="0" applyNumberFormat="0" applyBorder="0" applyAlignment="0" applyProtection="0"/>
    <xf numFmtId="38" fontId="22" fillId="6" borderId="0" applyNumberFormat="0" applyBorder="0" applyAlignment="0" applyProtection="0"/>
    <xf numFmtId="38" fontId="22" fillId="6" borderId="0" applyNumberFormat="0" applyBorder="0" applyAlignment="0" applyProtection="0"/>
    <xf numFmtId="38" fontId="22" fillId="6" borderId="0" applyNumberFormat="0" applyBorder="0" applyAlignment="0" applyProtection="0"/>
    <xf numFmtId="38" fontId="22" fillId="6" borderId="0" applyNumberFormat="0" applyBorder="0" applyAlignment="0" applyProtection="0"/>
    <xf numFmtId="38" fontId="22" fillId="3" borderId="0" applyNumberFormat="0" applyBorder="0" applyAlignment="0" applyProtection="0"/>
    <xf numFmtId="38" fontId="22" fillId="3" borderId="0" applyNumberFormat="0" applyBorder="0" applyAlignment="0" applyProtection="0"/>
    <xf numFmtId="38" fontId="22" fillId="3" borderId="0" applyNumberFormat="0" applyBorder="0" applyAlignment="0" applyProtection="0"/>
    <xf numFmtId="38" fontId="22" fillId="3" borderId="0" applyNumberFormat="0" applyBorder="0" applyAlignment="0" applyProtection="0"/>
    <xf numFmtId="38" fontId="22" fillId="3" borderId="0" applyNumberFormat="0" applyBorder="0" applyAlignment="0" applyProtection="0"/>
    <xf numFmtId="38" fontId="22" fillId="3" borderId="0" applyNumberFormat="0" applyBorder="0" applyAlignment="0" applyProtection="0"/>
    <xf numFmtId="38" fontId="22" fillId="3" borderId="0" applyNumberFormat="0" applyBorder="0" applyAlignment="0" applyProtection="0"/>
    <xf numFmtId="0" fontId="38" fillId="0" borderId="0" applyFont="0" applyFill="0" applyBorder="0" applyAlignment="0" applyProtection="0">
      <alignment horizontal="right"/>
    </xf>
    <xf numFmtId="0" fontId="40" fillId="0" borderId="0" applyProtection="0">
      <alignment horizontal="righ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1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42" fillId="0" borderId="0" applyProtection="0">
      <alignment horizontal="left"/>
    </xf>
    <xf numFmtId="0" fontId="28" fillId="0" borderId="0"/>
    <xf numFmtId="0" fontId="29" fillId="0" borderId="0"/>
    <xf numFmtId="0" fontId="30" fillId="0" borderId="0"/>
    <xf numFmtId="10" fontId="22" fillId="6" borderId="4" applyNumberFormat="0" applyBorder="0" applyAlignment="0" applyProtection="0"/>
    <xf numFmtId="10" fontId="22" fillId="7" borderId="4" applyNumberFormat="0" applyBorder="0" applyAlignment="0" applyProtection="0"/>
    <xf numFmtId="10" fontId="22" fillId="7" borderId="4" applyNumberFormat="0" applyBorder="0" applyAlignment="0" applyProtection="0"/>
    <xf numFmtId="10" fontId="22" fillId="7" borderId="4" applyNumberFormat="0" applyBorder="0" applyAlignment="0" applyProtection="0"/>
    <xf numFmtId="10" fontId="22" fillId="7" borderId="4" applyNumberFormat="0" applyBorder="0" applyAlignment="0" applyProtection="0"/>
    <xf numFmtId="10" fontId="22" fillId="7" borderId="4" applyNumberFormat="0" applyBorder="0" applyAlignment="0" applyProtection="0"/>
    <xf numFmtId="10" fontId="22" fillId="7" borderId="4" applyNumberFormat="0" applyBorder="0" applyAlignment="0" applyProtection="0"/>
    <xf numFmtId="10" fontId="22" fillId="7" borderId="4" applyNumberFormat="0" applyBorder="0" applyAlignment="0" applyProtection="0"/>
    <xf numFmtId="10" fontId="22" fillId="7" borderId="4" applyNumberFormat="0" applyBorder="0" applyAlignment="0" applyProtection="0"/>
    <xf numFmtId="10" fontId="22" fillId="6" borderId="4" applyNumberFormat="0" applyBorder="0" applyAlignment="0" applyProtection="0"/>
    <xf numFmtId="10" fontId="22" fillId="6" borderId="4" applyNumberFormat="0" applyBorder="0" applyAlignment="0" applyProtection="0"/>
    <xf numFmtId="10" fontId="22" fillId="6" borderId="4" applyNumberFormat="0" applyBorder="0" applyAlignment="0" applyProtection="0"/>
    <xf numFmtId="10" fontId="22" fillId="6" borderId="4" applyNumberFormat="0" applyBorder="0" applyAlignment="0" applyProtection="0"/>
    <xf numFmtId="10" fontId="22" fillId="6" borderId="4" applyNumberFormat="0" applyBorder="0" applyAlignment="0" applyProtection="0"/>
    <xf numFmtId="10" fontId="22" fillId="6" borderId="4" applyNumberFormat="0" applyBorder="0" applyAlignment="0" applyProtection="0"/>
    <xf numFmtId="10" fontId="22" fillId="6" borderId="4" applyNumberFormat="0" applyBorder="0" applyAlignment="0" applyProtection="0"/>
    <xf numFmtId="10" fontId="22" fillId="6" borderId="4" applyNumberFormat="0" applyBorder="0" applyAlignment="0" applyProtection="0"/>
    <xf numFmtId="10" fontId="22" fillId="6" borderId="4" applyNumberFormat="0" applyBorder="0" applyAlignment="0" applyProtection="0"/>
    <xf numFmtId="10" fontId="22" fillId="6" borderId="4" applyNumberFormat="0" applyBorder="0" applyAlignment="0" applyProtection="0"/>
    <xf numFmtId="10" fontId="22" fillId="6" borderId="4" applyNumberFormat="0" applyBorder="0" applyAlignment="0" applyProtection="0"/>
    <xf numFmtId="10" fontId="22" fillId="6" borderId="4" applyNumberFormat="0" applyBorder="0" applyAlignment="0" applyProtection="0"/>
    <xf numFmtId="10" fontId="22" fillId="6" borderId="4" applyNumberFormat="0" applyBorder="0" applyAlignment="0" applyProtection="0"/>
    <xf numFmtId="10" fontId="22" fillId="6" borderId="4" applyNumberFormat="0" applyBorder="0" applyAlignment="0" applyProtection="0"/>
    <xf numFmtId="10" fontId="22" fillId="6" borderId="4" applyNumberFormat="0" applyBorder="0" applyAlignment="0" applyProtection="0"/>
    <xf numFmtId="10" fontId="22" fillId="7" borderId="4" applyNumberFormat="0" applyBorder="0" applyAlignment="0" applyProtection="0"/>
    <xf numFmtId="10" fontId="22" fillId="7" borderId="4" applyNumberFormat="0" applyBorder="0" applyAlignment="0" applyProtection="0"/>
    <xf numFmtId="10" fontId="22" fillId="7" borderId="4" applyNumberFormat="0" applyBorder="0" applyAlignment="0" applyProtection="0"/>
    <xf numFmtId="10" fontId="22" fillId="7" borderId="4" applyNumberFormat="0" applyBorder="0" applyAlignment="0" applyProtection="0"/>
    <xf numFmtId="10" fontId="22" fillId="7" borderId="4" applyNumberFormat="0" applyBorder="0" applyAlignment="0" applyProtection="0"/>
    <xf numFmtId="10" fontId="22" fillId="7" borderId="4" applyNumberFormat="0" applyBorder="0" applyAlignment="0" applyProtection="0"/>
    <xf numFmtId="10" fontId="22" fillId="7" borderId="4" applyNumberFormat="0" applyBorder="0" applyAlignment="0" applyProtection="0"/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2" fontId="24" fillId="0" borderId="0" applyNumberFormat="0" applyFill="0" applyBorder="0" applyAlignment="0" applyProtection="0">
      <protection locked="0"/>
    </xf>
    <xf numFmtId="178" fontId="43" fillId="0" borderId="0" applyBorder="0">
      <alignment horizontal="right" vertical="top"/>
      <protection locked="0"/>
    </xf>
    <xf numFmtId="179" fontId="43" fillId="0" borderId="0" applyBorder="0">
      <alignment horizontal="right" vertical="top"/>
      <protection locked="0"/>
    </xf>
    <xf numFmtId="183" fontId="17" fillId="3" borderId="0" applyFill="0" applyBorder="0">
      <protection locked="0"/>
    </xf>
    <xf numFmtId="178" fontId="43" fillId="0" borderId="0" applyBorder="0" applyProtection="0"/>
    <xf numFmtId="184" fontId="43" fillId="0" borderId="0" applyBorder="0">
      <alignment horizontal="right" vertical="top"/>
      <protection locked="0"/>
    </xf>
    <xf numFmtId="0" fontId="21" fillId="3" borderId="0" applyNumberFormat="0" applyFill="0" applyBorder="0"/>
    <xf numFmtId="178" fontId="26" fillId="0" borderId="0" applyNumberFormat="0" applyFill="0" applyBorder="0" applyProtection="0">
      <alignment horizontal="left" vertical="top"/>
    </xf>
    <xf numFmtId="172" fontId="23" fillId="0" borderId="0" applyNumberFormat="0" applyFill="0" applyBorder="0" applyAlignment="0"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18" fillId="0" borderId="0">
      <alignment vertical="top"/>
    </xf>
    <xf numFmtId="0" fontId="25" fillId="0" borderId="0" applyNumberFormat="0" applyFill="0" applyBorder="0" applyAlignment="0" applyProtection="0"/>
    <xf numFmtId="0" fontId="22" fillId="0" borderId="0" applyNumberFormat="0" applyFill="0" applyBorder="0"/>
    <xf numFmtId="179" fontId="22" fillId="0" borderId="0" applyFill="0" applyBorder="0">
      <alignment vertical="top"/>
    </xf>
    <xf numFmtId="179" fontId="22" fillId="0" borderId="0" applyFill="0" applyBorder="0" applyAlignment="0"/>
    <xf numFmtId="178" fontId="25" fillId="0" borderId="0" applyNumberFormat="0" applyFill="0" applyBorder="0" applyAlignment="0"/>
    <xf numFmtId="178" fontId="44" fillId="0" borderId="0" applyNumberFormat="0" applyFill="0" applyBorder="0">
      <alignment vertical="center"/>
    </xf>
    <xf numFmtId="178" fontId="22" fillId="0" borderId="0" applyFill="0" applyBorder="0">
      <alignment horizontal="right"/>
    </xf>
    <xf numFmtId="0" fontId="22" fillId="0" borderId="0" applyFill="0" applyBorder="0" applyProtection="0">
      <alignment vertical="top"/>
    </xf>
    <xf numFmtId="178" fontId="22" fillId="0" borderId="0" applyFill="0" applyBorder="0">
      <alignment horizontal="right" vertical="top"/>
    </xf>
    <xf numFmtId="0" fontId="38" fillId="0" borderId="0" applyFont="0" applyFill="0" applyBorder="0" applyAlignment="0" applyProtection="0">
      <alignment horizontal="right"/>
    </xf>
    <xf numFmtId="172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8" fillId="0" borderId="0"/>
    <xf numFmtId="0" fontId="15" fillId="0" borderId="0"/>
    <xf numFmtId="0" fontId="15" fillId="0" borderId="0"/>
    <xf numFmtId="0" fontId="5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0" fontId="5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0" fontId="5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0" fontId="5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0" fontId="5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0" fontId="5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0" fontId="5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0" fontId="5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0" fontId="5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0" fontId="5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0" fontId="5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0" fontId="5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0" fontId="15" fillId="0" borderId="0"/>
    <xf numFmtId="171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0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1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1" fontId="19" fillId="0" borderId="0"/>
    <xf numFmtId="171" fontId="19" fillId="0" borderId="0"/>
    <xf numFmtId="171" fontId="19" fillId="0" borderId="0"/>
    <xf numFmtId="0" fontId="5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0" fontId="5" fillId="0" borderId="0"/>
    <xf numFmtId="171" fontId="19" fillId="0" borderId="0"/>
    <xf numFmtId="0" fontId="5" fillId="0" borderId="0"/>
    <xf numFmtId="0" fontId="5" fillId="0" borderId="0"/>
    <xf numFmtId="0" fontId="5" fillId="0" borderId="0"/>
    <xf numFmtId="171" fontId="19" fillId="0" borderId="0"/>
    <xf numFmtId="0" fontId="1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1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1" fontId="19" fillId="0" borderId="0"/>
    <xf numFmtId="171" fontId="19" fillId="0" borderId="0"/>
    <xf numFmtId="171" fontId="19" fillId="0" borderId="0"/>
    <xf numFmtId="0" fontId="5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0" fontId="5" fillId="0" borderId="0"/>
    <xf numFmtId="171" fontId="19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Protection="0"/>
    <xf numFmtId="0" fontId="5" fillId="0" borderId="0" applyProtection="0"/>
    <xf numFmtId="0" fontId="5" fillId="0" borderId="0" applyProtection="0"/>
    <xf numFmtId="0" fontId="5" fillId="0" borderId="0" applyProtection="0"/>
    <xf numFmtId="0" fontId="5" fillId="0" borderId="0" applyProtection="0"/>
    <xf numFmtId="0" fontId="5" fillId="0" borderId="0" applyProtection="0"/>
    <xf numFmtId="0" fontId="5" fillId="0" borderId="0" applyProtection="0"/>
    <xf numFmtId="0" fontId="5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Protection="0"/>
    <xf numFmtId="0" fontId="5" fillId="0" borderId="0" applyProtection="0"/>
    <xf numFmtId="0" fontId="5" fillId="0" borderId="0" applyProtection="0"/>
    <xf numFmtId="0" fontId="5" fillId="0" borderId="0" applyProtection="0"/>
    <xf numFmtId="0" fontId="5" fillId="0" borderId="0" applyProtection="0"/>
    <xf numFmtId="0" fontId="5" fillId="0" borderId="0" applyProtection="0"/>
    <xf numFmtId="0" fontId="5" fillId="0" borderId="0" applyProtection="0"/>
    <xf numFmtId="0" fontId="5" fillId="0" borderId="0"/>
    <xf numFmtId="0" fontId="5" fillId="0" borderId="0"/>
    <xf numFmtId="0" fontId="5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0" fontId="5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0" fontId="5" fillId="0" borderId="0"/>
    <xf numFmtId="0" fontId="15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8" fillId="0" borderId="0"/>
    <xf numFmtId="0" fontId="15" fillId="0" borderId="0"/>
    <xf numFmtId="0" fontId="15" fillId="0" borderId="0"/>
    <xf numFmtId="0" fontId="19" fillId="0" borderId="0"/>
    <xf numFmtId="0" fontId="5" fillId="0" borderId="0" applyProtection="0"/>
    <xf numFmtId="0" fontId="5" fillId="0" borderId="0" applyProtection="0"/>
    <xf numFmtId="0" fontId="5" fillId="0" borderId="0" applyProtection="0"/>
    <xf numFmtId="0" fontId="5" fillId="0" borderId="0" applyProtection="0"/>
    <xf numFmtId="0" fontId="5" fillId="0" borderId="0" applyProtection="0"/>
    <xf numFmtId="0" fontId="5" fillId="0" borderId="0" applyProtection="0"/>
    <xf numFmtId="0" fontId="5" fillId="0" borderId="0" applyProtection="0"/>
    <xf numFmtId="0" fontId="5" fillId="0" borderId="0" applyProtection="0"/>
    <xf numFmtId="0" fontId="5" fillId="0" borderId="0" applyProtection="0"/>
    <xf numFmtId="0" fontId="5" fillId="0" borderId="0" applyProtection="0"/>
    <xf numFmtId="0" fontId="5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Protection="0"/>
    <xf numFmtId="0" fontId="5" fillId="0" borderId="0"/>
    <xf numFmtId="0" fontId="5" fillId="0" borderId="0"/>
    <xf numFmtId="0" fontId="53" fillId="0" borderId="0"/>
    <xf numFmtId="0" fontId="5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Protection="0"/>
    <xf numFmtId="0" fontId="53" fillId="0" borderId="0"/>
    <xf numFmtId="0" fontId="5" fillId="0" borderId="0" applyProtection="0"/>
    <xf numFmtId="0" fontId="5" fillId="0" borderId="0" applyProtection="0"/>
    <xf numFmtId="0" fontId="5" fillId="0" borderId="0" applyProtection="0"/>
    <xf numFmtId="0" fontId="15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8" fillId="0" borderId="0"/>
    <xf numFmtId="0" fontId="15" fillId="0" borderId="0"/>
    <xf numFmtId="0" fontId="15" fillId="0" borderId="0"/>
    <xf numFmtId="0" fontId="8" fillId="0" borderId="0"/>
    <xf numFmtId="0" fontId="15" fillId="0" borderId="0"/>
    <xf numFmtId="0" fontId="8" fillId="0" borderId="0"/>
    <xf numFmtId="0" fontId="15" fillId="0" borderId="0"/>
    <xf numFmtId="0" fontId="15" fillId="0" borderId="0"/>
    <xf numFmtId="0" fontId="8" fillId="0" borderId="0"/>
    <xf numFmtId="0" fontId="15" fillId="0" borderId="0"/>
    <xf numFmtId="0" fontId="8" fillId="0" borderId="0"/>
    <xf numFmtId="0" fontId="15" fillId="0" borderId="0"/>
    <xf numFmtId="0" fontId="8" fillId="0" borderId="0"/>
    <xf numFmtId="0" fontId="8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8" fillId="0" borderId="0"/>
    <xf numFmtId="0" fontId="8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34" fillId="8" borderId="0" applyNumberFormat="0" applyBorder="0">
      <alignment horizontal="center"/>
      <protection locked="0"/>
    </xf>
    <xf numFmtId="181" fontId="21" fillId="0" borderId="0" applyFont="0" applyFill="0" applyBorder="0">
      <alignment horizontal="right" vertical="top"/>
    </xf>
    <xf numFmtId="180" fontId="21" fillId="3" borderId="0" applyFill="0" applyBorder="0">
      <alignment horizontal="right" vertical="top"/>
    </xf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7" fillId="0" borderId="0" applyNumberFormat="0" applyFont="0" applyFill="0" applyBorder="0" applyAlignment="0" applyProtection="0">
      <alignment horizontal="left"/>
    </xf>
    <xf numFmtId="15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0" fontId="52" fillId="0" borderId="6">
      <alignment horizontal="center"/>
    </xf>
    <xf numFmtId="3" fontId="27" fillId="0" borderId="0" applyFont="0" applyFill="0" applyBorder="0" applyAlignment="0" applyProtection="0"/>
    <xf numFmtId="0" fontId="27" fillId="9" borderId="0" applyNumberFormat="0" applyFont="0" applyBorder="0" applyAlignment="0" applyProtection="0"/>
    <xf numFmtId="182" fontId="45" fillId="0" borderId="0" applyNumberFormat="0" applyFill="0" applyBorder="0"/>
    <xf numFmtId="0" fontId="46" fillId="3" borderId="0" applyNumberFormat="0" applyBorder="0">
      <alignment vertical="center"/>
    </xf>
    <xf numFmtId="176" fontId="36" fillId="0" borderId="0" applyFill="0" applyBorder="0" applyProtection="0"/>
    <xf numFmtId="0" fontId="47" fillId="0" borderId="0" applyBorder="0" applyProtection="0">
      <alignment vertical="center"/>
    </xf>
    <xf numFmtId="0" fontId="47" fillId="0" borderId="2" applyBorder="0" applyProtection="0">
      <alignment horizontal="right" vertical="center"/>
    </xf>
    <xf numFmtId="0" fontId="48" fillId="10" borderId="0" applyBorder="0" applyProtection="0">
      <alignment horizontal="centerContinuous" vertical="center"/>
    </xf>
    <xf numFmtId="0" fontId="48" fillId="11" borderId="2" applyBorder="0" applyProtection="0">
      <alignment horizontal="centerContinuous" vertical="center"/>
    </xf>
    <xf numFmtId="0" fontId="49" fillId="0" borderId="0" applyBorder="0" applyProtection="0">
      <alignment horizontal="left"/>
    </xf>
    <xf numFmtId="0" fontId="50" fillId="0" borderId="0" applyFill="0" applyBorder="0" applyProtection="0">
      <alignment horizontal="left"/>
    </xf>
    <xf numFmtId="0" fontId="39" fillId="0" borderId="7" applyFill="0" applyBorder="0" applyProtection="0">
      <alignment horizontal="left" vertical="top"/>
    </xf>
    <xf numFmtId="177" fontId="21" fillId="12" borderId="0" applyFill="0"/>
    <xf numFmtId="177" fontId="51" fillId="0" borderId="4">
      <alignment horizontal="right" vertical="top"/>
      <protection locked="0"/>
    </xf>
    <xf numFmtId="178" fontId="21" fillId="3" borderId="0" applyFill="0" applyBorder="0">
      <alignment horizontal="right" vertical="top"/>
    </xf>
    <xf numFmtId="178" fontId="36" fillId="0" borderId="0" applyFill="0" applyBorder="0">
      <alignment horizontal="right" vertical="top"/>
    </xf>
  </cellStyleXfs>
  <cellXfs count="194">
    <xf numFmtId="0" fontId="0" fillId="0" borderId="0" xfId="0"/>
    <xf numFmtId="0" fontId="1" fillId="0" borderId="0" xfId="0" applyFont="1" applyFill="1" applyAlignment="1">
      <alignment vertical="top"/>
    </xf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indent="5"/>
    </xf>
    <xf numFmtId="15" fontId="2" fillId="0" borderId="0" xfId="0" applyNumberFormat="1" applyFont="1" applyFill="1"/>
    <xf numFmtId="0" fontId="4" fillId="0" borderId="0" xfId="0" applyFont="1" applyAlignment="1"/>
    <xf numFmtId="15" fontId="2" fillId="0" borderId="0" xfId="0" applyNumberFormat="1" applyFont="1" applyAlignment="1">
      <alignment horizontal="center" vertical="center"/>
    </xf>
    <xf numFmtId="1" fontId="2" fillId="0" borderId="0" xfId="0" applyNumberFormat="1" applyFont="1"/>
    <xf numFmtId="0" fontId="6" fillId="0" borderId="0" xfId="3" applyFont="1" applyFill="1" applyBorder="1"/>
    <xf numFmtId="15" fontId="6" fillId="0" borderId="0" xfId="3" applyNumberFormat="1" applyFont="1" applyFill="1" applyBorder="1"/>
    <xf numFmtId="39" fontId="6" fillId="0" borderId="0" xfId="3" applyNumberFormat="1" applyFont="1" applyBorder="1"/>
    <xf numFmtId="0" fontId="6" fillId="0" borderId="0" xfId="3" applyFont="1" applyBorder="1"/>
    <xf numFmtId="0" fontId="6" fillId="0" borderId="0" xfId="3" applyFont="1" applyBorder="1" applyAlignment="1">
      <alignment horizontal="center" vertical="center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164" fontId="6" fillId="0" borderId="0" xfId="3" applyNumberFormat="1" applyFont="1" applyFill="1" applyBorder="1"/>
    <xf numFmtId="39" fontId="9" fillId="0" borderId="0" xfId="1" applyNumberFormat="1" applyFont="1" applyFill="1" applyBorder="1"/>
    <xf numFmtId="39" fontId="6" fillId="0" borderId="0" xfId="4" applyNumberFormat="1" applyFont="1" applyBorder="1"/>
    <xf numFmtId="39" fontId="6" fillId="0" borderId="0" xfId="4" applyNumberFormat="1" applyFont="1" applyFill="1" applyBorder="1"/>
    <xf numFmtId="165" fontId="6" fillId="0" borderId="0" xfId="4" applyNumberFormat="1" applyFont="1" applyBorder="1" applyAlignment="1">
      <alignment horizontal="center" vertical="center"/>
    </xf>
    <xf numFmtId="39" fontId="3" fillId="0" borderId="0" xfId="0" applyNumberFormat="1" applyFont="1"/>
    <xf numFmtId="39" fontId="2" fillId="0" borderId="0" xfId="0" applyNumberFormat="1" applyFont="1"/>
    <xf numFmtId="39" fontId="9" fillId="0" borderId="0" xfId="1" applyNumberFormat="1" applyFont="1" applyBorder="1"/>
    <xf numFmtId="39" fontId="2" fillId="0" borderId="0" xfId="1" applyNumberFormat="1" applyFont="1" applyBorder="1"/>
    <xf numFmtId="39" fontId="2" fillId="0" borderId="0" xfId="5" applyNumberFormat="1" applyFont="1"/>
    <xf numFmtId="0" fontId="2" fillId="0" borderId="0" xfId="0" applyFont="1" applyFill="1" applyBorder="1" applyAlignment="1">
      <alignment horizontal="left" indent="1"/>
    </xf>
    <xf numFmtId="166" fontId="9" fillId="0" borderId="0" xfId="0" applyNumberFormat="1" applyFont="1" applyFill="1" applyBorder="1"/>
    <xf numFmtId="0" fontId="2" fillId="0" borderId="0" xfId="0" applyFont="1" applyBorder="1" applyAlignment="1">
      <alignment horizontal="left" indent="1"/>
    </xf>
    <xf numFmtId="164" fontId="2" fillId="0" borderId="0" xfId="0" applyNumberFormat="1" applyFont="1" applyBorder="1"/>
    <xf numFmtId="39" fontId="2" fillId="0" borderId="0" xfId="5" applyNumberFormat="1" applyFont="1" applyBorder="1"/>
    <xf numFmtId="167" fontId="2" fillId="0" borderId="0" xfId="5" applyNumberFormat="1" applyFont="1" applyBorder="1" applyAlignment="1">
      <alignment horizontal="center" vertical="center"/>
    </xf>
    <xf numFmtId="39" fontId="2" fillId="0" borderId="0" xfId="5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8" fontId="6" fillId="0" borderId="0" xfId="4" applyNumberFormat="1" applyFont="1" applyBorder="1"/>
    <xf numFmtId="168" fontId="6" fillId="0" borderId="0" xfId="4" applyNumberFormat="1" applyFont="1" applyFill="1" applyBorder="1"/>
    <xf numFmtId="0" fontId="2" fillId="0" borderId="0" xfId="0" applyFont="1" applyBorder="1"/>
    <xf numFmtId="39" fontId="2" fillId="0" borderId="1" xfId="5" applyNumberFormat="1" applyFont="1" applyBorder="1"/>
    <xf numFmtId="169" fontId="2" fillId="0" borderId="0" xfId="5" applyNumberFormat="1" applyFont="1" applyBorder="1"/>
    <xf numFmtId="169" fontId="2" fillId="0" borderId="0" xfId="5" applyNumberFormat="1" applyFont="1"/>
    <xf numFmtId="39" fontId="2" fillId="0" borderId="0" xfId="5" applyNumberFormat="1" applyFont="1" applyAlignment="1">
      <alignment horizontal="center" vertical="center"/>
    </xf>
    <xf numFmtId="0" fontId="2" fillId="0" borderId="0" xfId="0" applyFont="1" applyAlignment="1">
      <alignment horizontal="left" indent="1"/>
    </xf>
    <xf numFmtId="164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2" fillId="0" borderId="0" xfId="0" applyFont="1" applyAlignment="1">
      <alignment horizontal="left" indent="2"/>
    </xf>
    <xf numFmtId="39" fontId="6" fillId="0" borderId="0" xfId="4" applyNumberFormat="1" applyFont="1" applyFill="1" applyAlignment="1">
      <alignment horizontal="right"/>
    </xf>
    <xf numFmtId="39" fontId="2" fillId="0" borderId="0" xfId="0" applyNumberFormat="1" applyFont="1" applyFill="1" applyBorder="1" applyAlignment="1">
      <alignment horizontal="center" vertical="center"/>
    </xf>
    <xf numFmtId="39" fontId="3" fillId="0" borderId="0" xfId="1" applyNumberFormat="1" applyFont="1" applyFill="1" applyBorder="1" applyAlignment="1">
      <alignment horizontal="right"/>
    </xf>
    <xf numFmtId="39" fontId="6" fillId="0" borderId="2" xfId="4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39" fontId="2" fillId="0" borderId="0" xfId="5" applyNumberFormat="1" applyFont="1" applyAlignment="1">
      <alignment horizontal="right"/>
    </xf>
    <xf numFmtId="39" fontId="6" fillId="0" borderId="0" xfId="3" applyNumberFormat="1" applyFont="1" applyFill="1" applyAlignment="1">
      <alignment horizontal="right"/>
    </xf>
    <xf numFmtId="39" fontId="6" fillId="0" borderId="3" xfId="3" applyNumberFormat="1" applyFont="1" applyFill="1" applyBorder="1" applyAlignment="1">
      <alignment horizontal="right"/>
    </xf>
    <xf numFmtId="39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39" fontId="2" fillId="0" borderId="0" xfId="0" applyNumberFormat="1" applyFont="1" applyAlignment="1">
      <alignment horizontal="center"/>
    </xf>
    <xf numFmtId="43" fontId="7" fillId="0" borderId="0" xfId="5" applyFont="1" applyAlignment="1">
      <alignment horizontal="right"/>
    </xf>
    <xf numFmtId="170" fontId="6" fillId="0" borderId="0" xfId="4" applyNumberFormat="1" applyFont="1" applyFill="1" applyAlignment="1">
      <alignment horizontal="right"/>
    </xf>
    <xf numFmtId="0" fontId="6" fillId="0" borderId="0" xfId="3" applyFont="1"/>
    <xf numFmtId="170" fontId="6" fillId="0" borderId="0" xfId="4" applyNumberFormat="1" applyFont="1" applyFill="1"/>
    <xf numFmtId="39" fontId="6" fillId="0" borderId="0" xfId="4" applyNumberFormat="1" applyFont="1" applyFill="1" applyBorder="1" applyAlignment="1">
      <alignment horizontal="right"/>
    </xf>
    <xf numFmtId="39" fontId="6" fillId="0" borderId="0" xfId="4" applyNumberFormat="1" applyFont="1" applyFill="1"/>
    <xf numFmtId="39" fontId="6" fillId="0" borderId="0" xfId="3" applyNumberFormat="1" applyFont="1" applyFill="1"/>
    <xf numFmtId="0" fontId="2" fillId="0" borderId="0" xfId="0" applyFont="1" applyAlignment="1">
      <alignment horizontal="left" indent="3"/>
    </xf>
    <xf numFmtId="43" fontId="2" fillId="0" borderId="0" xfId="5" applyFont="1"/>
    <xf numFmtId="43" fontId="6" fillId="0" borderId="0" xfId="4" applyNumberFormat="1" applyFont="1" applyFill="1"/>
    <xf numFmtId="0" fontId="6" fillId="0" borderId="0" xfId="3" applyFont="1" applyFill="1"/>
    <xf numFmtId="39" fontId="6" fillId="0" borderId="2" xfId="3" applyNumberFormat="1" applyFont="1" applyFill="1" applyBorder="1"/>
    <xf numFmtId="0" fontId="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indent="1"/>
    </xf>
    <xf numFmtId="10" fontId="2" fillId="0" borderId="0" xfId="0" applyNumberFormat="1" applyFont="1"/>
    <xf numFmtId="10" fontId="6" fillId="0" borderId="0" xfId="3" applyNumberFormat="1" applyFont="1" applyFill="1"/>
    <xf numFmtId="43" fontId="6" fillId="0" borderId="0" xfId="4" applyFont="1" applyFill="1"/>
    <xf numFmtId="10" fontId="2" fillId="0" borderId="0" xfId="2" applyNumberFormat="1" applyFont="1" applyFill="1" applyBorder="1" applyAlignment="1">
      <alignment horizontal="center" vertical="center"/>
    </xf>
    <xf numFmtId="10" fontId="6" fillId="0" borderId="0" xfId="6" applyNumberFormat="1" applyFont="1" applyFill="1"/>
    <xf numFmtId="43" fontId="7" fillId="0" borderId="0" xfId="5" applyFont="1" applyAlignment="1">
      <alignment horizontal="right" wrapText="1"/>
    </xf>
    <xf numFmtId="1" fontId="6" fillId="0" borderId="0" xfId="4" applyNumberFormat="1" applyFont="1" applyFill="1"/>
    <xf numFmtId="1" fontId="6" fillId="0" borderId="0" xfId="4" applyNumberFormat="1" applyFont="1" applyFill="1" applyBorder="1"/>
    <xf numFmtId="39" fontId="6" fillId="0" borderId="2" xfId="4" applyNumberFormat="1" applyFont="1" applyFill="1" applyBorder="1"/>
    <xf numFmtId="1" fontId="6" fillId="0" borderId="2" xfId="4" applyNumberFormat="1" applyFont="1" applyFill="1" applyBorder="1"/>
    <xf numFmtId="10" fontId="6" fillId="0" borderId="2" xfId="6" applyNumberFormat="1" applyFont="1" applyFill="1" applyBorder="1"/>
    <xf numFmtId="43" fontId="6" fillId="0" borderId="0" xfId="1" applyFont="1" applyFill="1"/>
    <xf numFmtId="10" fontId="6" fillId="0" borderId="0" xfId="4" applyNumberFormat="1" applyFont="1" applyFill="1"/>
    <xf numFmtId="43" fontId="2" fillId="0" borderId="0" xfId="0" applyNumberFormat="1" applyFont="1" applyFill="1"/>
    <xf numFmtId="10" fontId="6" fillId="0" borderId="0" xfId="6" applyNumberFormat="1" applyFont="1" applyFill="1" applyAlignment="1">
      <alignment horizontal="right"/>
    </xf>
    <xf numFmtId="0" fontId="6" fillId="0" borderId="0" xfId="3" applyFont="1" applyFill="1" applyAlignment="1">
      <alignment horizontal="right"/>
    </xf>
    <xf numFmtId="0" fontId="11" fillId="0" borderId="0" xfId="0" applyFont="1" applyAlignment="1">
      <alignment vertical="center" wrapText="1"/>
    </xf>
    <xf numFmtId="43" fontId="2" fillId="0" borderId="0" xfId="7" applyFont="1"/>
    <xf numFmtId="0" fontId="14" fillId="0" borderId="0" xfId="0" applyFont="1" applyAlignment="1">
      <alignment vertical="center" wrapText="1"/>
    </xf>
    <xf numFmtId="170" fontId="2" fillId="0" borderId="0" xfId="7" applyNumberFormat="1" applyFont="1"/>
    <xf numFmtId="43" fontId="2" fillId="0" borderId="0" xfId="8" applyFont="1"/>
    <xf numFmtId="170" fontId="2" fillId="0" borderId="0" xfId="8" applyNumberFormat="1" applyFont="1"/>
    <xf numFmtId="0" fontId="1" fillId="2" borderId="0" xfId="0" applyFont="1" applyFill="1" applyAlignment="1">
      <alignment vertical="top"/>
    </xf>
    <xf numFmtId="39" fontId="3" fillId="0" borderId="0" xfId="8" applyNumberFormat="1" applyFont="1" applyFill="1" applyBorder="1" applyAlignment="1">
      <alignment horizontal="right"/>
    </xf>
    <xf numFmtId="0" fontId="1" fillId="0" borderId="0" xfId="0" applyFont="1" applyFill="1" applyAlignment="1">
      <alignment vertical="top"/>
    </xf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indent="5"/>
    </xf>
    <xf numFmtId="15" fontId="2" fillId="0" borderId="0" xfId="0" applyNumberFormat="1" applyFont="1" applyFill="1"/>
    <xf numFmtId="0" fontId="4" fillId="0" borderId="0" xfId="0" applyFont="1" applyAlignment="1"/>
    <xf numFmtId="15" fontId="2" fillId="0" borderId="0" xfId="0" applyNumberFormat="1" applyFont="1" applyAlignment="1">
      <alignment horizontal="center" vertical="center"/>
    </xf>
    <xf numFmtId="1" fontId="2" fillId="0" borderId="0" xfId="0" applyNumberFormat="1" applyFont="1"/>
    <xf numFmtId="0" fontId="6" fillId="0" borderId="0" xfId="3" applyFont="1" applyFill="1" applyBorder="1"/>
    <xf numFmtId="15" fontId="6" fillId="0" borderId="0" xfId="3" applyNumberFormat="1" applyFont="1" applyFill="1" applyBorder="1"/>
    <xf numFmtId="39" fontId="6" fillId="0" borderId="0" xfId="3" applyNumberFormat="1" applyFont="1" applyBorder="1"/>
    <xf numFmtId="0" fontId="6" fillId="0" borderId="0" xfId="3" applyFont="1" applyBorder="1"/>
    <xf numFmtId="0" fontId="6" fillId="0" borderId="0" xfId="3" applyFont="1" applyBorder="1" applyAlignment="1">
      <alignment horizontal="center" vertical="center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164" fontId="6" fillId="0" borderId="0" xfId="3" applyNumberFormat="1" applyFont="1" applyFill="1" applyBorder="1"/>
    <xf numFmtId="39" fontId="9" fillId="0" borderId="0" xfId="1" applyNumberFormat="1" applyFont="1" applyFill="1" applyBorder="1"/>
    <xf numFmtId="39" fontId="6" fillId="0" borderId="0" xfId="4" applyNumberFormat="1" applyFont="1" applyBorder="1"/>
    <xf numFmtId="39" fontId="6" fillId="0" borderId="0" xfId="4" applyNumberFormat="1" applyFont="1" applyFill="1" applyBorder="1"/>
    <xf numFmtId="165" fontId="6" fillId="0" borderId="0" xfId="4" applyNumberFormat="1" applyFont="1" applyBorder="1" applyAlignment="1">
      <alignment horizontal="center" vertical="center"/>
    </xf>
    <xf numFmtId="39" fontId="3" fillId="0" borderId="0" xfId="0" applyNumberFormat="1" applyFont="1"/>
    <xf numFmtId="39" fontId="2" fillId="0" borderId="0" xfId="0" applyNumberFormat="1" applyFont="1"/>
    <xf numFmtId="39" fontId="9" fillId="0" borderId="0" xfId="1" applyNumberFormat="1" applyFont="1" applyBorder="1"/>
    <xf numFmtId="39" fontId="2" fillId="0" borderId="0" xfId="1" applyNumberFormat="1" applyFont="1" applyBorder="1"/>
    <xf numFmtId="39" fontId="2" fillId="0" borderId="0" xfId="5" applyNumberFormat="1" applyFont="1"/>
    <xf numFmtId="0" fontId="2" fillId="0" borderId="0" xfId="0" applyFont="1" applyFill="1" applyBorder="1" applyAlignment="1">
      <alignment horizontal="left" indent="1"/>
    </xf>
    <xf numFmtId="166" fontId="9" fillId="0" borderId="0" xfId="0" applyNumberFormat="1" applyFont="1" applyFill="1" applyBorder="1"/>
    <xf numFmtId="0" fontId="2" fillId="0" borderId="0" xfId="0" applyFont="1" applyBorder="1" applyAlignment="1">
      <alignment horizontal="left" indent="1"/>
    </xf>
    <xf numFmtId="164" fontId="2" fillId="0" borderId="0" xfId="0" applyNumberFormat="1" applyFont="1" applyBorder="1"/>
    <xf numFmtId="39" fontId="2" fillId="0" borderId="0" xfId="5" applyNumberFormat="1" applyFont="1" applyBorder="1"/>
    <xf numFmtId="167" fontId="2" fillId="0" borderId="0" xfId="5" applyNumberFormat="1" applyFont="1" applyBorder="1" applyAlignment="1">
      <alignment horizontal="center" vertical="center"/>
    </xf>
    <xf numFmtId="39" fontId="2" fillId="0" borderId="0" xfId="5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8" fontId="6" fillId="0" borderId="0" xfId="4" applyNumberFormat="1" applyFont="1" applyBorder="1"/>
    <xf numFmtId="168" fontId="6" fillId="0" borderId="0" xfId="4" applyNumberFormat="1" applyFont="1" applyFill="1" applyBorder="1"/>
    <xf numFmtId="0" fontId="2" fillId="0" borderId="0" xfId="0" applyFont="1" applyBorder="1"/>
    <xf numFmtId="39" fontId="2" fillId="0" borderId="1" xfId="5" applyNumberFormat="1" applyFont="1" applyBorder="1"/>
    <xf numFmtId="169" fontId="2" fillId="0" borderId="0" xfId="5" applyNumberFormat="1" applyFont="1" applyBorder="1"/>
    <xf numFmtId="169" fontId="2" fillId="0" borderId="0" xfId="5" applyNumberFormat="1" applyFont="1"/>
    <xf numFmtId="39" fontId="2" fillId="0" borderId="0" xfId="5" applyNumberFormat="1" applyFont="1" applyAlignment="1">
      <alignment horizontal="center" vertical="center"/>
    </xf>
    <xf numFmtId="0" fontId="2" fillId="0" borderId="0" xfId="0" applyFont="1" applyAlignment="1">
      <alignment horizontal="left" indent="1"/>
    </xf>
    <xf numFmtId="164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2" fillId="0" borderId="0" xfId="0" applyFont="1" applyAlignment="1">
      <alignment horizontal="left" indent="2"/>
    </xf>
    <xf numFmtId="39" fontId="6" fillId="0" borderId="0" xfId="4" applyNumberFormat="1" applyFont="1" applyFill="1" applyAlignment="1">
      <alignment horizontal="right"/>
    </xf>
    <xf numFmtId="39" fontId="2" fillId="0" borderId="0" xfId="0" applyNumberFormat="1" applyFont="1" applyFill="1" applyBorder="1" applyAlignment="1">
      <alignment horizontal="center" vertical="center"/>
    </xf>
    <xf numFmtId="39" fontId="3" fillId="0" borderId="0" xfId="1" applyNumberFormat="1" applyFont="1" applyFill="1" applyBorder="1" applyAlignment="1">
      <alignment horizontal="right"/>
    </xf>
    <xf numFmtId="39" fontId="6" fillId="0" borderId="2" xfId="4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39" fontId="2" fillId="0" borderId="0" xfId="5" applyNumberFormat="1" applyFont="1" applyAlignment="1">
      <alignment horizontal="right"/>
    </xf>
    <xf numFmtId="39" fontId="6" fillId="0" borderId="0" xfId="3" applyNumberFormat="1" applyFont="1" applyFill="1" applyAlignment="1">
      <alignment horizontal="right"/>
    </xf>
    <xf numFmtId="39" fontId="6" fillId="0" borderId="3" xfId="3" applyNumberFormat="1" applyFont="1" applyFill="1" applyBorder="1" applyAlignment="1">
      <alignment horizontal="right"/>
    </xf>
    <xf numFmtId="39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39" fontId="2" fillId="0" borderId="0" xfId="0" applyNumberFormat="1" applyFont="1" applyAlignment="1">
      <alignment horizontal="center"/>
    </xf>
    <xf numFmtId="43" fontId="7" fillId="0" borderId="0" xfId="5" applyFont="1" applyAlignment="1">
      <alignment horizontal="right"/>
    </xf>
    <xf numFmtId="170" fontId="6" fillId="0" borderId="0" xfId="4" applyNumberFormat="1" applyFont="1" applyFill="1" applyAlignment="1">
      <alignment horizontal="right"/>
    </xf>
    <xf numFmtId="0" fontId="6" fillId="0" borderId="0" xfId="3" applyFont="1"/>
    <xf numFmtId="170" fontId="6" fillId="0" borderId="0" xfId="4" applyNumberFormat="1" applyFont="1" applyFill="1"/>
    <xf numFmtId="39" fontId="6" fillId="0" borderId="0" xfId="4" applyNumberFormat="1" applyFont="1" applyFill="1" applyBorder="1" applyAlignment="1">
      <alignment horizontal="right"/>
    </xf>
    <xf numFmtId="39" fontId="6" fillId="0" borderId="0" xfId="4" applyNumberFormat="1" applyFont="1" applyFill="1"/>
    <xf numFmtId="39" fontId="6" fillId="0" borderId="0" xfId="3" applyNumberFormat="1" applyFont="1" applyFill="1"/>
    <xf numFmtId="0" fontId="2" fillId="0" borderId="0" xfId="0" applyFont="1" applyAlignment="1">
      <alignment horizontal="left" indent="3"/>
    </xf>
    <xf numFmtId="43" fontId="2" fillId="0" borderId="0" xfId="5" applyFont="1"/>
    <xf numFmtId="43" fontId="6" fillId="0" borderId="0" xfId="4" applyNumberFormat="1" applyFont="1" applyFill="1"/>
    <xf numFmtId="0" fontId="6" fillId="0" borderId="0" xfId="3" applyFont="1" applyFill="1"/>
    <xf numFmtId="39" fontId="6" fillId="0" borderId="2" xfId="3" applyNumberFormat="1" applyFont="1" applyFill="1" applyBorder="1"/>
    <xf numFmtId="0" fontId="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indent="1"/>
    </xf>
    <xf numFmtId="10" fontId="2" fillId="0" borderId="0" xfId="0" applyNumberFormat="1" applyFont="1"/>
    <xf numFmtId="10" fontId="6" fillId="0" borderId="0" xfId="3" applyNumberFormat="1" applyFont="1" applyFill="1"/>
    <xf numFmtId="43" fontId="6" fillId="0" borderId="0" xfId="4" applyFont="1" applyFill="1"/>
    <xf numFmtId="10" fontId="2" fillId="0" borderId="0" xfId="2" applyNumberFormat="1" applyFont="1" applyFill="1" applyBorder="1" applyAlignment="1">
      <alignment horizontal="center" vertical="center"/>
    </xf>
    <xf numFmtId="10" fontId="6" fillId="0" borderId="0" xfId="6" applyNumberFormat="1" applyFont="1" applyFill="1"/>
    <xf numFmtId="43" fontId="7" fillId="0" borderId="0" xfId="5" applyFont="1" applyAlignment="1">
      <alignment horizontal="right" wrapText="1"/>
    </xf>
    <xf numFmtId="1" fontId="6" fillId="0" borderId="0" xfId="4" applyNumberFormat="1" applyFont="1" applyFill="1"/>
    <xf numFmtId="1" fontId="6" fillId="0" borderId="0" xfId="4" applyNumberFormat="1" applyFont="1" applyFill="1" applyBorder="1"/>
    <xf numFmtId="39" fontId="6" fillId="0" borderId="2" xfId="4" applyNumberFormat="1" applyFont="1" applyFill="1" applyBorder="1"/>
    <xf numFmtId="1" fontId="6" fillId="0" borderId="2" xfId="4" applyNumberFormat="1" applyFont="1" applyFill="1" applyBorder="1"/>
    <xf numFmtId="10" fontId="6" fillId="0" borderId="2" xfId="6" applyNumberFormat="1" applyFont="1" applyFill="1" applyBorder="1"/>
    <xf numFmtId="43" fontId="6" fillId="0" borderId="0" xfId="1" applyFont="1" applyFill="1"/>
    <xf numFmtId="10" fontId="6" fillId="0" borderId="0" xfId="4" applyNumberFormat="1" applyFont="1" applyFill="1"/>
    <xf numFmtId="43" fontId="2" fillId="0" borderId="0" xfId="0" applyNumberFormat="1" applyFont="1" applyFill="1"/>
    <xf numFmtId="10" fontId="6" fillId="0" borderId="0" xfId="6" applyNumberFormat="1" applyFont="1" applyFill="1" applyAlignment="1">
      <alignment horizontal="right"/>
    </xf>
    <xf numFmtId="0" fontId="6" fillId="0" borderId="0" xfId="3" applyFont="1" applyFill="1" applyAlignment="1">
      <alignment horizontal="right"/>
    </xf>
    <xf numFmtId="0" fontId="11" fillId="0" borderId="0" xfId="0" applyFont="1" applyAlignment="1">
      <alignment vertical="center" wrapText="1"/>
    </xf>
  </cellXfs>
  <cellStyles count="3116">
    <cellStyle name="Background" xfId="9"/>
    <cellStyle name="Blue" xfId="10"/>
    <cellStyle name="Border1" xfId="11"/>
    <cellStyle name="Border2" xfId="12"/>
    <cellStyle name="Border3" xfId="13"/>
    <cellStyle name="BPchg" xfId="14"/>
    <cellStyle name="BPChgB" xfId="15"/>
    <cellStyle name="BPchgStd" xfId="16"/>
    <cellStyle name="CatTitle" xfId="17"/>
    <cellStyle name="CatTotal" xfId="18"/>
    <cellStyle name="ColHide" xfId="19"/>
    <cellStyle name="ColShow" xfId="20"/>
    <cellStyle name="Comma" xfId="1" builtinId="3"/>
    <cellStyle name="Comma (0)" xfId="21"/>
    <cellStyle name="Comma (1)" xfId="22"/>
    <cellStyle name="Comma (2)" xfId="23"/>
    <cellStyle name="Comma 0" xfId="24"/>
    <cellStyle name="Comma 10" xfId="8"/>
    <cellStyle name="Comma 10 10" xfId="25"/>
    <cellStyle name="Comma 10 11" xfId="26"/>
    <cellStyle name="Comma 10 12" xfId="27"/>
    <cellStyle name="Comma 10 13" xfId="28"/>
    <cellStyle name="Comma 10 14" xfId="29"/>
    <cellStyle name="Comma 10 15" xfId="30"/>
    <cellStyle name="Comma 10 16" xfId="31"/>
    <cellStyle name="Comma 10 17" xfId="32"/>
    <cellStyle name="Comma 10 18" xfId="33"/>
    <cellStyle name="Comma 10 2" xfId="34"/>
    <cellStyle name="Comma 10 2 2" xfId="35"/>
    <cellStyle name="Comma 10 3" xfId="36"/>
    <cellStyle name="Comma 10 3 2" xfId="37"/>
    <cellStyle name="Comma 10 4" xfId="38"/>
    <cellStyle name="Comma 10 5" xfId="39"/>
    <cellStyle name="Comma 10 6" xfId="40"/>
    <cellStyle name="Comma 10 7" xfId="41"/>
    <cellStyle name="Comma 10 8" xfId="42"/>
    <cellStyle name="Comma 10 9" xfId="43"/>
    <cellStyle name="Comma 11 10" xfId="7"/>
    <cellStyle name="Comma 11 11" xfId="44"/>
    <cellStyle name="Comma 11 12" xfId="45"/>
    <cellStyle name="Comma 11 13" xfId="46"/>
    <cellStyle name="Comma 11 14" xfId="47"/>
    <cellStyle name="Comma 11 15" xfId="48"/>
    <cellStyle name="Comma 11 16" xfId="49"/>
    <cellStyle name="Comma 11 2" xfId="50"/>
    <cellStyle name="Comma 11 3" xfId="51"/>
    <cellStyle name="Comma 11 4" xfId="52"/>
    <cellStyle name="Comma 11 5" xfId="53"/>
    <cellStyle name="Comma 11 6" xfId="54"/>
    <cellStyle name="Comma 11 7" xfId="55"/>
    <cellStyle name="Comma 11 8" xfId="56"/>
    <cellStyle name="Comma 11 9" xfId="57"/>
    <cellStyle name="Comma 12 10" xfId="58"/>
    <cellStyle name="Comma 12 11" xfId="59"/>
    <cellStyle name="Comma 12 12" xfId="60"/>
    <cellStyle name="Comma 12 13" xfId="61"/>
    <cellStyle name="Comma 12 14" xfId="62"/>
    <cellStyle name="Comma 12 15" xfId="63"/>
    <cellStyle name="Comma 12 16" xfId="64"/>
    <cellStyle name="Comma 12 2" xfId="65"/>
    <cellStyle name="Comma 12 3" xfId="66"/>
    <cellStyle name="Comma 12 4" xfId="67"/>
    <cellStyle name="Comma 12 5" xfId="68"/>
    <cellStyle name="Comma 12 6" xfId="69"/>
    <cellStyle name="Comma 12 7" xfId="70"/>
    <cellStyle name="Comma 12 8" xfId="71"/>
    <cellStyle name="Comma 12 9" xfId="72"/>
    <cellStyle name="Comma 13 10" xfId="73"/>
    <cellStyle name="Comma 13 11" xfId="74"/>
    <cellStyle name="Comma 13 12" xfId="75"/>
    <cellStyle name="Comma 13 13" xfId="76"/>
    <cellStyle name="Comma 13 14" xfId="77"/>
    <cellStyle name="Comma 13 15" xfId="78"/>
    <cellStyle name="Comma 13 16" xfId="79"/>
    <cellStyle name="Comma 13 2" xfId="80"/>
    <cellStyle name="Comma 13 3" xfId="81"/>
    <cellStyle name="Comma 13 4" xfId="82"/>
    <cellStyle name="Comma 13 5" xfId="83"/>
    <cellStyle name="Comma 13 6" xfId="84"/>
    <cellStyle name="Comma 13 7" xfId="85"/>
    <cellStyle name="Comma 13 8" xfId="86"/>
    <cellStyle name="Comma 13 9" xfId="87"/>
    <cellStyle name="Comma 14 10" xfId="88"/>
    <cellStyle name="Comma 14 11" xfId="89"/>
    <cellStyle name="Comma 14 12" xfId="90"/>
    <cellStyle name="Comma 14 13" xfId="91"/>
    <cellStyle name="Comma 14 14" xfId="92"/>
    <cellStyle name="Comma 14 15" xfId="93"/>
    <cellStyle name="Comma 14 16" xfId="94"/>
    <cellStyle name="Comma 14 2" xfId="95"/>
    <cellStyle name="Comma 14 3" xfId="96"/>
    <cellStyle name="Comma 14 4" xfId="97"/>
    <cellStyle name="Comma 14 5" xfId="98"/>
    <cellStyle name="Comma 14 6" xfId="99"/>
    <cellStyle name="Comma 14 7" xfId="100"/>
    <cellStyle name="Comma 14 8" xfId="101"/>
    <cellStyle name="Comma 14 9" xfId="102"/>
    <cellStyle name="Comma 2" xfId="5"/>
    <cellStyle name="Comma 2 10" xfId="103"/>
    <cellStyle name="Comma 2 11" xfId="104"/>
    <cellStyle name="Comma 2 12" xfId="105"/>
    <cellStyle name="Comma 2 13" xfId="106"/>
    <cellStyle name="Comma 2 14" xfId="107"/>
    <cellStyle name="Comma 2 15" xfId="108"/>
    <cellStyle name="Comma 2 16" xfId="109"/>
    <cellStyle name="Comma 2 17" xfId="110"/>
    <cellStyle name="Comma 2 18" xfId="111"/>
    <cellStyle name="Comma 2 19" xfId="112"/>
    <cellStyle name="Comma 2 2" xfId="113"/>
    <cellStyle name="Comma 2 2 10" xfId="114"/>
    <cellStyle name="Comma 2 2 11" xfId="115"/>
    <cellStyle name="Comma 2 2 12" xfId="116"/>
    <cellStyle name="Comma 2 2 13" xfId="117"/>
    <cellStyle name="Comma 2 2 14" xfId="118"/>
    <cellStyle name="Comma 2 2 15" xfId="119"/>
    <cellStyle name="Comma 2 2 16" xfId="120"/>
    <cellStyle name="Comma 2 2 2" xfId="121"/>
    <cellStyle name="Comma 2 2 2 10" xfId="122"/>
    <cellStyle name="Comma 2 2 2 11" xfId="123"/>
    <cellStyle name="Comma 2 2 2 12" xfId="124"/>
    <cellStyle name="Comma 2 2 2 13" xfId="125"/>
    <cellStyle name="Comma 2 2 2 14" xfId="126"/>
    <cellStyle name="Comma 2 2 2 15" xfId="127"/>
    <cellStyle name="Comma 2 2 2 16" xfId="128"/>
    <cellStyle name="Comma 2 2 2 2" xfId="129"/>
    <cellStyle name="Comma 2 2 2 3" xfId="130"/>
    <cellStyle name="Comma 2 2 2 4" xfId="131"/>
    <cellStyle name="Comma 2 2 2 5" xfId="132"/>
    <cellStyle name="Comma 2 2 2 6" xfId="133"/>
    <cellStyle name="Comma 2 2 2 7" xfId="134"/>
    <cellStyle name="Comma 2 2 2 8" xfId="135"/>
    <cellStyle name="Comma 2 2 2 9" xfId="136"/>
    <cellStyle name="Comma 2 2 3" xfId="137"/>
    <cellStyle name="Comma 2 2 4" xfId="138"/>
    <cellStyle name="Comma 2 2 5" xfId="139"/>
    <cellStyle name="Comma 2 2 6" xfId="140"/>
    <cellStyle name="Comma 2 2 7" xfId="141"/>
    <cellStyle name="Comma 2 2 8" xfId="142"/>
    <cellStyle name="Comma 2 2 9" xfId="143"/>
    <cellStyle name="Comma 2 20" xfId="144"/>
    <cellStyle name="Comma 2 21" xfId="145"/>
    <cellStyle name="Comma 2 22" xfId="146"/>
    <cellStyle name="Comma 2 23" xfId="147"/>
    <cellStyle name="Comma 2 24" xfId="148"/>
    <cellStyle name="Comma 2 25" xfId="149"/>
    <cellStyle name="Comma 2 26" xfId="150"/>
    <cellStyle name="Comma 2 27" xfId="151"/>
    <cellStyle name="Comma 2 28" xfId="152"/>
    <cellStyle name="Comma 2 29" xfId="153"/>
    <cellStyle name="Comma 2 3" xfId="154"/>
    <cellStyle name="Comma 2 3 10" xfId="155"/>
    <cellStyle name="Comma 2 3 11" xfId="156"/>
    <cellStyle name="Comma 2 3 12" xfId="157"/>
    <cellStyle name="Comma 2 3 13" xfId="158"/>
    <cellStyle name="Comma 2 3 14" xfId="159"/>
    <cellStyle name="Comma 2 3 15" xfId="160"/>
    <cellStyle name="Comma 2 3 16" xfId="161"/>
    <cellStyle name="Comma 2 3 2" xfId="162"/>
    <cellStyle name="Comma 2 3 2 10" xfId="163"/>
    <cellStyle name="Comma 2 3 2 11" xfId="164"/>
    <cellStyle name="Comma 2 3 2 12" xfId="165"/>
    <cellStyle name="Comma 2 3 2 13" xfId="166"/>
    <cellStyle name="Comma 2 3 2 14" xfId="167"/>
    <cellStyle name="Comma 2 3 2 15" xfId="168"/>
    <cellStyle name="Comma 2 3 2 16" xfId="169"/>
    <cellStyle name="Comma 2 3 2 2" xfId="170"/>
    <cellStyle name="Comma 2 3 2 3" xfId="171"/>
    <cellStyle name="Comma 2 3 2 4" xfId="172"/>
    <cellStyle name="Comma 2 3 2 5" xfId="173"/>
    <cellStyle name="Comma 2 3 2 6" xfId="174"/>
    <cellStyle name="Comma 2 3 2 7" xfId="175"/>
    <cellStyle name="Comma 2 3 2 8" xfId="176"/>
    <cellStyle name="Comma 2 3 2 9" xfId="177"/>
    <cellStyle name="Comma 2 3 3" xfId="178"/>
    <cellStyle name="Comma 2 3 4" xfId="179"/>
    <cellStyle name="Comma 2 3 5" xfId="180"/>
    <cellStyle name="Comma 2 3 6" xfId="181"/>
    <cellStyle name="Comma 2 3 7" xfId="182"/>
    <cellStyle name="Comma 2 3 8" xfId="183"/>
    <cellStyle name="Comma 2 3 9" xfId="184"/>
    <cellStyle name="Comma 2 30" xfId="185"/>
    <cellStyle name="Comma 2 31" xfId="186"/>
    <cellStyle name="Comma 2 32" xfId="187"/>
    <cellStyle name="Comma 2 33" xfId="188"/>
    <cellStyle name="Comma 2 34" xfId="189"/>
    <cellStyle name="Comma 2 35" xfId="190"/>
    <cellStyle name="Comma 2 36" xfId="191"/>
    <cellStyle name="Comma 2 37" xfId="192"/>
    <cellStyle name="Comma 2 38" xfId="193"/>
    <cellStyle name="Comma 2 39" xfId="194"/>
    <cellStyle name="Comma 2 4" xfId="195"/>
    <cellStyle name="Comma 2 4 10" xfId="196"/>
    <cellStyle name="Comma 2 4 11" xfId="197"/>
    <cellStyle name="Comma 2 4 12" xfId="198"/>
    <cellStyle name="Comma 2 4 13" xfId="199"/>
    <cellStyle name="Comma 2 4 14" xfId="200"/>
    <cellStyle name="Comma 2 4 15" xfId="201"/>
    <cellStyle name="Comma 2 4 16" xfId="202"/>
    <cellStyle name="Comma 2 4 2" xfId="203"/>
    <cellStyle name="Comma 2 4 2 10" xfId="204"/>
    <cellStyle name="Comma 2 4 2 11" xfId="205"/>
    <cellStyle name="Comma 2 4 2 12" xfId="206"/>
    <cellStyle name="Comma 2 4 2 13" xfId="207"/>
    <cellStyle name="Comma 2 4 2 14" xfId="208"/>
    <cellStyle name="Comma 2 4 2 15" xfId="209"/>
    <cellStyle name="Comma 2 4 2 16" xfId="210"/>
    <cellStyle name="Comma 2 4 2 2" xfId="211"/>
    <cellStyle name="Comma 2 4 2 3" xfId="212"/>
    <cellStyle name="Comma 2 4 2 4" xfId="213"/>
    <cellStyle name="Comma 2 4 2 5" xfId="214"/>
    <cellStyle name="Comma 2 4 2 6" xfId="215"/>
    <cellStyle name="Comma 2 4 2 7" xfId="216"/>
    <cellStyle name="Comma 2 4 2 8" xfId="217"/>
    <cellStyle name="Comma 2 4 2 9" xfId="218"/>
    <cellStyle name="Comma 2 4 3" xfId="219"/>
    <cellStyle name="Comma 2 4 4" xfId="220"/>
    <cellStyle name="Comma 2 4 5" xfId="221"/>
    <cellStyle name="Comma 2 4 6" xfId="222"/>
    <cellStyle name="Comma 2 4 7" xfId="223"/>
    <cellStyle name="Comma 2 4 8" xfId="224"/>
    <cellStyle name="Comma 2 4 9" xfId="225"/>
    <cellStyle name="Comma 2 40" xfId="226"/>
    <cellStyle name="Comma 2 41" xfId="227"/>
    <cellStyle name="Comma 2 42" xfId="228"/>
    <cellStyle name="Comma 2 43" xfId="229"/>
    <cellStyle name="Comma 2 44" xfId="230"/>
    <cellStyle name="Comma 2 45" xfId="231"/>
    <cellStyle name="Comma 2 46" xfId="232"/>
    <cellStyle name="Comma 2 47" xfId="233"/>
    <cellStyle name="Comma 2 5" xfId="234"/>
    <cellStyle name="Comma 2 6" xfId="235"/>
    <cellStyle name="Comma 2 7" xfId="236"/>
    <cellStyle name="Comma 2 8" xfId="237"/>
    <cellStyle name="Comma 2 9" xfId="238"/>
    <cellStyle name="Comma 3" xfId="239"/>
    <cellStyle name="Comma 3 10" xfId="240"/>
    <cellStyle name="Comma 3 11" xfId="241"/>
    <cellStyle name="Comma 3 12" xfId="242"/>
    <cellStyle name="Comma 3 13" xfId="243"/>
    <cellStyle name="Comma 3 14" xfId="244"/>
    <cellStyle name="Comma 3 15" xfId="245"/>
    <cellStyle name="Comma 3 16" xfId="246"/>
    <cellStyle name="Comma 3 17" xfId="247"/>
    <cellStyle name="Comma 3 18" xfId="248"/>
    <cellStyle name="Comma 3 19" xfId="249"/>
    <cellStyle name="Comma 3 2" xfId="4"/>
    <cellStyle name="Comma 3 2 2" xfId="250"/>
    <cellStyle name="Comma 3 20" xfId="251"/>
    <cellStyle name="Comma 3 21" xfId="252"/>
    <cellStyle name="Comma 3 22" xfId="253"/>
    <cellStyle name="Comma 3 23" xfId="254"/>
    <cellStyle name="Comma 3 24" xfId="255"/>
    <cellStyle name="Comma 3 25" xfId="256"/>
    <cellStyle name="Comma 3 26" xfId="257"/>
    <cellStyle name="Comma 3 27" xfId="258"/>
    <cellStyle name="Comma 3 28" xfId="259"/>
    <cellStyle name="Comma 3 29" xfId="260"/>
    <cellStyle name="Comma 3 3" xfId="261"/>
    <cellStyle name="Comma 3 3 2" xfId="262"/>
    <cellStyle name="Comma 3 30" xfId="263"/>
    <cellStyle name="Comma 3 31" xfId="264"/>
    <cellStyle name="Comma 3 32" xfId="265"/>
    <cellStyle name="Comma 3 33" xfId="266"/>
    <cellStyle name="Comma 3 34" xfId="267"/>
    <cellStyle name="Comma 3 35" xfId="268"/>
    <cellStyle name="Comma 3 36" xfId="269"/>
    <cellStyle name="Comma 3 37" xfId="270"/>
    <cellStyle name="Comma 3 38" xfId="271"/>
    <cellStyle name="Comma 3 39" xfId="272"/>
    <cellStyle name="Comma 3 4" xfId="273"/>
    <cellStyle name="Comma 3 4 2" xfId="274"/>
    <cellStyle name="Comma 3 40" xfId="275"/>
    <cellStyle name="Comma 3 41" xfId="276"/>
    <cellStyle name="Comma 3 42" xfId="277"/>
    <cellStyle name="Comma 3 43" xfId="278"/>
    <cellStyle name="Comma 3 44" xfId="279"/>
    <cellStyle name="Comma 3 45" xfId="280"/>
    <cellStyle name="Comma 3 46" xfId="281"/>
    <cellStyle name="Comma 3 47" xfId="282"/>
    <cellStyle name="Comma 3 48" xfId="283"/>
    <cellStyle name="Comma 3 49" xfId="284"/>
    <cellStyle name="Comma 3 5" xfId="285"/>
    <cellStyle name="Comma 3 5 2" xfId="286"/>
    <cellStyle name="Comma 3 50" xfId="287"/>
    <cellStyle name="Comma 3 51" xfId="288"/>
    <cellStyle name="Comma 3 52" xfId="289"/>
    <cellStyle name="Comma 3 53" xfId="290"/>
    <cellStyle name="Comma 3 54" xfId="291"/>
    <cellStyle name="Comma 3 55" xfId="292"/>
    <cellStyle name="Comma 3 56" xfId="293"/>
    <cellStyle name="Comma 3 57" xfId="294"/>
    <cellStyle name="Comma 3 58" xfId="295"/>
    <cellStyle name="Comma 3 59" xfId="296"/>
    <cellStyle name="Comma 3 6" xfId="297"/>
    <cellStyle name="Comma 3 6 2" xfId="298"/>
    <cellStyle name="Comma 3 60" xfId="299"/>
    <cellStyle name="Comma 3 61" xfId="300"/>
    <cellStyle name="Comma 3 62" xfId="301"/>
    <cellStyle name="Comma 3 63" xfId="302"/>
    <cellStyle name="Comma 3 64" xfId="303"/>
    <cellStyle name="Comma 3 65" xfId="304"/>
    <cellStyle name="Comma 3 7" xfId="305"/>
    <cellStyle name="Comma 3 8" xfId="306"/>
    <cellStyle name="Comma 3 9" xfId="307"/>
    <cellStyle name="Comma 4" xfId="308"/>
    <cellStyle name="Comma 4 10" xfId="309"/>
    <cellStyle name="Comma 4 11" xfId="310"/>
    <cellStyle name="Comma 4 12" xfId="311"/>
    <cellStyle name="Comma 4 13" xfId="312"/>
    <cellStyle name="Comma 4 14" xfId="313"/>
    <cellStyle name="Comma 4 15" xfId="314"/>
    <cellStyle name="Comma 4 16" xfId="315"/>
    <cellStyle name="Comma 4 17" xfId="316"/>
    <cellStyle name="Comma 4 18" xfId="317"/>
    <cellStyle name="Comma 4 19" xfId="318"/>
    <cellStyle name="Comma 4 2" xfId="319"/>
    <cellStyle name="Comma 4 2 2" xfId="320"/>
    <cellStyle name="Comma 4 20" xfId="321"/>
    <cellStyle name="Comma 4 21" xfId="322"/>
    <cellStyle name="Comma 4 3" xfId="323"/>
    <cellStyle name="Comma 4 3 2" xfId="324"/>
    <cellStyle name="Comma 4 4" xfId="325"/>
    <cellStyle name="Comma 4 4 2" xfId="326"/>
    <cellStyle name="Comma 4 5" xfId="327"/>
    <cellStyle name="Comma 4 5 2" xfId="328"/>
    <cellStyle name="Comma 4 6" xfId="329"/>
    <cellStyle name="Comma 4 6 2" xfId="330"/>
    <cellStyle name="Comma 4 7" xfId="331"/>
    <cellStyle name="Comma 4 8" xfId="332"/>
    <cellStyle name="Comma 4 9" xfId="333"/>
    <cellStyle name="Comma 5" xfId="334"/>
    <cellStyle name="Comma 5 10" xfId="335"/>
    <cellStyle name="Comma 5 11" xfId="336"/>
    <cellStyle name="Comma 5 12" xfId="337"/>
    <cellStyle name="Comma 5 13" xfId="338"/>
    <cellStyle name="Comma 5 14" xfId="339"/>
    <cellStyle name="Comma 5 15" xfId="340"/>
    <cellStyle name="Comma 5 16" xfId="341"/>
    <cellStyle name="Comma 5 17" xfId="342"/>
    <cellStyle name="Comma 5 18" xfId="343"/>
    <cellStyle name="Comma 5 19" xfId="344"/>
    <cellStyle name="Comma 5 2" xfId="345"/>
    <cellStyle name="Comma 5 2 2" xfId="346"/>
    <cellStyle name="Comma 5 20" xfId="347"/>
    <cellStyle name="Comma 5 21" xfId="348"/>
    <cellStyle name="Comma 5 22" xfId="349"/>
    <cellStyle name="Comma 5 23" xfId="350"/>
    <cellStyle name="Comma 5 24" xfId="351"/>
    <cellStyle name="Comma 5 25" xfId="352"/>
    <cellStyle name="Comma 5 26" xfId="353"/>
    <cellStyle name="Comma 5 27" xfId="354"/>
    <cellStyle name="Comma 5 28" xfId="355"/>
    <cellStyle name="Comma 5 29" xfId="356"/>
    <cellStyle name="Comma 5 3" xfId="357"/>
    <cellStyle name="Comma 5 3 2" xfId="358"/>
    <cellStyle name="Comma 5 30" xfId="359"/>
    <cellStyle name="Comma 5 31" xfId="360"/>
    <cellStyle name="Comma 5 32" xfId="361"/>
    <cellStyle name="Comma 5 33" xfId="362"/>
    <cellStyle name="Comma 5 34" xfId="363"/>
    <cellStyle name="Comma 5 35" xfId="364"/>
    <cellStyle name="Comma 5 36" xfId="365"/>
    <cellStyle name="Comma 5 37" xfId="366"/>
    <cellStyle name="Comma 5 38" xfId="367"/>
    <cellStyle name="Comma 5 39" xfId="368"/>
    <cellStyle name="Comma 5 4" xfId="369"/>
    <cellStyle name="Comma 5 40" xfId="370"/>
    <cellStyle name="Comma 5 41" xfId="371"/>
    <cellStyle name="Comma 5 42" xfId="372"/>
    <cellStyle name="Comma 5 43" xfId="373"/>
    <cellStyle name="Comma 5 44" xfId="374"/>
    <cellStyle name="Comma 5 45" xfId="375"/>
    <cellStyle name="Comma 5 46" xfId="376"/>
    <cellStyle name="Comma 5 47" xfId="377"/>
    <cellStyle name="Comma 5 48" xfId="378"/>
    <cellStyle name="Comma 5 49" xfId="379"/>
    <cellStyle name="Comma 5 5" xfId="380"/>
    <cellStyle name="Comma 5 50" xfId="381"/>
    <cellStyle name="Comma 5 51" xfId="382"/>
    <cellStyle name="Comma 5 52" xfId="383"/>
    <cellStyle name="Comma 5 53" xfId="384"/>
    <cellStyle name="Comma 5 54" xfId="385"/>
    <cellStyle name="Comma 5 55" xfId="386"/>
    <cellStyle name="Comma 5 56" xfId="387"/>
    <cellStyle name="Comma 5 57" xfId="388"/>
    <cellStyle name="Comma 5 58" xfId="389"/>
    <cellStyle name="Comma 5 59" xfId="390"/>
    <cellStyle name="Comma 5 6" xfId="391"/>
    <cellStyle name="Comma 5 60" xfId="392"/>
    <cellStyle name="Comma 5 7" xfId="393"/>
    <cellStyle name="Comma 5 8" xfId="394"/>
    <cellStyle name="Comma 5 9" xfId="395"/>
    <cellStyle name="Comma 6" xfId="396"/>
    <cellStyle name="Comma 6 10" xfId="397"/>
    <cellStyle name="Comma 6 11" xfId="398"/>
    <cellStyle name="Comma 6 12" xfId="399"/>
    <cellStyle name="Comma 6 13" xfId="400"/>
    <cellStyle name="Comma 6 14" xfId="401"/>
    <cellStyle name="Comma 6 15" xfId="402"/>
    <cellStyle name="Comma 6 16" xfId="403"/>
    <cellStyle name="Comma 6 17" xfId="404"/>
    <cellStyle name="Comma 6 18" xfId="405"/>
    <cellStyle name="Comma 6 19" xfId="406"/>
    <cellStyle name="Comma 6 2" xfId="407"/>
    <cellStyle name="Comma 6 2 2" xfId="408"/>
    <cellStyle name="Comma 6 20" xfId="409"/>
    <cellStyle name="Comma 6 21" xfId="410"/>
    <cellStyle name="Comma 6 22" xfId="411"/>
    <cellStyle name="Comma 6 23" xfId="412"/>
    <cellStyle name="Comma 6 24" xfId="413"/>
    <cellStyle name="Comma 6 25" xfId="414"/>
    <cellStyle name="Comma 6 26" xfId="415"/>
    <cellStyle name="Comma 6 27" xfId="416"/>
    <cellStyle name="Comma 6 28" xfId="417"/>
    <cellStyle name="Comma 6 29" xfId="418"/>
    <cellStyle name="Comma 6 3" xfId="419"/>
    <cellStyle name="Comma 6 3 2" xfId="420"/>
    <cellStyle name="Comma 6 30" xfId="421"/>
    <cellStyle name="Comma 6 31" xfId="422"/>
    <cellStyle name="Comma 6 32" xfId="423"/>
    <cellStyle name="Comma 6 33" xfId="424"/>
    <cellStyle name="Comma 6 34" xfId="425"/>
    <cellStyle name="Comma 6 35" xfId="426"/>
    <cellStyle name="Comma 6 36" xfId="427"/>
    <cellStyle name="Comma 6 37" xfId="428"/>
    <cellStyle name="Comma 6 38" xfId="429"/>
    <cellStyle name="Comma 6 39" xfId="430"/>
    <cellStyle name="Comma 6 4" xfId="431"/>
    <cellStyle name="Comma 6 40" xfId="432"/>
    <cellStyle name="Comma 6 41" xfId="433"/>
    <cellStyle name="Comma 6 42" xfId="434"/>
    <cellStyle name="Comma 6 43" xfId="435"/>
    <cellStyle name="Comma 6 44" xfId="436"/>
    <cellStyle name="Comma 6 45" xfId="437"/>
    <cellStyle name="Comma 6 46" xfId="438"/>
    <cellStyle name="Comma 6 47" xfId="439"/>
    <cellStyle name="Comma 6 48" xfId="440"/>
    <cellStyle name="Comma 6 49" xfId="441"/>
    <cellStyle name="Comma 6 5" xfId="442"/>
    <cellStyle name="Comma 6 50" xfId="443"/>
    <cellStyle name="Comma 6 51" xfId="444"/>
    <cellStyle name="Comma 6 52" xfId="445"/>
    <cellStyle name="Comma 6 53" xfId="446"/>
    <cellStyle name="Comma 6 54" xfId="447"/>
    <cellStyle name="Comma 6 55" xfId="448"/>
    <cellStyle name="Comma 6 56" xfId="449"/>
    <cellStyle name="Comma 6 57" xfId="450"/>
    <cellStyle name="Comma 6 58" xfId="451"/>
    <cellStyle name="Comma 6 59" xfId="452"/>
    <cellStyle name="Comma 6 6" xfId="453"/>
    <cellStyle name="Comma 6 60" xfId="454"/>
    <cellStyle name="Comma 6 61" xfId="455"/>
    <cellStyle name="Comma 6 7" xfId="456"/>
    <cellStyle name="Comma 6 8" xfId="457"/>
    <cellStyle name="Comma 6 9" xfId="458"/>
    <cellStyle name="Comma 7" xfId="459"/>
    <cellStyle name="Comma 7 10" xfId="460"/>
    <cellStyle name="Comma 7 11" xfId="461"/>
    <cellStyle name="Comma 7 12" xfId="462"/>
    <cellStyle name="Comma 7 13" xfId="463"/>
    <cellStyle name="Comma 7 14" xfId="464"/>
    <cellStyle name="Comma 7 15" xfId="465"/>
    <cellStyle name="Comma 7 16" xfId="466"/>
    <cellStyle name="Comma 7 17" xfId="467"/>
    <cellStyle name="Comma 7 18" xfId="468"/>
    <cellStyle name="Comma 7 19" xfId="469"/>
    <cellStyle name="Comma 7 2" xfId="470"/>
    <cellStyle name="Comma 7 20" xfId="471"/>
    <cellStyle name="Comma 7 21" xfId="472"/>
    <cellStyle name="Comma 7 22" xfId="473"/>
    <cellStyle name="Comma 7 23" xfId="474"/>
    <cellStyle name="Comma 7 24" xfId="475"/>
    <cellStyle name="Comma 7 25" xfId="476"/>
    <cellStyle name="Comma 7 26" xfId="477"/>
    <cellStyle name="Comma 7 27" xfId="478"/>
    <cellStyle name="Comma 7 28" xfId="479"/>
    <cellStyle name="Comma 7 29" xfId="480"/>
    <cellStyle name="Comma 7 3" xfId="481"/>
    <cellStyle name="Comma 7 30" xfId="482"/>
    <cellStyle name="Comma 7 31" xfId="483"/>
    <cellStyle name="Comma 7 32" xfId="484"/>
    <cellStyle name="Comma 7 33" xfId="485"/>
    <cellStyle name="Comma 7 34" xfId="486"/>
    <cellStyle name="Comma 7 35" xfId="487"/>
    <cellStyle name="Comma 7 36" xfId="488"/>
    <cellStyle name="Comma 7 37" xfId="489"/>
    <cellStyle name="Comma 7 38" xfId="490"/>
    <cellStyle name="Comma 7 39" xfId="491"/>
    <cellStyle name="Comma 7 4" xfId="492"/>
    <cellStyle name="Comma 7 40" xfId="493"/>
    <cellStyle name="Comma 7 41" xfId="494"/>
    <cellStyle name="Comma 7 42" xfId="495"/>
    <cellStyle name="Comma 7 43" xfId="496"/>
    <cellStyle name="Comma 7 44" xfId="497"/>
    <cellStyle name="Comma 7 45" xfId="498"/>
    <cellStyle name="Comma 7 46" xfId="499"/>
    <cellStyle name="Comma 7 47" xfId="500"/>
    <cellStyle name="Comma 7 48" xfId="501"/>
    <cellStyle name="Comma 7 49" xfId="502"/>
    <cellStyle name="Comma 7 5" xfId="503"/>
    <cellStyle name="Comma 7 50" xfId="504"/>
    <cellStyle name="Comma 7 51" xfId="505"/>
    <cellStyle name="Comma 7 52" xfId="506"/>
    <cellStyle name="Comma 7 53" xfId="507"/>
    <cellStyle name="Comma 7 54" xfId="508"/>
    <cellStyle name="Comma 7 55" xfId="509"/>
    <cellStyle name="Comma 7 56" xfId="510"/>
    <cellStyle name="Comma 7 57" xfId="511"/>
    <cellStyle name="Comma 7 58" xfId="512"/>
    <cellStyle name="Comma 7 59" xfId="513"/>
    <cellStyle name="Comma 7 6" xfId="514"/>
    <cellStyle name="Comma 7 7" xfId="515"/>
    <cellStyle name="Comma 7 8" xfId="516"/>
    <cellStyle name="Comma 7 9" xfId="517"/>
    <cellStyle name="Comma 8 10" xfId="518"/>
    <cellStyle name="Comma 8 11" xfId="519"/>
    <cellStyle name="Comma 8 12" xfId="520"/>
    <cellStyle name="Comma 8 13" xfId="521"/>
    <cellStyle name="Comma 8 14" xfId="522"/>
    <cellStyle name="Comma 8 15" xfId="523"/>
    <cellStyle name="Comma 8 16" xfId="524"/>
    <cellStyle name="Comma 8 17" xfId="525"/>
    <cellStyle name="Comma 8 18" xfId="526"/>
    <cellStyle name="Comma 8 19" xfId="527"/>
    <cellStyle name="Comma 8 2" xfId="528"/>
    <cellStyle name="Comma 8 20" xfId="529"/>
    <cellStyle name="Comma 8 21" xfId="530"/>
    <cellStyle name="Comma 8 22" xfId="531"/>
    <cellStyle name="Comma 8 23" xfId="532"/>
    <cellStyle name="Comma 8 24" xfId="533"/>
    <cellStyle name="Comma 8 25" xfId="534"/>
    <cellStyle name="Comma 8 26" xfId="535"/>
    <cellStyle name="Comma 8 27" xfId="536"/>
    <cellStyle name="Comma 8 28" xfId="537"/>
    <cellStyle name="Comma 8 29" xfId="538"/>
    <cellStyle name="Comma 8 3" xfId="539"/>
    <cellStyle name="Comma 8 30" xfId="540"/>
    <cellStyle name="Comma 8 31" xfId="541"/>
    <cellStyle name="Comma 8 32" xfId="542"/>
    <cellStyle name="Comma 8 33" xfId="543"/>
    <cellStyle name="Comma 8 34" xfId="544"/>
    <cellStyle name="Comma 8 35" xfId="545"/>
    <cellStyle name="Comma 8 36" xfId="546"/>
    <cellStyle name="Comma 8 37" xfId="547"/>
    <cellStyle name="Comma 8 38" xfId="548"/>
    <cellStyle name="Comma 8 39" xfId="549"/>
    <cellStyle name="Comma 8 4" xfId="550"/>
    <cellStyle name="Comma 8 40" xfId="551"/>
    <cellStyle name="Comma 8 41" xfId="552"/>
    <cellStyle name="Comma 8 42" xfId="553"/>
    <cellStyle name="Comma 8 43" xfId="554"/>
    <cellStyle name="Comma 8 44" xfId="555"/>
    <cellStyle name="Comma 8 45" xfId="556"/>
    <cellStyle name="Comma 8 46" xfId="557"/>
    <cellStyle name="Comma 8 47" xfId="558"/>
    <cellStyle name="Comma 8 48" xfId="559"/>
    <cellStyle name="Comma 8 49" xfId="560"/>
    <cellStyle name="Comma 8 5" xfId="561"/>
    <cellStyle name="Comma 8 50" xfId="562"/>
    <cellStyle name="Comma 8 51" xfId="563"/>
    <cellStyle name="Comma 8 52" xfId="564"/>
    <cellStyle name="Comma 8 53" xfId="565"/>
    <cellStyle name="Comma 8 54" xfId="566"/>
    <cellStyle name="Comma 8 55" xfId="567"/>
    <cellStyle name="Comma 8 56" xfId="568"/>
    <cellStyle name="Comma 8 57" xfId="569"/>
    <cellStyle name="Comma 8 58" xfId="570"/>
    <cellStyle name="Comma 8 59" xfId="571"/>
    <cellStyle name="Comma 8 6" xfId="572"/>
    <cellStyle name="Comma 8 7" xfId="573"/>
    <cellStyle name="Comma 8 8" xfId="574"/>
    <cellStyle name="Comma 8 9" xfId="575"/>
    <cellStyle name="Comma 9 10" xfId="576"/>
    <cellStyle name="Comma 9 11" xfId="577"/>
    <cellStyle name="Comma 9 12" xfId="578"/>
    <cellStyle name="Comma 9 13" xfId="579"/>
    <cellStyle name="Comma 9 14" xfId="580"/>
    <cellStyle name="Comma 9 15" xfId="581"/>
    <cellStyle name="Comma 9 16" xfId="582"/>
    <cellStyle name="Comma 9 2" xfId="583"/>
    <cellStyle name="Comma 9 3" xfId="584"/>
    <cellStyle name="Comma 9 4" xfId="585"/>
    <cellStyle name="Comma 9 5" xfId="586"/>
    <cellStyle name="Comma 9 6" xfId="587"/>
    <cellStyle name="Comma 9 7" xfId="588"/>
    <cellStyle name="Comma 9 8" xfId="589"/>
    <cellStyle name="Comma 9 9" xfId="590"/>
    <cellStyle name="Currency (0)" xfId="591"/>
    <cellStyle name="Currency (1)" xfId="592"/>
    <cellStyle name="Currency (2)" xfId="593"/>
    <cellStyle name="Currency 0" xfId="594"/>
    <cellStyle name="Currency 2" xfId="595"/>
    <cellStyle name="Currency 2 10" xfId="596"/>
    <cellStyle name="Currency 2 11" xfId="597"/>
    <cellStyle name="Currency 2 12" xfId="598"/>
    <cellStyle name="Currency 2 13" xfId="599"/>
    <cellStyle name="Currency 2 14" xfId="600"/>
    <cellStyle name="Currency 2 15" xfId="601"/>
    <cellStyle name="Currency 2 16" xfId="602"/>
    <cellStyle name="Currency 2 17" xfId="603"/>
    <cellStyle name="Currency 2 18" xfId="604"/>
    <cellStyle name="Currency 2 19" xfId="605"/>
    <cellStyle name="Currency 2 2" xfId="606"/>
    <cellStyle name="Currency 2 2 2" xfId="607"/>
    <cellStyle name="Currency 2 2 2 2" xfId="608"/>
    <cellStyle name="Currency 2 2 2 2 2" xfId="609"/>
    <cellStyle name="Currency 2 2 2 2 2 2" xfId="610"/>
    <cellStyle name="Currency 2 2 2 2 2 2 2" xfId="611"/>
    <cellStyle name="Currency 2 2 2 2 2 2 2 2" xfId="612"/>
    <cellStyle name="Currency 2 2 2 2 2 2 2 2 2" xfId="613"/>
    <cellStyle name="Currency 2 2 2 2 2 2 2 3" xfId="614"/>
    <cellStyle name="Currency 2 2 2 2 2 2 2 4" xfId="615"/>
    <cellStyle name="Currency 2 2 2 2 2 2 3" xfId="616"/>
    <cellStyle name="Currency 2 2 2 2 2 2 4" xfId="617"/>
    <cellStyle name="Currency 2 2 2 2 2 3" xfId="618"/>
    <cellStyle name="Currency 2 2 2 2 2 4" xfId="619"/>
    <cellStyle name="Currency 2 2 2 2 2 5" xfId="620"/>
    <cellStyle name="Currency 2 2 2 2 3" xfId="621"/>
    <cellStyle name="Currency 2 2 2 2 3 2" xfId="622"/>
    <cellStyle name="Currency 2 2 2 2 4" xfId="623"/>
    <cellStyle name="Currency 2 2 2 2 5" xfId="624"/>
    <cellStyle name="Currency 2 2 2 3" xfId="625"/>
    <cellStyle name="Currency 2 2 2 3 2" xfId="626"/>
    <cellStyle name="Currency 2 2 2 3 2 2" xfId="627"/>
    <cellStyle name="Currency 2 2 2 4" xfId="628"/>
    <cellStyle name="Currency 2 2 2 5" xfId="629"/>
    <cellStyle name="Currency 2 2 2 6" xfId="630"/>
    <cellStyle name="Currency 2 2 3" xfId="631"/>
    <cellStyle name="Currency 2 2 3 2" xfId="632"/>
    <cellStyle name="Currency 2 2 3 2 2" xfId="633"/>
    <cellStyle name="Currency 2 2 4" xfId="634"/>
    <cellStyle name="Currency 2 2 5" xfId="635"/>
    <cellStyle name="Currency 2 2 6" xfId="636"/>
    <cellStyle name="Currency 2 20" xfId="637"/>
    <cellStyle name="Currency 2 21" xfId="638"/>
    <cellStyle name="Currency 2 22" xfId="639"/>
    <cellStyle name="Currency 2 22 2" xfId="640"/>
    <cellStyle name="Currency 2 22 2 2" xfId="641"/>
    <cellStyle name="Currency 2 23" xfId="642"/>
    <cellStyle name="Currency 2 24" xfId="643"/>
    <cellStyle name="Currency 2 25" xfId="644"/>
    <cellStyle name="Currency 2 26" xfId="645"/>
    <cellStyle name="Currency 2 27" xfId="646"/>
    <cellStyle name="Currency 2 28" xfId="647"/>
    <cellStyle name="Currency 2 29" xfId="648"/>
    <cellStyle name="Currency 2 3" xfId="649"/>
    <cellStyle name="Currency 2 3 10" xfId="650"/>
    <cellStyle name="Currency 2 3 11" xfId="651"/>
    <cellStyle name="Currency 2 3 12" xfId="652"/>
    <cellStyle name="Currency 2 3 13" xfId="653"/>
    <cellStyle name="Currency 2 3 14" xfId="654"/>
    <cellStyle name="Currency 2 3 15" xfId="655"/>
    <cellStyle name="Currency 2 3 16" xfId="656"/>
    <cellStyle name="Currency 2 3 2" xfId="657"/>
    <cellStyle name="Currency 2 3 2 10" xfId="658"/>
    <cellStyle name="Currency 2 3 2 11" xfId="659"/>
    <cellStyle name="Currency 2 3 2 12" xfId="660"/>
    <cellStyle name="Currency 2 3 2 13" xfId="661"/>
    <cellStyle name="Currency 2 3 2 14" xfId="662"/>
    <cellStyle name="Currency 2 3 2 15" xfId="663"/>
    <cellStyle name="Currency 2 3 2 16" xfId="664"/>
    <cellStyle name="Currency 2 3 2 2" xfId="665"/>
    <cellStyle name="Currency 2 3 2 3" xfId="666"/>
    <cellStyle name="Currency 2 3 2 4" xfId="667"/>
    <cellStyle name="Currency 2 3 2 5" xfId="668"/>
    <cellStyle name="Currency 2 3 2 6" xfId="669"/>
    <cellStyle name="Currency 2 3 2 7" xfId="670"/>
    <cellStyle name="Currency 2 3 2 8" xfId="671"/>
    <cellStyle name="Currency 2 3 2 9" xfId="672"/>
    <cellStyle name="Currency 2 3 3" xfId="673"/>
    <cellStyle name="Currency 2 3 4" xfId="674"/>
    <cellStyle name="Currency 2 3 5" xfId="675"/>
    <cellStyle name="Currency 2 3 6" xfId="676"/>
    <cellStyle name="Currency 2 3 7" xfId="677"/>
    <cellStyle name="Currency 2 3 8" xfId="678"/>
    <cellStyle name="Currency 2 3 9" xfId="679"/>
    <cellStyle name="Currency 2 30" xfId="680"/>
    <cellStyle name="Currency 2 31" xfId="681"/>
    <cellStyle name="Currency 2 32" xfId="682"/>
    <cellStyle name="Currency 2 33" xfId="683"/>
    <cellStyle name="Currency 2 34" xfId="684"/>
    <cellStyle name="Currency 2 35" xfId="685"/>
    <cellStyle name="Currency 2 36" xfId="686"/>
    <cellStyle name="Currency 2 37" xfId="687"/>
    <cellStyle name="Currency 2 38" xfId="688"/>
    <cellStyle name="Currency 2 39" xfId="689"/>
    <cellStyle name="Currency 2 4" xfId="690"/>
    <cellStyle name="Currency 2 40" xfId="691"/>
    <cellStyle name="Currency 2 41" xfId="692"/>
    <cellStyle name="Currency 2 42" xfId="693"/>
    <cellStyle name="Currency 2 43" xfId="694"/>
    <cellStyle name="Currency 2 5" xfId="695"/>
    <cellStyle name="Currency 2 6" xfId="696"/>
    <cellStyle name="Currency 2 7" xfId="697"/>
    <cellStyle name="Currency 2 8" xfId="698"/>
    <cellStyle name="Currency 2 9" xfId="699"/>
    <cellStyle name="Currency 3 10" xfId="700"/>
    <cellStyle name="Currency 3 11" xfId="701"/>
    <cellStyle name="Currency 3 12" xfId="702"/>
    <cellStyle name="Currency 3 13" xfId="703"/>
    <cellStyle name="Currency 3 14" xfId="704"/>
    <cellStyle name="Currency 3 15" xfId="705"/>
    <cellStyle name="Currency 3 16" xfId="706"/>
    <cellStyle name="Currency 3 2" xfId="707"/>
    <cellStyle name="Currency 3 3" xfId="708"/>
    <cellStyle name="Currency 3 4" xfId="709"/>
    <cellStyle name="Currency 3 5" xfId="710"/>
    <cellStyle name="Currency 3 6" xfId="711"/>
    <cellStyle name="Currency 3 7" xfId="712"/>
    <cellStyle name="Currency 3 8" xfId="713"/>
    <cellStyle name="Currency 3 9" xfId="714"/>
    <cellStyle name="Currency 4 10" xfId="715"/>
    <cellStyle name="Currency 4 11" xfId="716"/>
    <cellStyle name="Currency 4 12" xfId="717"/>
    <cellStyle name="Currency 4 13" xfId="718"/>
    <cellStyle name="Currency 4 14" xfId="719"/>
    <cellStyle name="Currency 4 15" xfId="720"/>
    <cellStyle name="Currency 4 16" xfId="721"/>
    <cellStyle name="Currency 4 2" xfId="722"/>
    <cellStyle name="Currency 4 3" xfId="723"/>
    <cellStyle name="Currency 4 4" xfId="724"/>
    <cellStyle name="Currency 4 5" xfId="725"/>
    <cellStyle name="Currency 4 6" xfId="726"/>
    <cellStyle name="Currency 4 7" xfId="727"/>
    <cellStyle name="Currency 4 8" xfId="728"/>
    <cellStyle name="Currency 4 9" xfId="729"/>
    <cellStyle name="Date Aligned" xfId="730"/>
    <cellStyle name="Dotted Line" xfId="731"/>
    <cellStyle name="FilterCol" xfId="732"/>
    <cellStyle name="Footnote" xfId="733"/>
    <cellStyle name="Grey" xfId="734"/>
    <cellStyle name="Grey 10" xfId="735"/>
    <cellStyle name="Grey 11" xfId="736"/>
    <cellStyle name="Grey 12" xfId="737"/>
    <cellStyle name="Grey 13" xfId="738"/>
    <cellStyle name="Grey 14" xfId="739"/>
    <cellStyle name="Grey 15" xfId="740"/>
    <cellStyle name="Grey 16" xfId="741"/>
    <cellStyle name="Grey 2" xfId="742"/>
    <cellStyle name="Grey 2 10" xfId="743"/>
    <cellStyle name="Grey 2 11" xfId="744"/>
    <cellStyle name="Grey 2 12" xfId="745"/>
    <cellStyle name="Grey 2 13" xfId="746"/>
    <cellStyle name="Grey 2 14" xfId="747"/>
    <cellStyle name="Grey 2 15" xfId="748"/>
    <cellStyle name="Grey 2 16" xfId="749"/>
    <cellStyle name="Grey 2 2" xfId="750"/>
    <cellStyle name="Grey 2 3" xfId="751"/>
    <cellStyle name="Grey 2 4" xfId="752"/>
    <cellStyle name="Grey 2 5" xfId="753"/>
    <cellStyle name="Grey 2 6" xfId="754"/>
    <cellStyle name="Grey 2 7" xfId="755"/>
    <cellStyle name="Grey 2 8" xfId="756"/>
    <cellStyle name="Grey 2 9" xfId="757"/>
    <cellStyle name="Grey 3" xfId="758"/>
    <cellStyle name="Grey 4" xfId="759"/>
    <cellStyle name="Grey 5" xfId="760"/>
    <cellStyle name="Grey 6" xfId="761"/>
    <cellStyle name="Grey 7" xfId="762"/>
    <cellStyle name="Grey 8" xfId="763"/>
    <cellStyle name="Grey 9" xfId="764"/>
    <cellStyle name="Hard Percent" xfId="765"/>
    <cellStyle name="Header" xfId="766"/>
    <cellStyle name="Heading 2 2" xfId="767"/>
    <cellStyle name="Heading 2 2 10" xfId="768"/>
    <cellStyle name="Heading 2 2 11" xfId="769"/>
    <cellStyle name="Heading 2 2 12" xfId="770"/>
    <cellStyle name="Heading 2 2 13" xfId="771"/>
    <cellStyle name="Heading 2 2 14" xfId="772"/>
    <cellStyle name="Heading 2 2 15" xfId="773"/>
    <cellStyle name="Heading 2 2 16" xfId="774"/>
    <cellStyle name="Heading 2 2 17" xfId="775"/>
    <cellStyle name="Heading 2 2 18" xfId="776"/>
    <cellStyle name="Heading 2 2 19" xfId="777"/>
    <cellStyle name="Heading 2 2 2" xfId="778"/>
    <cellStyle name="Heading 2 2 20" xfId="779"/>
    <cellStyle name="Heading 2 2 21" xfId="780"/>
    <cellStyle name="Heading 2 2 3" xfId="781"/>
    <cellStyle name="Heading 2 2 4" xfId="782"/>
    <cellStyle name="Heading 2 2 5" xfId="783"/>
    <cellStyle name="Heading 2 2 6" xfId="784"/>
    <cellStyle name="Heading 2 2 7" xfId="785"/>
    <cellStyle name="Heading 2 2 8" xfId="786"/>
    <cellStyle name="Heading 2 2 9" xfId="787"/>
    <cellStyle name="Heading 2 3" xfId="788"/>
    <cellStyle name="Heading 2 3 10" xfId="789"/>
    <cellStyle name="Heading 2 3 11" xfId="790"/>
    <cellStyle name="Heading 2 3 12" xfId="791"/>
    <cellStyle name="Heading 2 3 13" xfId="792"/>
    <cellStyle name="Heading 2 3 14" xfId="793"/>
    <cellStyle name="Heading 2 3 15" xfId="794"/>
    <cellStyle name="Heading 2 3 16" xfId="795"/>
    <cellStyle name="Heading 2 3 17" xfId="796"/>
    <cellStyle name="Heading 2 3 18" xfId="797"/>
    <cellStyle name="Heading 2 3 19" xfId="798"/>
    <cellStyle name="Heading 2 3 2" xfId="799"/>
    <cellStyle name="Heading 2 3 20" xfId="800"/>
    <cellStyle name="Heading 2 3 21" xfId="801"/>
    <cellStyle name="Heading 2 3 3" xfId="802"/>
    <cellStyle name="Heading 2 3 4" xfId="803"/>
    <cellStyle name="Heading 2 3 5" xfId="804"/>
    <cellStyle name="Heading 2 3 6" xfId="805"/>
    <cellStyle name="Heading 2 3 7" xfId="806"/>
    <cellStyle name="Heading 2 3 8" xfId="807"/>
    <cellStyle name="Heading 2 3 9" xfId="808"/>
    <cellStyle name="Heading 2 4" xfId="809"/>
    <cellStyle name="Heading 2 4 10" xfId="810"/>
    <cellStyle name="Heading 2 4 11" xfId="811"/>
    <cellStyle name="Heading 2 4 12" xfId="812"/>
    <cellStyle name="Heading 2 4 13" xfId="813"/>
    <cellStyle name="Heading 2 4 14" xfId="814"/>
    <cellStyle name="Heading 2 4 15" xfId="815"/>
    <cellStyle name="Heading 2 4 16" xfId="816"/>
    <cellStyle name="Heading 2 4 17" xfId="817"/>
    <cellStyle name="Heading 2 4 18" xfId="818"/>
    <cellStyle name="Heading 2 4 19" xfId="819"/>
    <cellStyle name="Heading 2 4 2" xfId="820"/>
    <cellStyle name="Heading 2 4 20" xfId="821"/>
    <cellStyle name="Heading 2 4 21" xfId="822"/>
    <cellStyle name="Heading 2 4 3" xfId="823"/>
    <cellStyle name="Heading 2 4 4" xfId="824"/>
    <cellStyle name="Heading 2 4 5" xfId="825"/>
    <cellStyle name="Heading 2 4 6" xfId="826"/>
    <cellStyle name="Heading 2 4 7" xfId="827"/>
    <cellStyle name="Heading 2 4 8" xfId="828"/>
    <cellStyle name="Heading 2 4 9" xfId="829"/>
    <cellStyle name="Heading 2 5" xfId="830"/>
    <cellStyle name="Heading 2 5 10" xfId="831"/>
    <cellStyle name="Heading 2 5 11" xfId="832"/>
    <cellStyle name="Heading 2 5 12" xfId="833"/>
    <cellStyle name="Heading 2 5 13" xfId="834"/>
    <cellStyle name="Heading 2 5 14" xfId="835"/>
    <cellStyle name="Heading 2 5 15" xfId="836"/>
    <cellStyle name="Heading 2 5 16" xfId="837"/>
    <cellStyle name="Heading 2 5 17" xfId="838"/>
    <cellStyle name="Heading 2 5 18" xfId="839"/>
    <cellStyle name="Heading 2 5 19" xfId="840"/>
    <cellStyle name="Heading 2 5 2" xfId="841"/>
    <cellStyle name="Heading 2 5 20" xfId="842"/>
    <cellStyle name="Heading 2 5 21" xfId="843"/>
    <cellStyle name="Heading 2 5 3" xfId="844"/>
    <cellStyle name="Heading 2 5 4" xfId="845"/>
    <cellStyle name="Heading 2 5 5" xfId="846"/>
    <cellStyle name="Heading 2 5 6" xfId="847"/>
    <cellStyle name="Heading 2 5 7" xfId="848"/>
    <cellStyle name="Heading 2 5 8" xfId="849"/>
    <cellStyle name="Heading 2 5 9" xfId="850"/>
    <cellStyle name="Heading 3 2" xfId="851"/>
    <cellStyle name="Heading 3 2 10" xfId="852"/>
    <cellStyle name="Heading 3 2 11" xfId="853"/>
    <cellStyle name="Heading 3 2 12" xfId="854"/>
    <cellStyle name="Heading 3 2 13" xfId="855"/>
    <cellStyle name="Heading 3 2 14" xfId="856"/>
    <cellStyle name="Heading 3 2 15" xfId="857"/>
    <cellStyle name="Heading 3 2 16" xfId="858"/>
    <cellStyle name="Heading 3 2 17" xfId="859"/>
    <cellStyle name="Heading 3 2 18" xfId="860"/>
    <cellStyle name="Heading 3 2 19" xfId="861"/>
    <cellStyle name="Heading 3 2 2" xfId="862"/>
    <cellStyle name="Heading 3 2 20" xfId="863"/>
    <cellStyle name="Heading 3 2 21" xfId="864"/>
    <cellStyle name="Heading 3 2 3" xfId="865"/>
    <cellStyle name="Heading 3 2 4" xfId="866"/>
    <cellStyle name="Heading 3 2 5" xfId="867"/>
    <cellStyle name="Heading 3 2 6" xfId="868"/>
    <cellStyle name="Heading 3 2 7" xfId="869"/>
    <cellStyle name="Heading 3 2 8" xfId="870"/>
    <cellStyle name="Heading 3 2 9" xfId="871"/>
    <cellStyle name="Heading 3 3" xfId="872"/>
    <cellStyle name="Heading 3 3 10" xfId="873"/>
    <cellStyle name="Heading 3 3 11" xfId="874"/>
    <cellStyle name="Heading 3 3 12" xfId="875"/>
    <cellStyle name="Heading 3 3 13" xfId="876"/>
    <cellStyle name="Heading 3 3 14" xfId="877"/>
    <cellStyle name="Heading 3 3 15" xfId="878"/>
    <cellStyle name="Heading 3 3 16" xfId="879"/>
    <cellStyle name="Heading 3 3 17" xfId="880"/>
    <cellStyle name="Heading 3 3 18" xfId="881"/>
    <cellStyle name="Heading 3 3 19" xfId="882"/>
    <cellStyle name="Heading 3 3 2" xfId="883"/>
    <cellStyle name="Heading 3 3 20" xfId="884"/>
    <cellStyle name="Heading 3 3 21" xfId="885"/>
    <cellStyle name="Heading 3 3 3" xfId="886"/>
    <cellStyle name="Heading 3 3 4" xfId="887"/>
    <cellStyle name="Heading 3 3 5" xfId="888"/>
    <cellStyle name="Heading 3 3 6" xfId="889"/>
    <cellStyle name="Heading 3 3 7" xfId="890"/>
    <cellStyle name="Heading 3 3 8" xfId="891"/>
    <cellStyle name="Heading 3 3 9" xfId="892"/>
    <cellStyle name="Heading 3 4" xfId="893"/>
    <cellStyle name="Heading 3 4 10" xfId="894"/>
    <cellStyle name="Heading 3 4 11" xfId="895"/>
    <cellStyle name="Heading 3 4 12" xfId="896"/>
    <cellStyle name="Heading 3 4 13" xfId="897"/>
    <cellStyle name="Heading 3 4 14" xfId="898"/>
    <cellStyle name="Heading 3 4 15" xfId="899"/>
    <cellStyle name="Heading 3 4 16" xfId="900"/>
    <cellStyle name="Heading 3 4 17" xfId="901"/>
    <cellStyle name="Heading 3 4 18" xfId="902"/>
    <cellStyle name="Heading 3 4 19" xfId="903"/>
    <cellStyle name="Heading 3 4 2" xfId="904"/>
    <cellStyle name="Heading 3 4 20" xfId="905"/>
    <cellStyle name="Heading 3 4 21" xfId="906"/>
    <cellStyle name="Heading 3 4 3" xfId="907"/>
    <cellStyle name="Heading 3 4 4" xfId="908"/>
    <cellStyle name="Heading 3 4 5" xfId="909"/>
    <cellStyle name="Heading 3 4 6" xfId="910"/>
    <cellStyle name="Heading 3 4 7" xfId="911"/>
    <cellStyle name="Heading 3 4 8" xfId="912"/>
    <cellStyle name="Heading 3 4 9" xfId="913"/>
    <cellStyle name="Heading 3 5" xfId="914"/>
    <cellStyle name="Heading 3 5 10" xfId="915"/>
    <cellStyle name="Heading 3 5 11" xfId="916"/>
    <cellStyle name="Heading 3 5 12" xfId="917"/>
    <cellStyle name="Heading 3 5 13" xfId="918"/>
    <cellStyle name="Heading 3 5 14" xfId="919"/>
    <cellStyle name="Heading 3 5 15" xfId="920"/>
    <cellStyle name="Heading 3 5 16" xfId="921"/>
    <cellStyle name="Heading 3 5 17" xfId="922"/>
    <cellStyle name="Heading 3 5 18" xfId="923"/>
    <cellStyle name="Heading 3 5 19" xfId="924"/>
    <cellStyle name="Heading 3 5 2" xfId="925"/>
    <cellStyle name="Heading 3 5 20" xfId="926"/>
    <cellStyle name="Heading 3 5 21" xfId="927"/>
    <cellStyle name="Heading 3 5 3" xfId="928"/>
    <cellStyle name="Heading 3 5 4" xfId="929"/>
    <cellStyle name="Heading 3 5 5" xfId="930"/>
    <cellStyle name="Heading 3 5 6" xfId="931"/>
    <cellStyle name="Heading 3 5 7" xfId="932"/>
    <cellStyle name="Heading 3 5 8" xfId="933"/>
    <cellStyle name="Heading 3 5 9" xfId="934"/>
    <cellStyle name="Heading1" xfId="935"/>
    <cellStyle name="Heading2" xfId="936"/>
    <cellStyle name="Heading3" xfId="937"/>
    <cellStyle name="Input [yellow]" xfId="938"/>
    <cellStyle name="Input [yellow] 10" xfId="939"/>
    <cellStyle name="Input [yellow] 11" xfId="940"/>
    <cellStyle name="Input [yellow] 12" xfId="941"/>
    <cellStyle name="Input [yellow] 13" xfId="942"/>
    <cellStyle name="Input [yellow] 14" xfId="943"/>
    <cellStyle name="Input [yellow] 15" xfId="944"/>
    <cellStyle name="Input [yellow] 16" xfId="945"/>
    <cellStyle name="Input [yellow] 2" xfId="946"/>
    <cellStyle name="Input [yellow] 2 10" xfId="947"/>
    <cellStyle name="Input [yellow] 2 11" xfId="948"/>
    <cellStyle name="Input [yellow] 2 12" xfId="949"/>
    <cellStyle name="Input [yellow] 2 13" xfId="950"/>
    <cellStyle name="Input [yellow] 2 14" xfId="951"/>
    <cellStyle name="Input [yellow] 2 15" xfId="952"/>
    <cellStyle name="Input [yellow] 2 16" xfId="953"/>
    <cellStyle name="Input [yellow] 2 2" xfId="954"/>
    <cellStyle name="Input [yellow] 2 3" xfId="955"/>
    <cellStyle name="Input [yellow] 2 4" xfId="956"/>
    <cellStyle name="Input [yellow] 2 5" xfId="957"/>
    <cellStyle name="Input [yellow] 2 6" xfId="958"/>
    <cellStyle name="Input [yellow] 2 7" xfId="959"/>
    <cellStyle name="Input [yellow] 2 8" xfId="960"/>
    <cellStyle name="Input [yellow] 2 9" xfId="961"/>
    <cellStyle name="Input [yellow] 3" xfId="962"/>
    <cellStyle name="Input [yellow] 4" xfId="963"/>
    <cellStyle name="Input [yellow] 5" xfId="964"/>
    <cellStyle name="Input [yellow] 6" xfId="965"/>
    <cellStyle name="Input [yellow] 7" xfId="966"/>
    <cellStyle name="Input [yellow] 8" xfId="967"/>
    <cellStyle name="Input [yellow] 9" xfId="968"/>
    <cellStyle name="Input 2" xfId="969"/>
    <cellStyle name="Input 2 10" xfId="970"/>
    <cellStyle name="Input 2 11" xfId="971"/>
    <cellStyle name="Input 2 12" xfId="972"/>
    <cellStyle name="Input 2 13" xfId="973"/>
    <cellStyle name="Input 2 14" xfId="974"/>
    <cellStyle name="Input 2 15" xfId="975"/>
    <cellStyle name="Input 2 16" xfId="976"/>
    <cellStyle name="Input 2 17" xfId="977"/>
    <cellStyle name="Input 2 18" xfId="978"/>
    <cellStyle name="Input 2 19" xfId="979"/>
    <cellStyle name="Input 2 2" xfId="980"/>
    <cellStyle name="Input 2 20" xfId="981"/>
    <cellStyle name="Input 2 21" xfId="982"/>
    <cellStyle name="Input 2 3" xfId="983"/>
    <cellStyle name="Input 2 4" xfId="984"/>
    <cellStyle name="Input 2 5" xfId="985"/>
    <cellStyle name="Input 2 6" xfId="986"/>
    <cellStyle name="Input 2 7" xfId="987"/>
    <cellStyle name="Input 2 8" xfId="988"/>
    <cellStyle name="Input 2 9" xfId="989"/>
    <cellStyle name="Input 3" xfId="990"/>
    <cellStyle name="Input 3 10" xfId="991"/>
    <cellStyle name="Input 3 11" xfId="992"/>
    <cellStyle name="Input 3 12" xfId="993"/>
    <cellStyle name="Input 3 13" xfId="994"/>
    <cellStyle name="Input 3 14" xfId="995"/>
    <cellStyle name="Input 3 15" xfId="996"/>
    <cellStyle name="Input 3 16" xfId="997"/>
    <cellStyle name="Input 3 17" xfId="998"/>
    <cellStyle name="Input 3 18" xfId="999"/>
    <cellStyle name="Input 3 19" xfId="1000"/>
    <cellStyle name="Input 3 2" xfId="1001"/>
    <cellStyle name="Input 3 20" xfId="1002"/>
    <cellStyle name="Input 3 21" xfId="1003"/>
    <cellStyle name="Input 3 3" xfId="1004"/>
    <cellStyle name="Input 3 4" xfId="1005"/>
    <cellStyle name="Input 3 5" xfId="1006"/>
    <cellStyle name="Input 3 6" xfId="1007"/>
    <cellStyle name="Input 3 7" xfId="1008"/>
    <cellStyle name="Input 3 8" xfId="1009"/>
    <cellStyle name="Input 3 9" xfId="1010"/>
    <cellStyle name="Input 4" xfId="1011"/>
    <cellStyle name="Input 4 10" xfId="1012"/>
    <cellStyle name="Input 4 11" xfId="1013"/>
    <cellStyle name="Input 4 12" xfId="1014"/>
    <cellStyle name="Input 4 13" xfId="1015"/>
    <cellStyle name="Input 4 14" xfId="1016"/>
    <cellStyle name="Input 4 15" xfId="1017"/>
    <cellStyle name="Input 4 16" xfId="1018"/>
    <cellStyle name="Input 4 17" xfId="1019"/>
    <cellStyle name="Input 4 18" xfId="1020"/>
    <cellStyle name="Input 4 19" xfId="1021"/>
    <cellStyle name="Input 4 2" xfId="1022"/>
    <cellStyle name="Input 4 20" xfId="1023"/>
    <cellStyle name="Input 4 21" xfId="1024"/>
    <cellStyle name="Input 4 3" xfId="1025"/>
    <cellStyle name="Input 4 4" xfId="1026"/>
    <cellStyle name="Input 4 5" xfId="1027"/>
    <cellStyle name="Input 4 6" xfId="1028"/>
    <cellStyle name="Input 4 7" xfId="1029"/>
    <cellStyle name="Input 4 8" xfId="1030"/>
    <cellStyle name="Input 4 9" xfId="1031"/>
    <cellStyle name="Input 5" xfId="1032"/>
    <cellStyle name="Input 5 10" xfId="1033"/>
    <cellStyle name="Input 5 11" xfId="1034"/>
    <cellStyle name="Input 5 12" xfId="1035"/>
    <cellStyle name="Input 5 13" xfId="1036"/>
    <cellStyle name="Input 5 14" xfId="1037"/>
    <cellStyle name="Input 5 15" xfId="1038"/>
    <cellStyle name="Input 5 16" xfId="1039"/>
    <cellStyle name="Input 5 17" xfId="1040"/>
    <cellStyle name="Input 5 18" xfId="1041"/>
    <cellStyle name="Input 5 19" xfId="1042"/>
    <cellStyle name="Input 5 2" xfId="1043"/>
    <cellStyle name="Input 5 20" xfId="1044"/>
    <cellStyle name="Input 5 21" xfId="1045"/>
    <cellStyle name="Input 5 3" xfId="1046"/>
    <cellStyle name="Input 5 4" xfId="1047"/>
    <cellStyle name="Input 5 5" xfId="1048"/>
    <cellStyle name="Input 5 6" xfId="1049"/>
    <cellStyle name="Input 5 7" xfId="1050"/>
    <cellStyle name="Input 5 8" xfId="1051"/>
    <cellStyle name="Input 5 9" xfId="1052"/>
    <cellStyle name="InputAmt" xfId="1053"/>
    <cellStyle name="InputPct" xfId="1054"/>
    <cellStyle name="InputShaded" xfId="1055"/>
    <cellStyle name="InputVal" xfId="1056"/>
    <cellStyle name="InputValNeg" xfId="1057"/>
    <cellStyle name="Label" xfId="1058"/>
    <cellStyle name="LblRed" xfId="1059"/>
    <cellStyle name="Left Header" xfId="1060"/>
    <cellStyle name="Lien hypertexte" xfId="1061"/>
    <cellStyle name="Lien hypertexte visit?" xfId="1062"/>
    <cellStyle name="Lien hypertexte visite" xfId="1063"/>
    <cellStyle name="Lien hypertexte visité" xfId="1064"/>
    <cellStyle name="Lien hypertexte_Attach 17 Model Year" xfId="1065"/>
    <cellStyle name="Margin" xfId="1066"/>
    <cellStyle name="Memo" xfId="1067"/>
    <cellStyle name="MemoLbl" xfId="1068"/>
    <cellStyle name="MemoPct_Wide" xfId="1069"/>
    <cellStyle name="MemoPercent" xfId="1070"/>
    <cellStyle name="MemoTitle" xfId="1071"/>
    <cellStyle name="MemoTitleItal" xfId="1072"/>
    <cellStyle name="MemoValue" xfId="1073"/>
    <cellStyle name="MemoValueRow18" xfId="1074"/>
    <cellStyle name="MemoValueWide" xfId="1075"/>
    <cellStyle name="Multiple" xfId="1076"/>
    <cellStyle name="Normal" xfId="0" builtinId="0"/>
    <cellStyle name="Normal - Style1" xfId="1077"/>
    <cellStyle name="Normal 10 10" xfId="1078"/>
    <cellStyle name="Normal 10 11" xfId="1079"/>
    <cellStyle name="Normal 10 12" xfId="1080"/>
    <cellStyle name="Normal 10 13" xfId="1081"/>
    <cellStyle name="Normal 10 14" xfId="1082"/>
    <cellStyle name="Normal 10 15" xfId="1083"/>
    <cellStyle name="Normal 10 16" xfId="1084"/>
    <cellStyle name="Normal 10 2" xfId="1085"/>
    <cellStyle name="Normal 10 3" xfId="1086"/>
    <cellStyle name="Normal 10 4" xfId="1087"/>
    <cellStyle name="Normal 10 5" xfId="1088"/>
    <cellStyle name="Normal 10 6" xfId="1089"/>
    <cellStyle name="Normal 10 7" xfId="1090"/>
    <cellStyle name="Normal 10 8" xfId="1091"/>
    <cellStyle name="Normal 10 9" xfId="1092"/>
    <cellStyle name="Normal 11 10" xfId="1093"/>
    <cellStyle name="Normal 11 11" xfId="1094"/>
    <cellStyle name="Normal 11 12" xfId="1095"/>
    <cellStyle name="Normal 11 13" xfId="1096"/>
    <cellStyle name="Normal 11 14" xfId="1097"/>
    <cellStyle name="Normal 11 15" xfId="1098"/>
    <cellStyle name="Normal 11 16" xfId="1099"/>
    <cellStyle name="Normal 11 2" xfId="1100"/>
    <cellStyle name="Normal 11 3" xfId="1101"/>
    <cellStyle name="Normal 11 4" xfId="1102"/>
    <cellStyle name="Normal 11 5" xfId="1103"/>
    <cellStyle name="Normal 11 6" xfId="1104"/>
    <cellStyle name="Normal 11 7" xfId="1105"/>
    <cellStyle name="Normal 11 8" xfId="1106"/>
    <cellStyle name="Normal 11 9" xfId="1107"/>
    <cellStyle name="Normal 12 10" xfId="1108"/>
    <cellStyle name="Normal 12 11" xfId="1109"/>
    <cellStyle name="Normal 12 12" xfId="1110"/>
    <cellStyle name="Normal 12 13" xfId="1111"/>
    <cellStyle name="Normal 12 14" xfId="1112"/>
    <cellStyle name="Normal 12 15" xfId="1113"/>
    <cellStyle name="Normal 12 16" xfId="1114"/>
    <cellStyle name="Normal 12 2" xfId="1115"/>
    <cellStyle name="Normal 12 3" xfId="1116"/>
    <cellStyle name="Normal 12 4" xfId="1117"/>
    <cellStyle name="Normal 12 5" xfId="1118"/>
    <cellStyle name="Normal 12 6" xfId="1119"/>
    <cellStyle name="Normal 12 7" xfId="1120"/>
    <cellStyle name="Normal 12 8" xfId="1121"/>
    <cellStyle name="Normal 12 9" xfId="1122"/>
    <cellStyle name="Normal 13 10" xfId="1123"/>
    <cellStyle name="Normal 13 11" xfId="1124"/>
    <cellStyle name="Normal 13 12" xfId="1125"/>
    <cellStyle name="Normal 13 13" xfId="1126"/>
    <cellStyle name="Normal 13 14" xfId="1127"/>
    <cellStyle name="Normal 13 15" xfId="1128"/>
    <cellStyle name="Normal 13 16" xfId="1129"/>
    <cellStyle name="Normal 13 2" xfId="1130"/>
    <cellStyle name="Normal 13 3" xfId="1131"/>
    <cellStyle name="Normal 13 4" xfId="1132"/>
    <cellStyle name="Normal 13 5" xfId="1133"/>
    <cellStyle name="Normal 13 6" xfId="1134"/>
    <cellStyle name="Normal 13 7" xfId="1135"/>
    <cellStyle name="Normal 13 8" xfId="1136"/>
    <cellStyle name="Normal 13 9" xfId="1137"/>
    <cellStyle name="Normal 19" xfId="1138"/>
    <cellStyle name="Normal 19 10" xfId="1139"/>
    <cellStyle name="Normal 19 11" xfId="1140"/>
    <cellStyle name="Normal 19 12" xfId="1141"/>
    <cellStyle name="Normal 19 13" xfId="1142"/>
    <cellStyle name="Normal 19 14" xfId="1143"/>
    <cellStyle name="Normal 19 15" xfId="1144"/>
    <cellStyle name="Normal 19 16" xfId="1145"/>
    <cellStyle name="Normal 19 17" xfId="1146"/>
    <cellStyle name="Normal 19 18" xfId="1147"/>
    <cellStyle name="Normal 19 19" xfId="1148"/>
    <cellStyle name="Normal 19 2" xfId="1149"/>
    <cellStyle name="Normal 19 20" xfId="1150"/>
    <cellStyle name="Normal 19 3" xfId="1151"/>
    <cellStyle name="Normal 19 4" xfId="1152"/>
    <cellStyle name="Normal 19 5" xfId="1153"/>
    <cellStyle name="Normal 19 6" xfId="1154"/>
    <cellStyle name="Normal 19 7" xfId="1155"/>
    <cellStyle name="Normal 19 8" xfId="1156"/>
    <cellStyle name="Normal 19 9" xfId="1157"/>
    <cellStyle name="Normal 2" xfId="1158"/>
    <cellStyle name="Normal 2 2" xfId="1159"/>
    <cellStyle name="Normal 2 2 10" xfId="1160"/>
    <cellStyle name="Normal 2 2 11" xfId="1161"/>
    <cellStyle name="Normal 2 2 12" xfId="1162"/>
    <cellStyle name="Normal 2 2 13" xfId="1163"/>
    <cellStyle name="Normal 2 2 14" xfId="1164"/>
    <cellStyle name="Normal 2 2 15" xfId="1165"/>
    <cellStyle name="Normal 2 2 16" xfId="1166"/>
    <cellStyle name="Normal 2 2 2" xfId="1167"/>
    <cellStyle name="Normal 2 2 2 10" xfId="1168"/>
    <cellStyle name="Normal 2 2 2 11" xfId="1169"/>
    <cellStyle name="Normal 2 2 2 12" xfId="1170"/>
    <cellStyle name="Normal 2 2 2 13" xfId="1171"/>
    <cellStyle name="Normal 2 2 2 14" xfId="1172"/>
    <cellStyle name="Normal 2 2 2 15" xfId="1173"/>
    <cellStyle name="Normal 2 2 2 16" xfId="1174"/>
    <cellStyle name="Normal 2 2 2 2" xfId="1175"/>
    <cellStyle name="Normal 2 2 2 3" xfId="1176"/>
    <cellStyle name="Normal 2 2 2 4" xfId="1177"/>
    <cellStyle name="Normal 2 2 2 5" xfId="1178"/>
    <cellStyle name="Normal 2 2 2 6" xfId="1179"/>
    <cellStyle name="Normal 2 2 2 7" xfId="1180"/>
    <cellStyle name="Normal 2 2 2 8" xfId="1181"/>
    <cellStyle name="Normal 2 2 2 9" xfId="1182"/>
    <cellStyle name="Normal 2 2 3" xfId="1183"/>
    <cellStyle name="Normal 2 2 4" xfId="1184"/>
    <cellStyle name="Normal 2 2 5" xfId="1185"/>
    <cellStyle name="Normal 2 2 6" xfId="1186"/>
    <cellStyle name="Normal 2 2 7" xfId="1187"/>
    <cellStyle name="Normal 2 2 8" xfId="1188"/>
    <cellStyle name="Normal 2 2 9" xfId="1189"/>
    <cellStyle name="Normal 2 3" xfId="1190"/>
    <cellStyle name="Normal 2 4" xfId="1191"/>
    <cellStyle name="Normal 20" xfId="1192"/>
    <cellStyle name="Normal 20 10" xfId="1193"/>
    <cellStyle name="Normal 20 11" xfId="1194"/>
    <cellStyle name="Normal 20 12" xfId="1195"/>
    <cellStyle name="Normal 20 13" xfId="1196"/>
    <cellStyle name="Normal 20 14" xfId="1197"/>
    <cellStyle name="Normal 20 15" xfId="1198"/>
    <cellStyle name="Normal 20 16" xfId="1199"/>
    <cellStyle name="Normal 20 17" xfId="1200"/>
    <cellStyle name="Normal 20 18" xfId="1201"/>
    <cellStyle name="Normal 20 19" xfId="1202"/>
    <cellStyle name="Normal 20 2" xfId="1203"/>
    <cellStyle name="Normal 20 2 10" xfId="1204"/>
    <cellStyle name="Normal 20 2 11" xfId="1205"/>
    <cellStyle name="Normal 20 2 12" xfId="1206"/>
    <cellStyle name="Normal 20 2 13" xfId="1207"/>
    <cellStyle name="Normal 20 2 14" xfId="1208"/>
    <cellStyle name="Normal 20 2 15" xfId="1209"/>
    <cellStyle name="Normal 20 2 16" xfId="1210"/>
    <cellStyle name="Normal 20 2 2" xfId="1211"/>
    <cellStyle name="Normal 20 2 2 10" xfId="1212"/>
    <cellStyle name="Normal 20 2 2 11" xfId="1213"/>
    <cellStyle name="Normal 20 2 2 12" xfId="1214"/>
    <cellStyle name="Normal 20 2 2 13" xfId="1215"/>
    <cellStyle name="Normal 20 2 2 14" xfId="1216"/>
    <cellStyle name="Normal 20 2 2 15" xfId="1217"/>
    <cellStyle name="Normal 20 2 2 16" xfId="1218"/>
    <cellStyle name="Normal 20 2 2 2" xfId="1219"/>
    <cellStyle name="Normal 20 2 2 3" xfId="1220"/>
    <cellStyle name="Normal 20 2 2 4" xfId="1221"/>
    <cellStyle name="Normal 20 2 2 5" xfId="1222"/>
    <cellStyle name="Normal 20 2 2 6" xfId="1223"/>
    <cellStyle name="Normal 20 2 2 7" xfId="1224"/>
    <cellStyle name="Normal 20 2 2 8" xfId="1225"/>
    <cellStyle name="Normal 20 2 2 9" xfId="1226"/>
    <cellStyle name="Normal 20 2 3" xfId="1227"/>
    <cellStyle name="Normal 20 2 4" xfId="1228"/>
    <cellStyle name="Normal 20 2 5" xfId="1229"/>
    <cellStyle name="Normal 20 2 6" xfId="1230"/>
    <cellStyle name="Normal 20 2 7" xfId="1231"/>
    <cellStyle name="Normal 20 2 8" xfId="1232"/>
    <cellStyle name="Normal 20 2 9" xfId="1233"/>
    <cellStyle name="Normal 20 20" xfId="1234"/>
    <cellStyle name="Normal 20 3" xfId="1235"/>
    <cellStyle name="Normal 20 4" xfId="1236"/>
    <cellStyle name="Normal 20 5" xfId="1237"/>
    <cellStyle name="Normal 20 6" xfId="1238"/>
    <cellStyle name="Normal 20 7" xfId="1239"/>
    <cellStyle name="Normal 20 8" xfId="1240"/>
    <cellStyle name="Normal 20 9" xfId="1241"/>
    <cellStyle name="Normal 21 2" xfId="1242"/>
    <cellStyle name="Normal 22" xfId="1243"/>
    <cellStyle name="Normal 22 10" xfId="1244"/>
    <cellStyle name="Normal 22 11" xfId="1245"/>
    <cellStyle name="Normal 22 12" xfId="1246"/>
    <cellStyle name="Normal 22 13" xfId="1247"/>
    <cellStyle name="Normal 22 14" xfId="1248"/>
    <cellStyle name="Normal 22 15" xfId="1249"/>
    <cellStyle name="Normal 22 16" xfId="1250"/>
    <cellStyle name="Normal 22 17" xfId="1251"/>
    <cellStyle name="Normal 22 18" xfId="1252"/>
    <cellStyle name="Normal 22 19" xfId="1253"/>
    <cellStyle name="Normal 22 2" xfId="1254"/>
    <cellStyle name="Normal 22 2 10" xfId="1255"/>
    <cellStyle name="Normal 22 2 11" xfId="1256"/>
    <cellStyle name="Normal 22 2 12" xfId="1257"/>
    <cellStyle name="Normal 22 2 13" xfId="1258"/>
    <cellStyle name="Normal 22 2 14" xfId="1259"/>
    <cellStyle name="Normal 22 2 15" xfId="1260"/>
    <cellStyle name="Normal 22 2 16" xfId="1261"/>
    <cellStyle name="Normal 22 2 2" xfId="1262"/>
    <cellStyle name="Normal 22 2 2 10" xfId="1263"/>
    <cellStyle name="Normal 22 2 2 11" xfId="1264"/>
    <cellStyle name="Normal 22 2 2 12" xfId="1265"/>
    <cellStyle name="Normal 22 2 2 13" xfId="1266"/>
    <cellStyle name="Normal 22 2 2 14" xfId="1267"/>
    <cellStyle name="Normal 22 2 2 15" xfId="1268"/>
    <cellStyle name="Normal 22 2 2 16" xfId="1269"/>
    <cellStyle name="Normal 22 2 2 2" xfId="1270"/>
    <cellStyle name="Normal 22 2 2 3" xfId="1271"/>
    <cellStyle name="Normal 22 2 2 4" xfId="1272"/>
    <cellStyle name="Normal 22 2 2 5" xfId="1273"/>
    <cellStyle name="Normal 22 2 2 6" xfId="1274"/>
    <cellStyle name="Normal 22 2 2 7" xfId="1275"/>
    <cellStyle name="Normal 22 2 2 8" xfId="1276"/>
    <cellStyle name="Normal 22 2 2 9" xfId="1277"/>
    <cellStyle name="Normal 22 2 3" xfId="1278"/>
    <cellStyle name="Normal 22 2 4" xfId="1279"/>
    <cellStyle name="Normal 22 2 5" xfId="1280"/>
    <cellStyle name="Normal 22 2 6" xfId="1281"/>
    <cellStyle name="Normal 22 2 7" xfId="1282"/>
    <cellStyle name="Normal 22 2 8" xfId="1283"/>
    <cellStyle name="Normal 22 2 9" xfId="1284"/>
    <cellStyle name="Normal 22 20" xfId="1285"/>
    <cellStyle name="Normal 22 3" xfId="1286"/>
    <cellStyle name="Normal 22 4" xfId="1287"/>
    <cellStyle name="Normal 22 5" xfId="1288"/>
    <cellStyle name="Normal 22 6" xfId="1289"/>
    <cellStyle name="Normal 22 7" xfId="1290"/>
    <cellStyle name="Normal 22 8" xfId="1291"/>
    <cellStyle name="Normal 22 9" xfId="1292"/>
    <cellStyle name="Normal 23 2" xfId="1293"/>
    <cellStyle name="Normal 24" xfId="1294"/>
    <cellStyle name="Normal 24 10" xfId="1295"/>
    <cellStyle name="Normal 24 11" xfId="1296"/>
    <cellStyle name="Normal 24 12" xfId="1297"/>
    <cellStyle name="Normal 24 13" xfId="1298"/>
    <cellStyle name="Normal 24 14" xfId="1299"/>
    <cellStyle name="Normal 24 15" xfId="1300"/>
    <cellStyle name="Normal 24 16" xfId="1301"/>
    <cellStyle name="Normal 24 17" xfId="1302"/>
    <cellStyle name="Normal 24 18" xfId="1303"/>
    <cellStyle name="Normal 24 19" xfId="1304"/>
    <cellStyle name="Normal 24 2" xfId="1305"/>
    <cellStyle name="Normal 24 2 10" xfId="1306"/>
    <cellStyle name="Normal 24 2 11" xfId="1307"/>
    <cellStyle name="Normal 24 2 12" xfId="1308"/>
    <cellStyle name="Normal 24 2 13" xfId="1309"/>
    <cellStyle name="Normal 24 2 14" xfId="1310"/>
    <cellStyle name="Normal 24 2 15" xfId="1311"/>
    <cellStyle name="Normal 24 2 16" xfId="1312"/>
    <cellStyle name="Normal 24 2 2" xfId="1313"/>
    <cellStyle name="Normal 24 2 2 10" xfId="1314"/>
    <cellStyle name="Normal 24 2 2 11" xfId="1315"/>
    <cellStyle name="Normal 24 2 2 12" xfId="1316"/>
    <cellStyle name="Normal 24 2 2 13" xfId="1317"/>
    <cellStyle name="Normal 24 2 2 14" xfId="1318"/>
    <cellStyle name="Normal 24 2 2 15" xfId="1319"/>
    <cellStyle name="Normal 24 2 2 16" xfId="1320"/>
    <cellStyle name="Normal 24 2 2 2" xfId="1321"/>
    <cellStyle name="Normal 24 2 2 3" xfId="1322"/>
    <cellStyle name="Normal 24 2 2 4" xfId="1323"/>
    <cellStyle name="Normal 24 2 2 5" xfId="1324"/>
    <cellStyle name="Normal 24 2 2 6" xfId="1325"/>
    <cellStyle name="Normal 24 2 2 7" xfId="1326"/>
    <cellStyle name="Normal 24 2 2 8" xfId="1327"/>
    <cellStyle name="Normal 24 2 2 9" xfId="1328"/>
    <cellStyle name="Normal 24 2 3" xfId="1329"/>
    <cellStyle name="Normal 24 2 4" xfId="1330"/>
    <cellStyle name="Normal 24 2 5" xfId="1331"/>
    <cellStyle name="Normal 24 2 6" xfId="1332"/>
    <cellStyle name="Normal 24 2 7" xfId="1333"/>
    <cellStyle name="Normal 24 2 8" xfId="1334"/>
    <cellStyle name="Normal 24 2 9" xfId="1335"/>
    <cellStyle name="Normal 24 20" xfId="1336"/>
    <cellStyle name="Normal 24 3" xfId="1337"/>
    <cellStyle name="Normal 24 4" xfId="1338"/>
    <cellStyle name="Normal 24 5" xfId="1339"/>
    <cellStyle name="Normal 24 6" xfId="1340"/>
    <cellStyle name="Normal 24 7" xfId="1341"/>
    <cellStyle name="Normal 24 8" xfId="1342"/>
    <cellStyle name="Normal 24 9" xfId="1343"/>
    <cellStyle name="Normal 25" xfId="1344"/>
    <cellStyle name="Normal 25 10" xfId="1345"/>
    <cellStyle name="Normal 25 11" xfId="1346"/>
    <cellStyle name="Normal 25 12" xfId="1347"/>
    <cellStyle name="Normal 25 13" xfId="1348"/>
    <cellStyle name="Normal 25 14" xfId="1349"/>
    <cellStyle name="Normal 25 15" xfId="1350"/>
    <cellStyle name="Normal 25 16" xfId="1351"/>
    <cellStyle name="Normal 25 17" xfId="1352"/>
    <cellStyle name="Normal 25 18" xfId="1353"/>
    <cellStyle name="Normal 25 19" xfId="1354"/>
    <cellStyle name="Normal 25 2" xfId="1355"/>
    <cellStyle name="Normal 25 2 10" xfId="1356"/>
    <cellStyle name="Normal 25 2 11" xfId="1357"/>
    <cellStyle name="Normal 25 2 12" xfId="1358"/>
    <cellStyle name="Normal 25 2 13" xfId="1359"/>
    <cellStyle name="Normal 25 2 14" xfId="1360"/>
    <cellStyle name="Normal 25 2 15" xfId="1361"/>
    <cellStyle name="Normal 25 2 16" xfId="1362"/>
    <cellStyle name="Normal 25 2 2" xfId="1363"/>
    <cellStyle name="Normal 25 2 2 10" xfId="1364"/>
    <cellStyle name="Normal 25 2 2 11" xfId="1365"/>
    <cellStyle name="Normal 25 2 2 12" xfId="1366"/>
    <cellStyle name="Normal 25 2 2 13" xfId="1367"/>
    <cellStyle name="Normal 25 2 2 14" xfId="1368"/>
    <cellStyle name="Normal 25 2 2 15" xfId="1369"/>
    <cellStyle name="Normal 25 2 2 16" xfId="1370"/>
    <cellStyle name="Normal 25 2 2 2" xfId="1371"/>
    <cellStyle name="Normal 25 2 2 3" xfId="1372"/>
    <cellStyle name="Normal 25 2 2 4" xfId="1373"/>
    <cellStyle name="Normal 25 2 2 5" xfId="1374"/>
    <cellStyle name="Normal 25 2 2 6" xfId="1375"/>
    <cellStyle name="Normal 25 2 2 7" xfId="1376"/>
    <cellStyle name="Normal 25 2 2 8" xfId="1377"/>
    <cellStyle name="Normal 25 2 2 9" xfId="1378"/>
    <cellStyle name="Normal 25 2 3" xfId="1379"/>
    <cellStyle name="Normal 25 2 4" xfId="1380"/>
    <cellStyle name="Normal 25 2 5" xfId="1381"/>
    <cellStyle name="Normal 25 2 6" xfId="1382"/>
    <cellStyle name="Normal 25 2 7" xfId="1383"/>
    <cellStyle name="Normal 25 2 8" xfId="1384"/>
    <cellStyle name="Normal 25 2 9" xfId="1385"/>
    <cellStyle name="Normal 25 20" xfId="1386"/>
    <cellStyle name="Normal 25 3" xfId="1387"/>
    <cellStyle name="Normal 25 4" xfId="1388"/>
    <cellStyle name="Normal 25 5" xfId="1389"/>
    <cellStyle name="Normal 25 6" xfId="1390"/>
    <cellStyle name="Normal 25 7" xfId="1391"/>
    <cellStyle name="Normal 25 8" xfId="1392"/>
    <cellStyle name="Normal 25 9" xfId="1393"/>
    <cellStyle name="Normal 26" xfId="1394"/>
    <cellStyle name="Normal 26 10" xfId="1395"/>
    <cellStyle name="Normal 26 11" xfId="1396"/>
    <cellStyle name="Normal 26 12" xfId="1397"/>
    <cellStyle name="Normal 26 13" xfId="1398"/>
    <cellStyle name="Normal 26 14" xfId="1399"/>
    <cellStyle name="Normal 26 15" xfId="1400"/>
    <cellStyle name="Normal 26 16" xfId="1401"/>
    <cellStyle name="Normal 26 17" xfId="1402"/>
    <cellStyle name="Normal 26 18" xfId="1403"/>
    <cellStyle name="Normal 26 19" xfId="1404"/>
    <cellStyle name="Normal 26 2" xfId="1405"/>
    <cellStyle name="Normal 26 3" xfId="1406"/>
    <cellStyle name="Normal 26 4" xfId="1407"/>
    <cellStyle name="Normal 26 5" xfId="1408"/>
    <cellStyle name="Normal 26 6" xfId="1409"/>
    <cellStyle name="Normal 26 7" xfId="1410"/>
    <cellStyle name="Normal 26 8" xfId="1411"/>
    <cellStyle name="Normal 26 9" xfId="1412"/>
    <cellStyle name="Normal 27" xfId="1413"/>
    <cellStyle name="Normal 27 2" xfId="1414"/>
    <cellStyle name="Normal 27 3" xfId="1415"/>
    <cellStyle name="Normal 27 4" xfId="1416"/>
    <cellStyle name="Normal 28" xfId="1417"/>
    <cellStyle name="Normal 28 2" xfId="1418"/>
    <cellStyle name="Normal 28 3" xfId="1419"/>
    <cellStyle name="Normal 28 4" xfId="1420"/>
    <cellStyle name="Normal 29" xfId="1421"/>
    <cellStyle name="Normal 29 2" xfId="1422"/>
    <cellStyle name="Normal 29 3" xfId="1423"/>
    <cellStyle name="Normal 29 4" xfId="1424"/>
    <cellStyle name="Normal 3" xfId="3"/>
    <cellStyle name="Normal 3 10" xfId="1425"/>
    <cellStyle name="Normal 3 10 10" xfId="1426"/>
    <cellStyle name="Normal 3 10 11" xfId="1427"/>
    <cellStyle name="Normal 3 10 12" xfId="1428"/>
    <cellStyle name="Normal 3 10 13" xfId="1429"/>
    <cellStyle name="Normal 3 10 14" xfId="1430"/>
    <cellStyle name="Normal 3 10 15" xfId="1431"/>
    <cellStyle name="Normal 3 10 16" xfId="1432"/>
    <cellStyle name="Normal 3 10 2" xfId="1433"/>
    <cellStyle name="Normal 3 10 2 10" xfId="1434"/>
    <cellStyle name="Normal 3 10 2 11" xfId="1435"/>
    <cellStyle name="Normal 3 10 2 12" xfId="1436"/>
    <cellStyle name="Normal 3 10 2 13" xfId="1437"/>
    <cellStyle name="Normal 3 10 2 14" xfId="1438"/>
    <cellStyle name="Normal 3 10 2 15" xfId="1439"/>
    <cellStyle name="Normal 3 10 2 16" xfId="1440"/>
    <cellStyle name="Normal 3 10 2 2" xfId="1441"/>
    <cellStyle name="Normal 3 10 2 3" xfId="1442"/>
    <cellStyle name="Normal 3 10 2 4" xfId="1443"/>
    <cellStyle name="Normal 3 10 2 5" xfId="1444"/>
    <cellStyle name="Normal 3 10 2 6" xfId="1445"/>
    <cellStyle name="Normal 3 10 2 7" xfId="1446"/>
    <cellStyle name="Normal 3 10 2 8" xfId="1447"/>
    <cellStyle name="Normal 3 10 2 9" xfId="1448"/>
    <cellStyle name="Normal 3 10 3" xfId="1449"/>
    <cellStyle name="Normal 3 10 4" xfId="1450"/>
    <cellStyle name="Normal 3 10 5" xfId="1451"/>
    <cellStyle name="Normal 3 10 6" xfId="1452"/>
    <cellStyle name="Normal 3 10 7" xfId="1453"/>
    <cellStyle name="Normal 3 10 8" xfId="1454"/>
    <cellStyle name="Normal 3 10 9" xfId="1455"/>
    <cellStyle name="Normal 3 11" xfId="1456"/>
    <cellStyle name="Normal 3 11 10" xfId="1457"/>
    <cellStyle name="Normal 3 11 11" xfId="1458"/>
    <cellStyle name="Normal 3 11 12" xfId="1459"/>
    <cellStyle name="Normal 3 11 13" xfId="1460"/>
    <cellStyle name="Normal 3 11 14" xfId="1461"/>
    <cellStyle name="Normal 3 11 15" xfId="1462"/>
    <cellStyle name="Normal 3 11 16" xfId="1463"/>
    <cellStyle name="Normal 3 11 2" xfId="1464"/>
    <cellStyle name="Normal 3 11 2 10" xfId="1465"/>
    <cellStyle name="Normal 3 11 2 11" xfId="1466"/>
    <cellStyle name="Normal 3 11 2 12" xfId="1467"/>
    <cellStyle name="Normal 3 11 2 13" xfId="1468"/>
    <cellStyle name="Normal 3 11 2 14" xfId="1469"/>
    <cellStyle name="Normal 3 11 2 15" xfId="1470"/>
    <cellStyle name="Normal 3 11 2 16" xfId="1471"/>
    <cellStyle name="Normal 3 11 2 2" xfId="1472"/>
    <cellStyle name="Normal 3 11 2 3" xfId="1473"/>
    <cellStyle name="Normal 3 11 2 4" xfId="1474"/>
    <cellStyle name="Normal 3 11 2 5" xfId="1475"/>
    <cellStyle name="Normal 3 11 2 6" xfId="1476"/>
    <cellStyle name="Normal 3 11 2 7" xfId="1477"/>
    <cellStyle name="Normal 3 11 2 8" xfId="1478"/>
    <cellStyle name="Normal 3 11 2 9" xfId="1479"/>
    <cellStyle name="Normal 3 11 3" xfId="1480"/>
    <cellStyle name="Normal 3 11 4" xfId="1481"/>
    <cellStyle name="Normal 3 11 5" xfId="1482"/>
    <cellStyle name="Normal 3 11 6" xfId="1483"/>
    <cellStyle name="Normal 3 11 7" xfId="1484"/>
    <cellStyle name="Normal 3 11 8" xfId="1485"/>
    <cellStyle name="Normal 3 11 9" xfId="1486"/>
    <cellStyle name="Normal 3 12" xfId="1487"/>
    <cellStyle name="Normal 3 12 10" xfId="1488"/>
    <cellStyle name="Normal 3 12 11" xfId="1489"/>
    <cellStyle name="Normal 3 12 12" xfId="1490"/>
    <cellStyle name="Normal 3 12 13" xfId="1491"/>
    <cellStyle name="Normal 3 12 14" xfId="1492"/>
    <cellStyle name="Normal 3 12 15" xfId="1493"/>
    <cellStyle name="Normal 3 12 16" xfId="1494"/>
    <cellStyle name="Normal 3 12 2" xfId="1495"/>
    <cellStyle name="Normal 3 12 2 10" xfId="1496"/>
    <cellStyle name="Normal 3 12 2 11" xfId="1497"/>
    <cellStyle name="Normal 3 12 2 12" xfId="1498"/>
    <cellStyle name="Normal 3 12 2 13" xfId="1499"/>
    <cellStyle name="Normal 3 12 2 14" xfId="1500"/>
    <cellStyle name="Normal 3 12 2 15" xfId="1501"/>
    <cellStyle name="Normal 3 12 2 16" xfId="1502"/>
    <cellStyle name="Normal 3 12 2 2" xfId="1503"/>
    <cellStyle name="Normal 3 12 2 3" xfId="1504"/>
    <cellStyle name="Normal 3 12 2 4" xfId="1505"/>
    <cellStyle name="Normal 3 12 2 5" xfId="1506"/>
    <cellStyle name="Normal 3 12 2 6" xfId="1507"/>
    <cellStyle name="Normal 3 12 2 7" xfId="1508"/>
    <cellStyle name="Normal 3 12 2 8" xfId="1509"/>
    <cellStyle name="Normal 3 12 2 9" xfId="1510"/>
    <cellStyle name="Normal 3 12 3" xfId="1511"/>
    <cellStyle name="Normal 3 12 4" xfId="1512"/>
    <cellStyle name="Normal 3 12 5" xfId="1513"/>
    <cellStyle name="Normal 3 12 6" xfId="1514"/>
    <cellStyle name="Normal 3 12 7" xfId="1515"/>
    <cellStyle name="Normal 3 12 8" xfId="1516"/>
    <cellStyle name="Normal 3 12 9" xfId="1517"/>
    <cellStyle name="Normal 3 13" xfId="1518"/>
    <cellStyle name="Normal 3 13 10" xfId="1519"/>
    <cellStyle name="Normal 3 13 11" xfId="1520"/>
    <cellStyle name="Normal 3 13 12" xfId="1521"/>
    <cellStyle name="Normal 3 13 13" xfId="1522"/>
    <cellStyle name="Normal 3 13 14" xfId="1523"/>
    <cellStyle name="Normal 3 13 15" xfId="1524"/>
    <cellStyle name="Normal 3 13 16" xfId="1525"/>
    <cellStyle name="Normal 3 13 2" xfId="1526"/>
    <cellStyle name="Normal 3 13 2 10" xfId="1527"/>
    <cellStyle name="Normal 3 13 2 11" xfId="1528"/>
    <cellStyle name="Normal 3 13 2 12" xfId="1529"/>
    <cellStyle name="Normal 3 13 2 13" xfId="1530"/>
    <cellStyle name="Normal 3 13 2 14" xfId="1531"/>
    <cellStyle name="Normal 3 13 2 15" xfId="1532"/>
    <cellStyle name="Normal 3 13 2 16" xfId="1533"/>
    <cellStyle name="Normal 3 13 2 2" xfId="1534"/>
    <cellStyle name="Normal 3 13 2 3" xfId="1535"/>
    <cellStyle name="Normal 3 13 2 4" xfId="1536"/>
    <cellStyle name="Normal 3 13 2 5" xfId="1537"/>
    <cellStyle name="Normal 3 13 2 6" xfId="1538"/>
    <cellStyle name="Normal 3 13 2 7" xfId="1539"/>
    <cellStyle name="Normal 3 13 2 8" xfId="1540"/>
    <cellStyle name="Normal 3 13 2 9" xfId="1541"/>
    <cellStyle name="Normal 3 13 3" xfId="1542"/>
    <cellStyle name="Normal 3 13 4" xfId="1543"/>
    <cellStyle name="Normal 3 13 5" xfId="1544"/>
    <cellStyle name="Normal 3 13 6" xfId="1545"/>
    <cellStyle name="Normal 3 13 7" xfId="1546"/>
    <cellStyle name="Normal 3 13 8" xfId="1547"/>
    <cellStyle name="Normal 3 13 9" xfId="1548"/>
    <cellStyle name="Normal 3 14" xfId="1549"/>
    <cellStyle name="Normal 3 14 10" xfId="1550"/>
    <cellStyle name="Normal 3 14 11" xfId="1551"/>
    <cellStyle name="Normal 3 14 12" xfId="1552"/>
    <cellStyle name="Normal 3 14 13" xfId="1553"/>
    <cellStyle name="Normal 3 14 14" xfId="1554"/>
    <cellStyle name="Normal 3 14 15" xfId="1555"/>
    <cellStyle name="Normal 3 14 16" xfId="1556"/>
    <cellStyle name="Normal 3 14 2" xfId="1557"/>
    <cellStyle name="Normal 3 14 2 10" xfId="1558"/>
    <cellStyle name="Normal 3 14 2 11" xfId="1559"/>
    <cellStyle name="Normal 3 14 2 12" xfId="1560"/>
    <cellStyle name="Normal 3 14 2 13" xfId="1561"/>
    <cellStyle name="Normal 3 14 2 14" xfId="1562"/>
    <cellStyle name="Normal 3 14 2 15" xfId="1563"/>
    <cellStyle name="Normal 3 14 2 16" xfId="1564"/>
    <cellStyle name="Normal 3 14 2 2" xfId="1565"/>
    <cellStyle name="Normal 3 14 2 3" xfId="1566"/>
    <cellStyle name="Normal 3 14 2 4" xfId="1567"/>
    <cellStyle name="Normal 3 14 2 5" xfId="1568"/>
    <cellStyle name="Normal 3 14 2 6" xfId="1569"/>
    <cellStyle name="Normal 3 14 2 7" xfId="1570"/>
    <cellStyle name="Normal 3 14 2 8" xfId="1571"/>
    <cellStyle name="Normal 3 14 2 9" xfId="1572"/>
    <cellStyle name="Normal 3 14 3" xfId="1573"/>
    <cellStyle name="Normal 3 14 4" xfId="1574"/>
    <cellStyle name="Normal 3 14 5" xfId="1575"/>
    <cellStyle name="Normal 3 14 6" xfId="1576"/>
    <cellStyle name="Normal 3 14 7" xfId="1577"/>
    <cellStyle name="Normal 3 14 8" xfId="1578"/>
    <cellStyle name="Normal 3 14 9" xfId="1579"/>
    <cellStyle name="Normal 3 15" xfId="1580"/>
    <cellStyle name="Normal 3 15 10" xfId="1581"/>
    <cellStyle name="Normal 3 15 11" xfId="1582"/>
    <cellStyle name="Normal 3 15 12" xfId="1583"/>
    <cellStyle name="Normal 3 15 13" xfId="1584"/>
    <cellStyle name="Normal 3 15 14" xfId="1585"/>
    <cellStyle name="Normal 3 15 15" xfId="1586"/>
    <cellStyle name="Normal 3 15 16" xfId="1587"/>
    <cellStyle name="Normal 3 15 2" xfId="1588"/>
    <cellStyle name="Normal 3 15 2 10" xfId="1589"/>
    <cellStyle name="Normal 3 15 2 11" xfId="1590"/>
    <cellStyle name="Normal 3 15 2 12" xfId="1591"/>
    <cellStyle name="Normal 3 15 2 13" xfId="1592"/>
    <cellStyle name="Normal 3 15 2 14" xfId="1593"/>
    <cellStyle name="Normal 3 15 2 15" xfId="1594"/>
    <cellStyle name="Normal 3 15 2 16" xfId="1595"/>
    <cellStyle name="Normal 3 15 2 2" xfId="1596"/>
    <cellStyle name="Normal 3 15 2 3" xfId="1597"/>
    <cellStyle name="Normal 3 15 2 4" xfId="1598"/>
    <cellStyle name="Normal 3 15 2 5" xfId="1599"/>
    <cellStyle name="Normal 3 15 2 6" xfId="1600"/>
    <cellStyle name="Normal 3 15 2 7" xfId="1601"/>
    <cellStyle name="Normal 3 15 2 8" xfId="1602"/>
    <cellStyle name="Normal 3 15 2 9" xfId="1603"/>
    <cellStyle name="Normal 3 15 3" xfId="1604"/>
    <cellStyle name="Normal 3 15 4" xfId="1605"/>
    <cellStyle name="Normal 3 15 5" xfId="1606"/>
    <cellStyle name="Normal 3 15 6" xfId="1607"/>
    <cellStyle name="Normal 3 15 7" xfId="1608"/>
    <cellStyle name="Normal 3 15 8" xfId="1609"/>
    <cellStyle name="Normal 3 15 9" xfId="1610"/>
    <cellStyle name="Normal 3 16" xfId="1611"/>
    <cellStyle name="Normal 3 16 10" xfId="1612"/>
    <cellStyle name="Normal 3 16 11" xfId="1613"/>
    <cellStyle name="Normal 3 16 12" xfId="1614"/>
    <cellStyle name="Normal 3 16 13" xfId="1615"/>
    <cellStyle name="Normal 3 16 14" xfId="1616"/>
    <cellStyle name="Normal 3 16 15" xfId="1617"/>
    <cellStyle name="Normal 3 16 16" xfId="1618"/>
    <cellStyle name="Normal 3 16 2" xfId="1619"/>
    <cellStyle name="Normal 3 16 2 10" xfId="1620"/>
    <cellStyle name="Normal 3 16 2 11" xfId="1621"/>
    <cellStyle name="Normal 3 16 2 12" xfId="1622"/>
    <cellStyle name="Normal 3 16 2 13" xfId="1623"/>
    <cellStyle name="Normal 3 16 2 14" xfId="1624"/>
    <cellStyle name="Normal 3 16 2 15" xfId="1625"/>
    <cellStyle name="Normal 3 16 2 16" xfId="1626"/>
    <cellStyle name="Normal 3 16 2 2" xfId="1627"/>
    <cellStyle name="Normal 3 16 2 3" xfId="1628"/>
    <cellStyle name="Normal 3 16 2 4" xfId="1629"/>
    <cellStyle name="Normal 3 16 2 5" xfId="1630"/>
    <cellStyle name="Normal 3 16 2 6" xfId="1631"/>
    <cellStyle name="Normal 3 16 2 7" xfId="1632"/>
    <cellStyle name="Normal 3 16 2 8" xfId="1633"/>
    <cellStyle name="Normal 3 16 2 9" xfId="1634"/>
    <cellStyle name="Normal 3 16 3" xfId="1635"/>
    <cellStyle name="Normal 3 16 4" xfId="1636"/>
    <cellStyle name="Normal 3 16 5" xfId="1637"/>
    <cellStyle name="Normal 3 16 6" xfId="1638"/>
    <cellStyle name="Normal 3 16 7" xfId="1639"/>
    <cellStyle name="Normal 3 16 8" xfId="1640"/>
    <cellStyle name="Normal 3 16 9" xfId="1641"/>
    <cellStyle name="Normal 3 17" xfId="1642"/>
    <cellStyle name="Normal 3 17 10" xfId="1643"/>
    <cellStyle name="Normal 3 17 11" xfId="1644"/>
    <cellStyle name="Normal 3 17 12" xfId="1645"/>
    <cellStyle name="Normal 3 17 13" xfId="1646"/>
    <cellStyle name="Normal 3 17 14" xfId="1647"/>
    <cellStyle name="Normal 3 17 15" xfId="1648"/>
    <cellStyle name="Normal 3 17 16" xfId="1649"/>
    <cellStyle name="Normal 3 17 2" xfId="1650"/>
    <cellStyle name="Normal 3 17 2 10" xfId="1651"/>
    <cellStyle name="Normal 3 17 2 11" xfId="1652"/>
    <cellStyle name="Normal 3 17 2 12" xfId="1653"/>
    <cellStyle name="Normal 3 17 2 13" xfId="1654"/>
    <cellStyle name="Normal 3 17 2 14" xfId="1655"/>
    <cellStyle name="Normal 3 17 2 15" xfId="1656"/>
    <cellStyle name="Normal 3 17 2 16" xfId="1657"/>
    <cellStyle name="Normal 3 17 2 2" xfId="1658"/>
    <cellStyle name="Normal 3 17 2 3" xfId="1659"/>
    <cellStyle name="Normal 3 17 2 4" xfId="1660"/>
    <cellStyle name="Normal 3 17 2 5" xfId="1661"/>
    <cellStyle name="Normal 3 17 2 6" xfId="1662"/>
    <cellStyle name="Normal 3 17 2 7" xfId="1663"/>
    <cellStyle name="Normal 3 17 2 8" xfId="1664"/>
    <cellStyle name="Normal 3 17 2 9" xfId="1665"/>
    <cellStyle name="Normal 3 17 3" xfId="1666"/>
    <cellStyle name="Normal 3 17 4" xfId="1667"/>
    <cellStyle name="Normal 3 17 5" xfId="1668"/>
    <cellStyle name="Normal 3 17 6" xfId="1669"/>
    <cellStyle name="Normal 3 17 7" xfId="1670"/>
    <cellStyle name="Normal 3 17 8" xfId="1671"/>
    <cellStyle name="Normal 3 17 9" xfId="1672"/>
    <cellStyle name="Normal 3 18" xfId="1673"/>
    <cellStyle name="Normal 3 18 10" xfId="1674"/>
    <cellStyle name="Normal 3 18 11" xfId="1675"/>
    <cellStyle name="Normal 3 18 12" xfId="1676"/>
    <cellStyle name="Normal 3 18 13" xfId="1677"/>
    <cellStyle name="Normal 3 18 14" xfId="1678"/>
    <cellStyle name="Normal 3 18 15" xfId="1679"/>
    <cellStyle name="Normal 3 18 16" xfId="1680"/>
    <cellStyle name="Normal 3 18 2" xfId="1681"/>
    <cellStyle name="Normal 3 18 2 10" xfId="1682"/>
    <cellStyle name="Normal 3 18 2 11" xfId="1683"/>
    <cellStyle name="Normal 3 18 2 12" xfId="1684"/>
    <cellStyle name="Normal 3 18 2 13" xfId="1685"/>
    <cellStyle name="Normal 3 18 2 14" xfId="1686"/>
    <cellStyle name="Normal 3 18 2 15" xfId="1687"/>
    <cellStyle name="Normal 3 18 2 16" xfId="1688"/>
    <cellStyle name="Normal 3 18 2 2" xfId="1689"/>
    <cellStyle name="Normal 3 18 2 3" xfId="1690"/>
    <cellStyle name="Normal 3 18 2 4" xfId="1691"/>
    <cellStyle name="Normal 3 18 2 5" xfId="1692"/>
    <cellStyle name="Normal 3 18 2 6" xfId="1693"/>
    <cellStyle name="Normal 3 18 2 7" xfId="1694"/>
    <cellStyle name="Normal 3 18 2 8" xfId="1695"/>
    <cellStyle name="Normal 3 18 2 9" xfId="1696"/>
    <cellStyle name="Normal 3 18 3" xfId="1697"/>
    <cellStyle name="Normal 3 18 4" xfId="1698"/>
    <cellStyle name="Normal 3 18 5" xfId="1699"/>
    <cellStyle name="Normal 3 18 6" xfId="1700"/>
    <cellStyle name="Normal 3 18 7" xfId="1701"/>
    <cellStyle name="Normal 3 18 8" xfId="1702"/>
    <cellStyle name="Normal 3 18 9" xfId="1703"/>
    <cellStyle name="Normal 3 19" xfId="1704"/>
    <cellStyle name="Normal 3 19 10" xfId="1705"/>
    <cellStyle name="Normal 3 19 11" xfId="1706"/>
    <cellStyle name="Normal 3 19 12" xfId="1707"/>
    <cellStyle name="Normal 3 19 13" xfId="1708"/>
    <cellStyle name="Normal 3 19 14" xfId="1709"/>
    <cellStyle name="Normal 3 19 15" xfId="1710"/>
    <cellStyle name="Normal 3 19 16" xfId="1711"/>
    <cellStyle name="Normal 3 19 2" xfId="1712"/>
    <cellStyle name="Normal 3 19 2 10" xfId="1713"/>
    <cellStyle name="Normal 3 19 2 11" xfId="1714"/>
    <cellStyle name="Normal 3 19 2 12" xfId="1715"/>
    <cellStyle name="Normal 3 19 2 13" xfId="1716"/>
    <cellStyle name="Normal 3 19 2 14" xfId="1717"/>
    <cellStyle name="Normal 3 19 2 15" xfId="1718"/>
    <cellStyle name="Normal 3 19 2 16" xfId="1719"/>
    <cellStyle name="Normal 3 19 2 2" xfId="1720"/>
    <cellStyle name="Normal 3 19 2 3" xfId="1721"/>
    <cellStyle name="Normal 3 19 2 4" xfId="1722"/>
    <cellStyle name="Normal 3 19 2 5" xfId="1723"/>
    <cellStyle name="Normal 3 19 2 6" xfId="1724"/>
    <cellStyle name="Normal 3 19 2 7" xfId="1725"/>
    <cellStyle name="Normal 3 19 2 8" xfId="1726"/>
    <cellStyle name="Normal 3 19 2 9" xfId="1727"/>
    <cellStyle name="Normal 3 19 3" xfId="1728"/>
    <cellStyle name="Normal 3 19 4" xfId="1729"/>
    <cellStyle name="Normal 3 19 5" xfId="1730"/>
    <cellStyle name="Normal 3 19 6" xfId="1731"/>
    <cellStyle name="Normal 3 19 7" xfId="1732"/>
    <cellStyle name="Normal 3 19 8" xfId="1733"/>
    <cellStyle name="Normal 3 19 9" xfId="1734"/>
    <cellStyle name="Normal 3 2" xfId="1735"/>
    <cellStyle name="Normal 3 2 10" xfId="1736"/>
    <cellStyle name="Normal 3 2 11" xfId="1737"/>
    <cellStyle name="Normal 3 2 12" xfId="1738"/>
    <cellStyle name="Normal 3 2 13" xfId="1739"/>
    <cellStyle name="Normal 3 2 14" xfId="1740"/>
    <cellStyle name="Normal 3 2 15" xfId="1741"/>
    <cellStyle name="Normal 3 2 16" xfId="1742"/>
    <cellStyle name="Normal 3 2 17" xfId="1743"/>
    <cellStyle name="Normal 3 2 18" xfId="1744"/>
    <cellStyle name="Normal 3 2 19" xfId="1745"/>
    <cellStyle name="Normal 3 2 2" xfId="1746"/>
    <cellStyle name="Normal 3 2 2 10" xfId="1747"/>
    <cellStyle name="Normal 3 2 2 11" xfId="1748"/>
    <cellStyle name="Normal 3 2 2 12" xfId="1749"/>
    <cellStyle name="Normal 3 2 2 13" xfId="1750"/>
    <cellStyle name="Normal 3 2 2 14" xfId="1751"/>
    <cellStyle name="Normal 3 2 2 15" xfId="1752"/>
    <cellStyle name="Normal 3 2 2 16" xfId="1753"/>
    <cellStyle name="Normal 3 2 2 17" xfId="1754"/>
    <cellStyle name="Normal 3 2 2 18" xfId="1755"/>
    <cellStyle name="Normal 3 2 2 19" xfId="1756"/>
    <cellStyle name="Normal 3 2 2 2" xfId="1757"/>
    <cellStyle name="Normal 3 2 2 2 10" xfId="1758"/>
    <cellStyle name="Normal 3 2 2 2 11" xfId="1759"/>
    <cellStyle name="Normal 3 2 2 2 12" xfId="1760"/>
    <cellStyle name="Normal 3 2 2 2 13" xfId="1761"/>
    <cellStyle name="Normal 3 2 2 2 14" xfId="1762"/>
    <cellStyle name="Normal 3 2 2 2 15" xfId="1763"/>
    <cellStyle name="Normal 3 2 2 2 16" xfId="1764"/>
    <cellStyle name="Normal 3 2 2 2 17" xfId="1765"/>
    <cellStyle name="Normal 3 2 2 2 18" xfId="1766"/>
    <cellStyle name="Normal 3 2 2 2 19" xfId="1767"/>
    <cellStyle name="Normal 3 2 2 2 2" xfId="1768"/>
    <cellStyle name="Normal 3 2 2 2 2 10" xfId="1769"/>
    <cellStyle name="Normal 3 2 2 2 2 11" xfId="1770"/>
    <cellStyle name="Normal 3 2 2 2 2 12" xfId="1771"/>
    <cellStyle name="Normal 3 2 2 2 2 13" xfId="1772"/>
    <cellStyle name="Normal 3 2 2 2 2 14" xfId="1773"/>
    <cellStyle name="Normal 3 2 2 2 2 15" xfId="1774"/>
    <cellStyle name="Normal 3 2 2 2 2 16" xfId="1775"/>
    <cellStyle name="Normal 3 2 2 2 2 17" xfId="1776"/>
    <cellStyle name="Normal 3 2 2 2 2 18" xfId="1777"/>
    <cellStyle name="Normal 3 2 2 2 2 19" xfId="1778"/>
    <cellStyle name="Normal 3 2 2 2 2 2" xfId="1779"/>
    <cellStyle name="Normal 3 2 2 2 2 2 2" xfId="1780"/>
    <cellStyle name="Normal 3 2 2 2 2 2 2 2" xfId="1781"/>
    <cellStyle name="Normal 3 2 2 2 2 2 2 3" xfId="1782"/>
    <cellStyle name="Normal 3 2 2 2 2 2 3" xfId="1783"/>
    <cellStyle name="Normal 3 2 2 2 2 3" xfId="1784"/>
    <cellStyle name="Normal 3 2 2 2 2 4" xfId="1785"/>
    <cellStyle name="Normal 3 2 2 2 2 5" xfId="1786"/>
    <cellStyle name="Normal 3 2 2 2 2 6" xfId="1787"/>
    <cellStyle name="Normal 3 2 2 2 2 7" xfId="1788"/>
    <cellStyle name="Normal 3 2 2 2 2 8" xfId="1789"/>
    <cellStyle name="Normal 3 2 2 2 2 9" xfId="1790"/>
    <cellStyle name="Normal 3 2 2 2 3" xfId="1791"/>
    <cellStyle name="Normal 3 2 2 2 4" xfId="1792"/>
    <cellStyle name="Normal 3 2 2 2 5" xfId="1793"/>
    <cellStyle name="Normal 3 2 2 2 6" xfId="1794"/>
    <cellStyle name="Normal 3 2 2 2 7" xfId="1795"/>
    <cellStyle name="Normal 3 2 2 2 8" xfId="1796"/>
    <cellStyle name="Normal 3 2 2 2 9" xfId="1797"/>
    <cellStyle name="Normal 3 2 2 20" xfId="1798"/>
    <cellStyle name="Normal 3 2 2 3" xfId="1799"/>
    <cellStyle name="Normal 3 2 2 3 10" xfId="1800"/>
    <cellStyle name="Normal 3 2 2 3 11" xfId="1801"/>
    <cellStyle name="Normal 3 2 2 3 12" xfId="1802"/>
    <cellStyle name="Normal 3 2 2 3 13" xfId="1803"/>
    <cellStyle name="Normal 3 2 2 3 14" xfId="1804"/>
    <cellStyle name="Normal 3 2 2 3 15" xfId="1805"/>
    <cellStyle name="Normal 3 2 2 3 16" xfId="1806"/>
    <cellStyle name="Normal 3 2 2 3 2" xfId="1807"/>
    <cellStyle name="Normal 3 2 2 3 3" xfId="1808"/>
    <cellStyle name="Normal 3 2 2 3 4" xfId="1809"/>
    <cellStyle name="Normal 3 2 2 3 5" xfId="1810"/>
    <cellStyle name="Normal 3 2 2 3 6" xfId="1811"/>
    <cellStyle name="Normal 3 2 2 3 7" xfId="1812"/>
    <cellStyle name="Normal 3 2 2 3 8" xfId="1813"/>
    <cellStyle name="Normal 3 2 2 3 9" xfId="1814"/>
    <cellStyle name="Normal 3 2 2 4" xfId="1815"/>
    <cellStyle name="Normal 3 2 2 5" xfId="1816"/>
    <cellStyle name="Normal 3 2 2 6" xfId="1817"/>
    <cellStyle name="Normal 3 2 2 7" xfId="1818"/>
    <cellStyle name="Normal 3 2 2 8" xfId="1819"/>
    <cellStyle name="Normal 3 2 2 9" xfId="1820"/>
    <cellStyle name="Normal 3 2 2_Capital Structure" xfId="1821"/>
    <cellStyle name="Normal 3 2 20" xfId="1822"/>
    <cellStyle name="Normal 3 2 21" xfId="1823"/>
    <cellStyle name="Normal 3 2 22" xfId="1824"/>
    <cellStyle name="Normal 3 2 23" xfId="1825"/>
    <cellStyle name="Normal 3 2 24" xfId="1826"/>
    <cellStyle name="Normal 3 2 25" xfId="1827"/>
    <cellStyle name="Normal 3 2 26" xfId="1828"/>
    <cellStyle name="Normal 3 2 27" xfId="1829"/>
    <cellStyle name="Normal 3 2 28" xfId="1830"/>
    <cellStyle name="Normal 3 2 29" xfId="1831"/>
    <cellStyle name="Normal 3 2 3" xfId="1832"/>
    <cellStyle name="Normal 3 2 3 2" xfId="1833"/>
    <cellStyle name="Normal 3 2 3 3" xfId="1834"/>
    <cellStyle name="Normal 3 2 3_Capital Structure" xfId="1835"/>
    <cellStyle name="Normal 3 2 30" xfId="1836"/>
    <cellStyle name="Normal 3 2 31" xfId="1837"/>
    <cellStyle name="Normal 3 2 32" xfId="1838"/>
    <cellStyle name="Normal 3 2 33" xfId="1839"/>
    <cellStyle name="Normal 3 2 34" xfId="1840"/>
    <cellStyle name="Normal 3 2 35" xfId="1841"/>
    <cellStyle name="Normal 3 2 36" xfId="1842"/>
    <cellStyle name="Normal 3 2 37" xfId="1843"/>
    <cellStyle name="Normal 3 2 38" xfId="1844"/>
    <cellStyle name="Normal 3 2 39" xfId="1845"/>
    <cellStyle name="Normal 3 2 4" xfId="1846"/>
    <cellStyle name="Normal 3 2 40" xfId="1847"/>
    <cellStyle name="Normal 3 2 41" xfId="1848"/>
    <cellStyle name="Normal 3 2 42" xfId="1849"/>
    <cellStyle name="Normal 3 2 43" xfId="1850"/>
    <cellStyle name="Normal 3 2 44" xfId="1851"/>
    <cellStyle name="Normal 3 2 45" xfId="1852"/>
    <cellStyle name="Normal 3 2 46" xfId="1853"/>
    <cellStyle name="Normal 3 2 47" xfId="1854"/>
    <cellStyle name="Normal 3 2 48" xfId="1855"/>
    <cellStyle name="Normal 3 2 49" xfId="1856"/>
    <cellStyle name="Normal 3 2 5" xfId="1857"/>
    <cellStyle name="Normal 3 2 50" xfId="1858"/>
    <cellStyle name="Normal 3 2 51" xfId="1859"/>
    <cellStyle name="Normal 3 2 52" xfId="1860"/>
    <cellStyle name="Normal 3 2 53" xfId="1861"/>
    <cellStyle name="Normal 3 2 54" xfId="1862"/>
    <cellStyle name="Normal 3 2 55" xfId="1863"/>
    <cellStyle name="Normal 3 2 56" xfId="1864"/>
    <cellStyle name="Normal 3 2 57" xfId="1865"/>
    <cellStyle name="Normal 3 2 58" xfId="1866"/>
    <cellStyle name="Normal 3 2 59" xfId="1867"/>
    <cellStyle name="Normal 3 2 6" xfId="1868"/>
    <cellStyle name="Normal 3 2 60" xfId="1869"/>
    <cellStyle name="Normal 3 2 61" xfId="1870"/>
    <cellStyle name="Normal 3 2 62" xfId="1871"/>
    <cellStyle name="Normal 3 2 63" xfId="1872"/>
    <cellStyle name="Normal 3 2 64" xfId="1873"/>
    <cellStyle name="Normal 3 2 7" xfId="1874"/>
    <cellStyle name="Normal 3 2 8" xfId="1875"/>
    <cellStyle name="Normal 3 2 9" xfId="1876"/>
    <cellStyle name="Normal 3 2_Capital Structure" xfId="1877"/>
    <cellStyle name="Normal 3 20" xfId="1878"/>
    <cellStyle name="Normal 3 20 10" xfId="1879"/>
    <cellStyle name="Normal 3 20 11" xfId="1880"/>
    <cellStyle name="Normal 3 20 12" xfId="1881"/>
    <cellStyle name="Normal 3 20 13" xfId="1882"/>
    <cellStyle name="Normal 3 20 14" xfId="1883"/>
    <cellStyle name="Normal 3 20 15" xfId="1884"/>
    <cellStyle name="Normal 3 20 16" xfId="1885"/>
    <cellStyle name="Normal 3 20 2" xfId="1886"/>
    <cellStyle name="Normal 3 20 2 10" xfId="1887"/>
    <cellStyle name="Normal 3 20 2 11" xfId="1888"/>
    <cellStyle name="Normal 3 20 2 12" xfId="1889"/>
    <cellStyle name="Normal 3 20 2 13" xfId="1890"/>
    <cellStyle name="Normal 3 20 2 14" xfId="1891"/>
    <cellStyle name="Normal 3 20 2 15" xfId="1892"/>
    <cellStyle name="Normal 3 20 2 16" xfId="1893"/>
    <cellStyle name="Normal 3 20 2 2" xfId="1894"/>
    <cellStyle name="Normal 3 20 2 3" xfId="1895"/>
    <cellStyle name="Normal 3 20 2 4" xfId="1896"/>
    <cellStyle name="Normal 3 20 2 5" xfId="1897"/>
    <cellStyle name="Normal 3 20 2 6" xfId="1898"/>
    <cellStyle name="Normal 3 20 2 7" xfId="1899"/>
    <cellStyle name="Normal 3 20 2 8" xfId="1900"/>
    <cellStyle name="Normal 3 20 2 9" xfId="1901"/>
    <cellStyle name="Normal 3 20 3" xfId="1902"/>
    <cellStyle name="Normal 3 20 4" xfId="1903"/>
    <cellStyle name="Normal 3 20 5" xfId="1904"/>
    <cellStyle name="Normal 3 20 6" xfId="1905"/>
    <cellStyle name="Normal 3 20 7" xfId="1906"/>
    <cellStyle name="Normal 3 20 8" xfId="1907"/>
    <cellStyle name="Normal 3 20 9" xfId="1908"/>
    <cellStyle name="Normal 3 21" xfId="1909"/>
    <cellStyle name="Normal 3 21 10" xfId="1910"/>
    <cellStyle name="Normal 3 21 11" xfId="1911"/>
    <cellStyle name="Normal 3 21 12" xfId="1912"/>
    <cellStyle name="Normal 3 21 13" xfId="1913"/>
    <cellStyle name="Normal 3 21 14" xfId="1914"/>
    <cellStyle name="Normal 3 21 15" xfId="1915"/>
    <cellStyle name="Normal 3 21 16" xfId="1916"/>
    <cellStyle name="Normal 3 21 2" xfId="1917"/>
    <cellStyle name="Normal 3 21 2 10" xfId="1918"/>
    <cellStyle name="Normal 3 21 2 11" xfId="1919"/>
    <cellStyle name="Normal 3 21 2 12" xfId="1920"/>
    <cellStyle name="Normal 3 21 2 13" xfId="1921"/>
    <cellStyle name="Normal 3 21 2 14" xfId="1922"/>
    <cellStyle name="Normal 3 21 2 15" xfId="1923"/>
    <cellStyle name="Normal 3 21 2 16" xfId="1924"/>
    <cellStyle name="Normal 3 21 2 2" xfId="1925"/>
    <cellStyle name="Normal 3 21 2 3" xfId="1926"/>
    <cellStyle name="Normal 3 21 2 4" xfId="1927"/>
    <cellStyle name="Normal 3 21 2 5" xfId="1928"/>
    <cellStyle name="Normal 3 21 2 6" xfId="1929"/>
    <cellStyle name="Normal 3 21 2 7" xfId="1930"/>
    <cellStyle name="Normal 3 21 2 8" xfId="1931"/>
    <cellStyle name="Normal 3 21 2 9" xfId="1932"/>
    <cellStyle name="Normal 3 21 3" xfId="1933"/>
    <cellStyle name="Normal 3 21 4" xfId="1934"/>
    <cellStyle name="Normal 3 21 5" xfId="1935"/>
    <cellStyle name="Normal 3 21 6" xfId="1936"/>
    <cellStyle name="Normal 3 21 7" xfId="1937"/>
    <cellStyle name="Normal 3 21 8" xfId="1938"/>
    <cellStyle name="Normal 3 21 9" xfId="1939"/>
    <cellStyle name="Normal 3 22" xfId="1940"/>
    <cellStyle name="Normal 3 22 10" xfId="1941"/>
    <cellStyle name="Normal 3 22 11" xfId="1942"/>
    <cellStyle name="Normal 3 22 12" xfId="1943"/>
    <cellStyle name="Normal 3 22 13" xfId="1944"/>
    <cellStyle name="Normal 3 22 14" xfId="1945"/>
    <cellStyle name="Normal 3 22 15" xfId="1946"/>
    <cellStyle name="Normal 3 22 16" xfId="1947"/>
    <cellStyle name="Normal 3 22 17" xfId="1948"/>
    <cellStyle name="Normal 3 22 2" xfId="1949"/>
    <cellStyle name="Normal 3 22 2 10" xfId="1950"/>
    <cellStyle name="Normal 3 22 2 11" xfId="1951"/>
    <cellStyle name="Normal 3 22 2 12" xfId="1952"/>
    <cellStyle name="Normal 3 22 2 13" xfId="1953"/>
    <cellStyle name="Normal 3 22 2 14" xfId="1954"/>
    <cellStyle name="Normal 3 22 2 15" xfId="1955"/>
    <cellStyle name="Normal 3 22 2 16" xfId="1956"/>
    <cellStyle name="Normal 3 22 2 17" xfId="1957"/>
    <cellStyle name="Normal 3 22 2 2" xfId="1958"/>
    <cellStyle name="Normal 3 22 2 3" xfId="1959"/>
    <cellStyle name="Normal 3 22 2 4" xfId="1960"/>
    <cellStyle name="Normal 3 22 2 5" xfId="1961"/>
    <cellStyle name="Normal 3 22 2 6" xfId="1962"/>
    <cellStyle name="Normal 3 22 2 7" xfId="1963"/>
    <cellStyle name="Normal 3 22 2 8" xfId="1964"/>
    <cellStyle name="Normal 3 22 2 9" xfId="1965"/>
    <cellStyle name="Normal 3 22 3" xfId="1966"/>
    <cellStyle name="Normal 3 22 4" xfId="1967"/>
    <cellStyle name="Normal 3 22 5" xfId="1968"/>
    <cellStyle name="Normal 3 22 6" xfId="1969"/>
    <cellStyle name="Normal 3 22 7" xfId="1970"/>
    <cellStyle name="Normal 3 22 8" xfId="1971"/>
    <cellStyle name="Normal 3 22 9" xfId="1972"/>
    <cellStyle name="Normal 3 23" xfId="1973"/>
    <cellStyle name="Normal 3 23 10" xfId="1974"/>
    <cellStyle name="Normal 3 23 11" xfId="1975"/>
    <cellStyle name="Normal 3 23 12" xfId="1976"/>
    <cellStyle name="Normal 3 23 13" xfId="1977"/>
    <cellStyle name="Normal 3 23 14" xfId="1978"/>
    <cellStyle name="Normal 3 23 15" xfId="1979"/>
    <cellStyle name="Normal 3 23 16" xfId="1980"/>
    <cellStyle name="Normal 3 23 2" xfId="1981"/>
    <cellStyle name="Normal 3 23 3" xfId="1982"/>
    <cellStyle name="Normal 3 23 4" xfId="1983"/>
    <cellStyle name="Normal 3 23 5" xfId="1984"/>
    <cellStyle name="Normal 3 23 6" xfId="1985"/>
    <cellStyle name="Normal 3 23 7" xfId="1986"/>
    <cellStyle name="Normal 3 23 8" xfId="1987"/>
    <cellStyle name="Normal 3 23 9" xfId="1988"/>
    <cellStyle name="Normal 3 24" xfId="1989"/>
    <cellStyle name="Normal 3 25" xfId="1990"/>
    <cellStyle name="Normal 3 26" xfId="1991"/>
    <cellStyle name="Normal 3 27" xfId="1992"/>
    <cellStyle name="Normal 3 28" xfId="1993"/>
    <cellStyle name="Normal 3 29" xfId="1994"/>
    <cellStyle name="Normal 3 3" xfId="1995"/>
    <cellStyle name="Normal 3 3 10" xfId="1996"/>
    <cellStyle name="Normal 3 3 11" xfId="1997"/>
    <cellStyle name="Normal 3 3 12" xfId="1998"/>
    <cellStyle name="Normal 3 3 13" xfId="1999"/>
    <cellStyle name="Normal 3 3 14" xfId="2000"/>
    <cellStyle name="Normal 3 3 15" xfId="2001"/>
    <cellStyle name="Normal 3 3 16" xfId="2002"/>
    <cellStyle name="Normal 3 3 17" xfId="2003"/>
    <cellStyle name="Normal 3 3 18" xfId="2004"/>
    <cellStyle name="Normal 3 3 19" xfId="2005"/>
    <cellStyle name="Normal 3 3 2" xfId="2006"/>
    <cellStyle name="Normal 3 3 2 10" xfId="2007"/>
    <cellStyle name="Normal 3 3 2 11" xfId="2008"/>
    <cellStyle name="Normal 3 3 2 12" xfId="2009"/>
    <cellStyle name="Normal 3 3 2 13" xfId="2010"/>
    <cellStyle name="Normal 3 3 2 14" xfId="2011"/>
    <cellStyle name="Normal 3 3 2 15" xfId="2012"/>
    <cellStyle name="Normal 3 3 2 16" xfId="2013"/>
    <cellStyle name="Normal 3 3 2 17" xfId="2014"/>
    <cellStyle name="Normal 3 3 2 18" xfId="2015"/>
    <cellStyle name="Normal 3 3 2 19" xfId="2016"/>
    <cellStyle name="Normal 3 3 2 2" xfId="2017"/>
    <cellStyle name="Normal 3 3 2 2 10" xfId="2018"/>
    <cellStyle name="Normal 3 3 2 2 11" xfId="2019"/>
    <cellStyle name="Normal 3 3 2 2 12" xfId="2020"/>
    <cellStyle name="Normal 3 3 2 2 13" xfId="2021"/>
    <cellStyle name="Normal 3 3 2 2 14" xfId="2022"/>
    <cellStyle name="Normal 3 3 2 2 15" xfId="2023"/>
    <cellStyle name="Normal 3 3 2 2 16" xfId="2024"/>
    <cellStyle name="Normal 3 3 2 2 2" xfId="2025"/>
    <cellStyle name="Normal 3 3 2 2 2 10" xfId="2026"/>
    <cellStyle name="Normal 3 3 2 2 2 11" xfId="2027"/>
    <cellStyle name="Normal 3 3 2 2 2 12" xfId="2028"/>
    <cellStyle name="Normal 3 3 2 2 2 13" xfId="2029"/>
    <cellStyle name="Normal 3 3 2 2 2 14" xfId="2030"/>
    <cellStyle name="Normal 3 3 2 2 2 15" xfId="2031"/>
    <cellStyle name="Normal 3 3 2 2 2 16" xfId="2032"/>
    <cellStyle name="Normal 3 3 2 2 2 2" xfId="2033"/>
    <cellStyle name="Normal 3 3 2 2 2 2 2" xfId="2034"/>
    <cellStyle name="Normal 3 3 2 2 2 3" xfId="2035"/>
    <cellStyle name="Normal 3 3 2 2 2 4" xfId="2036"/>
    <cellStyle name="Normal 3 3 2 2 2 5" xfId="2037"/>
    <cellStyle name="Normal 3 3 2 2 2 6" xfId="2038"/>
    <cellStyle name="Normal 3 3 2 2 2 7" xfId="2039"/>
    <cellStyle name="Normal 3 3 2 2 2 8" xfId="2040"/>
    <cellStyle name="Normal 3 3 2 2 2 9" xfId="2041"/>
    <cellStyle name="Normal 3 3 2 2 3" xfId="2042"/>
    <cellStyle name="Normal 3 3 2 2 4" xfId="2043"/>
    <cellStyle name="Normal 3 3 2 2 5" xfId="2044"/>
    <cellStyle name="Normal 3 3 2 2 6" xfId="2045"/>
    <cellStyle name="Normal 3 3 2 2 7" xfId="2046"/>
    <cellStyle name="Normal 3 3 2 2 8" xfId="2047"/>
    <cellStyle name="Normal 3 3 2 2 9" xfId="2048"/>
    <cellStyle name="Normal 3 3 2 20" xfId="2049"/>
    <cellStyle name="Normal 3 3 2 21" xfId="2050"/>
    <cellStyle name="Normal 3 3 2 22" xfId="2051"/>
    <cellStyle name="Normal 3 3 2 23" xfId="2052"/>
    <cellStyle name="Normal 3 3 2 24" xfId="2053"/>
    <cellStyle name="Normal 3 3 2 25" xfId="2054"/>
    <cellStyle name="Normal 3 3 2 26" xfId="2055"/>
    <cellStyle name="Normal 3 3 2 27" xfId="2056"/>
    <cellStyle name="Normal 3 3 2 28" xfId="2057"/>
    <cellStyle name="Normal 3 3 2 29" xfId="2058"/>
    <cellStyle name="Normal 3 3 2 3" xfId="2059"/>
    <cellStyle name="Normal 3 3 2 30" xfId="2060"/>
    <cellStyle name="Normal 3 3 2 31" xfId="2061"/>
    <cellStyle name="Normal 3 3 2 32" xfId="2062"/>
    <cellStyle name="Normal 3 3 2 33" xfId="2063"/>
    <cellStyle name="Normal 3 3 2 34" xfId="2064"/>
    <cellStyle name="Normal 3 3 2 35" xfId="2065"/>
    <cellStyle name="Normal 3 3 2 36" xfId="2066"/>
    <cellStyle name="Normal 3 3 2 37" xfId="2067"/>
    <cellStyle name="Normal 3 3 2 38" xfId="2068"/>
    <cellStyle name="Normal 3 3 2 39" xfId="2069"/>
    <cellStyle name="Normal 3 3 2 4" xfId="2070"/>
    <cellStyle name="Normal 3 3 2 40" xfId="2071"/>
    <cellStyle name="Normal 3 3 2 41" xfId="2072"/>
    <cellStyle name="Normal 3 3 2 42" xfId="2073"/>
    <cellStyle name="Normal 3 3 2 43" xfId="2074"/>
    <cellStyle name="Normal 3 3 2 44" xfId="2075"/>
    <cellStyle name="Normal 3 3 2 45" xfId="2076"/>
    <cellStyle name="Normal 3 3 2 46" xfId="2077"/>
    <cellStyle name="Normal 3 3 2 47" xfId="2078"/>
    <cellStyle name="Normal 3 3 2 48" xfId="2079"/>
    <cellStyle name="Normal 3 3 2 49" xfId="2080"/>
    <cellStyle name="Normal 3 3 2 5" xfId="2081"/>
    <cellStyle name="Normal 3 3 2 50" xfId="2082"/>
    <cellStyle name="Normal 3 3 2 51" xfId="2083"/>
    <cellStyle name="Normal 3 3 2 52" xfId="2084"/>
    <cellStyle name="Normal 3 3 2 53" xfId="2085"/>
    <cellStyle name="Normal 3 3 2 54" xfId="2086"/>
    <cellStyle name="Normal 3 3 2 55" xfId="2087"/>
    <cellStyle name="Normal 3 3 2 56" xfId="2088"/>
    <cellStyle name="Normal 3 3 2 57" xfId="2089"/>
    <cellStyle name="Normal 3 3 2 58" xfId="2090"/>
    <cellStyle name="Normal 3 3 2 59" xfId="2091"/>
    <cellStyle name="Normal 3 3 2 6" xfId="2092"/>
    <cellStyle name="Normal 3 3 2 60" xfId="2093"/>
    <cellStyle name="Normal 3 3 2 7" xfId="2094"/>
    <cellStyle name="Normal 3 3 2 8" xfId="2095"/>
    <cellStyle name="Normal 3 3 2 9" xfId="2096"/>
    <cellStyle name="Normal 3 3 2_Capital Structure" xfId="2097"/>
    <cellStyle name="Normal 3 3 20" xfId="2098"/>
    <cellStyle name="Normal 3 3 21" xfId="2099"/>
    <cellStyle name="Normal 3 3 22" xfId="2100"/>
    <cellStyle name="Normal 3 3 23" xfId="2101"/>
    <cellStyle name="Normal 3 3 24" xfId="2102"/>
    <cellStyle name="Normal 3 3 25" xfId="2103"/>
    <cellStyle name="Normal 3 3 26" xfId="2104"/>
    <cellStyle name="Normal 3 3 27" xfId="2105"/>
    <cellStyle name="Normal 3 3 28" xfId="2106"/>
    <cellStyle name="Normal 3 3 29" xfId="2107"/>
    <cellStyle name="Normal 3 3 3" xfId="2108"/>
    <cellStyle name="Normal 3 3 3 2" xfId="2109"/>
    <cellStyle name="Normal 3 3 3_Capital Structure" xfId="2110"/>
    <cellStyle name="Normal 3 3 30" xfId="2111"/>
    <cellStyle name="Normal 3 3 31" xfId="2112"/>
    <cellStyle name="Normal 3 3 32" xfId="2113"/>
    <cellStyle name="Normal 3 3 33" xfId="2114"/>
    <cellStyle name="Normal 3 3 34" xfId="2115"/>
    <cellStyle name="Normal 3 3 35" xfId="2116"/>
    <cellStyle name="Normal 3 3 36" xfId="2117"/>
    <cellStyle name="Normal 3 3 37" xfId="2118"/>
    <cellStyle name="Normal 3 3 38" xfId="2119"/>
    <cellStyle name="Normal 3 3 39" xfId="2120"/>
    <cellStyle name="Normal 3 3 4" xfId="2121"/>
    <cellStyle name="Normal 3 3 40" xfId="2122"/>
    <cellStyle name="Normal 3 3 41" xfId="2123"/>
    <cellStyle name="Normal 3 3 42" xfId="2124"/>
    <cellStyle name="Normal 3 3 43" xfId="2125"/>
    <cellStyle name="Normal 3 3 44" xfId="2126"/>
    <cellStyle name="Normal 3 3 45" xfId="2127"/>
    <cellStyle name="Normal 3 3 46" xfId="2128"/>
    <cellStyle name="Normal 3 3 5" xfId="2129"/>
    <cellStyle name="Normal 3 3 6" xfId="2130"/>
    <cellStyle name="Normal 3 3 7" xfId="2131"/>
    <cellStyle name="Normal 3 3 8" xfId="2132"/>
    <cellStyle name="Normal 3 3 9" xfId="2133"/>
    <cellStyle name="Normal 3 3_Inputs" xfId="2134"/>
    <cellStyle name="Normal 3 30" xfId="2135"/>
    <cellStyle name="Normal 3 31" xfId="2136"/>
    <cellStyle name="Normal 3 32" xfId="2137"/>
    <cellStyle name="Normal 3 33" xfId="2138"/>
    <cellStyle name="Normal 3 34" xfId="2139"/>
    <cellStyle name="Normal 3 35" xfId="2140"/>
    <cellStyle name="Normal 3 36" xfId="2141"/>
    <cellStyle name="Normal 3 37" xfId="2142"/>
    <cellStyle name="Normal 3 38" xfId="2143"/>
    <cellStyle name="Normal 3 39" xfId="2144"/>
    <cellStyle name="Normal 3 4" xfId="2145"/>
    <cellStyle name="Normal 3 4 10" xfId="2146"/>
    <cellStyle name="Normal 3 4 11" xfId="2147"/>
    <cellStyle name="Normal 3 4 12" xfId="2148"/>
    <cellStyle name="Normal 3 4 13" xfId="2149"/>
    <cellStyle name="Normal 3 4 14" xfId="2150"/>
    <cellStyle name="Normal 3 4 15" xfId="2151"/>
    <cellStyle name="Normal 3 4 16" xfId="2152"/>
    <cellStyle name="Normal 3 4 17" xfId="2153"/>
    <cellStyle name="Normal 3 4 18" xfId="2154"/>
    <cellStyle name="Normal 3 4 19" xfId="2155"/>
    <cellStyle name="Normal 3 4 2" xfId="2156"/>
    <cellStyle name="Normal 3 4 20" xfId="2157"/>
    <cellStyle name="Normal 3 4 21" xfId="2158"/>
    <cellStyle name="Normal 3 4 22" xfId="2159"/>
    <cellStyle name="Normal 3 4 23" xfId="2160"/>
    <cellStyle name="Normal 3 4 24" xfId="2161"/>
    <cellStyle name="Normal 3 4 25" xfId="2162"/>
    <cellStyle name="Normal 3 4 26" xfId="2163"/>
    <cellStyle name="Normal 3 4 27" xfId="2164"/>
    <cellStyle name="Normal 3 4 28" xfId="2165"/>
    <cellStyle name="Normal 3 4 29" xfId="2166"/>
    <cellStyle name="Normal 3 4 3" xfId="2167"/>
    <cellStyle name="Normal 3 4 30" xfId="2168"/>
    <cellStyle name="Normal 3 4 31" xfId="2169"/>
    <cellStyle name="Normal 3 4 32" xfId="2170"/>
    <cellStyle name="Normal 3 4 33" xfId="2171"/>
    <cellStyle name="Normal 3 4 34" xfId="2172"/>
    <cellStyle name="Normal 3 4 35" xfId="2173"/>
    <cellStyle name="Normal 3 4 36" xfId="2174"/>
    <cellStyle name="Normal 3 4 37" xfId="2175"/>
    <cellStyle name="Normal 3 4 38" xfId="2176"/>
    <cellStyle name="Normal 3 4 39" xfId="2177"/>
    <cellStyle name="Normal 3 4 4" xfId="2178"/>
    <cellStyle name="Normal 3 4 40" xfId="2179"/>
    <cellStyle name="Normal 3 4 41" xfId="2180"/>
    <cellStyle name="Normal 3 4 42" xfId="2181"/>
    <cellStyle name="Normal 3 4 43" xfId="2182"/>
    <cellStyle name="Normal 3 4 44" xfId="2183"/>
    <cellStyle name="Normal 3 4 45" xfId="2184"/>
    <cellStyle name="Normal 3 4 5" xfId="2185"/>
    <cellStyle name="Normal 3 4 6" xfId="2186"/>
    <cellStyle name="Normal 3 4 7" xfId="2187"/>
    <cellStyle name="Normal 3 4 8" xfId="2188"/>
    <cellStyle name="Normal 3 4 9" xfId="2189"/>
    <cellStyle name="Normal 3 40" xfId="2190"/>
    <cellStyle name="Normal 3 41" xfId="2191"/>
    <cellStyle name="Normal 3 42" xfId="2192"/>
    <cellStyle name="Normal 3 43" xfId="2193"/>
    <cellStyle name="Normal 3 44" xfId="2194"/>
    <cellStyle name="Normal 3 45" xfId="2195"/>
    <cellStyle name="Normal 3 46" xfId="2196"/>
    <cellStyle name="Normal 3 47" xfId="2197"/>
    <cellStyle name="Normal 3 48" xfId="2198"/>
    <cellStyle name="Normal 3 49" xfId="2199"/>
    <cellStyle name="Normal 3 5" xfId="2200"/>
    <cellStyle name="Normal 3 5 10" xfId="2201"/>
    <cellStyle name="Normal 3 5 11" xfId="2202"/>
    <cellStyle name="Normal 3 5 12" xfId="2203"/>
    <cellStyle name="Normal 3 5 13" xfId="2204"/>
    <cellStyle name="Normal 3 5 14" xfId="2205"/>
    <cellStyle name="Normal 3 5 15" xfId="2206"/>
    <cellStyle name="Normal 3 5 16" xfId="2207"/>
    <cellStyle name="Normal 3 5 17" xfId="2208"/>
    <cellStyle name="Normal 3 5 18" xfId="2209"/>
    <cellStyle name="Normal 3 5 19" xfId="2210"/>
    <cellStyle name="Normal 3 5 2" xfId="2211"/>
    <cellStyle name="Normal 3 5 2 10" xfId="2212"/>
    <cellStyle name="Normal 3 5 2 11" xfId="2213"/>
    <cellStyle name="Normal 3 5 2 12" xfId="2214"/>
    <cellStyle name="Normal 3 5 2 13" xfId="2215"/>
    <cellStyle name="Normal 3 5 2 14" xfId="2216"/>
    <cellStyle name="Normal 3 5 2 15" xfId="2217"/>
    <cellStyle name="Normal 3 5 2 16" xfId="2218"/>
    <cellStyle name="Normal 3 5 2 2" xfId="2219"/>
    <cellStyle name="Normal 3 5 2 3" xfId="2220"/>
    <cellStyle name="Normal 3 5 2 4" xfId="2221"/>
    <cellStyle name="Normal 3 5 2 5" xfId="2222"/>
    <cellStyle name="Normal 3 5 2 6" xfId="2223"/>
    <cellStyle name="Normal 3 5 2 7" xfId="2224"/>
    <cellStyle name="Normal 3 5 2 8" xfId="2225"/>
    <cellStyle name="Normal 3 5 2 9" xfId="2226"/>
    <cellStyle name="Normal 3 5 20" xfId="2227"/>
    <cellStyle name="Normal 3 5 21" xfId="2228"/>
    <cellStyle name="Normal 3 5 22" xfId="2229"/>
    <cellStyle name="Normal 3 5 23" xfId="2230"/>
    <cellStyle name="Normal 3 5 24" xfId="2231"/>
    <cellStyle name="Normal 3 5 25" xfId="2232"/>
    <cellStyle name="Normal 3 5 26" xfId="2233"/>
    <cellStyle name="Normal 3 5 27" xfId="2234"/>
    <cellStyle name="Normal 3 5 28" xfId="2235"/>
    <cellStyle name="Normal 3 5 29" xfId="2236"/>
    <cellStyle name="Normal 3 5 3" xfId="2237"/>
    <cellStyle name="Normal 3 5 30" xfId="2238"/>
    <cellStyle name="Normal 3 5 31" xfId="2239"/>
    <cellStyle name="Normal 3 5 32" xfId="2240"/>
    <cellStyle name="Normal 3 5 33" xfId="2241"/>
    <cellStyle name="Normal 3 5 34" xfId="2242"/>
    <cellStyle name="Normal 3 5 35" xfId="2243"/>
    <cellStyle name="Normal 3 5 36" xfId="2244"/>
    <cellStyle name="Normal 3 5 37" xfId="2245"/>
    <cellStyle name="Normal 3 5 38" xfId="2246"/>
    <cellStyle name="Normal 3 5 39" xfId="2247"/>
    <cellStyle name="Normal 3 5 4" xfId="2248"/>
    <cellStyle name="Normal 3 5 40" xfId="2249"/>
    <cellStyle name="Normal 3 5 41" xfId="2250"/>
    <cellStyle name="Normal 3 5 42" xfId="2251"/>
    <cellStyle name="Normal 3 5 43" xfId="2252"/>
    <cellStyle name="Normal 3 5 44" xfId="2253"/>
    <cellStyle name="Normal 3 5 45" xfId="2254"/>
    <cellStyle name="Normal 3 5 46" xfId="2255"/>
    <cellStyle name="Normal 3 5 47" xfId="2256"/>
    <cellStyle name="Normal 3 5 48" xfId="2257"/>
    <cellStyle name="Normal 3 5 49" xfId="2258"/>
    <cellStyle name="Normal 3 5 5" xfId="2259"/>
    <cellStyle name="Normal 3 5 50" xfId="2260"/>
    <cellStyle name="Normal 3 5 51" xfId="2261"/>
    <cellStyle name="Normal 3 5 52" xfId="2262"/>
    <cellStyle name="Normal 3 5 53" xfId="2263"/>
    <cellStyle name="Normal 3 5 54" xfId="2264"/>
    <cellStyle name="Normal 3 5 55" xfId="2265"/>
    <cellStyle name="Normal 3 5 56" xfId="2266"/>
    <cellStyle name="Normal 3 5 57" xfId="2267"/>
    <cellStyle name="Normal 3 5 58" xfId="2268"/>
    <cellStyle name="Normal 3 5 59" xfId="2269"/>
    <cellStyle name="Normal 3 5 6" xfId="2270"/>
    <cellStyle name="Normal 3 5 60" xfId="2271"/>
    <cellStyle name="Normal 3 5 7" xfId="2272"/>
    <cellStyle name="Normal 3 5 8" xfId="2273"/>
    <cellStyle name="Normal 3 5 9" xfId="2274"/>
    <cellStyle name="Normal 3 50" xfId="2275"/>
    <cellStyle name="Normal 3 51" xfId="2276"/>
    <cellStyle name="Normal 3 52" xfId="2277"/>
    <cellStyle name="Normal 3 53" xfId="2278"/>
    <cellStyle name="Normal 3 54" xfId="2279"/>
    <cellStyle name="Normal 3 55" xfId="2280"/>
    <cellStyle name="Normal 3 56" xfId="2281"/>
    <cellStyle name="Normal 3 57" xfId="2282"/>
    <cellStyle name="Normal 3 58" xfId="2283"/>
    <cellStyle name="Normal 3 59" xfId="2284"/>
    <cellStyle name="Normal 3 6" xfId="2285"/>
    <cellStyle name="Normal 3 6 10" xfId="2286"/>
    <cellStyle name="Normal 3 6 11" xfId="2287"/>
    <cellStyle name="Normal 3 6 12" xfId="2288"/>
    <cellStyle name="Normal 3 6 13" xfId="2289"/>
    <cellStyle name="Normal 3 6 14" xfId="2290"/>
    <cellStyle name="Normal 3 6 15" xfId="2291"/>
    <cellStyle name="Normal 3 6 16" xfId="2292"/>
    <cellStyle name="Normal 3 6 17" xfId="2293"/>
    <cellStyle name="Normal 3 6 18" xfId="2294"/>
    <cellStyle name="Normal 3 6 19" xfId="2295"/>
    <cellStyle name="Normal 3 6 2" xfId="2296"/>
    <cellStyle name="Normal 3 6 2 10" xfId="2297"/>
    <cellStyle name="Normal 3 6 2 11" xfId="2298"/>
    <cellStyle name="Normal 3 6 2 12" xfId="2299"/>
    <cellStyle name="Normal 3 6 2 13" xfId="2300"/>
    <cellStyle name="Normal 3 6 2 14" xfId="2301"/>
    <cellStyle name="Normal 3 6 2 15" xfId="2302"/>
    <cellStyle name="Normal 3 6 2 16" xfId="2303"/>
    <cellStyle name="Normal 3 6 2 2" xfId="2304"/>
    <cellStyle name="Normal 3 6 2 3" xfId="2305"/>
    <cellStyle name="Normal 3 6 2 4" xfId="2306"/>
    <cellStyle name="Normal 3 6 2 5" xfId="2307"/>
    <cellStyle name="Normal 3 6 2 6" xfId="2308"/>
    <cellStyle name="Normal 3 6 2 7" xfId="2309"/>
    <cellStyle name="Normal 3 6 2 8" xfId="2310"/>
    <cellStyle name="Normal 3 6 2 9" xfId="2311"/>
    <cellStyle name="Normal 3 6 20" xfId="2312"/>
    <cellStyle name="Normal 3 6 21" xfId="2313"/>
    <cellStyle name="Normal 3 6 22" xfId="2314"/>
    <cellStyle name="Normal 3 6 23" xfId="2315"/>
    <cellStyle name="Normal 3 6 24" xfId="2316"/>
    <cellStyle name="Normal 3 6 25" xfId="2317"/>
    <cellStyle name="Normal 3 6 26" xfId="2318"/>
    <cellStyle name="Normal 3 6 27" xfId="2319"/>
    <cellStyle name="Normal 3 6 28" xfId="2320"/>
    <cellStyle name="Normal 3 6 29" xfId="2321"/>
    <cellStyle name="Normal 3 6 3" xfId="2322"/>
    <cellStyle name="Normal 3 6 30" xfId="2323"/>
    <cellStyle name="Normal 3 6 31" xfId="2324"/>
    <cellStyle name="Normal 3 6 32" xfId="2325"/>
    <cellStyle name="Normal 3 6 33" xfId="2326"/>
    <cellStyle name="Normal 3 6 34" xfId="2327"/>
    <cellStyle name="Normal 3 6 35" xfId="2328"/>
    <cellStyle name="Normal 3 6 36" xfId="2329"/>
    <cellStyle name="Normal 3 6 37" xfId="2330"/>
    <cellStyle name="Normal 3 6 38" xfId="2331"/>
    <cellStyle name="Normal 3 6 39" xfId="2332"/>
    <cellStyle name="Normal 3 6 4" xfId="2333"/>
    <cellStyle name="Normal 3 6 40" xfId="2334"/>
    <cellStyle name="Normal 3 6 41" xfId="2335"/>
    <cellStyle name="Normal 3 6 42" xfId="2336"/>
    <cellStyle name="Normal 3 6 43" xfId="2337"/>
    <cellStyle name="Normal 3 6 44" xfId="2338"/>
    <cellStyle name="Normal 3 6 45" xfId="2339"/>
    <cellStyle name="Normal 3 6 46" xfId="2340"/>
    <cellStyle name="Normal 3 6 47" xfId="2341"/>
    <cellStyle name="Normal 3 6 48" xfId="2342"/>
    <cellStyle name="Normal 3 6 49" xfId="2343"/>
    <cellStyle name="Normal 3 6 5" xfId="2344"/>
    <cellStyle name="Normal 3 6 50" xfId="2345"/>
    <cellStyle name="Normal 3 6 51" xfId="2346"/>
    <cellStyle name="Normal 3 6 52" xfId="2347"/>
    <cellStyle name="Normal 3 6 53" xfId="2348"/>
    <cellStyle name="Normal 3 6 54" xfId="2349"/>
    <cellStyle name="Normal 3 6 55" xfId="2350"/>
    <cellStyle name="Normal 3 6 56" xfId="2351"/>
    <cellStyle name="Normal 3 6 57" xfId="2352"/>
    <cellStyle name="Normal 3 6 58" xfId="2353"/>
    <cellStyle name="Normal 3 6 59" xfId="2354"/>
    <cellStyle name="Normal 3 6 6" xfId="2355"/>
    <cellStyle name="Normal 3 6 60" xfId="2356"/>
    <cellStyle name="Normal 3 6 7" xfId="2357"/>
    <cellStyle name="Normal 3 6 8" xfId="2358"/>
    <cellStyle name="Normal 3 6 9" xfId="2359"/>
    <cellStyle name="Normal 3 60" xfId="2360"/>
    <cellStyle name="Normal 3 61" xfId="2361"/>
    <cellStyle name="Normal 3 62" xfId="2362"/>
    <cellStyle name="Normal 3 63" xfId="2363"/>
    <cellStyle name="Normal 3 64" xfId="2364"/>
    <cellStyle name="Normal 3 65" xfId="2365"/>
    <cellStyle name="Normal 3 66" xfId="2366"/>
    <cellStyle name="Normal 3 67" xfId="2367"/>
    <cellStyle name="Normal 3 68" xfId="2368"/>
    <cellStyle name="Normal 3 69" xfId="2369"/>
    <cellStyle name="Normal 3 7" xfId="2370"/>
    <cellStyle name="Normal 3 7 10" xfId="2371"/>
    <cellStyle name="Normal 3 7 11" xfId="2372"/>
    <cellStyle name="Normal 3 7 12" xfId="2373"/>
    <cellStyle name="Normal 3 7 13" xfId="2374"/>
    <cellStyle name="Normal 3 7 14" xfId="2375"/>
    <cellStyle name="Normal 3 7 15" xfId="2376"/>
    <cellStyle name="Normal 3 7 16" xfId="2377"/>
    <cellStyle name="Normal 3 7 2" xfId="2378"/>
    <cellStyle name="Normal 3 7 2 10" xfId="2379"/>
    <cellStyle name="Normal 3 7 2 11" xfId="2380"/>
    <cellStyle name="Normal 3 7 2 12" xfId="2381"/>
    <cellStyle name="Normal 3 7 2 13" xfId="2382"/>
    <cellStyle name="Normal 3 7 2 14" xfId="2383"/>
    <cellStyle name="Normal 3 7 2 15" xfId="2384"/>
    <cellStyle name="Normal 3 7 2 16" xfId="2385"/>
    <cellStyle name="Normal 3 7 2 2" xfId="2386"/>
    <cellStyle name="Normal 3 7 2 3" xfId="2387"/>
    <cellStyle name="Normal 3 7 2 4" xfId="2388"/>
    <cellStyle name="Normal 3 7 2 5" xfId="2389"/>
    <cellStyle name="Normal 3 7 2 6" xfId="2390"/>
    <cellStyle name="Normal 3 7 2 7" xfId="2391"/>
    <cellStyle name="Normal 3 7 2 8" xfId="2392"/>
    <cellStyle name="Normal 3 7 2 9" xfId="2393"/>
    <cellStyle name="Normal 3 7 3" xfId="2394"/>
    <cellStyle name="Normal 3 7 4" xfId="2395"/>
    <cellStyle name="Normal 3 7 5" xfId="2396"/>
    <cellStyle name="Normal 3 7 6" xfId="2397"/>
    <cellStyle name="Normal 3 7 7" xfId="2398"/>
    <cellStyle name="Normal 3 7 8" xfId="2399"/>
    <cellStyle name="Normal 3 7 9" xfId="2400"/>
    <cellStyle name="Normal 3 70" xfId="2401"/>
    <cellStyle name="Normal 3 71" xfId="2402"/>
    <cellStyle name="Normal 3 8" xfId="2403"/>
    <cellStyle name="Normal 3 8 10" xfId="2404"/>
    <cellStyle name="Normal 3 8 11" xfId="2405"/>
    <cellStyle name="Normal 3 8 12" xfId="2406"/>
    <cellStyle name="Normal 3 8 13" xfId="2407"/>
    <cellStyle name="Normal 3 8 14" xfId="2408"/>
    <cellStyle name="Normal 3 8 15" xfId="2409"/>
    <cellStyle name="Normal 3 8 16" xfId="2410"/>
    <cellStyle name="Normal 3 8 2" xfId="2411"/>
    <cellStyle name="Normal 3 8 2 10" xfId="2412"/>
    <cellStyle name="Normal 3 8 2 11" xfId="2413"/>
    <cellStyle name="Normal 3 8 2 12" xfId="2414"/>
    <cellStyle name="Normal 3 8 2 13" xfId="2415"/>
    <cellStyle name="Normal 3 8 2 14" xfId="2416"/>
    <cellStyle name="Normal 3 8 2 15" xfId="2417"/>
    <cellStyle name="Normal 3 8 2 16" xfId="2418"/>
    <cellStyle name="Normal 3 8 2 2" xfId="2419"/>
    <cellStyle name="Normal 3 8 2 3" xfId="2420"/>
    <cellStyle name="Normal 3 8 2 4" xfId="2421"/>
    <cellStyle name="Normal 3 8 2 5" xfId="2422"/>
    <cellStyle name="Normal 3 8 2 6" xfId="2423"/>
    <cellStyle name="Normal 3 8 2 7" xfId="2424"/>
    <cellStyle name="Normal 3 8 2 8" xfId="2425"/>
    <cellStyle name="Normal 3 8 2 9" xfId="2426"/>
    <cellStyle name="Normal 3 8 3" xfId="2427"/>
    <cellStyle name="Normal 3 8 4" xfId="2428"/>
    <cellStyle name="Normal 3 8 5" xfId="2429"/>
    <cellStyle name="Normal 3 8 6" xfId="2430"/>
    <cellStyle name="Normal 3 8 7" xfId="2431"/>
    <cellStyle name="Normal 3 8 8" xfId="2432"/>
    <cellStyle name="Normal 3 8 9" xfId="2433"/>
    <cellStyle name="Normal 3 9" xfId="2434"/>
    <cellStyle name="Normal 3 9 10" xfId="2435"/>
    <cellStyle name="Normal 3 9 11" xfId="2436"/>
    <cellStyle name="Normal 3 9 12" xfId="2437"/>
    <cellStyle name="Normal 3 9 13" xfId="2438"/>
    <cellStyle name="Normal 3 9 14" xfId="2439"/>
    <cellStyle name="Normal 3 9 15" xfId="2440"/>
    <cellStyle name="Normal 3 9 16" xfId="2441"/>
    <cellStyle name="Normal 3 9 2" xfId="2442"/>
    <cellStyle name="Normal 3 9 2 10" xfId="2443"/>
    <cellStyle name="Normal 3 9 2 11" xfId="2444"/>
    <cellStyle name="Normal 3 9 2 12" xfId="2445"/>
    <cellStyle name="Normal 3 9 2 13" xfId="2446"/>
    <cellStyle name="Normal 3 9 2 14" xfId="2447"/>
    <cellStyle name="Normal 3 9 2 15" xfId="2448"/>
    <cellStyle name="Normal 3 9 2 16" xfId="2449"/>
    <cellStyle name="Normal 3 9 2 2" xfId="2450"/>
    <cellStyle name="Normal 3 9 2 3" xfId="2451"/>
    <cellStyle name="Normal 3 9 2 4" xfId="2452"/>
    <cellStyle name="Normal 3 9 2 5" xfId="2453"/>
    <cellStyle name="Normal 3 9 2 6" xfId="2454"/>
    <cellStyle name="Normal 3 9 2 7" xfId="2455"/>
    <cellStyle name="Normal 3 9 2 8" xfId="2456"/>
    <cellStyle name="Normal 3 9 2 9" xfId="2457"/>
    <cellStyle name="Normal 3 9 3" xfId="2458"/>
    <cellStyle name="Normal 3 9 4" xfId="2459"/>
    <cellStyle name="Normal 3 9 5" xfId="2460"/>
    <cellStyle name="Normal 3 9 6" xfId="2461"/>
    <cellStyle name="Normal 3 9 7" xfId="2462"/>
    <cellStyle name="Normal 3 9 8" xfId="2463"/>
    <cellStyle name="Normal 3 9 9" xfId="2464"/>
    <cellStyle name="Normal 3_Initial Data" xfId="2465"/>
    <cellStyle name="Normal 30" xfId="2466"/>
    <cellStyle name="Normal 30 2" xfId="2467"/>
    <cellStyle name="Normal 30 3" xfId="2468"/>
    <cellStyle name="Normal 30 4" xfId="2469"/>
    <cellStyle name="Normal 31" xfId="2470"/>
    <cellStyle name="Normal 31 2" xfId="2471"/>
    <cellStyle name="Normal 31 3" xfId="2472"/>
    <cellStyle name="Normal 31 4" xfId="2473"/>
    <cellStyle name="Normal 32" xfId="2474"/>
    <cellStyle name="Normal 32 2" xfId="2475"/>
    <cellStyle name="Normal 32 3" xfId="2476"/>
    <cellStyle name="Normal 32 4" xfId="2477"/>
    <cellStyle name="Normal 33" xfId="2478"/>
    <cellStyle name="Normal 33 2" xfId="2479"/>
    <cellStyle name="Normal 33 3" xfId="2480"/>
    <cellStyle name="Normal 33 4" xfId="2481"/>
    <cellStyle name="Normal 34" xfId="2482"/>
    <cellStyle name="Normal 34 2" xfId="2483"/>
    <cellStyle name="Normal 34 3" xfId="2484"/>
    <cellStyle name="Normal 34 4" xfId="2485"/>
    <cellStyle name="Normal 35" xfId="2486"/>
    <cellStyle name="Normal 35 2" xfId="2487"/>
    <cellStyle name="Normal 35 3" xfId="2488"/>
    <cellStyle name="Normal 35 4" xfId="2489"/>
    <cellStyle name="Normal 36" xfId="2490"/>
    <cellStyle name="Normal 36 2" xfId="2491"/>
    <cellStyle name="Normal 36 3" xfId="2492"/>
    <cellStyle name="Normal 37" xfId="2493"/>
    <cellStyle name="Normal 37 2" xfId="2494"/>
    <cellStyle name="Normal 37 3" xfId="2495"/>
    <cellStyle name="Normal 37 4" xfId="2496"/>
    <cellStyle name="Normal 38" xfId="2497"/>
    <cellStyle name="Normal 38 2" xfId="2498"/>
    <cellStyle name="Normal 38 3" xfId="2499"/>
    <cellStyle name="Normal 38 4" xfId="2500"/>
    <cellStyle name="Normal 39" xfId="2501"/>
    <cellStyle name="Normal 39 2" xfId="2502"/>
    <cellStyle name="Normal 39 3" xfId="2503"/>
    <cellStyle name="Normal 39 4" xfId="2504"/>
    <cellStyle name="Normal 4" xfId="2505"/>
    <cellStyle name="Normal 4 10" xfId="2506"/>
    <cellStyle name="Normal 4 11" xfId="2507"/>
    <cellStyle name="Normal 4 12" xfId="2508"/>
    <cellStyle name="Normal 4 13" xfId="2509"/>
    <cellStyle name="Normal 4 14" xfId="2510"/>
    <cellStyle name="Normal 4 15" xfId="2511"/>
    <cellStyle name="Normal 4 16" xfId="2512"/>
    <cellStyle name="Normal 4 17" xfId="2513"/>
    <cellStyle name="Normal 4 18" xfId="2514"/>
    <cellStyle name="Normal 4 19" xfId="2515"/>
    <cellStyle name="Normal 4 2" xfId="2516"/>
    <cellStyle name="Normal 4 2 10" xfId="2517"/>
    <cellStyle name="Normal 4 2 11" xfId="2518"/>
    <cellStyle name="Normal 4 2 12" xfId="2519"/>
    <cellStyle name="Normal 4 2 13" xfId="2520"/>
    <cellStyle name="Normal 4 2 14" xfId="2521"/>
    <cellStyle name="Normal 4 2 15" xfId="2522"/>
    <cellStyle name="Normal 4 2 16" xfId="2523"/>
    <cellStyle name="Normal 4 2 17" xfId="2524"/>
    <cellStyle name="Normal 4 2 2" xfId="2525"/>
    <cellStyle name="Normal 4 2 3" xfId="2526"/>
    <cellStyle name="Normal 4 2 4" xfId="2527"/>
    <cellStyle name="Normal 4 2 5" xfId="2528"/>
    <cellStyle name="Normal 4 2 6" xfId="2529"/>
    <cellStyle name="Normal 4 2 7" xfId="2530"/>
    <cellStyle name="Normal 4 2 8" xfId="2531"/>
    <cellStyle name="Normal 4 2 9" xfId="2532"/>
    <cellStyle name="Normal 4 20" xfId="2533"/>
    <cellStyle name="Normal 4 3" xfId="2534"/>
    <cellStyle name="Normal 4 3 2" xfId="2535"/>
    <cellStyle name="Normal 4 3 3" xfId="2536"/>
    <cellStyle name="Normal 4 4" xfId="2537"/>
    <cellStyle name="Normal 4 4 10" xfId="2538"/>
    <cellStyle name="Normal 4 4 11" xfId="2539"/>
    <cellStyle name="Normal 4 4 12" xfId="2540"/>
    <cellStyle name="Normal 4 4 13" xfId="2541"/>
    <cellStyle name="Normal 4 4 14" xfId="2542"/>
    <cellStyle name="Normal 4 4 15" xfId="2543"/>
    <cellStyle name="Normal 4 4 16" xfId="2544"/>
    <cellStyle name="Normal 4 4 2" xfId="2545"/>
    <cellStyle name="Normal 4 4 3" xfId="2546"/>
    <cellStyle name="Normal 4 4 4" xfId="2547"/>
    <cellStyle name="Normal 4 4 5" xfId="2548"/>
    <cellStyle name="Normal 4 4 6" xfId="2549"/>
    <cellStyle name="Normal 4 4 7" xfId="2550"/>
    <cellStyle name="Normal 4 4 8" xfId="2551"/>
    <cellStyle name="Normal 4 4 9" xfId="2552"/>
    <cellStyle name="Normal 4 5" xfId="2553"/>
    <cellStyle name="Normal 4 6" xfId="2554"/>
    <cellStyle name="Normal 4 7" xfId="2555"/>
    <cellStyle name="Normal 4 8" xfId="2556"/>
    <cellStyle name="Normal 4 9" xfId="2557"/>
    <cellStyle name="Normal 40" xfId="2558"/>
    <cellStyle name="Normal 40 2" xfId="2559"/>
    <cellStyle name="Normal 40 3" xfId="2560"/>
    <cellStyle name="Normal 40 4" xfId="2561"/>
    <cellStyle name="Normal 41" xfId="2562"/>
    <cellStyle name="Normal 41 2" xfId="2563"/>
    <cellStyle name="Normal 41 3" xfId="2564"/>
    <cellStyle name="Normal 41 4" xfId="2565"/>
    <cellStyle name="Normal 42 2" xfId="2566"/>
    <cellStyle name="Normal 43" xfId="2567"/>
    <cellStyle name="Normal 43 2" xfId="2568"/>
    <cellStyle name="Normal 44" xfId="2569"/>
    <cellStyle name="Normal 45" xfId="2570"/>
    <cellStyle name="Normal 45 2" xfId="2571"/>
    <cellStyle name="Normal 46" xfId="2572"/>
    <cellStyle name="Normal 46 2" xfId="2573"/>
    <cellStyle name="Normal 47" xfId="2574"/>
    <cellStyle name="Normal 47 2" xfId="2575"/>
    <cellStyle name="Normal 48 2" xfId="2576"/>
    <cellStyle name="Normal 5" xfId="2577"/>
    <cellStyle name="Normal 5 10" xfId="2578"/>
    <cellStyle name="Normal 5 11" xfId="2579"/>
    <cellStyle name="Normal 5 12" xfId="2580"/>
    <cellStyle name="Normal 5 13" xfId="2581"/>
    <cellStyle name="Normal 5 14" xfId="2582"/>
    <cellStyle name="Normal 5 15" xfId="2583"/>
    <cellStyle name="Normal 5 16" xfId="2584"/>
    <cellStyle name="Normal 5 17" xfId="2585"/>
    <cellStyle name="Normal 5 18" xfId="2586"/>
    <cellStyle name="Normal 5 19" xfId="2587"/>
    <cellStyle name="Normal 5 2" xfId="2588"/>
    <cellStyle name="Normal 5 20" xfId="2589"/>
    <cellStyle name="Normal 5 21" xfId="2590"/>
    <cellStyle name="Normal 5 22" xfId="2591"/>
    <cellStyle name="Normal 5 23" xfId="2592"/>
    <cellStyle name="Normal 5 24" xfId="2593"/>
    <cellStyle name="Normal 5 25" xfId="2594"/>
    <cellStyle name="Normal 5 26" xfId="2595"/>
    <cellStyle name="Normal 5 27" xfId="2596"/>
    <cellStyle name="Normal 5 28" xfId="2597"/>
    <cellStyle name="Normal 5 29" xfId="2598"/>
    <cellStyle name="Normal 5 3" xfId="2599"/>
    <cellStyle name="Normal 5 30" xfId="2600"/>
    <cellStyle name="Normal 5 31" xfId="2601"/>
    <cellStyle name="Normal 5 32" xfId="2602"/>
    <cellStyle name="Normal 5 33" xfId="2603"/>
    <cellStyle name="Normal 5 34" xfId="2604"/>
    <cellStyle name="Normal 5 35" xfId="2605"/>
    <cellStyle name="Normal 5 36" xfId="2606"/>
    <cellStyle name="Normal 5 37" xfId="2607"/>
    <cellStyle name="Normal 5 38" xfId="2608"/>
    <cellStyle name="Normal 5 39" xfId="2609"/>
    <cellStyle name="Normal 5 4" xfId="2610"/>
    <cellStyle name="Normal 5 40" xfId="2611"/>
    <cellStyle name="Normal 5 41" xfId="2612"/>
    <cellStyle name="Normal 5 42" xfId="2613"/>
    <cellStyle name="Normal 5 43" xfId="2614"/>
    <cellStyle name="Normal 5 44" xfId="2615"/>
    <cellStyle name="Normal 5 45" xfId="2616"/>
    <cellStyle name="Normal 5 46" xfId="2617"/>
    <cellStyle name="Normal 5 47" xfId="2618"/>
    <cellStyle name="Normal 5 48" xfId="2619"/>
    <cellStyle name="Normal 5 49" xfId="2620"/>
    <cellStyle name="Normal 5 5" xfId="2621"/>
    <cellStyle name="Normal 5 50" xfId="2622"/>
    <cellStyle name="Normal 5 51" xfId="2623"/>
    <cellStyle name="Normal 5 52" xfId="2624"/>
    <cellStyle name="Normal 5 53" xfId="2625"/>
    <cellStyle name="Normal 5 54" xfId="2626"/>
    <cellStyle name="Normal 5 55" xfId="2627"/>
    <cellStyle name="Normal 5 56" xfId="2628"/>
    <cellStyle name="Normal 5 57" xfId="2629"/>
    <cellStyle name="Normal 5 58" xfId="2630"/>
    <cellStyle name="Normal 5 59" xfId="2631"/>
    <cellStyle name="Normal 5 6" xfId="2632"/>
    <cellStyle name="Normal 5 7" xfId="2633"/>
    <cellStyle name="Normal 5 8" xfId="2634"/>
    <cellStyle name="Normal 5 9" xfId="2635"/>
    <cellStyle name="Normal 50 2" xfId="2636"/>
    <cellStyle name="Normal 51 2" xfId="2637"/>
    <cellStyle name="Normal 6" xfId="2638"/>
    <cellStyle name="Normal 6 10" xfId="2639"/>
    <cellStyle name="Normal 6 11" xfId="2640"/>
    <cellStyle name="Normal 6 12" xfId="2641"/>
    <cellStyle name="Normal 6 13" xfId="2642"/>
    <cellStyle name="Normal 6 14" xfId="2643"/>
    <cellStyle name="Normal 6 15" xfId="2644"/>
    <cellStyle name="Normal 6 16" xfId="2645"/>
    <cellStyle name="Normal 6 17" xfId="2646"/>
    <cellStyle name="Normal 6 18" xfId="2647"/>
    <cellStyle name="Normal 6 19" xfId="2648"/>
    <cellStyle name="Normal 6 2" xfId="2649"/>
    <cellStyle name="Normal 6 2 2" xfId="2650"/>
    <cellStyle name="Normal 6 20" xfId="2651"/>
    <cellStyle name="Normal 6 21" xfId="2652"/>
    <cellStyle name="Normal 6 22" xfId="2653"/>
    <cellStyle name="Normal 6 23" xfId="2654"/>
    <cellStyle name="Normal 6 24" xfId="2655"/>
    <cellStyle name="Normal 6 25" xfId="2656"/>
    <cellStyle name="Normal 6 26" xfId="2657"/>
    <cellStyle name="Normal 6 27" xfId="2658"/>
    <cellStyle name="Normal 6 28" xfId="2659"/>
    <cellStyle name="Normal 6 29" xfId="2660"/>
    <cellStyle name="Normal 6 3" xfId="2661"/>
    <cellStyle name="Normal 6 3 2" xfId="2662"/>
    <cellStyle name="Normal 6 30" xfId="2663"/>
    <cellStyle name="Normal 6 31" xfId="2664"/>
    <cellStyle name="Normal 6 32" xfId="2665"/>
    <cellStyle name="Normal 6 33" xfId="2666"/>
    <cellStyle name="Normal 6 34" xfId="2667"/>
    <cellStyle name="Normal 6 35" xfId="2668"/>
    <cellStyle name="Normal 6 36" xfId="2669"/>
    <cellStyle name="Normal 6 37" xfId="2670"/>
    <cellStyle name="Normal 6 38" xfId="2671"/>
    <cellStyle name="Normal 6 39" xfId="2672"/>
    <cellStyle name="Normal 6 4" xfId="2673"/>
    <cellStyle name="Normal 6 40" xfId="2674"/>
    <cellStyle name="Normal 6 41" xfId="2675"/>
    <cellStyle name="Normal 6 42" xfId="2676"/>
    <cellStyle name="Normal 6 43" xfId="2677"/>
    <cellStyle name="Normal 6 44" xfId="2678"/>
    <cellStyle name="Normal 6 45" xfId="2679"/>
    <cellStyle name="Normal 6 46" xfId="2680"/>
    <cellStyle name="Normal 6 47" xfId="2681"/>
    <cellStyle name="Normal 6 48" xfId="2682"/>
    <cellStyle name="Normal 6 49" xfId="2683"/>
    <cellStyle name="Normal 6 5" xfId="2684"/>
    <cellStyle name="Normal 6 50" xfId="2685"/>
    <cellStyle name="Normal 6 51" xfId="2686"/>
    <cellStyle name="Normal 6 52" xfId="2687"/>
    <cellStyle name="Normal 6 53" xfId="2688"/>
    <cellStyle name="Normal 6 54" xfId="2689"/>
    <cellStyle name="Normal 6 55" xfId="2690"/>
    <cellStyle name="Normal 6 56" xfId="2691"/>
    <cellStyle name="Normal 6 57" xfId="2692"/>
    <cellStyle name="Normal 6 58" xfId="2693"/>
    <cellStyle name="Normal 6 59" xfId="2694"/>
    <cellStyle name="Normal 6 6" xfId="2695"/>
    <cellStyle name="Normal 6 60" xfId="2696"/>
    <cellStyle name="Normal 6 61" xfId="2697"/>
    <cellStyle name="Normal 6 7" xfId="2698"/>
    <cellStyle name="Normal 6 8" xfId="2699"/>
    <cellStyle name="Normal 6 9" xfId="2700"/>
    <cellStyle name="Normal 7" xfId="2701"/>
    <cellStyle name="Normal 7 10" xfId="2702"/>
    <cellStyle name="Normal 7 11" xfId="2703"/>
    <cellStyle name="Normal 7 12" xfId="2704"/>
    <cellStyle name="Normal 7 13" xfId="2705"/>
    <cellStyle name="Normal 7 14" xfId="2706"/>
    <cellStyle name="Normal 7 15" xfId="2707"/>
    <cellStyle name="Normal 7 16" xfId="2708"/>
    <cellStyle name="Normal 7 17" xfId="2709"/>
    <cellStyle name="Normal 7 18" xfId="2710"/>
    <cellStyle name="Normal 7 19" xfId="2711"/>
    <cellStyle name="Normal 7 2" xfId="2712"/>
    <cellStyle name="Normal 7 20" xfId="2713"/>
    <cellStyle name="Normal 7 21" xfId="2714"/>
    <cellStyle name="Normal 7 22" xfId="2715"/>
    <cellStyle name="Normal 7 23" xfId="2716"/>
    <cellStyle name="Normal 7 24" xfId="2717"/>
    <cellStyle name="Normal 7 25" xfId="2718"/>
    <cellStyle name="Normal 7 26" xfId="2719"/>
    <cellStyle name="Normal 7 27" xfId="2720"/>
    <cellStyle name="Normal 7 28" xfId="2721"/>
    <cellStyle name="Normal 7 29" xfId="2722"/>
    <cellStyle name="Normal 7 3" xfId="2723"/>
    <cellStyle name="Normal 7 30" xfId="2724"/>
    <cellStyle name="Normal 7 31" xfId="2725"/>
    <cellStyle name="Normal 7 32" xfId="2726"/>
    <cellStyle name="Normal 7 33" xfId="2727"/>
    <cellStyle name="Normal 7 34" xfId="2728"/>
    <cellStyle name="Normal 7 35" xfId="2729"/>
    <cellStyle name="Normal 7 36" xfId="2730"/>
    <cellStyle name="Normal 7 37" xfId="2731"/>
    <cellStyle name="Normal 7 38" xfId="2732"/>
    <cellStyle name="Normal 7 39" xfId="2733"/>
    <cellStyle name="Normal 7 4" xfId="2734"/>
    <cellStyle name="Normal 7 40" xfId="2735"/>
    <cellStyle name="Normal 7 41" xfId="2736"/>
    <cellStyle name="Normal 7 42" xfId="2737"/>
    <cellStyle name="Normal 7 43" xfId="2738"/>
    <cellStyle name="Normal 7 44" xfId="2739"/>
    <cellStyle name="Normal 7 45" xfId="2740"/>
    <cellStyle name="Normal 7 46" xfId="2741"/>
    <cellStyle name="Normal 7 47" xfId="2742"/>
    <cellStyle name="Normal 7 48" xfId="2743"/>
    <cellStyle name="Normal 7 49" xfId="2744"/>
    <cellStyle name="Normal 7 5" xfId="2745"/>
    <cellStyle name="Normal 7 50" xfId="2746"/>
    <cellStyle name="Normal 7 51" xfId="2747"/>
    <cellStyle name="Normal 7 52" xfId="2748"/>
    <cellStyle name="Normal 7 53" xfId="2749"/>
    <cellStyle name="Normal 7 54" xfId="2750"/>
    <cellStyle name="Normal 7 55" xfId="2751"/>
    <cellStyle name="Normal 7 56" xfId="2752"/>
    <cellStyle name="Normal 7 57" xfId="2753"/>
    <cellStyle name="Normal 7 58" xfId="2754"/>
    <cellStyle name="Normal 7 59" xfId="2755"/>
    <cellStyle name="Normal 7 6" xfId="2756"/>
    <cellStyle name="Normal 7 7" xfId="2757"/>
    <cellStyle name="Normal 7 8" xfId="2758"/>
    <cellStyle name="Normal 7 9" xfId="2759"/>
    <cellStyle name="Normal 8" xfId="2760"/>
    <cellStyle name="Normal 8 10" xfId="2761"/>
    <cellStyle name="Normal 8 11" xfId="2762"/>
    <cellStyle name="Normal 8 12" xfId="2763"/>
    <cellStyle name="Normal 8 13" xfId="2764"/>
    <cellStyle name="Normal 8 14" xfId="2765"/>
    <cellStyle name="Normal 8 15" xfId="2766"/>
    <cellStyle name="Normal 8 16" xfId="2767"/>
    <cellStyle name="Normal 8 2" xfId="2768"/>
    <cellStyle name="Normal 8 3" xfId="2769"/>
    <cellStyle name="Normal 8 4" xfId="2770"/>
    <cellStyle name="Normal 8 5" xfId="2771"/>
    <cellStyle name="Normal 8 6" xfId="2772"/>
    <cellStyle name="Normal 8 7" xfId="2773"/>
    <cellStyle name="Normal 8 8" xfId="2774"/>
    <cellStyle name="Normal 8 9" xfId="2775"/>
    <cellStyle name="Normal 9 10" xfId="2776"/>
    <cellStyle name="Normal 9 11" xfId="2777"/>
    <cellStyle name="Normal 9 12" xfId="2778"/>
    <cellStyle name="Normal 9 13" xfId="2779"/>
    <cellStyle name="Normal 9 14" xfId="2780"/>
    <cellStyle name="Normal 9 15" xfId="2781"/>
    <cellStyle name="Normal 9 16" xfId="2782"/>
    <cellStyle name="Normal 9 2" xfId="2783"/>
    <cellStyle name="Normal 9 3" xfId="2784"/>
    <cellStyle name="Normal 9 4" xfId="2785"/>
    <cellStyle name="Normal 9 5" xfId="2786"/>
    <cellStyle name="Normal 9 6" xfId="2787"/>
    <cellStyle name="Normal 9 7" xfId="2788"/>
    <cellStyle name="Normal 9 8" xfId="2789"/>
    <cellStyle name="Normal 9 9" xfId="2790"/>
    <cellStyle name="Page Number" xfId="2791"/>
    <cellStyle name="PctChg" xfId="2792"/>
    <cellStyle name="PctChgCol" xfId="2793"/>
    <cellStyle name="Percent" xfId="2" builtinId="5"/>
    <cellStyle name="Percent [2]" xfId="2794"/>
    <cellStyle name="Percent 2" xfId="2795"/>
    <cellStyle name="Percent 2 10" xfId="2796"/>
    <cellStyle name="Percent 2 11" xfId="2797"/>
    <cellStyle name="Percent 2 12" xfId="2798"/>
    <cellStyle name="Percent 2 13" xfId="2799"/>
    <cellStyle name="Percent 2 14" xfId="2800"/>
    <cellStyle name="Percent 2 15" xfId="2801"/>
    <cellStyle name="Percent 2 16" xfId="2802"/>
    <cellStyle name="Percent 2 17" xfId="2803"/>
    <cellStyle name="Percent 2 18" xfId="2804"/>
    <cellStyle name="Percent 2 19" xfId="2805"/>
    <cellStyle name="Percent 2 2" xfId="2806"/>
    <cellStyle name="Percent 2 20" xfId="2807"/>
    <cellStyle name="Percent 2 21" xfId="2808"/>
    <cellStyle name="Percent 2 22" xfId="2809"/>
    <cellStyle name="Percent 2 23" xfId="2810"/>
    <cellStyle name="Percent 2 24" xfId="2811"/>
    <cellStyle name="Percent 2 25" xfId="2812"/>
    <cellStyle name="Percent 2 26" xfId="2813"/>
    <cellStyle name="Percent 2 27" xfId="2814"/>
    <cellStyle name="Percent 2 28" xfId="2815"/>
    <cellStyle name="Percent 2 29" xfId="2816"/>
    <cellStyle name="Percent 2 3" xfId="2817"/>
    <cellStyle name="Percent 2 30" xfId="2818"/>
    <cellStyle name="Percent 2 31" xfId="2819"/>
    <cellStyle name="Percent 2 32" xfId="2820"/>
    <cellStyle name="Percent 2 33" xfId="2821"/>
    <cellStyle name="Percent 2 34" xfId="2822"/>
    <cellStyle name="Percent 2 35" xfId="2823"/>
    <cellStyle name="Percent 2 36" xfId="2824"/>
    <cellStyle name="Percent 2 37" xfId="2825"/>
    <cellStyle name="Percent 2 38" xfId="2826"/>
    <cellStyle name="Percent 2 39" xfId="2827"/>
    <cellStyle name="Percent 2 4" xfId="2828"/>
    <cellStyle name="Percent 2 40" xfId="2829"/>
    <cellStyle name="Percent 2 41" xfId="2830"/>
    <cellStyle name="Percent 2 42" xfId="2831"/>
    <cellStyle name="Percent 2 43" xfId="2832"/>
    <cellStyle name="Percent 2 5" xfId="2833"/>
    <cellStyle name="Percent 2 6" xfId="2834"/>
    <cellStyle name="Percent 2 7" xfId="2835"/>
    <cellStyle name="Percent 2 8" xfId="2836"/>
    <cellStyle name="Percent 2 9" xfId="2837"/>
    <cellStyle name="Percent 3" xfId="2838"/>
    <cellStyle name="Percent 3 10" xfId="2839"/>
    <cellStyle name="Percent 3 11" xfId="2840"/>
    <cellStyle name="Percent 3 12" xfId="2841"/>
    <cellStyle name="Percent 3 13" xfId="2842"/>
    <cellStyle name="Percent 3 14" xfId="2843"/>
    <cellStyle name="Percent 3 15" xfId="2844"/>
    <cellStyle name="Percent 3 16" xfId="2845"/>
    <cellStyle name="Percent 3 17" xfId="2846"/>
    <cellStyle name="Percent 3 18" xfId="2847"/>
    <cellStyle name="Percent 3 19" xfId="2848"/>
    <cellStyle name="Percent 3 2" xfId="6"/>
    <cellStyle name="Percent 3 2 2" xfId="2849"/>
    <cellStyle name="Percent 3 20" xfId="2850"/>
    <cellStyle name="Percent 3 21" xfId="2851"/>
    <cellStyle name="Percent 3 22" xfId="2852"/>
    <cellStyle name="Percent 3 23" xfId="2853"/>
    <cellStyle name="Percent 3 24" xfId="2854"/>
    <cellStyle name="Percent 3 25" xfId="2855"/>
    <cellStyle name="Percent 3 26" xfId="2856"/>
    <cellStyle name="Percent 3 27" xfId="2857"/>
    <cellStyle name="Percent 3 28" xfId="2858"/>
    <cellStyle name="Percent 3 29" xfId="2859"/>
    <cellStyle name="Percent 3 3" xfId="2860"/>
    <cellStyle name="Percent 3 3 2" xfId="2861"/>
    <cellStyle name="Percent 3 30" xfId="2862"/>
    <cellStyle name="Percent 3 31" xfId="2863"/>
    <cellStyle name="Percent 3 32" xfId="2864"/>
    <cellStyle name="Percent 3 33" xfId="2865"/>
    <cellStyle name="Percent 3 34" xfId="2866"/>
    <cellStyle name="Percent 3 35" xfId="2867"/>
    <cellStyle name="Percent 3 36" xfId="2868"/>
    <cellStyle name="Percent 3 37" xfId="2869"/>
    <cellStyle name="Percent 3 38" xfId="2870"/>
    <cellStyle name="Percent 3 39" xfId="2871"/>
    <cellStyle name="Percent 3 4" xfId="2872"/>
    <cellStyle name="Percent 3 4 2" xfId="2873"/>
    <cellStyle name="Percent 3 40" xfId="2874"/>
    <cellStyle name="Percent 3 41" xfId="2875"/>
    <cellStyle name="Percent 3 42" xfId="2876"/>
    <cellStyle name="Percent 3 43" xfId="2877"/>
    <cellStyle name="Percent 3 44" xfId="2878"/>
    <cellStyle name="Percent 3 45" xfId="2879"/>
    <cellStyle name="Percent 3 46" xfId="2880"/>
    <cellStyle name="Percent 3 47" xfId="2881"/>
    <cellStyle name="Percent 3 48" xfId="2882"/>
    <cellStyle name="Percent 3 49" xfId="2883"/>
    <cellStyle name="Percent 3 5" xfId="2884"/>
    <cellStyle name="Percent 3 5 2" xfId="2885"/>
    <cellStyle name="Percent 3 50" xfId="2886"/>
    <cellStyle name="Percent 3 51" xfId="2887"/>
    <cellStyle name="Percent 3 52" xfId="2888"/>
    <cellStyle name="Percent 3 53" xfId="2889"/>
    <cellStyle name="Percent 3 54" xfId="2890"/>
    <cellStyle name="Percent 3 55" xfId="2891"/>
    <cellStyle name="Percent 3 56" xfId="2892"/>
    <cellStyle name="Percent 3 57" xfId="2893"/>
    <cellStyle name="Percent 3 58" xfId="2894"/>
    <cellStyle name="Percent 3 59" xfId="2895"/>
    <cellStyle name="Percent 3 6" xfId="2896"/>
    <cellStyle name="Percent 3 6 2" xfId="2897"/>
    <cellStyle name="Percent 3 60" xfId="2898"/>
    <cellStyle name="Percent 3 61" xfId="2899"/>
    <cellStyle name="Percent 3 62" xfId="2900"/>
    <cellStyle name="Percent 3 63" xfId="2901"/>
    <cellStyle name="Percent 3 64" xfId="2902"/>
    <cellStyle name="Percent 3 65" xfId="2903"/>
    <cellStyle name="Percent 3 7" xfId="2904"/>
    <cellStyle name="Percent 3 8" xfId="2905"/>
    <cellStyle name="Percent 3 9" xfId="2906"/>
    <cellStyle name="Percent 4 10" xfId="2907"/>
    <cellStyle name="Percent 4 11" xfId="2908"/>
    <cellStyle name="Percent 4 12" xfId="2909"/>
    <cellStyle name="Percent 4 13" xfId="2910"/>
    <cellStyle name="Percent 4 14" xfId="2911"/>
    <cellStyle name="Percent 4 15" xfId="2912"/>
    <cellStyle name="Percent 4 16" xfId="2913"/>
    <cellStyle name="Percent 4 2" xfId="2914"/>
    <cellStyle name="Percent 4 3" xfId="2915"/>
    <cellStyle name="Percent 4 4" xfId="2916"/>
    <cellStyle name="Percent 4 5" xfId="2917"/>
    <cellStyle name="Percent 4 6" xfId="2918"/>
    <cellStyle name="Percent 4 7" xfId="2919"/>
    <cellStyle name="Percent 4 8" xfId="2920"/>
    <cellStyle name="Percent 4 9" xfId="2921"/>
    <cellStyle name="Percent 5 10" xfId="2922"/>
    <cellStyle name="Percent 5 11" xfId="2923"/>
    <cellStyle name="Percent 5 12" xfId="2924"/>
    <cellStyle name="Percent 5 13" xfId="2925"/>
    <cellStyle name="Percent 5 14" xfId="2926"/>
    <cellStyle name="Percent 5 15" xfId="2927"/>
    <cellStyle name="Percent 5 16" xfId="2928"/>
    <cellStyle name="Percent 5 17" xfId="2929"/>
    <cellStyle name="Percent 5 18" xfId="2930"/>
    <cellStyle name="Percent 5 19" xfId="2931"/>
    <cellStyle name="Percent 5 2" xfId="2932"/>
    <cellStyle name="Percent 5 20" xfId="2933"/>
    <cellStyle name="Percent 5 21" xfId="2934"/>
    <cellStyle name="Percent 5 22" xfId="2935"/>
    <cellStyle name="Percent 5 23" xfId="2936"/>
    <cellStyle name="Percent 5 24" xfId="2937"/>
    <cellStyle name="Percent 5 25" xfId="2938"/>
    <cellStyle name="Percent 5 26" xfId="2939"/>
    <cellStyle name="Percent 5 27" xfId="2940"/>
    <cellStyle name="Percent 5 28" xfId="2941"/>
    <cellStyle name="Percent 5 29" xfId="2942"/>
    <cellStyle name="Percent 5 3" xfId="2943"/>
    <cellStyle name="Percent 5 30" xfId="2944"/>
    <cellStyle name="Percent 5 31" xfId="2945"/>
    <cellStyle name="Percent 5 32" xfId="2946"/>
    <cellStyle name="Percent 5 33" xfId="2947"/>
    <cellStyle name="Percent 5 34" xfId="2948"/>
    <cellStyle name="Percent 5 35" xfId="2949"/>
    <cellStyle name="Percent 5 36" xfId="2950"/>
    <cellStyle name="Percent 5 37" xfId="2951"/>
    <cellStyle name="Percent 5 38" xfId="2952"/>
    <cellStyle name="Percent 5 39" xfId="2953"/>
    <cellStyle name="Percent 5 4" xfId="2954"/>
    <cellStyle name="Percent 5 40" xfId="2955"/>
    <cellStyle name="Percent 5 41" xfId="2956"/>
    <cellStyle name="Percent 5 42" xfId="2957"/>
    <cellStyle name="Percent 5 43" xfId="2958"/>
    <cellStyle name="Percent 5 44" xfId="2959"/>
    <cellStyle name="Percent 5 45" xfId="2960"/>
    <cellStyle name="Percent 5 46" xfId="2961"/>
    <cellStyle name="Percent 5 47" xfId="2962"/>
    <cellStyle name="Percent 5 48" xfId="2963"/>
    <cellStyle name="Percent 5 49" xfId="2964"/>
    <cellStyle name="Percent 5 5" xfId="2965"/>
    <cellStyle name="Percent 5 50" xfId="2966"/>
    <cellStyle name="Percent 5 51" xfId="2967"/>
    <cellStyle name="Percent 5 52" xfId="2968"/>
    <cellStyle name="Percent 5 53" xfId="2969"/>
    <cellStyle name="Percent 5 54" xfId="2970"/>
    <cellStyle name="Percent 5 55" xfId="2971"/>
    <cellStyle name="Percent 5 56" xfId="2972"/>
    <cellStyle name="Percent 5 57" xfId="2973"/>
    <cellStyle name="Percent 5 58" xfId="2974"/>
    <cellStyle name="Percent 5 59" xfId="2975"/>
    <cellStyle name="Percent 5 6" xfId="2976"/>
    <cellStyle name="Percent 5 7" xfId="2977"/>
    <cellStyle name="Percent 5 8" xfId="2978"/>
    <cellStyle name="Percent 5 9" xfId="2979"/>
    <cellStyle name="Percent 6 10" xfId="2980"/>
    <cellStyle name="Percent 6 11" xfId="2981"/>
    <cellStyle name="Percent 6 12" xfId="2982"/>
    <cellStyle name="Percent 6 13" xfId="2983"/>
    <cellStyle name="Percent 6 14" xfId="2984"/>
    <cellStyle name="Percent 6 15" xfId="2985"/>
    <cellStyle name="Percent 6 16" xfId="2986"/>
    <cellStyle name="Percent 6 17" xfId="2987"/>
    <cellStyle name="Percent 6 18" xfId="2988"/>
    <cellStyle name="Percent 6 19" xfId="2989"/>
    <cellStyle name="Percent 6 2" xfId="2990"/>
    <cellStyle name="Percent 6 20" xfId="2991"/>
    <cellStyle name="Percent 6 21" xfId="2992"/>
    <cellStyle name="Percent 6 22" xfId="2993"/>
    <cellStyle name="Percent 6 23" xfId="2994"/>
    <cellStyle name="Percent 6 24" xfId="2995"/>
    <cellStyle name="Percent 6 25" xfId="2996"/>
    <cellStyle name="Percent 6 26" xfId="2997"/>
    <cellStyle name="Percent 6 27" xfId="2998"/>
    <cellStyle name="Percent 6 28" xfId="2999"/>
    <cellStyle name="Percent 6 29" xfId="3000"/>
    <cellStyle name="Percent 6 3" xfId="3001"/>
    <cellStyle name="Percent 6 30" xfId="3002"/>
    <cellStyle name="Percent 6 31" xfId="3003"/>
    <cellStyle name="Percent 6 32" xfId="3004"/>
    <cellStyle name="Percent 6 33" xfId="3005"/>
    <cellStyle name="Percent 6 34" xfId="3006"/>
    <cellStyle name="Percent 6 35" xfId="3007"/>
    <cellStyle name="Percent 6 36" xfId="3008"/>
    <cellStyle name="Percent 6 37" xfId="3009"/>
    <cellStyle name="Percent 6 38" xfId="3010"/>
    <cellStyle name="Percent 6 39" xfId="3011"/>
    <cellStyle name="Percent 6 4" xfId="3012"/>
    <cellStyle name="Percent 6 40" xfId="3013"/>
    <cellStyle name="Percent 6 41" xfId="3014"/>
    <cellStyle name="Percent 6 42" xfId="3015"/>
    <cellStyle name="Percent 6 43" xfId="3016"/>
    <cellStyle name="Percent 6 44" xfId="3017"/>
    <cellStyle name="Percent 6 45" xfId="3018"/>
    <cellStyle name="Percent 6 46" xfId="3019"/>
    <cellStyle name="Percent 6 47" xfId="3020"/>
    <cellStyle name="Percent 6 48" xfId="3021"/>
    <cellStyle name="Percent 6 49" xfId="3022"/>
    <cellStyle name="Percent 6 5" xfId="3023"/>
    <cellStyle name="Percent 6 50" xfId="3024"/>
    <cellStyle name="Percent 6 51" xfId="3025"/>
    <cellStyle name="Percent 6 52" xfId="3026"/>
    <cellStyle name="Percent 6 53" xfId="3027"/>
    <cellStyle name="Percent 6 54" xfId="3028"/>
    <cellStyle name="Percent 6 55" xfId="3029"/>
    <cellStyle name="Percent 6 56" xfId="3030"/>
    <cellStyle name="Percent 6 57" xfId="3031"/>
    <cellStyle name="Percent 6 58" xfId="3032"/>
    <cellStyle name="Percent 6 59" xfId="3033"/>
    <cellStyle name="Percent 6 6" xfId="3034"/>
    <cellStyle name="Percent 6 7" xfId="3035"/>
    <cellStyle name="Percent 6 8" xfId="3036"/>
    <cellStyle name="Percent 6 9" xfId="3037"/>
    <cellStyle name="Percent 7 10" xfId="3038"/>
    <cellStyle name="Percent 7 11" xfId="3039"/>
    <cellStyle name="Percent 7 12" xfId="3040"/>
    <cellStyle name="Percent 7 13" xfId="3041"/>
    <cellStyle name="Percent 7 14" xfId="3042"/>
    <cellStyle name="Percent 7 15" xfId="3043"/>
    <cellStyle name="Percent 7 16" xfId="3044"/>
    <cellStyle name="Percent 7 17" xfId="3045"/>
    <cellStyle name="Percent 7 18" xfId="3046"/>
    <cellStyle name="Percent 7 19" xfId="3047"/>
    <cellStyle name="Percent 7 2" xfId="3048"/>
    <cellStyle name="Percent 7 20" xfId="3049"/>
    <cellStyle name="Percent 7 21" xfId="3050"/>
    <cellStyle name="Percent 7 22" xfId="3051"/>
    <cellStyle name="Percent 7 23" xfId="3052"/>
    <cellStyle name="Percent 7 24" xfId="3053"/>
    <cellStyle name="Percent 7 25" xfId="3054"/>
    <cellStyle name="Percent 7 26" xfId="3055"/>
    <cellStyle name="Percent 7 27" xfId="3056"/>
    <cellStyle name="Percent 7 28" xfId="3057"/>
    <cellStyle name="Percent 7 29" xfId="3058"/>
    <cellStyle name="Percent 7 3" xfId="3059"/>
    <cellStyle name="Percent 7 30" xfId="3060"/>
    <cellStyle name="Percent 7 31" xfId="3061"/>
    <cellStyle name="Percent 7 32" xfId="3062"/>
    <cellStyle name="Percent 7 33" xfId="3063"/>
    <cellStyle name="Percent 7 34" xfId="3064"/>
    <cellStyle name="Percent 7 35" xfId="3065"/>
    <cellStyle name="Percent 7 36" xfId="3066"/>
    <cellStyle name="Percent 7 37" xfId="3067"/>
    <cellStyle name="Percent 7 38" xfId="3068"/>
    <cellStyle name="Percent 7 39" xfId="3069"/>
    <cellStyle name="Percent 7 4" xfId="3070"/>
    <cellStyle name="Percent 7 40" xfId="3071"/>
    <cellStyle name="Percent 7 41" xfId="3072"/>
    <cellStyle name="Percent 7 42" xfId="3073"/>
    <cellStyle name="Percent 7 43" xfId="3074"/>
    <cellStyle name="Percent 7 44" xfId="3075"/>
    <cellStyle name="Percent 7 45" xfId="3076"/>
    <cellStyle name="Percent 7 46" xfId="3077"/>
    <cellStyle name="Percent 7 47" xfId="3078"/>
    <cellStyle name="Percent 7 48" xfId="3079"/>
    <cellStyle name="Percent 7 49" xfId="3080"/>
    <cellStyle name="Percent 7 5" xfId="3081"/>
    <cellStyle name="Percent 7 50" xfId="3082"/>
    <cellStyle name="Percent 7 51" xfId="3083"/>
    <cellStyle name="Percent 7 52" xfId="3084"/>
    <cellStyle name="Percent 7 53" xfId="3085"/>
    <cellStyle name="Percent 7 54" xfId="3086"/>
    <cellStyle name="Percent 7 55" xfId="3087"/>
    <cellStyle name="Percent 7 56" xfId="3088"/>
    <cellStyle name="Percent 7 57" xfId="3089"/>
    <cellStyle name="Percent 7 58" xfId="3090"/>
    <cellStyle name="Percent 7 59" xfId="3091"/>
    <cellStyle name="Percent 7 6" xfId="3092"/>
    <cellStyle name="Percent 7 7" xfId="3093"/>
    <cellStyle name="Percent 7 8" xfId="3094"/>
    <cellStyle name="Percent 7 9" xfId="3095"/>
    <cellStyle name="PSChar" xfId="3096"/>
    <cellStyle name="PSDate" xfId="3097"/>
    <cellStyle name="PSDec" xfId="3098"/>
    <cellStyle name="PSHeading" xfId="3099"/>
    <cellStyle name="PSInt" xfId="3100"/>
    <cellStyle name="PSSpacer" xfId="3101"/>
    <cellStyle name="SecSubTitle" xfId="3102"/>
    <cellStyle name="SecTitle" xfId="3103"/>
    <cellStyle name="SubTot" xfId="3104"/>
    <cellStyle name="Table Head" xfId="3105"/>
    <cellStyle name="Table Head Aligned" xfId="3106"/>
    <cellStyle name="Table Head Blue" xfId="3107"/>
    <cellStyle name="Table Head Green" xfId="3108"/>
    <cellStyle name="Table Heading" xfId="3109"/>
    <cellStyle name="Table Title" xfId="3110"/>
    <cellStyle name="Table Units" xfId="3111"/>
    <cellStyle name="Thousands" xfId="3112"/>
    <cellStyle name="Whole" xfId="3113"/>
    <cellStyle name="WideTotal" xfId="3114"/>
    <cellStyle name="WideTotalB" xfId="31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OwnerTrust19C/ABS6/19-CApr20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OwnerTrust19C/ABS6/19-CJan20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OwnerTrust19C/ABS6/19-CDec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OwnerTrust19C/ABS6/19-CAug20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OwnerTrust19C/ABS6/19-CFeb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OwnerTrust19C/ABS6/19-CJun20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OwnerTrust19C/ABS6/19-CMar20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OwnerTrust19C/ABS6/19-CMay20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OwnerTrust19C/ABS6/19-CNov20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OwnerTrust19C/ABS6/19-COct20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OwnerTrust19C/ABS6/19-CSep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B4">
            <v>1131441506.7</v>
          </cell>
        </row>
        <row r="5">
          <cell r="B5">
            <v>1096712877.73</v>
          </cell>
        </row>
        <row r="6">
          <cell r="B6">
            <v>47654245.289999999</v>
          </cell>
        </row>
        <row r="7">
          <cell r="B7">
            <v>45512268.689999998</v>
          </cell>
        </row>
        <row r="8">
          <cell r="B8">
            <v>1083787261.4100001</v>
          </cell>
        </row>
        <row r="9">
          <cell r="B9">
            <v>1051200609.04</v>
          </cell>
        </row>
      </sheetData>
      <sheetData sheetId="12"/>
      <sheetData sheetId="13"/>
      <sheetData sheetId="14" refreshError="1"/>
      <sheetData sheetId="15">
        <row r="3">
          <cell r="B3" t="str">
            <v>NO</v>
          </cell>
        </row>
        <row r="4">
          <cell r="B4" t="str">
            <v>No</v>
          </cell>
        </row>
        <row r="7">
          <cell r="C7">
            <v>36657098.640000001</v>
          </cell>
          <cell r="D7">
            <v>3255209.69</v>
          </cell>
        </row>
      </sheetData>
      <sheetData sheetId="16">
        <row r="4">
          <cell r="C4">
            <v>56703384.920000099</v>
          </cell>
          <cell r="P4">
            <v>24116732.549999975</v>
          </cell>
        </row>
        <row r="5">
          <cell r="C5">
            <v>371250000</v>
          </cell>
          <cell r="P5">
            <v>371250000</v>
          </cell>
        </row>
        <row r="6">
          <cell r="C6">
            <v>60000000</v>
          </cell>
          <cell r="P6">
            <v>60000000</v>
          </cell>
        </row>
        <row r="7">
          <cell r="C7">
            <v>431250000</v>
          </cell>
          <cell r="P7">
            <v>431250000</v>
          </cell>
        </row>
        <row r="8">
          <cell r="C8">
            <v>112500000</v>
          </cell>
          <cell r="P8">
            <v>112500000</v>
          </cell>
        </row>
        <row r="9">
          <cell r="C9">
            <v>52083876.490000002</v>
          </cell>
          <cell r="P9">
            <v>52083876.490000002</v>
          </cell>
        </row>
        <row r="16">
          <cell r="C16">
            <v>43784</v>
          </cell>
        </row>
        <row r="17">
          <cell r="C17">
            <v>43936</v>
          </cell>
        </row>
        <row r="18">
          <cell r="C18">
            <v>43966</v>
          </cell>
        </row>
        <row r="23">
          <cell r="C23">
            <v>44151</v>
          </cell>
        </row>
        <row r="24">
          <cell r="C24">
            <v>44819</v>
          </cell>
        </row>
        <row r="26">
          <cell r="C26">
            <v>45488</v>
          </cell>
        </row>
        <row r="27">
          <cell r="C27">
            <v>46157</v>
          </cell>
        </row>
      </sheetData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B4">
            <v>1245948049.03</v>
          </cell>
        </row>
        <row r="5">
          <cell r="B5">
            <v>1206212659.3399999</v>
          </cell>
        </row>
        <row r="6">
          <cell r="B6">
            <v>54954382.689999998</v>
          </cell>
        </row>
        <row r="7">
          <cell r="B7">
            <v>52375277.880000003</v>
          </cell>
        </row>
        <row r="8">
          <cell r="B8">
            <v>1190993666.3399999</v>
          </cell>
        </row>
        <row r="9">
          <cell r="B9">
            <v>1153837381.4599998</v>
          </cell>
        </row>
      </sheetData>
      <sheetData sheetId="12"/>
      <sheetData sheetId="13"/>
      <sheetData sheetId="14" refreshError="1"/>
      <sheetData sheetId="15">
        <row r="3">
          <cell r="B3" t="str">
            <v>NO</v>
          </cell>
        </row>
        <row r="4">
          <cell r="B4" t="str">
            <v>No</v>
          </cell>
        </row>
        <row r="7">
          <cell r="C7">
            <v>42638906.5</v>
          </cell>
          <cell r="D7">
            <v>3255209.69</v>
          </cell>
        </row>
      </sheetData>
      <sheetData sheetId="16">
        <row r="4">
          <cell r="C4">
            <v>163909789.84999999</v>
          </cell>
          <cell r="P4">
            <v>126753504.96999988</v>
          </cell>
        </row>
        <row r="5">
          <cell r="C5">
            <v>371250000</v>
          </cell>
          <cell r="P5">
            <v>371250000</v>
          </cell>
        </row>
        <row r="6">
          <cell r="C6">
            <v>60000000</v>
          </cell>
          <cell r="P6">
            <v>60000000</v>
          </cell>
        </row>
        <row r="7">
          <cell r="C7">
            <v>431250000</v>
          </cell>
          <cell r="P7">
            <v>431250000</v>
          </cell>
        </row>
        <row r="8">
          <cell r="C8">
            <v>112500000</v>
          </cell>
          <cell r="P8">
            <v>112500000</v>
          </cell>
        </row>
        <row r="9">
          <cell r="C9">
            <v>52083876.490000002</v>
          </cell>
          <cell r="P9">
            <v>52083876.490000002</v>
          </cell>
        </row>
        <row r="16">
          <cell r="C16">
            <v>43784</v>
          </cell>
        </row>
        <row r="17">
          <cell r="C17">
            <v>43845</v>
          </cell>
        </row>
        <row r="18">
          <cell r="C18">
            <v>43879</v>
          </cell>
        </row>
        <row r="23">
          <cell r="C23">
            <v>44151</v>
          </cell>
        </row>
        <row r="24">
          <cell r="C24">
            <v>44819</v>
          </cell>
        </row>
        <row r="26">
          <cell r="C26">
            <v>45488</v>
          </cell>
        </row>
        <row r="27">
          <cell r="C27">
            <v>46157</v>
          </cell>
        </row>
      </sheetData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B4">
            <v>844454128.58000004</v>
          </cell>
        </row>
        <row r="5">
          <cell r="B5">
            <v>809277872.25</v>
          </cell>
        </row>
        <row r="6">
          <cell r="B6">
            <v>30818816.25</v>
          </cell>
        </row>
        <row r="7">
          <cell r="B7">
            <v>28931644.359999999</v>
          </cell>
        </row>
        <row r="8">
          <cell r="B8">
            <v>813635312.33000004</v>
          </cell>
        </row>
        <row r="9">
          <cell r="B9">
            <v>780346227.88999999</v>
          </cell>
        </row>
      </sheetData>
      <sheetData sheetId="12"/>
      <sheetData sheetId="13"/>
      <sheetData sheetId="14"/>
      <sheetData sheetId="15">
        <row r="3">
          <cell r="B3" t="str">
            <v>NO</v>
          </cell>
        </row>
        <row r="4">
          <cell r="B4" t="str">
            <v>No</v>
          </cell>
        </row>
        <row r="7">
          <cell r="C7">
            <v>37496766.449999996</v>
          </cell>
          <cell r="D7">
            <v>3255209.69</v>
          </cell>
        </row>
      </sheetData>
      <sheetData sheetId="16">
        <row r="4">
          <cell r="C4">
            <v>0</v>
          </cell>
          <cell r="P4">
            <v>0</v>
          </cell>
        </row>
        <row r="5">
          <cell r="C5">
            <v>187498627.375305</v>
          </cell>
          <cell r="P5">
            <v>158841067.72695711</v>
          </cell>
        </row>
        <row r="6">
          <cell r="C6">
            <v>30302808.4646958</v>
          </cell>
          <cell r="P6">
            <v>25671283.673043616</v>
          </cell>
        </row>
        <row r="7">
          <cell r="C7">
            <v>431250000</v>
          </cell>
          <cell r="P7">
            <v>431250000</v>
          </cell>
        </row>
        <row r="8">
          <cell r="C8">
            <v>112500000</v>
          </cell>
          <cell r="P8">
            <v>112500000</v>
          </cell>
        </row>
        <row r="9">
          <cell r="C9">
            <v>52083876.490000002</v>
          </cell>
          <cell r="P9">
            <v>52083876.490000002</v>
          </cell>
        </row>
        <row r="16">
          <cell r="C16">
            <v>43784</v>
          </cell>
        </row>
        <row r="17">
          <cell r="C17">
            <v>44180</v>
          </cell>
        </row>
        <row r="18">
          <cell r="C18">
            <v>44211</v>
          </cell>
        </row>
        <row r="23">
          <cell r="C23">
            <v>44151</v>
          </cell>
        </row>
        <row r="24">
          <cell r="C24">
            <v>44819</v>
          </cell>
        </row>
        <row r="26">
          <cell r="C26">
            <v>45488</v>
          </cell>
        </row>
        <row r="27">
          <cell r="C27">
            <v>46157</v>
          </cell>
        </row>
      </sheetData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B4">
            <v>989729807.13</v>
          </cell>
        </row>
        <row r="5">
          <cell r="B5">
            <v>952870330.70000005</v>
          </cell>
        </row>
        <row r="6">
          <cell r="B6">
            <v>38968926.869999997</v>
          </cell>
        </row>
        <row r="7">
          <cell r="B7">
            <v>36860721.659999996</v>
          </cell>
        </row>
        <row r="8">
          <cell r="B8">
            <v>950760880.25999999</v>
          </cell>
        </row>
        <row r="9">
          <cell r="B9">
            <v>916009609.04000008</v>
          </cell>
        </row>
      </sheetData>
      <sheetData sheetId="12"/>
      <sheetData sheetId="13"/>
      <sheetData sheetId="14" refreshError="1"/>
      <sheetData sheetId="15">
        <row r="3">
          <cell r="B3" t="str">
            <v>NO</v>
          </cell>
        </row>
        <row r="4">
          <cell r="B4" t="str">
            <v>No</v>
          </cell>
        </row>
        <row r="7">
          <cell r="C7">
            <v>39074968.130000003</v>
          </cell>
          <cell r="D7">
            <v>3255209.69</v>
          </cell>
        </row>
      </sheetData>
      <sheetData sheetId="16">
        <row r="4">
          <cell r="C4">
            <v>0</v>
          </cell>
          <cell r="P4">
            <v>0</v>
          </cell>
        </row>
        <row r="5">
          <cell r="C5">
            <v>305545855.41939199</v>
          </cell>
          <cell r="P5">
            <v>275629543.67347902</v>
          </cell>
        </row>
        <row r="6">
          <cell r="C6">
            <v>49381148.350608699</v>
          </cell>
          <cell r="P6">
            <v>44546188.876521751</v>
          </cell>
        </row>
        <row r="7">
          <cell r="C7">
            <v>431250000</v>
          </cell>
          <cell r="P7">
            <v>431250000</v>
          </cell>
        </row>
        <row r="8">
          <cell r="C8">
            <v>112500000</v>
          </cell>
          <cell r="P8">
            <v>112500000</v>
          </cell>
        </row>
        <row r="9">
          <cell r="C9">
            <v>52083876.490000002</v>
          </cell>
          <cell r="P9">
            <v>52083876.490000002</v>
          </cell>
        </row>
        <row r="16">
          <cell r="C16">
            <v>43784</v>
          </cell>
        </row>
        <row r="17">
          <cell r="C17">
            <v>44060</v>
          </cell>
        </row>
        <row r="18">
          <cell r="C18">
            <v>44089</v>
          </cell>
        </row>
        <row r="23">
          <cell r="C23">
            <v>44151</v>
          </cell>
        </row>
        <row r="24">
          <cell r="C24">
            <v>44819</v>
          </cell>
        </row>
        <row r="26">
          <cell r="C26">
            <v>45488</v>
          </cell>
        </row>
        <row r="27">
          <cell r="C27">
            <v>46157</v>
          </cell>
        </row>
      </sheetData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B4">
            <v>1206212659.3399999</v>
          </cell>
        </row>
        <row r="5">
          <cell r="B5">
            <v>1170046593.5999999</v>
          </cell>
        </row>
        <row r="6">
          <cell r="B6">
            <v>52375277.880000003</v>
          </cell>
        </row>
        <row r="7">
          <cell r="B7">
            <v>50075824.840000004</v>
          </cell>
        </row>
        <row r="8">
          <cell r="B8">
            <v>1153837381.4599998</v>
          </cell>
        </row>
        <row r="9">
          <cell r="B9">
            <v>1119970768.76</v>
          </cell>
        </row>
      </sheetData>
      <sheetData sheetId="12"/>
      <sheetData sheetId="13"/>
      <sheetData sheetId="14" refreshError="1"/>
      <sheetData sheetId="15">
        <row r="3">
          <cell r="B3" t="str">
            <v>NO</v>
          </cell>
        </row>
        <row r="4">
          <cell r="B4" t="str">
            <v>No</v>
          </cell>
        </row>
        <row r="7">
          <cell r="C7">
            <v>38634066.119999997</v>
          </cell>
          <cell r="D7">
            <v>3255209.69</v>
          </cell>
        </row>
      </sheetData>
      <sheetData sheetId="16">
        <row r="4">
          <cell r="C4">
            <v>126753504.97</v>
          </cell>
          <cell r="P4">
            <v>92886892.269999951</v>
          </cell>
        </row>
        <row r="5">
          <cell r="C5">
            <v>371250000</v>
          </cell>
          <cell r="P5">
            <v>371250000</v>
          </cell>
        </row>
        <row r="6">
          <cell r="C6">
            <v>60000000</v>
          </cell>
          <cell r="P6">
            <v>60000000</v>
          </cell>
        </row>
        <row r="7">
          <cell r="C7">
            <v>431250000</v>
          </cell>
          <cell r="P7">
            <v>431250000</v>
          </cell>
        </row>
        <row r="8">
          <cell r="C8">
            <v>112500000</v>
          </cell>
          <cell r="P8">
            <v>112500000</v>
          </cell>
        </row>
        <row r="9">
          <cell r="C9">
            <v>52083876.490000002</v>
          </cell>
          <cell r="P9">
            <v>52083876.490000002</v>
          </cell>
        </row>
        <row r="16">
          <cell r="C16">
            <v>43784</v>
          </cell>
        </row>
        <row r="17">
          <cell r="C17">
            <v>43879</v>
          </cell>
        </row>
        <row r="18">
          <cell r="C18">
            <v>43906</v>
          </cell>
        </row>
        <row r="23">
          <cell r="C23">
            <v>44151</v>
          </cell>
        </row>
        <row r="24">
          <cell r="C24">
            <v>44819</v>
          </cell>
        </row>
        <row r="26">
          <cell r="C26">
            <v>45488</v>
          </cell>
        </row>
        <row r="27">
          <cell r="C27">
            <v>46157</v>
          </cell>
        </row>
      </sheetData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B4">
            <v>1063084970.2</v>
          </cell>
        </row>
        <row r="5">
          <cell r="B5">
            <v>1026663316.6900001</v>
          </cell>
        </row>
        <row r="6">
          <cell r="B6">
            <v>43440634.939999998</v>
          </cell>
        </row>
        <row r="7">
          <cell r="B7">
            <v>41182016.630000003</v>
          </cell>
        </row>
        <row r="8">
          <cell r="B8">
            <v>1019644335.26</v>
          </cell>
        </row>
        <row r="9">
          <cell r="B9">
            <v>985481300.06000006</v>
          </cell>
        </row>
      </sheetData>
      <sheetData sheetId="12"/>
      <sheetData sheetId="13"/>
      <sheetData sheetId="14" refreshError="1"/>
      <sheetData sheetId="15">
        <row r="3">
          <cell r="B3" t="str">
            <v>NO</v>
          </cell>
        </row>
        <row r="4">
          <cell r="B4" t="str">
            <v>No</v>
          </cell>
        </row>
        <row r="7">
          <cell r="C7">
            <v>40011930</v>
          </cell>
          <cell r="D7">
            <v>3255209.69</v>
          </cell>
        </row>
      </sheetData>
      <sheetData sheetId="16">
        <row r="4">
          <cell r="C4">
            <v>0</v>
          </cell>
          <cell r="P4">
            <v>0</v>
          </cell>
        </row>
        <row r="5">
          <cell r="C5">
            <v>364845525.37591302</v>
          </cell>
          <cell r="P5">
            <v>335435608.11678267</v>
          </cell>
        </row>
        <row r="6">
          <cell r="C6">
            <v>58964933.394087002</v>
          </cell>
          <cell r="P6">
            <v>54211815.453217447</v>
          </cell>
        </row>
        <row r="7">
          <cell r="C7">
            <v>431250000</v>
          </cell>
          <cell r="P7">
            <v>431250000</v>
          </cell>
        </row>
        <row r="8">
          <cell r="C8">
            <v>112500000</v>
          </cell>
          <cell r="P8">
            <v>112500000</v>
          </cell>
        </row>
        <row r="9">
          <cell r="C9">
            <v>52083876.490000002</v>
          </cell>
          <cell r="P9">
            <v>52083876.490000002</v>
          </cell>
        </row>
        <row r="16">
          <cell r="C16">
            <v>43784</v>
          </cell>
        </row>
        <row r="17">
          <cell r="C17">
            <v>43997</v>
          </cell>
        </row>
        <row r="18">
          <cell r="C18">
            <v>44027</v>
          </cell>
        </row>
        <row r="23">
          <cell r="C23">
            <v>44151</v>
          </cell>
        </row>
        <row r="24">
          <cell r="C24">
            <v>44819</v>
          </cell>
        </row>
        <row r="26">
          <cell r="C26">
            <v>45488</v>
          </cell>
        </row>
        <row r="27">
          <cell r="C27">
            <v>46157</v>
          </cell>
        </row>
      </sheetData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B4">
            <v>1170046593.5999999</v>
          </cell>
        </row>
        <row r="5">
          <cell r="B5">
            <v>1131441506.7</v>
          </cell>
        </row>
        <row r="6">
          <cell r="B6">
            <v>50075824.840000004</v>
          </cell>
        </row>
        <row r="7">
          <cell r="B7">
            <v>47654245.289999999</v>
          </cell>
        </row>
        <row r="8">
          <cell r="B8">
            <v>1119970768.76</v>
          </cell>
        </row>
        <row r="9">
          <cell r="B9">
            <v>1083787261.4100001</v>
          </cell>
        </row>
      </sheetData>
      <sheetData sheetId="12"/>
      <sheetData sheetId="13"/>
      <sheetData sheetId="14" refreshError="1"/>
      <sheetData sheetId="15">
        <row r="3">
          <cell r="B3" t="str">
            <v>NO</v>
          </cell>
        </row>
        <row r="4">
          <cell r="B4" t="str">
            <v>No</v>
          </cell>
        </row>
        <row r="7">
          <cell r="C7">
            <v>41073222.509999998</v>
          </cell>
          <cell r="D7">
            <v>3255209.69</v>
          </cell>
        </row>
      </sheetData>
      <sheetData sheetId="16">
        <row r="4">
          <cell r="C4">
            <v>92886892.269999996</v>
          </cell>
          <cell r="P4">
            <v>56703384.920000091</v>
          </cell>
        </row>
        <row r="5">
          <cell r="C5">
            <v>371250000</v>
          </cell>
          <cell r="P5">
            <v>371250000</v>
          </cell>
        </row>
        <row r="6">
          <cell r="C6">
            <v>60000000</v>
          </cell>
          <cell r="P6">
            <v>60000000</v>
          </cell>
        </row>
        <row r="7">
          <cell r="C7">
            <v>431250000</v>
          </cell>
          <cell r="P7">
            <v>431250000</v>
          </cell>
        </row>
        <row r="8">
          <cell r="C8">
            <v>112500000</v>
          </cell>
          <cell r="P8">
            <v>112500000</v>
          </cell>
        </row>
        <row r="9">
          <cell r="C9">
            <v>52083876.490000002</v>
          </cell>
          <cell r="P9">
            <v>52083876.490000002</v>
          </cell>
        </row>
        <row r="16">
          <cell r="C16">
            <v>43784</v>
          </cell>
        </row>
        <row r="17">
          <cell r="C17">
            <v>43906</v>
          </cell>
        </row>
        <row r="18">
          <cell r="C18">
            <v>43936</v>
          </cell>
        </row>
        <row r="23">
          <cell r="C23">
            <v>44151</v>
          </cell>
        </row>
        <row r="24">
          <cell r="C24">
            <v>44819</v>
          </cell>
        </row>
        <row r="26">
          <cell r="C26">
            <v>45488</v>
          </cell>
        </row>
        <row r="27">
          <cell r="C27">
            <v>46157</v>
          </cell>
        </row>
      </sheetData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B4">
            <v>1096712877.73</v>
          </cell>
        </row>
        <row r="5">
          <cell r="B5">
            <v>1063084970.2</v>
          </cell>
        </row>
        <row r="6">
          <cell r="B6">
            <v>45512268.689999998</v>
          </cell>
        </row>
        <row r="7">
          <cell r="B7">
            <v>43440634.939999998</v>
          </cell>
        </row>
        <row r="8">
          <cell r="B8">
            <v>1051200609.04</v>
          </cell>
        </row>
        <row r="9">
          <cell r="B9">
            <v>1019644335.26</v>
          </cell>
        </row>
      </sheetData>
      <sheetData sheetId="12"/>
      <sheetData sheetId="13"/>
      <sheetData sheetId="14" refreshError="1"/>
      <sheetData sheetId="15">
        <row r="3">
          <cell r="B3" t="str">
            <v>NO</v>
          </cell>
        </row>
        <row r="4">
          <cell r="B4" t="str">
            <v>No</v>
          </cell>
        </row>
        <row r="7">
          <cell r="C7">
            <v>36312590.609999999</v>
          </cell>
          <cell r="D7">
            <v>3255209.69</v>
          </cell>
        </row>
      </sheetData>
      <sheetData sheetId="16">
        <row r="4">
          <cell r="C4">
            <v>24116732.550000001</v>
          </cell>
          <cell r="P4">
            <v>0</v>
          </cell>
        </row>
        <row r="5">
          <cell r="C5">
            <v>371250000</v>
          </cell>
          <cell r="P5">
            <v>364845525.37591308</v>
          </cell>
        </row>
        <row r="6">
          <cell r="C6">
            <v>60000000</v>
          </cell>
          <cell r="P6">
            <v>58964933.394086957</v>
          </cell>
        </row>
        <row r="7">
          <cell r="C7">
            <v>431250000</v>
          </cell>
          <cell r="P7">
            <v>431250000</v>
          </cell>
        </row>
        <row r="8">
          <cell r="C8">
            <v>112500000</v>
          </cell>
          <cell r="P8">
            <v>112500000</v>
          </cell>
        </row>
        <row r="9">
          <cell r="C9">
            <v>52083876.490000002</v>
          </cell>
          <cell r="P9">
            <v>52083876.490000002</v>
          </cell>
        </row>
        <row r="16">
          <cell r="C16">
            <v>43784</v>
          </cell>
        </row>
        <row r="17">
          <cell r="C17">
            <v>43966</v>
          </cell>
        </row>
        <row r="18">
          <cell r="C18">
            <v>43997</v>
          </cell>
        </row>
        <row r="23">
          <cell r="C23">
            <v>44151</v>
          </cell>
        </row>
        <row r="24">
          <cell r="C24">
            <v>44819</v>
          </cell>
        </row>
        <row r="26">
          <cell r="C26">
            <v>45488</v>
          </cell>
        </row>
        <row r="27">
          <cell r="C27">
            <v>46157</v>
          </cell>
        </row>
      </sheetData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B4">
            <v>877687370.83000004</v>
          </cell>
        </row>
        <row r="5">
          <cell r="B5">
            <v>844454128.58000004</v>
          </cell>
        </row>
        <row r="6">
          <cell r="B6">
            <v>32671725.73</v>
          </cell>
        </row>
        <row r="7">
          <cell r="B7">
            <v>30818816.25</v>
          </cell>
        </row>
        <row r="8">
          <cell r="B8">
            <v>845015645.10000002</v>
          </cell>
        </row>
        <row r="9">
          <cell r="B9">
            <v>813635312.33000004</v>
          </cell>
        </row>
      </sheetData>
      <sheetData sheetId="12"/>
      <sheetData sheetId="13"/>
      <sheetData sheetId="14" refreshError="1"/>
      <sheetData sheetId="15">
        <row r="3">
          <cell r="B3" t="str">
            <v>NO</v>
          </cell>
        </row>
        <row r="4">
          <cell r="B4" t="str">
            <v>No</v>
          </cell>
        </row>
        <row r="7">
          <cell r="C7">
            <v>35475918.080000006</v>
          </cell>
          <cell r="D7">
            <v>3255209.69</v>
          </cell>
        </row>
      </sheetData>
      <sheetData sheetId="16">
        <row r="4">
          <cell r="C4">
            <v>0</v>
          </cell>
          <cell r="P4">
            <v>0</v>
          </cell>
        </row>
        <row r="5">
          <cell r="C5">
            <v>214513000.80339199</v>
          </cell>
          <cell r="P5">
            <v>187498627.37530506</v>
          </cell>
        </row>
        <row r="6">
          <cell r="C6">
            <v>34668767.806608804</v>
          </cell>
          <cell r="P6">
            <v>30302808.464695763</v>
          </cell>
        </row>
        <row r="7">
          <cell r="C7">
            <v>431250000</v>
          </cell>
          <cell r="P7">
            <v>431250000</v>
          </cell>
        </row>
        <row r="8">
          <cell r="C8">
            <v>112500000</v>
          </cell>
          <cell r="P8">
            <v>112500000</v>
          </cell>
        </row>
        <row r="9">
          <cell r="C9">
            <v>52083876.490000002</v>
          </cell>
          <cell r="P9">
            <v>52083876.490000002</v>
          </cell>
        </row>
        <row r="16">
          <cell r="C16">
            <v>43784</v>
          </cell>
        </row>
        <row r="17">
          <cell r="C17">
            <v>44151</v>
          </cell>
        </row>
        <row r="18">
          <cell r="C18">
            <v>44180</v>
          </cell>
        </row>
        <row r="23">
          <cell r="C23">
            <v>44151</v>
          </cell>
        </row>
        <row r="24">
          <cell r="C24">
            <v>44819</v>
          </cell>
        </row>
        <row r="26">
          <cell r="C26">
            <v>45488</v>
          </cell>
        </row>
        <row r="27">
          <cell r="C27">
            <v>46157</v>
          </cell>
        </row>
      </sheetData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B4">
            <v>914761755.90999997</v>
          </cell>
        </row>
        <row r="5">
          <cell r="B5">
            <v>877687370.83000004</v>
          </cell>
        </row>
        <row r="6">
          <cell r="B6">
            <v>34706306.299999997</v>
          </cell>
        </row>
        <row r="7">
          <cell r="B7">
            <v>32671725.73</v>
          </cell>
        </row>
        <row r="8">
          <cell r="B8">
            <v>880055449.61000001</v>
          </cell>
        </row>
        <row r="9">
          <cell r="B9">
            <v>845015645.10000002</v>
          </cell>
        </row>
      </sheetData>
      <sheetData sheetId="12"/>
      <sheetData sheetId="13"/>
      <sheetData sheetId="14" refreshError="1"/>
      <sheetData sheetId="15">
        <row r="3">
          <cell r="B3" t="str">
            <v>NO</v>
          </cell>
        </row>
        <row r="4">
          <cell r="B4" t="str">
            <v>No</v>
          </cell>
        </row>
        <row r="7">
          <cell r="C7">
            <v>38861841.159999996</v>
          </cell>
          <cell r="D7">
            <v>3255209.69</v>
          </cell>
        </row>
      </sheetData>
      <sheetData sheetId="16">
        <row r="4">
          <cell r="C4">
            <v>0</v>
          </cell>
          <cell r="P4">
            <v>0</v>
          </cell>
        </row>
        <row r="5">
          <cell r="C5">
            <v>244677702.077218</v>
          </cell>
          <cell r="P5">
            <v>214513000.80339193</v>
          </cell>
        </row>
        <row r="6">
          <cell r="C6">
            <v>39543871.042782702</v>
          </cell>
          <cell r="P6">
            <v>34668767.806608789</v>
          </cell>
        </row>
        <row r="7">
          <cell r="C7">
            <v>431250000</v>
          </cell>
          <cell r="P7">
            <v>431250000</v>
          </cell>
        </row>
        <row r="8">
          <cell r="C8">
            <v>112500000</v>
          </cell>
          <cell r="P8">
            <v>112500000</v>
          </cell>
        </row>
        <row r="9">
          <cell r="C9">
            <v>52083876.490000002</v>
          </cell>
          <cell r="P9">
            <v>52083876.490000002</v>
          </cell>
        </row>
        <row r="16">
          <cell r="C16">
            <v>43784</v>
          </cell>
        </row>
        <row r="17">
          <cell r="C17">
            <v>44119</v>
          </cell>
        </row>
        <row r="18">
          <cell r="C18">
            <v>44151</v>
          </cell>
        </row>
        <row r="23">
          <cell r="C23">
            <v>44151</v>
          </cell>
        </row>
        <row r="24">
          <cell r="C24">
            <v>44819</v>
          </cell>
        </row>
        <row r="26">
          <cell r="C26">
            <v>45488</v>
          </cell>
        </row>
        <row r="27">
          <cell r="C27">
            <v>46157</v>
          </cell>
        </row>
      </sheetData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>
        <row r="1">
          <cell r="B1" t="str">
            <v>dataname</v>
          </cell>
          <cell r="C1" t="str">
            <v>cvalue</v>
          </cell>
          <cell r="D1" t="str">
            <v>nvalue</v>
          </cell>
          <cell r="E1" t="str">
            <v>dvalue</v>
          </cell>
          <cell r="F1" t="str">
            <v>datatype</v>
          </cell>
        </row>
        <row r="2">
          <cell r="B2" t="str">
            <v>0509_COLLATERAL_BALANCE</v>
          </cell>
          <cell r="D2">
            <v>914761755.90999997</v>
          </cell>
          <cell r="F2" t="str">
            <v>N</v>
          </cell>
        </row>
        <row r="3">
          <cell r="B3" t="str">
            <v>0509_CURRENT_AMT</v>
          </cell>
          <cell r="D3">
            <v>0</v>
          </cell>
          <cell r="F3" t="str">
            <v>N</v>
          </cell>
        </row>
        <row r="4">
          <cell r="B4" t="str">
            <v>0509_CURRENT_CNT</v>
          </cell>
          <cell r="D4">
            <v>2564</v>
          </cell>
          <cell r="F4" t="str">
            <v>N</v>
          </cell>
        </row>
        <row r="5">
          <cell r="B5" t="str">
            <v>0509_DAILY_REMIT</v>
          </cell>
          <cell r="D5">
            <v>40430825.759999998</v>
          </cell>
          <cell r="F5" t="str">
            <v>N</v>
          </cell>
        </row>
        <row r="6">
          <cell r="B6" t="str">
            <v>0509_DELINQ_60_PLUS_AMT</v>
          </cell>
          <cell r="D6">
            <v>2344528.2799999998</v>
          </cell>
          <cell r="F6" t="str">
            <v>N</v>
          </cell>
        </row>
        <row r="7">
          <cell r="B7" t="str">
            <v>0509_DELINQ_60_PLUS_CNT</v>
          </cell>
          <cell r="D7">
            <v>108</v>
          </cell>
          <cell r="F7" t="str">
            <v>N</v>
          </cell>
        </row>
        <row r="8">
          <cell r="B8" t="str">
            <v>0509_DELQ_121_PLUS_AMT</v>
          </cell>
          <cell r="D8">
            <v>0</v>
          </cell>
          <cell r="F8" t="str">
            <v>N</v>
          </cell>
        </row>
        <row r="9">
          <cell r="B9" t="str">
            <v>0509_DELQ_121_PLUS_CNT</v>
          </cell>
          <cell r="D9">
            <v>0</v>
          </cell>
          <cell r="F9" t="str">
            <v>N</v>
          </cell>
        </row>
        <row r="10">
          <cell r="B10" t="str">
            <v>0509_DELQ_31_60_AMT</v>
          </cell>
          <cell r="D10">
            <v>5661316.3399999999</v>
          </cell>
          <cell r="F10" t="str">
            <v>N</v>
          </cell>
        </row>
        <row r="11">
          <cell r="B11" t="str">
            <v>0509_DELQ_31_60_CNT</v>
          </cell>
          <cell r="D11">
            <v>239</v>
          </cell>
          <cell r="F11" t="str">
            <v>N</v>
          </cell>
        </row>
        <row r="12">
          <cell r="B12" t="str">
            <v>0509_DELQ_61_90_AMT</v>
          </cell>
          <cell r="D12">
            <v>1390961.6</v>
          </cell>
          <cell r="F12" t="str">
            <v>N</v>
          </cell>
        </row>
        <row r="13">
          <cell r="B13" t="str">
            <v>0509_DELQ_61_90_CNT</v>
          </cell>
          <cell r="D13">
            <v>64</v>
          </cell>
          <cell r="F13" t="str">
            <v>N</v>
          </cell>
        </row>
        <row r="14">
          <cell r="B14" t="str">
            <v>0509_DELQ_91_120_AMT</v>
          </cell>
          <cell r="D14">
            <v>815123.61</v>
          </cell>
          <cell r="F14" t="str">
            <v>N</v>
          </cell>
        </row>
        <row r="15">
          <cell r="B15" t="str">
            <v>0509_DELQ_91_120_CNT</v>
          </cell>
          <cell r="D15">
            <v>39</v>
          </cell>
          <cell r="F15" t="str">
            <v>N</v>
          </cell>
        </row>
        <row r="16">
          <cell r="B16" t="str">
            <v>ADM_PURCH_PAY</v>
          </cell>
          <cell r="D16">
            <v>0</v>
          </cell>
          <cell r="F16" t="str">
            <v>N</v>
          </cell>
        </row>
        <row r="17">
          <cell r="B17" t="str">
            <v>COLL_END_DATE</v>
          </cell>
          <cell r="D17">
            <v>0</v>
          </cell>
          <cell r="E17">
            <v>44104</v>
          </cell>
          <cell r="F17" t="str">
            <v>D</v>
          </cell>
        </row>
        <row r="18">
          <cell r="B18" t="str">
            <v>COLLATERAL_COUNT</v>
          </cell>
          <cell r="D18">
            <v>47747</v>
          </cell>
          <cell r="F18" t="str">
            <v>N</v>
          </cell>
        </row>
        <row r="19">
          <cell r="B19" t="str">
            <v>COUNTERPARTY_PMT</v>
          </cell>
          <cell r="D19">
            <v>0</v>
          </cell>
          <cell r="F19" t="str">
            <v>N</v>
          </cell>
        </row>
        <row r="20">
          <cell r="B20" t="str">
            <v>DEBT_SALE_RECOVERIES</v>
          </cell>
          <cell r="D20">
            <v>0</v>
          </cell>
          <cell r="F20" t="str">
            <v>N</v>
          </cell>
        </row>
        <row r="21">
          <cell r="B21" t="str">
            <v>DISTRIBUTION_DATE</v>
          </cell>
          <cell r="D21">
            <v>0</v>
          </cell>
          <cell r="E21">
            <v>44119</v>
          </cell>
          <cell r="F21" t="str">
            <v>D</v>
          </cell>
        </row>
        <row r="22">
          <cell r="B22" t="str">
            <v>EARNING_YIELD_SUPPLEMENT</v>
          </cell>
          <cell r="D22">
            <v>0</v>
          </cell>
          <cell r="F22" t="str">
            <v>N</v>
          </cell>
        </row>
        <row r="23">
          <cell r="B23" t="str">
            <v>EVENT_DEFAULT_A</v>
          </cell>
          <cell r="C23" t="str">
            <v>NO</v>
          </cell>
          <cell r="D23">
            <v>0</v>
          </cell>
          <cell r="F23" t="str">
            <v>C</v>
          </cell>
        </row>
        <row r="24">
          <cell r="B24" t="str">
            <v>EVENT_DEFAULT_B</v>
          </cell>
          <cell r="C24" t="str">
            <v>NO</v>
          </cell>
          <cell r="D24">
            <v>0</v>
          </cell>
          <cell r="F24" t="str">
            <v>N</v>
          </cell>
        </row>
        <row r="25">
          <cell r="B25" t="str">
            <v>EVENT_DEFAULT_C</v>
          </cell>
          <cell r="C25" t="str">
            <v>NO</v>
          </cell>
          <cell r="D25">
            <v>0</v>
          </cell>
          <cell r="F25" t="str">
            <v>N</v>
          </cell>
        </row>
        <row r="26">
          <cell r="B26" t="str">
            <v>EVENT_DEFAULT_D</v>
          </cell>
          <cell r="C26" t="str">
            <v>NO</v>
          </cell>
          <cell r="D26">
            <v>0</v>
          </cell>
          <cell r="F26" t="str">
            <v>N</v>
          </cell>
        </row>
        <row r="27">
          <cell r="B27" t="str">
            <v>EVENT_DEFAULT_E</v>
          </cell>
          <cell r="C27" t="str">
            <v>NO</v>
          </cell>
          <cell r="D27">
            <v>0</v>
          </cell>
          <cell r="F27" t="str">
            <v>N</v>
          </cell>
        </row>
        <row r="28">
          <cell r="B28" t="str">
            <v>INT_ACCRUED_UNPAID</v>
          </cell>
          <cell r="D28">
            <v>0</v>
          </cell>
          <cell r="F28" t="str">
            <v>N</v>
          </cell>
        </row>
        <row r="29">
          <cell r="B29" t="str">
            <v>INT_COLL_ACCT</v>
          </cell>
          <cell r="D29">
            <v>1209.01</v>
          </cell>
          <cell r="F29" t="str">
            <v>N</v>
          </cell>
        </row>
        <row r="30">
          <cell r="B30" t="str">
            <v>INT_NET_LIQ_PROCEEDS</v>
          </cell>
          <cell r="D30">
            <v>-5915.88</v>
          </cell>
          <cell r="F30" t="str">
            <v>N</v>
          </cell>
        </row>
        <row r="31">
          <cell r="B31" t="str">
            <v>INT_REPURCHASE_PROCEED</v>
          </cell>
          <cell r="D31">
            <v>0</v>
          </cell>
          <cell r="F31" t="str">
            <v>N</v>
          </cell>
        </row>
        <row r="32">
          <cell r="B32" t="str">
            <v>INT_RESERVE_ACCT</v>
          </cell>
          <cell r="D32">
            <v>108.51</v>
          </cell>
          <cell r="F32" t="str">
            <v>N</v>
          </cell>
        </row>
        <row r="33">
          <cell r="B33" t="str">
            <v>INTEREST_COLLECTIONS</v>
          </cell>
          <cell r="D33">
            <v>3052043.23</v>
          </cell>
          <cell r="F33" t="str">
            <v>N</v>
          </cell>
        </row>
        <row r="34">
          <cell r="B34" t="str">
            <v>INVESTEARNEDYSA</v>
          </cell>
          <cell r="D34">
            <v>0</v>
          </cell>
          <cell r="F34" t="str">
            <v>N</v>
          </cell>
        </row>
        <row r="35">
          <cell r="B35" t="str">
            <v>LIBOR_RATE</v>
          </cell>
          <cell r="D35">
            <v>1.5238000000000001E-3</v>
          </cell>
          <cell r="F35" t="str">
            <v>N</v>
          </cell>
        </row>
        <row r="36">
          <cell r="B36" t="str">
            <v>LOSS_AMT</v>
          </cell>
          <cell r="D36">
            <v>1488477.73</v>
          </cell>
          <cell r="F36" t="str">
            <v>N</v>
          </cell>
        </row>
        <row r="37">
          <cell r="B37" t="str">
            <v>LOSS_CNT</v>
          </cell>
          <cell r="D37">
            <v>60</v>
          </cell>
          <cell r="F37" t="str">
            <v>N</v>
          </cell>
        </row>
        <row r="38">
          <cell r="B38" t="str">
            <v>NET_SWAP_PAYMENTS</v>
          </cell>
          <cell r="D38">
            <v>0</v>
          </cell>
          <cell r="F38" t="str">
            <v>N</v>
          </cell>
        </row>
        <row r="39">
          <cell r="B39" t="str">
            <v>NET_SWAP_RECEIPTS</v>
          </cell>
          <cell r="D39">
            <v>0</v>
          </cell>
          <cell r="F39" t="str">
            <v>N</v>
          </cell>
        </row>
        <row r="40">
          <cell r="B40" t="str">
            <v>OPTIONAL_PURCHASE</v>
          </cell>
          <cell r="D40">
            <v>0</v>
          </cell>
          <cell r="F40" t="str">
            <v>N</v>
          </cell>
        </row>
        <row r="41">
          <cell r="B41" t="str">
            <v>OVERCOLLATERALIZATION_AMT</v>
          </cell>
          <cell r="D41">
            <v>34706306.299999997</v>
          </cell>
          <cell r="F41" t="str">
            <v>N</v>
          </cell>
        </row>
        <row r="42">
          <cell r="B42" t="str">
            <v>PI_ADV</v>
          </cell>
          <cell r="D42">
            <v>0</v>
          </cell>
          <cell r="F42" t="str">
            <v>N</v>
          </cell>
        </row>
        <row r="43">
          <cell r="B43" t="str">
            <v>POOL_WAC</v>
          </cell>
          <cell r="D43">
            <v>3.8357429499999998E-2</v>
          </cell>
          <cell r="F43" t="str">
            <v>N</v>
          </cell>
        </row>
        <row r="44">
          <cell r="B44" t="str">
            <v>POOL_WARM</v>
          </cell>
          <cell r="D44">
            <v>46.983007999999998</v>
          </cell>
          <cell r="F44" t="str">
            <v>N</v>
          </cell>
        </row>
        <row r="45">
          <cell r="B45" t="str">
            <v>PRIN_NET_LIQ_PROCEEDS</v>
          </cell>
          <cell r="D45">
            <v>807048.03</v>
          </cell>
          <cell r="F45" t="str">
            <v>N</v>
          </cell>
        </row>
        <row r="46">
          <cell r="B46" t="str">
            <v>PRIN_REPURCHASE_PROCEED</v>
          </cell>
          <cell r="D46">
            <v>0</v>
          </cell>
          <cell r="F46" t="str">
            <v>N</v>
          </cell>
        </row>
        <row r="47">
          <cell r="B47" t="str">
            <v>PRINCIPAL_COLLECTIONS</v>
          </cell>
          <cell r="D47">
            <v>36620097.060000002</v>
          </cell>
          <cell r="F47" t="str">
            <v>N</v>
          </cell>
        </row>
        <row r="48">
          <cell r="B48" t="str">
            <v>RECEIVED_DATE</v>
          </cell>
          <cell r="D48">
            <v>0</v>
          </cell>
          <cell r="E48">
            <v>44106</v>
          </cell>
          <cell r="F48" t="str">
            <v>D</v>
          </cell>
        </row>
        <row r="49">
          <cell r="B49" t="str">
            <v>RECOVERIES_ADV</v>
          </cell>
          <cell r="D49">
            <v>0</v>
          </cell>
          <cell r="F49" t="str">
            <v>N</v>
          </cell>
        </row>
        <row r="50">
          <cell r="B50" t="str">
            <v>RECOVERY_ADJ</v>
          </cell>
          <cell r="D50">
            <v>0</v>
          </cell>
          <cell r="F50" t="str">
            <v>N</v>
          </cell>
        </row>
        <row r="51">
          <cell r="B51" t="str">
            <v>RESCISSION</v>
          </cell>
          <cell r="C51" t="str">
            <v>NO</v>
          </cell>
          <cell r="D51">
            <v>0</v>
          </cell>
          <cell r="F51" t="str">
            <v>N</v>
          </cell>
        </row>
        <row r="52">
          <cell r="B52" t="str">
            <v>RESERVE_TO_COLL_TRANSFER</v>
          </cell>
          <cell r="D52">
            <v>0</v>
          </cell>
          <cell r="F52" t="str">
            <v>N</v>
          </cell>
        </row>
        <row r="53">
          <cell r="B53" t="str">
            <v>SEN_SWAP_TERM_PAYMENTS</v>
          </cell>
          <cell r="D53">
            <v>0</v>
          </cell>
          <cell r="F53" t="str">
            <v>N</v>
          </cell>
        </row>
        <row r="54">
          <cell r="B54" t="str">
            <v>STMNT_TO_NOTEHLD_1</v>
          </cell>
          <cell r="C54" t="str">
            <v>NO</v>
          </cell>
          <cell r="D54">
            <v>0</v>
          </cell>
          <cell r="F54" t="str">
            <v>N</v>
          </cell>
        </row>
        <row r="55">
          <cell r="B55" t="str">
            <v>STMNT_TO_NOTEHLD_2</v>
          </cell>
          <cell r="C55" t="str">
            <v>NO</v>
          </cell>
          <cell r="D55">
            <v>0</v>
          </cell>
          <cell r="F55" t="str">
            <v>N</v>
          </cell>
        </row>
        <row r="56">
          <cell r="B56" t="str">
            <v>STMNT_TO_NOTEHLD_3</v>
          </cell>
          <cell r="C56" t="str">
            <v>NO</v>
          </cell>
          <cell r="D56">
            <v>0</v>
          </cell>
          <cell r="F56" t="str">
            <v>N</v>
          </cell>
        </row>
        <row r="57">
          <cell r="B57" t="str">
            <v>STMNT_TO_NOTEHLD_4</v>
          </cell>
          <cell r="C57" t="str">
            <v>NO</v>
          </cell>
          <cell r="D57">
            <v>0</v>
          </cell>
          <cell r="F57" t="str">
            <v>N</v>
          </cell>
        </row>
        <row r="58">
          <cell r="B58" t="str">
            <v>STMNT_TO_NOTEHLD_5</v>
          </cell>
          <cell r="C58" t="str">
            <v>NO</v>
          </cell>
          <cell r="D58">
            <v>0</v>
          </cell>
          <cell r="F58" t="str">
            <v>N</v>
          </cell>
        </row>
        <row r="59">
          <cell r="B59" t="str">
            <v>STMNT_TO_NOTEHLD_6</v>
          </cell>
          <cell r="C59" t="str">
            <v>NO</v>
          </cell>
          <cell r="D59">
            <v>0</v>
          </cell>
          <cell r="F59" t="str">
            <v>N</v>
          </cell>
        </row>
        <row r="60">
          <cell r="B60" t="str">
            <v>SUB_SWAP_TERM_PAYMENTS</v>
          </cell>
          <cell r="D60">
            <v>0</v>
          </cell>
          <cell r="F60" t="str">
            <v>N</v>
          </cell>
        </row>
        <row r="61">
          <cell r="B61" t="str">
            <v>SWAP_REPLACEMENT_PROCEEDS</v>
          </cell>
          <cell r="D61">
            <v>0</v>
          </cell>
          <cell r="F61" t="str">
            <v>N</v>
          </cell>
        </row>
        <row r="62">
          <cell r="B62" t="str">
            <v>SWAP_TERM_RECEIPT</v>
          </cell>
          <cell r="D62">
            <v>0</v>
          </cell>
          <cell r="F62" t="str">
            <v>N</v>
          </cell>
        </row>
        <row r="63">
          <cell r="B63" t="str">
            <v>test</v>
          </cell>
          <cell r="D63">
            <v>0</v>
          </cell>
          <cell r="F63" t="str">
            <v>D</v>
          </cell>
        </row>
        <row r="64">
          <cell r="B64" t="str">
            <v>test2</v>
          </cell>
          <cell r="D64">
            <v>0</v>
          </cell>
          <cell r="F64" t="str">
            <v>N</v>
          </cell>
        </row>
        <row r="65">
          <cell r="B65" t="str">
            <v>WARRANT_PAY</v>
          </cell>
          <cell r="D65">
            <v>0</v>
          </cell>
          <cell r="F65" t="str">
            <v>N</v>
          </cell>
        </row>
        <row r="66">
          <cell r="B66" t="str">
            <v>YSA_BALANCE</v>
          </cell>
          <cell r="D66">
            <v>37362556.409999996</v>
          </cell>
          <cell r="F66" t="str">
            <v>N</v>
          </cell>
        </row>
        <row r="67">
          <cell r="B67" t="str">
            <v>_KeyABSID</v>
          </cell>
          <cell r="C67" t="str">
            <v>R19C</v>
          </cell>
          <cell r="F67" t="str">
            <v>C</v>
          </cell>
        </row>
        <row r="68">
          <cell r="B68" t="str">
            <v>_KeyDate</v>
          </cell>
          <cell r="E68">
            <v>44104</v>
          </cell>
          <cell r="F68" t="str">
            <v>D</v>
          </cell>
        </row>
        <row r="69">
          <cell r="B69" t="str">
            <v>_KeyPeriod</v>
          </cell>
          <cell r="D69">
            <v>12</v>
          </cell>
          <cell r="F69" t="str">
            <v>N</v>
          </cell>
        </row>
      </sheetData>
      <sheetData sheetId="1" refreshError="1"/>
      <sheetData sheetId="2" refreshError="1"/>
      <sheetData sheetId="3">
        <row r="1">
          <cell r="B1" t="str">
            <v>dataname</v>
          </cell>
          <cell r="C1" t="str">
            <v>cvalue</v>
          </cell>
          <cell r="D1" t="str">
            <v>nvalue</v>
          </cell>
          <cell r="E1" t="str">
            <v>dvalue</v>
          </cell>
          <cell r="F1" t="str">
            <v>datatype</v>
          </cell>
        </row>
        <row r="2">
          <cell r="B2" t="str">
            <v>0509_CUM_LOSS_CNT</v>
          </cell>
          <cell r="D2">
            <v>0</v>
          </cell>
          <cell r="F2" t="str">
            <v>N</v>
          </cell>
        </row>
        <row r="3">
          <cell r="B3" t="str">
            <v>0509_CUM_LOSS_AMT</v>
          </cell>
          <cell r="D3">
            <v>0</v>
          </cell>
          <cell r="F3" t="str">
            <v>N</v>
          </cell>
        </row>
        <row r="4">
          <cell r="B4" t="str">
            <v>0509_COLLATERAL_BALANCE</v>
          </cell>
          <cell r="D4">
            <v>1364914302.27</v>
          </cell>
          <cell r="F4" t="str">
            <v>N</v>
          </cell>
        </row>
        <row r="5">
          <cell r="B5" t="str">
            <v>DISTRIBUTION_DATE</v>
          </cell>
          <cell r="D5">
            <v>0</v>
          </cell>
          <cell r="E5">
            <v>43784</v>
          </cell>
          <cell r="F5" t="str">
            <v>D</v>
          </cell>
        </row>
        <row r="6">
          <cell r="B6" t="str">
            <v>COLL_END_DATE</v>
          </cell>
          <cell r="D6">
            <v>0</v>
          </cell>
          <cell r="E6">
            <v>43738</v>
          </cell>
          <cell r="F6" t="str">
            <v>D</v>
          </cell>
        </row>
        <row r="7">
          <cell r="B7" t="str">
            <v>CLOSING_DATE</v>
          </cell>
          <cell r="D7">
            <v>0</v>
          </cell>
          <cell r="E7">
            <v>43761</v>
          </cell>
          <cell r="F7" t="str">
            <v>D</v>
          </cell>
        </row>
        <row r="8">
          <cell r="B8" t="str">
            <v>NOTEBAL_A1</v>
          </cell>
          <cell r="D8">
            <v>275000000</v>
          </cell>
          <cell r="F8" t="str">
            <v>N</v>
          </cell>
        </row>
        <row r="9">
          <cell r="B9" t="str">
            <v>NOTEBAL_A2a</v>
          </cell>
          <cell r="D9">
            <v>371250000</v>
          </cell>
          <cell r="F9" t="str">
            <v>N</v>
          </cell>
        </row>
        <row r="10">
          <cell r="B10" t="str">
            <v>NOTEBAL_A2b</v>
          </cell>
          <cell r="D10">
            <v>60000000</v>
          </cell>
          <cell r="F10" t="str">
            <v>N</v>
          </cell>
        </row>
        <row r="11">
          <cell r="B11" t="str">
            <v>NOTEBAL_A3</v>
          </cell>
          <cell r="D11">
            <v>431250000</v>
          </cell>
          <cell r="F11" t="str">
            <v>N</v>
          </cell>
        </row>
        <row r="12">
          <cell r="B12" t="str">
            <v>NOTEBAL_A4</v>
          </cell>
          <cell r="D12">
            <v>112500000</v>
          </cell>
          <cell r="F12" t="str">
            <v>N</v>
          </cell>
        </row>
        <row r="13">
          <cell r="B13" t="str">
            <v>NOTEBAL_C</v>
          </cell>
          <cell r="D13">
            <v>52083876.490000002</v>
          </cell>
          <cell r="F13" t="str">
            <v>N</v>
          </cell>
        </row>
        <row r="14">
          <cell r="B14" t="str">
            <v>YIELD_SUPPLEMENT_ACCOUNT</v>
          </cell>
          <cell r="D14">
            <v>0</v>
          </cell>
          <cell r="F14" t="str">
            <v>N</v>
          </cell>
        </row>
        <row r="15">
          <cell r="B15" t="str">
            <v>0509_RESERVE_FUND</v>
          </cell>
          <cell r="D15">
            <v>3255209.69</v>
          </cell>
          <cell r="F15" t="str">
            <v>N</v>
          </cell>
        </row>
        <row r="16">
          <cell r="B16" t="str">
            <v>SHORTFALL_INTEREST_A1</v>
          </cell>
          <cell r="D16">
            <v>0</v>
          </cell>
          <cell r="F16" t="str">
            <v>N</v>
          </cell>
        </row>
        <row r="17">
          <cell r="B17" t="str">
            <v>SHORTFALL_INTEREST_A2a</v>
          </cell>
          <cell r="D17">
            <v>0</v>
          </cell>
          <cell r="F17" t="str">
            <v>N</v>
          </cell>
        </row>
        <row r="18">
          <cell r="B18" t="str">
            <v>SHORTFALL_INTEREST_A2b</v>
          </cell>
          <cell r="D18">
            <v>0</v>
          </cell>
          <cell r="F18" t="str">
            <v>N</v>
          </cell>
        </row>
        <row r="19">
          <cell r="B19" t="str">
            <v>SHORTFALL_INTEREST_A3</v>
          </cell>
          <cell r="D19">
            <v>0</v>
          </cell>
          <cell r="F19" t="str">
            <v>N</v>
          </cell>
        </row>
        <row r="20">
          <cell r="B20" t="str">
            <v>SHORTFALL_INTEREST_A4</v>
          </cell>
          <cell r="D20">
            <v>0</v>
          </cell>
          <cell r="F20" t="str">
            <v>N</v>
          </cell>
        </row>
        <row r="21">
          <cell r="B21" t="str">
            <v>SHORTFALL_CLASS_A1_PRIN</v>
          </cell>
          <cell r="D21">
            <v>0</v>
          </cell>
          <cell r="F21" t="str">
            <v>N</v>
          </cell>
        </row>
        <row r="22">
          <cell r="B22" t="str">
            <v>SHORTFALL_CLASS_A2a_PRIN</v>
          </cell>
          <cell r="D22">
            <v>0</v>
          </cell>
          <cell r="F22" t="str">
            <v>N</v>
          </cell>
        </row>
        <row r="23">
          <cell r="B23" t="str">
            <v>SHORTFALL_CLASS_A2b_PRIN</v>
          </cell>
          <cell r="D23">
            <v>0</v>
          </cell>
          <cell r="F23" t="str">
            <v>N</v>
          </cell>
        </row>
        <row r="24">
          <cell r="B24" t="str">
            <v>SHORTFALL_CLASS_A3_PRIN</v>
          </cell>
          <cell r="D24">
            <v>0</v>
          </cell>
          <cell r="F24" t="str">
            <v>N</v>
          </cell>
        </row>
        <row r="25">
          <cell r="B25" t="str">
            <v>SHORTFALL_CLASS_A4_PRIN</v>
          </cell>
          <cell r="D25">
            <v>0</v>
          </cell>
          <cell r="F25" t="str">
            <v>N</v>
          </cell>
        </row>
        <row r="26">
          <cell r="B26" t="str">
            <v>SHORTFALL_CERT_PRIN</v>
          </cell>
          <cell r="D26">
            <v>0</v>
          </cell>
          <cell r="F26" t="str">
            <v>N</v>
          </cell>
        </row>
        <row r="27">
          <cell r="B27" t="str">
            <v>SHORTFALL_SVC_FEE</v>
          </cell>
          <cell r="D27">
            <v>0</v>
          </cell>
          <cell r="F27" t="str">
            <v>N</v>
          </cell>
        </row>
        <row r="28">
          <cell r="B28" t="str">
            <v>SHORTFALL_SWAP_PAY</v>
          </cell>
          <cell r="D28">
            <v>0</v>
          </cell>
          <cell r="F28" t="str">
            <v>N</v>
          </cell>
        </row>
        <row r="29">
          <cell r="B29" t="str">
            <v>SHORTFALL_SR_SWAP_TRM_PAY</v>
          </cell>
          <cell r="D29">
            <v>0</v>
          </cell>
          <cell r="F29" t="str">
            <v>N</v>
          </cell>
        </row>
        <row r="30">
          <cell r="B30" t="str">
            <v>SHORTFALL_SUB_SWAP_TRM_PA</v>
          </cell>
          <cell r="D30">
            <v>0</v>
          </cell>
          <cell r="F30" t="str">
            <v>N</v>
          </cell>
        </row>
        <row r="31">
          <cell r="B31" t="str">
            <v>NET_LOSS_RATIO_PREV_2ND</v>
          </cell>
          <cell r="D31">
            <v>0</v>
          </cell>
          <cell r="F31" t="str">
            <v>N</v>
          </cell>
        </row>
        <row r="32">
          <cell r="B32" t="str">
            <v>NET_LOSS_RATIO_PREV</v>
          </cell>
          <cell r="D32">
            <v>0</v>
          </cell>
          <cell r="F32" t="str">
            <v>N</v>
          </cell>
        </row>
        <row r="33">
          <cell r="B33" t="str">
            <v>DELQ_RATIO_PREV_2ND</v>
          </cell>
          <cell r="D33">
            <v>0</v>
          </cell>
          <cell r="F33" t="str">
            <v>N</v>
          </cell>
        </row>
        <row r="34">
          <cell r="B34" t="str">
            <v>DELQ_RATIO_PREV</v>
          </cell>
          <cell r="D34">
            <v>0</v>
          </cell>
          <cell r="F34" t="str">
            <v>N</v>
          </cell>
        </row>
        <row r="35">
          <cell r="B35" t="str">
            <v>COLLATERAL_COUNT</v>
          </cell>
          <cell r="D35">
            <v>58181</v>
          </cell>
          <cell r="F35" t="str">
            <v>N</v>
          </cell>
        </row>
        <row r="36">
          <cell r="B36" t="str">
            <v>REIMBURSE_SVC_ADV</v>
          </cell>
          <cell r="D36">
            <v>0</v>
          </cell>
          <cell r="F36" t="str">
            <v>N</v>
          </cell>
        </row>
        <row r="37">
          <cell r="B37" t="str">
            <v>TOTAL_INT_ACCRUAL</v>
          </cell>
          <cell r="D37">
            <v>0</v>
          </cell>
          <cell r="F37" t="str">
            <v>N</v>
          </cell>
        </row>
        <row r="38">
          <cell r="B38" t="str">
            <v>INT_ACCRUAL_A1</v>
          </cell>
          <cell r="D38">
            <v>0</v>
          </cell>
          <cell r="F38" t="str">
            <v>N</v>
          </cell>
        </row>
        <row r="39">
          <cell r="B39" t="str">
            <v>INT_ACCRUAL_A2a</v>
          </cell>
          <cell r="D39">
            <v>0</v>
          </cell>
          <cell r="F39" t="str">
            <v>N</v>
          </cell>
        </row>
        <row r="40">
          <cell r="B40" t="str">
            <v>INT_ACCRUAL_A2b</v>
          </cell>
          <cell r="D40">
            <v>0</v>
          </cell>
          <cell r="F40" t="str">
            <v>N</v>
          </cell>
        </row>
        <row r="41">
          <cell r="B41" t="str">
            <v>INT_ACCRUAL_A3</v>
          </cell>
          <cell r="D41">
            <v>0</v>
          </cell>
          <cell r="F41" t="str">
            <v>N</v>
          </cell>
        </row>
        <row r="42">
          <cell r="B42" t="str">
            <v>INT_ACCRUAL_A4</v>
          </cell>
          <cell r="D42">
            <v>0</v>
          </cell>
          <cell r="F42" t="str">
            <v>N</v>
          </cell>
        </row>
        <row r="43">
          <cell r="B43" t="str">
            <v>OVERCOLLATERAL_BALANCE</v>
          </cell>
          <cell r="D43">
            <v>62830425.780000001</v>
          </cell>
          <cell r="F43" t="str">
            <v>N</v>
          </cell>
        </row>
        <row r="44">
          <cell r="B44" t="str">
            <v>DELQ_RATIO_PREV_3RD</v>
          </cell>
          <cell r="D44">
            <v>0</v>
          </cell>
          <cell r="F44" t="str">
            <v>N</v>
          </cell>
        </row>
        <row r="45">
          <cell r="B45" t="str">
            <v>DELQ_RATIO_PREV_3RD_AMT</v>
          </cell>
          <cell r="D45">
            <v>0</v>
          </cell>
          <cell r="F45" t="str">
            <v>N</v>
          </cell>
        </row>
        <row r="46">
          <cell r="B46" t="str">
            <v>DELQ_RATIO_PREV_2ND_AMT</v>
          </cell>
          <cell r="D46">
            <v>0</v>
          </cell>
          <cell r="E46" t="str">
            <v xml:space="preserve">  </v>
          </cell>
          <cell r="F46" t="str">
            <v>N</v>
          </cell>
        </row>
        <row r="47">
          <cell r="B47" t="str">
            <v>DELQ_RATIO_PREV_AMT</v>
          </cell>
          <cell r="D47">
            <v>0</v>
          </cell>
          <cell r="F47" t="str">
            <v>N</v>
          </cell>
        </row>
        <row r="48">
          <cell r="B48" t="str">
            <v>NET_LOSS_RATIO_PREV_3RD</v>
          </cell>
          <cell r="D48">
            <v>0</v>
          </cell>
          <cell r="F48" t="str">
            <v>N</v>
          </cell>
        </row>
        <row r="49">
          <cell r="B49" t="str">
            <v>DELQ_TRIGGER</v>
          </cell>
          <cell r="D49">
            <v>4.9000000000000002E-2</v>
          </cell>
          <cell r="F49" t="str">
            <v>N</v>
          </cell>
        </row>
        <row r="50">
          <cell r="B50" t="str">
            <v>YSREQUIREDRATE</v>
          </cell>
          <cell r="D50">
            <v>4.9500000000000002E-2</v>
          </cell>
          <cell r="F50" t="str">
            <v>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B4">
            <v>952870330.70000005</v>
          </cell>
          <cell r="C4">
            <v>49011</v>
          </cell>
        </row>
        <row r="5">
          <cell r="B5">
            <v>914761755.90999997</v>
          </cell>
          <cell r="C5">
            <v>47747</v>
          </cell>
        </row>
        <row r="6">
          <cell r="B6">
            <v>36860721.659999996</v>
          </cell>
        </row>
        <row r="7">
          <cell r="B7">
            <v>34706306.299999997</v>
          </cell>
        </row>
        <row r="8">
          <cell r="B8">
            <v>916009609.04000008</v>
          </cell>
        </row>
        <row r="9">
          <cell r="B9">
            <v>880055449.61000001</v>
          </cell>
        </row>
        <row r="15">
          <cell r="B15">
            <v>239</v>
          </cell>
          <cell r="C15">
            <v>5661316.3399999999</v>
          </cell>
          <cell r="D15">
            <v>6.1888423990442776E-3</v>
          </cell>
        </row>
        <row r="16">
          <cell r="B16">
            <v>64</v>
          </cell>
          <cell r="C16">
            <v>1390961.6</v>
          </cell>
          <cell r="D16">
            <v>1.5205725326987234E-3</v>
          </cell>
        </row>
        <row r="17">
          <cell r="B17">
            <v>39</v>
          </cell>
          <cell r="C17">
            <v>815123.61</v>
          </cell>
          <cell r="D17">
            <v>8.910774906512347E-4</v>
          </cell>
        </row>
        <row r="18">
          <cell r="B18">
            <v>0</v>
          </cell>
          <cell r="C18">
            <v>0</v>
          </cell>
          <cell r="D18">
            <v>0</v>
          </cell>
        </row>
        <row r="19">
          <cell r="B19">
            <v>60</v>
          </cell>
          <cell r="C19">
            <v>1488477.73</v>
          </cell>
        </row>
        <row r="20">
          <cell r="C20">
            <v>9786807.7600000016</v>
          </cell>
        </row>
        <row r="22">
          <cell r="B22">
            <v>1.9032668999999999E-3</v>
          </cell>
          <cell r="C22">
            <v>1.8785609999999999E-3</v>
          </cell>
        </row>
        <row r="23">
          <cell r="B23">
            <v>2.1200424000000001E-3</v>
          </cell>
          <cell r="C23">
            <v>2.5238807999999999E-3</v>
          </cell>
        </row>
        <row r="24">
          <cell r="B24">
            <v>2.4076228000000002E-3</v>
          </cell>
          <cell r="C24">
            <v>2.9030111000000001E-3</v>
          </cell>
        </row>
        <row r="27">
          <cell r="C27">
            <v>2344528.2799999998</v>
          </cell>
        </row>
      </sheetData>
      <sheetData sheetId="12">
        <row r="6">
          <cell r="B6">
            <v>3052043.23</v>
          </cell>
        </row>
        <row r="14">
          <cell r="B14">
            <v>36620097.060000002</v>
          </cell>
        </row>
        <row r="16">
          <cell r="B16">
            <v>807048.03</v>
          </cell>
        </row>
        <row r="28">
          <cell r="B28">
            <v>0</v>
          </cell>
        </row>
        <row r="29">
          <cell r="B29">
            <v>0</v>
          </cell>
        </row>
        <row r="31">
          <cell r="B31">
            <v>3.8357429499999998E-2</v>
          </cell>
        </row>
        <row r="32">
          <cell r="B32">
            <v>46.983007999999998</v>
          </cell>
        </row>
        <row r="34">
          <cell r="B34">
            <v>2.9499209999999998E-4</v>
          </cell>
        </row>
        <row r="35">
          <cell r="B35">
            <v>5.5683570999999999E-3</v>
          </cell>
        </row>
        <row r="36">
          <cell r="B36">
            <v>1.21778818E-2</v>
          </cell>
        </row>
      </sheetData>
      <sheetData sheetId="13">
        <row r="4">
          <cell r="B4">
            <v>3255209.69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3255209.69</v>
          </cell>
        </row>
        <row r="8">
          <cell r="B8">
            <v>3255209.69</v>
          </cell>
        </row>
      </sheetData>
      <sheetData sheetId="14" refreshError="1"/>
      <sheetData sheetId="15">
        <row r="3">
          <cell r="B3" t="str">
            <v>NO</v>
          </cell>
        </row>
        <row r="4">
          <cell r="B4" t="str">
            <v>No</v>
          </cell>
        </row>
        <row r="7">
          <cell r="C7">
            <v>40479188.32</v>
          </cell>
          <cell r="D7">
            <v>3255209.69</v>
          </cell>
        </row>
        <row r="9">
          <cell r="B9">
            <v>0</v>
          </cell>
          <cell r="C9">
            <v>0</v>
          </cell>
        </row>
        <row r="10">
          <cell r="B10">
            <v>794058.60891666671</v>
          </cell>
          <cell r="C10">
            <v>794058.60891666671</v>
          </cell>
          <cell r="E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452491.83</v>
          </cell>
        </row>
        <row r="15">
          <cell r="C15">
            <v>14565.86</v>
          </cell>
        </row>
        <row r="16">
          <cell r="C16">
            <v>693593.75</v>
          </cell>
        </row>
        <row r="17">
          <cell r="C17">
            <v>182812.5</v>
          </cell>
        </row>
        <row r="18">
          <cell r="C18">
            <v>0</v>
          </cell>
        </row>
        <row r="19">
          <cell r="C19">
            <v>30951841.596260924</v>
          </cell>
        </row>
        <row r="20">
          <cell r="C20">
            <v>5002317.8337391401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</sheetData>
      <sheetData sheetId="16">
        <row r="1">
          <cell r="S1">
            <v>1</v>
          </cell>
        </row>
        <row r="4">
          <cell r="B4">
            <v>275000000</v>
          </cell>
          <cell r="C4">
            <v>0</v>
          </cell>
          <cell r="F4">
            <v>1.9597799999999999E-2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</row>
        <row r="5">
          <cell r="B5">
            <v>371250000</v>
          </cell>
          <cell r="C5">
            <v>275629543.67347902</v>
          </cell>
          <cell r="F5">
            <v>1.9699999999999999E-2</v>
          </cell>
          <cell r="H5">
            <v>452491.83</v>
          </cell>
          <cell r="I5">
            <v>0</v>
          </cell>
          <cell r="J5">
            <v>0</v>
          </cell>
          <cell r="K5">
            <v>452491.83</v>
          </cell>
          <cell r="L5">
            <v>0</v>
          </cell>
          <cell r="M5">
            <v>0</v>
          </cell>
          <cell r="N5">
            <v>30951841.596260924</v>
          </cell>
          <cell r="O5">
            <v>0</v>
          </cell>
          <cell r="P5">
            <v>244677702.07721809</v>
          </cell>
        </row>
        <row r="6">
          <cell r="B6">
            <v>60000000</v>
          </cell>
          <cell r="C6">
            <v>44546188.876521803</v>
          </cell>
          <cell r="F6">
            <v>3.9237999999999999E-3</v>
          </cell>
          <cell r="H6">
            <v>14565.86</v>
          </cell>
          <cell r="I6">
            <v>0</v>
          </cell>
          <cell r="J6">
            <v>0</v>
          </cell>
          <cell r="K6">
            <v>14565.86</v>
          </cell>
          <cell r="L6">
            <v>0</v>
          </cell>
          <cell r="M6">
            <v>0</v>
          </cell>
          <cell r="N6">
            <v>5002317.8337391401</v>
          </cell>
          <cell r="O6">
            <v>0</v>
          </cell>
          <cell r="P6">
            <v>39543871.042782664</v>
          </cell>
        </row>
        <row r="7">
          <cell r="B7">
            <v>431250000</v>
          </cell>
          <cell r="C7">
            <v>431250000</v>
          </cell>
          <cell r="F7">
            <v>1.9300000000000001E-2</v>
          </cell>
          <cell r="H7">
            <v>693593.75</v>
          </cell>
          <cell r="I7">
            <v>0</v>
          </cell>
          <cell r="J7">
            <v>0</v>
          </cell>
          <cell r="K7">
            <v>693593.75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431250000</v>
          </cell>
        </row>
        <row r="8">
          <cell r="B8">
            <v>112500000</v>
          </cell>
          <cell r="C8">
            <v>112500000</v>
          </cell>
          <cell r="F8">
            <v>1.95E-2</v>
          </cell>
          <cell r="H8">
            <v>182812.5</v>
          </cell>
          <cell r="I8">
            <v>0</v>
          </cell>
          <cell r="K8">
            <v>182812.5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112500000</v>
          </cell>
        </row>
        <row r="9">
          <cell r="B9">
            <v>52083876.490000002</v>
          </cell>
          <cell r="C9">
            <v>52083876.490000002</v>
          </cell>
          <cell r="M9">
            <v>0</v>
          </cell>
          <cell r="N9">
            <v>0</v>
          </cell>
          <cell r="O9">
            <v>0</v>
          </cell>
          <cell r="P9">
            <v>52083876.490000002</v>
          </cell>
        </row>
        <row r="15">
          <cell r="C15">
            <v>43761</v>
          </cell>
        </row>
        <row r="16">
          <cell r="C16">
            <v>43784</v>
          </cell>
        </row>
        <row r="17">
          <cell r="C17">
            <v>44089</v>
          </cell>
        </row>
        <row r="18">
          <cell r="C18">
            <v>44119</v>
          </cell>
        </row>
        <row r="19">
          <cell r="C19">
            <v>44074</v>
          </cell>
        </row>
        <row r="20">
          <cell r="C20">
            <v>44104</v>
          </cell>
        </row>
        <row r="23">
          <cell r="C23">
            <v>44151</v>
          </cell>
        </row>
        <row r="24">
          <cell r="C24">
            <v>44819</v>
          </cell>
        </row>
        <row r="26">
          <cell r="C26">
            <v>45488</v>
          </cell>
        </row>
        <row r="27">
          <cell r="C27">
            <v>46157</v>
          </cell>
        </row>
        <row r="30">
          <cell r="C30">
            <v>30</v>
          </cell>
        </row>
        <row r="31">
          <cell r="C31">
            <v>30</v>
          </cell>
        </row>
      </sheetData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A1:IV278"/>
  <sheetViews>
    <sheetView tabSelected="1" showRuler="0" zoomScale="80" zoomScaleNormal="80" zoomScaleSheetLayoutView="90" workbookViewId="0">
      <selection activeCell="D18" sqref="D18"/>
    </sheetView>
  </sheetViews>
  <sheetFormatPr defaultColWidth="9.140625" defaultRowHeight="18"/>
  <cols>
    <col min="1" max="1" width="43.42578125" style="103" customWidth="1"/>
    <col min="2" max="2" width="23.85546875" style="103" customWidth="1"/>
    <col min="3" max="3" width="26.85546875" style="103" customWidth="1"/>
    <col min="4" max="4" width="24.7109375" style="103" customWidth="1"/>
    <col min="5" max="5" width="39.28515625" style="103" bestFit="1" customWidth="1"/>
    <col min="6" max="6" width="23.85546875" style="104" customWidth="1"/>
    <col min="7" max="7" width="34.5703125" style="105" customWidth="1"/>
    <col min="8" max="9" width="34.5703125" style="103" customWidth="1"/>
    <col min="10" max="10" width="9.140625" style="103"/>
    <col min="11" max="11" width="9.5703125" style="103" bestFit="1" customWidth="1"/>
    <col min="12" max="16384" width="9.140625" style="103"/>
  </cols>
  <sheetData>
    <row r="1" spans="1:13">
      <c r="A1" s="101" t="s">
        <v>0</v>
      </c>
      <c r="B1" s="102"/>
    </row>
    <row r="2" spans="1:13" ht="15.75" customHeight="1">
      <c r="A2" s="102"/>
      <c r="B2" s="102"/>
      <c r="C2" s="106"/>
    </row>
    <row r="3" spans="1:13" ht="15.75" customHeight="1">
      <c r="A3" s="102" t="s">
        <v>1</v>
      </c>
      <c r="B3" s="107">
        <v>44196</v>
      </c>
      <c r="C3" s="108" t="s">
        <v>2</v>
      </c>
      <c r="D3" s="103">
        <v>30</v>
      </c>
      <c r="E3" s="103" t="s">
        <v>3</v>
      </c>
      <c r="F3" s="109">
        <v>44166</v>
      </c>
      <c r="G3" s="103"/>
    </row>
    <row r="4" spans="1:13" ht="15.75" customHeight="1">
      <c r="A4" s="102" t="s">
        <v>4</v>
      </c>
      <c r="B4" s="107">
        <v>44211</v>
      </c>
      <c r="C4" s="108" t="s">
        <v>5</v>
      </c>
      <c r="D4" s="110">
        <v>31</v>
      </c>
      <c r="E4" s="103" t="s">
        <v>6</v>
      </c>
      <c r="F4" s="109">
        <v>44196</v>
      </c>
      <c r="G4" s="103"/>
    </row>
    <row r="5" spans="1:13" ht="17.25" customHeight="1">
      <c r="A5" s="102"/>
      <c r="B5" s="102"/>
      <c r="C5" s="106"/>
      <c r="E5" s="103" t="s">
        <v>7</v>
      </c>
      <c r="F5" s="109">
        <v>44180</v>
      </c>
      <c r="G5" s="103"/>
    </row>
    <row r="6" spans="1:13" ht="15.75" customHeight="1">
      <c r="A6" s="102"/>
      <c r="B6" s="102"/>
      <c r="C6" s="106"/>
      <c r="E6" s="103" t="s">
        <v>8</v>
      </c>
      <c r="F6" s="109">
        <v>44211</v>
      </c>
      <c r="G6" s="103"/>
    </row>
    <row r="7" spans="1:13">
      <c r="A7" s="111"/>
      <c r="B7" s="112"/>
      <c r="C7" s="113"/>
      <c r="D7" s="114"/>
      <c r="E7" s="111"/>
      <c r="F7" s="115"/>
    </row>
    <row r="8" spans="1:13">
      <c r="A8" s="111"/>
      <c r="B8" s="111"/>
      <c r="C8" s="113"/>
      <c r="D8" s="114"/>
      <c r="E8" s="111"/>
      <c r="F8" s="115"/>
    </row>
    <row r="9" spans="1:13">
      <c r="A9" s="116"/>
      <c r="B9" s="117" t="s">
        <v>9</v>
      </c>
      <c r="C9" s="118" t="s">
        <v>10</v>
      </c>
      <c r="D9" s="118" t="s">
        <v>11</v>
      </c>
      <c r="E9" s="118" t="s">
        <v>12</v>
      </c>
      <c r="F9" s="119" t="s">
        <v>13</v>
      </c>
    </row>
    <row r="10" spans="1:13">
      <c r="A10" s="116" t="s">
        <v>14</v>
      </c>
      <c r="B10" s="120"/>
      <c r="C10" s="121">
        <v>1364914302.27</v>
      </c>
      <c r="D10" s="122">
        <v>844454128.58000004</v>
      </c>
      <c r="E10" s="123">
        <v>809277872.25</v>
      </c>
      <c r="F10" s="124">
        <v>0.62152514662231539</v>
      </c>
      <c r="G10" s="125"/>
      <c r="H10" s="126"/>
      <c r="I10" s="126"/>
      <c r="J10" s="126"/>
      <c r="K10" s="126"/>
      <c r="L10" s="126"/>
      <c r="M10" s="126"/>
    </row>
    <row r="11" spans="1:13">
      <c r="A11" s="116" t="s">
        <v>15</v>
      </c>
      <c r="B11" s="120"/>
      <c r="C11" s="127">
        <v>62830425.780000001</v>
      </c>
      <c r="D11" s="122">
        <v>30818816.25</v>
      </c>
      <c r="E11" s="123">
        <v>28931644.359999999</v>
      </c>
      <c r="F11" s="124"/>
      <c r="G11" s="125"/>
      <c r="H11" s="126"/>
      <c r="I11" s="126"/>
      <c r="J11" s="126"/>
      <c r="K11" s="126"/>
      <c r="L11" s="126"/>
      <c r="M11" s="126"/>
    </row>
    <row r="12" spans="1:13">
      <c r="A12" s="116" t="s">
        <v>16</v>
      </c>
      <c r="B12" s="120"/>
      <c r="C12" s="128">
        <v>1302083876.49</v>
      </c>
      <c r="D12" s="122">
        <v>813635312.33000004</v>
      </c>
      <c r="E12" s="123">
        <v>780346227.88999999</v>
      </c>
      <c r="F12" s="124"/>
      <c r="G12" s="125"/>
      <c r="H12" s="126"/>
      <c r="I12" s="126"/>
      <c r="J12" s="126"/>
      <c r="K12" s="126"/>
      <c r="L12" s="126"/>
      <c r="M12" s="126"/>
    </row>
    <row r="13" spans="1:13">
      <c r="A13" s="116" t="s">
        <v>17</v>
      </c>
      <c r="B13" s="111"/>
      <c r="C13" s="128">
        <v>1302083876.49</v>
      </c>
      <c r="D13" s="122">
        <v>813635312.33000088</v>
      </c>
      <c r="E13" s="123">
        <v>780346227.8900007</v>
      </c>
      <c r="F13" s="124">
        <v>0.59930565302257144</v>
      </c>
      <c r="G13" s="125"/>
      <c r="H13" s="129"/>
      <c r="I13" s="126"/>
      <c r="J13" s="126"/>
      <c r="K13" s="126"/>
      <c r="L13" s="126"/>
      <c r="M13" s="126"/>
    </row>
    <row r="14" spans="1:13">
      <c r="A14" s="130" t="s">
        <v>18</v>
      </c>
      <c r="B14" s="131">
        <v>1.9597799999999999E-2</v>
      </c>
      <c r="C14" s="127">
        <v>275000000</v>
      </c>
      <c r="D14" s="122">
        <v>0</v>
      </c>
      <c r="E14" s="123">
        <v>0</v>
      </c>
      <c r="F14" s="124">
        <v>0</v>
      </c>
      <c r="G14" s="125"/>
      <c r="H14" s="129"/>
      <c r="I14" s="126"/>
      <c r="J14" s="126"/>
      <c r="K14" s="126"/>
      <c r="L14" s="126"/>
      <c r="M14" s="126"/>
    </row>
    <row r="15" spans="1:13">
      <c r="A15" s="130" t="s">
        <v>19</v>
      </c>
      <c r="B15" s="131">
        <v>1.9699999999999999E-2</v>
      </c>
      <c r="C15" s="127">
        <v>371250000</v>
      </c>
      <c r="D15" s="122">
        <v>187498627.375305</v>
      </c>
      <c r="E15" s="123">
        <v>158841067.72695711</v>
      </c>
      <c r="F15" s="124">
        <v>0.42785472788405954</v>
      </c>
      <c r="G15" s="125"/>
      <c r="I15" s="126"/>
      <c r="J15" s="126"/>
      <c r="K15" s="126"/>
      <c r="L15" s="126"/>
      <c r="M15" s="126"/>
    </row>
    <row r="16" spans="1:13">
      <c r="A16" s="130" t="s">
        <v>20</v>
      </c>
      <c r="B16" s="131">
        <v>3.9862999999999999E-3</v>
      </c>
      <c r="C16" s="127">
        <v>60000000</v>
      </c>
      <c r="D16" s="122">
        <v>30302808.4646958</v>
      </c>
      <c r="E16" s="123">
        <v>25671283.673043616</v>
      </c>
      <c r="F16" s="124">
        <v>0.42785472788406026</v>
      </c>
      <c r="G16" s="125"/>
      <c r="I16" s="126"/>
      <c r="J16" s="126"/>
      <c r="K16" s="126"/>
      <c r="L16" s="126"/>
      <c r="M16" s="126"/>
    </row>
    <row r="17" spans="1:13">
      <c r="A17" s="130" t="s">
        <v>21</v>
      </c>
      <c r="B17" s="131">
        <v>1.9300000000000001E-2</v>
      </c>
      <c r="C17" s="127">
        <v>431250000</v>
      </c>
      <c r="D17" s="122">
        <v>431250000</v>
      </c>
      <c r="E17" s="123">
        <v>431250000</v>
      </c>
      <c r="F17" s="124">
        <v>1</v>
      </c>
      <c r="G17" s="125"/>
      <c r="I17" s="126"/>
      <c r="J17" s="126"/>
      <c r="K17" s="126"/>
      <c r="L17" s="126"/>
      <c r="M17" s="126"/>
    </row>
    <row r="18" spans="1:13">
      <c r="A18" s="130" t="s">
        <v>22</v>
      </c>
      <c r="B18" s="131">
        <v>1.95E-2</v>
      </c>
      <c r="C18" s="127">
        <v>112500000</v>
      </c>
      <c r="D18" s="122">
        <v>112500000</v>
      </c>
      <c r="E18" s="123">
        <v>112500000</v>
      </c>
      <c r="F18" s="124">
        <v>1</v>
      </c>
      <c r="I18" s="126"/>
      <c r="J18" s="126"/>
      <c r="K18" s="126"/>
      <c r="L18" s="126"/>
      <c r="M18" s="126"/>
    </row>
    <row r="19" spans="1:13">
      <c r="A19" s="130" t="s">
        <v>23</v>
      </c>
      <c r="B19" s="131">
        <v>0</v>
      </c>
      <c r="C19" s="121">
        <v>52083876.490000002</v>
      </c>
      <c r="D19" s="122">
        <v>52083876.490000002</v>
      </c>
      <c r="E19" s="123">
        <v>52083876.490000002</v>
      </c>
      <c r="F19" s="124">
        <v>1</v>
      </c>
      <c r="I19" s="126"/>
      <c r="J19" s="126"/>
      <c r="K19" s="126"/>
      <c r="L19" s="126"/>
      <c r="M19" s="126"/>
    </row>
    <row r="20" spans="1:13">
      <c r="A20" s="132"/>
      <c r="B20" s="133"/>
      <c r="C20" s="134"/>
      <c r="D20" s="134"/>
      <c r="E20" s="134"/>
      <c r="F20" s="135"/>
    </row>
    <row r="21" spans="1:13">
      <c r="A21" s="132"/>
      <c r="B21" s="133"/>
      <c r="C21" s="134"/>
      <c r="D21" s="134"/>
      <c r="E21" s="134"/>
      <c r="F21" s="136"/>
    </row>
    <row r="22" spans="1:13" ht="54">
      <c r="A22" s="132"/>
      <c r="B22" s="137" t="s">
        <v>24</v>
      </c>
      <c r="C22" s="137" t="s">
        <v>25</v>
      </c>
      <c r="D22" s="138" t="s">
        <v>26</v>
      </c>
      <c r="E22" s="138" t="s">
        <v>27</v>
      </c>
      <c r="F22" s="136"/>
    </row>
    <row r="23" spans="1:13">
      <c r="A23" s="132" t="s">
        <v>18</v>
      </c>
      <c r="B23" s="122">
        <v>0</v>
      </c>
      <c r="C23" s="122">
        <v>0</v>
      </c>
      <c r="D23" s="139">
        <v>0</v>
      </c>
      <c r="E23" s="140">
        <v>0</v>
      </c>
      <c r="F23" s="136"/>
    </row>
    <row r="24" spans="1:13">
      <c r="A24" s="132" t="s">
        <v>19</v>
      </c>
      <c r="B24" s="122">
        <v>28657559.648347877</v>
      </c>
      <c r="C24" s="122">
        <v>307810.25</v>
      </c>
      <c r="D24" s="139">
        <v>77.192079860869697</v>
      </c>
      <c r="E24" s="140">
        <v>0.82911851851851848</v>
      </c>
      <c r="F24" s="136"/>
    </row>
    <row r="25" spans="1:13">
      <c r="A25" s="132" t="s">
        <v>20</v>
      </c>
      <c r="B25" s="122">
        <v>4631524.7916521821</v>
      </c>
      <c r="C25" s="122">
        <v>10401.89</v>
      </c>
      <c r="D25" s="139">
        <v>77.192079860869697</v>
      </c>
      <c r="E25" s="140">
        <v>0.17336483333333333</v>
      </c>
      <c r="F25" s="136"/>
    </row>
    <row r="26" spans="1:13">
      <c r="A26" s="132" t="s">
        <v>21</v>
      </c>
      <c r="B26" s="122">
        <v>0</v>
      </c>
      <c r="C26" s="122">
        <v>693593.75</v>
      </c>
      <c r="D26" s="139">
        <v>0</v>
      </c>
      <c r="E26" s="140">
        <v>1.6083333333333334</v>
      </c>
      <c r="F26" s="136"/>
    </row>
    <row r="27" spans="1:13">
      <c r="A27" s="132" t="s">
        <v>22</v>
      </c>
      <c r="B27" s="122">
        <v>0</v>
      </c>
      <c r="C27" s="122">
        <v>182812.5</v>
      </c>
      <c r="D27" s="139">
        <v>0</v>
      </c>
      <c r="E27" s="140">
        <v>1.625</v>
      </c>
      <c r="F27" s="136"/>
    </row>
    <row r="28" spans="1:13">
      <c r="A28" s="132" t="s">
        <v>23</v>
      </c>
      <c r="B28" s="122">
        <v>0</v>
      </c>
      <c r="C28" s="122">
        <v>0</v>
      </c>
      <c r="D28" s="139">
        <v>0</v>
      </c>
      <c r="E28" s="140">
        <v>0</v>
      </c>
      <c r="F28" s="136"/>
    </row>
    <row r="29" spans="1:13" ht="18.75" thickBot="1">
      <c r="A29" s="141" t="s">
        <v>28</v>
      </c>
      <c r="B29" s="142">
        <v>33289084.440000057</v>
      </c>
      <c r="C29" s="142">
        <v>1194618.3900000001</v>
      </c>
      <c r="D29" s="143"/>
      <c r="E29" s="134"/>
      <c r="F29" s="136"/>
    </row>
    <row r="30" spans="1:13">
      <c r="B30" s="129"/>
      <c r="C30" s="129"/>
      <c r="D30" s="144"/>
      <c r="E30" s="129"/>
      <c r="F30" s="145"/>
    </row>
    <row r="31" spans="1:13">
      <c r="A31" s="146"/>
      <c r="B31" s="147"/>
      <c r="C31" s="129"/>
      <c r="D31" s="129"/>
      <c r="E31" s="129"/>
      <c r="F31" s="145"/>
    </row>
    <row r="32" spans="1:13">
      <c r="A32" s="103" t="s">
        <v>29</v>
      </c>
      <c r="E32" s="148"/>
    </row>
    <row r="33" spans="1:7">
      <c r="E33" s="148"/>
      <c r="F33" s="149"/>
      <c r="G33" s="150"/>
    </row>
    <row r="34" spans="1:7">
      <c r="A34" s="146" t="s">
        <v>30</v>
      </c>
      <c r="F34" s="149"/>
      <c r="G34" s="150"/>
    </row>
    <row r="35" spans="1:7">
      <c r="A35" s="151" t="s">
        <v>31</v>
      </c>
      <c r="E35" s="152">
        <v>2682107.98</v>
      </c>
      <c r="F35" s="153"/>
      <c r="G35" s="154"/>
    </row>
    <row r="36" spans="1:7">
      <c r="A36" s="151" t="s">
        <v>32</v>
      </c>
      <c r="E36" s="155">
        <v>0</v>
      </c>
      <c r="F36" s="153"/>
      <c r="G36" s="154"/>
    </row>
    <row r="37" spans="1:7">
      <c r="A37" s="146" t="s">
        <v>33</v>
      </c>
      <c r="E37" s="152">
        <v>2682107.98</v>
      </c>
      <c r="F37" s="153"/>
      <c r="G37" s="154"/>
    </row>
    <row r="38" spans="1:7">
      <c r="E38" s="156"/>
      <c r="F38" s="153"/>
      <c r="G38" s="154"/>
    </row>
    <row r="39" spans="1:7">
      <c r="A39" s="146" t="s">
        <v>34</v>
      </c>
      <c r="E39" s="156"/>
      <c r="F39" s="153"/>
      <c r="G39" s="154"/>
    </row>
    <row r="40" spans="1:7">
      <c r="A40" s="151" t="s">
        <v>35</v>
      </c>
      <c r="E40" s="152">
        <v>34018577.57</v>
      </c>
      <c r="F40" s="153"/>
      <c r="G40" s="154"/>
    </row>
    <row r="41" spans="1:7">
      <c r="A41" s="151" t="s">
        <v>36</v>
      </c>
      <c r="E41" s="155">
        <v>0</v>
      </c>
      <c r="F41" s="153"/>
      <c r="G41" s="154"/>
    </row>
    <row r="42" spans="1:7">
      <c r="A42" s="146" t="s">
        <v>37</v>
      </c>
      <c r="E42" s="152">
        <v>34018577.57</v>
      </c>
      <c r="F42" s="153"/>
      <c r="G42" s="154"/>
    </row>
    <row r="43" spans="1:7">
      <c r="A43" s="151"/>
      <c r="E43" s="157"/>
      <c r="F43" s="153"/>
      <c r="G43" s="154"/>
    </row>
    <row r="44" spans="1:7">
      <c r="A44" s="146" t="s">
        <v>38</v>
      </c>
      <c r="E44" s="152">
        <v>796080.9</v>
      </c>
      <c r="F44" s="153"/>
      <c r="G44" s="154"/>
    </row>
    <row r="45" spans="1:7">
      <c r="A45" s="146"/>
      <c r="E45" s="152"/>
      <c r="F45" s="153"/>
      <c r="G45" s="154"/>
    </row>
    <row r="46" spans="1:7">
      <c r="A46" s="146"/>
      <c r="E46" s="158"/>
      <c r="F46" s="153"/>
      <c r="G46" s="154"/>
    </row>
    <row r="47" spans="1:7" ht="18.75" thickBot="1">
      <c r="A47" s="103" t="s">
        <v>39</v>
      </c>
      <c r="E47" s="159">
        <v>37496766.449999996</v>
      </c>
      <c r="F47" s="153"/>
      <c r="G47" s="154"/>
    </row>
    <row r="48" spans="1:7" ht="18.75" thickTop="1">
      <c r="E48" s="160"/>
      <c r="F48" s="153"/>
      <c r="G48" s="154"/>
    </row>
    <row r="49" spans="1:7">
      <c r="A49" s="103" t="s">
        <v>40</v>
      </c>
      <c r="D49" s="161"/>
      <c r="E49" s="162"/>
      <c r="F49" s="153"/>
      <c r="G49" s="154"/>
    </row>
    <row r="50" spans="1:7">
      <c r="D50" s="163" t="s">
        <v>41</v>
      </c>
      <c r="E50" s="163" t="s">
        <v>42</v>
      </c>
      <c r="F50" s="153"/>
      <c r="G50" s="154"/>
    </row>
    <row r="51" spans="1:7">
      <c r="A51" s="146" t="s">
        <v>43</v>
      </c>
      <c r="D51" s="164">
        <v>45413</v>
      </c>
      <c r="E51" s="158">
        <v>813635312.33000004</v>
      </c>
      <c r="F51" s="153"/>
      <c r="G51" s="154"/>
    </row>
    <row r="52" spans="1:7">
      <c r="A52" s="146" t="s">
        <v>44</v>
      </c>
      <c r="D52" s="165"/>
      <c r="E52" s="155">
        <v>33289084.440000057</v>
      </c>
      <c r="F52" s="153"/>
      <c r="G52" s="154"/>
    </row>
    <row r="53" spans="1:7">
      <c r="A53" s="146"/>
      <c r="D53" s="166">
        <v>44448</v>
      </c>
      <c r="E53" s="167">
        <v>780346227.88999999</v>
      </c>
      <c r="F53" s="153"/>
      <c r="G53" s="154"/>
    </row>
    <row r="54" spans="1:7">
      <c r="F54" s="153"/>
      <c r="G54" s="154"/>
    </row>
    <row r="55" spans="1:7">
      <c r="A55" s="103" t="s">
        <v>45</v>
      </c>
      <c r="E55" s="161"/>
      <c r="F55" s="153"/>
      <c r="G55" s="154"/>
    </row>
    <row r="56" spans="1:7">
      <c r="F56" s="153"/>
      <c r="G56" s="154"/>
    </row>
    <row r="57" spans="1:7">
      <c r="A57" s="146" t="s">
        <v>39</v>
      </c>
      <c r="E57" s="168">
        <v>37496766.449999996</v>
      </c>
      <c r="F57" s="153"/>
      <c r="G57" s="154"/>
    </row>
    <row r="58" spans="1:7">
      <c r="A58" s="146" t="s">
        <v>46</v>
      </c>
      <c r="E58" s="168">
        <v>0</v>
      </c>
      <c r="F58" s="153"/>
      <c r="G58" s="154"/>
    </row>
    <row r="59" spans="1:7">
      <c r="A59" s="146" t="s">
        <v>47</v>
      </c>
      <c r="E59" s="169">
        <v>37496766.449999996</v>
      </c>
      <c r="F59" s="153"/>
      <c r="G59" s="154"/>
    </row>
    <row r="60" spans="1:7">
      <c r="F60" s="153"/>
      <c r="G60" s="154"/>
    </row>
    <row r="61" spans="1:7">
      <c r="A61" s="146" t="s">
        <v>48</v>
      </c>
      <c r="E61" s="129">
        <v>0</v>
      </c>
      <c r="F61" s="153"/>
      <c r="G61" s="154"/>
    </row>
    <row r="62" spans="1:7">
      <c r="F62" s="153"/>
      <c r="G62" s="154"/>
    </row>
    <row r="63" spans="1:7">
      <c r="A63" s="146" t="s">
        <v>49</v>
      </c>
      <c r="F63" s="153"/>
      <c r="G63" s="154"/>
    </row>
    <row r="64" spans="1:7">
      <c r="A64" s="151" t="s">
        <v>50</v>
      </c>
      <c r="E64" s="168">
        <v>703711.77</v>
      </c>
      <c r="F64" s="153"/>
      <c r="G64" s="154"/>
    </row>
    <row r="65" spans="1:7">
      <c r="A65" s="151" t="s">
        <v>51</v>
      </c>
      <c r="E65" s="168">
        <v>703711.77</v>
      </c>
      <c r="F65" s="153"/>
      <c r="G65" s="154"/>
    </row>
    <row r="66" spans="1:7">
      <c r="A66" s="151" t="s">
        <v>52</v>
      </c>
      <c r="E66" s="169">
        <v>0</v>
      </c>
      <c r="F66" s="153"/>
      <c r="G66" s="154"/>
    </row>
    <row r="67" spans="1:7">
      <c r="F67" s="153"/>
      <c r="G67" s="154"/>
    </row>
    <row r="68" spans="1:7">
      <c r="A68" s="146" t="s">
        <v>53</v>
      </c>
      <c r="F68" s="153"/>
      <c r="G68" s="154"/>
    </row>
    <row r="69" spans="1:7">
      <c r="A69" s="151" t="s">
        <v>54</v>
      </c>
      <c r="F69" s="153"/>
      <c r="G69" s="154"/>
    </row>
    <row r="70" spans="1:7">
      <c r="A70" s="170" t="s">
        <v>55</v>
      </c>
      <c r="E70" s="168">
        <v>0</v>
      </c>
      <c r="F70" s="153"/>
      <c r="G70" s="154"/>
    </row>
    <row r="71" spans="1:7">
      <c r="A71" s="170" t="s">
        <v>56</v>
      </c>
      <c r="E71" s="168">
        <v>0</v>
      </c>
      <c r="F71" s="153"/>
      <c r="G71" s="154"/>
    </row>
    <row r="72" spans="1:7">
      <c r="A72" s="170" t="s">
        <v>57</v>
      </c>
      <c r="E72" s="168">
        <v>0</v>
      </c>
      <c r="F72" s="153"/>
      <c r="G72" s="154"/>
    </row>
    <row r="73" spans="1:7">
      <c r="A73" s="170"/>
      <c r="E73" s="168"/>
      <c r="F73" s="153"/>
      <c r="G73" s="154"/>
    </row>
    <row r="74" spans="1:7">
      <c r="A74" s="170" t="s">
        <v>58</v>
      </c>
      <c r="E74" s="168">
        <v>0</v>
      </c>
      <c r="F74" s="153"/>
      <c r="G74" s="154"/>
    </row>
    <row r="75" spans="1:7">
      <c r="A75" s="170" t="s">
        <v>59</v>
      </c>
      <c r="E75" s="168">
        <v>0</v>
      </c>
      <c r="F75" s="153"/>
      <c r="G75" s="154"/>
    </row>
    <row r="76" spans="1:7">
      <c r="F76" s="153"/>
      <c r="G76" s="154"/>
    </row>
    <row r="77" spans="1:7">
      <c r="A77" s="151" t="s">
        <v>60</v>
      </c>
      <c r="F77" s="153"/>
      <c r="G77" s="154"/>
    </row>
    <row r="78" spans="1:7">
      <c r="A78" s="170" t="s">
        <v>61</v>
      </c>
      <c r="E78" s="168">
        <v>0</v>
      </c>
      <c r="F78" s="153"/>
      <c r="G78" s="154"/>
    </row>
    <row r="79" spans="1:7">
      <c r="A79" s="170" t="s">
        <v>62</v>
      </c>
      <c r="E79" s="168">
        <v>0</v>
      </c>
      <c r="F79" s="153"/>
      <c r="G79" s="154"/>
    </row>
    <row r="80" spans="1:7">
      <c r="A80" s="170" t="s">
        <v>63</v>
      </c>
      <c r="E80" s="168">
        <v>307810.25</v>
      </c>
      <c r="F80" s="153"/>
      <c r="G80" s="154"/>
    </row>
    <row r="81" spans="1:7">
      <c r="A81" s="170"/>
      <c r="E81" s="168"/>
      <c r="F81" s="153"/>
      <c r="G81" s="154"/>
    </row>
    <row r="82" spans="1:7">
      <c r="A82" s="170" t="s">
        <v>64</v>
      </c>
      <c r="E82" s="168">
        <v>307810.25</v>
      </c>
      <c r="F82" s="153"/>
      <c r="G82" s="154"/>
    </row>
    <row r="83" spans="1:7">
      <c r="A83" s="170" t="s">
        <v>65</v>
      </c>
      <c r="E83" s="168">
        <v>0</v>
      </c>
      <c r="F83" s="153"/>
      <c r="G83" s="154"/>
    </row>
    <row r="84" spans="1:7">
      <c r="A84" s="170"/>
      <c r="F84" s="153"/>
      <c r="G84" s="154"/>
    </row>
    <row r="85" spans="1:7">
      <c r="A85" s="151" t="s">
        <v>66</v>
      </c>
      <c r="F85" s="153"/>
      <c r="G85" s="154"/>
    </row>
    <row r="86" spans="1:7">
      <c r="A86" s="170" t="s">
        <v>67</v>
      </c>
      <c r="E86" s="168">
        <v>0</v>
      </c>
      <c r="F86" s="153"/>
      <c r="G86" s="154"/>
    </row>
    <row r="87" spans="1:7">
      <c r="A87" s="170" t="s">
        <v>68</v>
      </c>
      <c r="E87" s="168">
        <v>0</v>
      </c>
      <c r="F87" s="153"/>
      <c r="G87" s="154"/>
    </row>
    <row r="88" spans="1:7">
      <c r="A88" s="170" t="s">
        <v>69</v>
      </c>
      <c r="E88" s="168">
        <v>10401.89</v>
      </c>
      <c r="F88" s="153"/>
      <c r="G88" s="154"/>
    </row>
    <row r="89" spans="1:7">
      <c r="A89" s="170"/>
      <c r="E89" s="168"/>
      <c r="F89" s="153"/>
      <c r="G89" s="154"/>
    </row>
    <row r="90" spans="1:7">
      <c r="A90" s="170" t="s">
        <v>70</v>
      </c>
      <c r="E90" s="168">
        <v>10401.89</v>
      </c>
      <c r="F90" s="153"/>
      <c r="G90" s="154"/>
    </row>
    <row r="91" spans="1:7">
      <c r="A91" s="170" t="s">
        <v>71</v>
      </c>
      <c r="E91" s="168">
        <v>0</v>
      </c>
      <c r="F91" s="153"/>
      <c r="G91" s="154"/>
    </row>
    <row r="92" spans="1:7">
      <c r="A92" s="170"/>
      <c r="F92" s="153"/>
      <c r="G92" s="154"/>
    </row>
    <row r="93" spans="1:7">
      <c r="A93" s="151" t="s">
        <v>72</v>
      </c>
      <c r="F93" s="153"/>
      <c r="G93" s="154"/>
    </row>
    <row r="94" spans="1:7">
      <c r="A94" s="170" t="s">
        <v>73</v>
      </c>
      <c r="E94" s="168">
        <v>0</v>
      </c>
      <c r="F94" s="153"/>
      <c r="G94" s="154"/>
    </row>
    <row r="95" spans="1:7">
      <c r="A95" s="170" t="s">
        <v>74</v>
      </c>
      <c r="E95" s="168">
        <v>0</v>
      </c>
      <c r="F95" s="153"/>
      <c r="G95" s="154"/>
    </row>
    <row r="96" spans="1:7">
      <c r="A96" s="170" t="s">
        <v>75</v>
      </c>
      <c r="E96" s="168">
        <v>693593.75</v>
      </c>
      <c r="F96" s="153"/>
      <c r="G96" s="154"/>
    </row>
    <row r="97" spans="1:7">
      <c r="A97" s="170"/>
      <c r="E97" s="168"/>
      <c r="F97" s="153"/>
      <c r="G97" s="154"/>
    </row>
    <row r="98" spans="1:7">
      <c r="A98" s="170" t="s">
        <v>76</v>
      </c>
      <c r="E98" s="168">
        <v>693593.75</v>
      </c>
      <c r="F98" s="153"/>
      <c r="G98" s="154"/>
    </row>
    <row r="99" spans="1:7">
      <c r="A99" s="170" t="s">
        <v>77</v>
      </c>
      <c r="E99" s="168">
        <v>0</v>
      </c>
      <c r="F99" s="153"/>
      <c r="G99" s="154"/>
    </row>
    <row r="100" spans="1:7">
      <c r="F100" s="153"/>
      <c r="G100" s="154"/>
    </row>
    <row r="101" spans="1:7">
      <c r="A101" s="151" t="s">
        <v>78</v>
      </c>
      <c r="F101" s="153"/>
      <c r="G101" s="154"/>
    </row>
    <row r="102" spans="1:7">
      <c r="A102" s="170" t="s">
        <v>79</v>
      </c>
      <c r="E102" s="168">
        <v>0</v>
      </c>
      <c r="F102" s="153"/>
      <c r="G102" s="154"/>
    </row>
    <row r="103" spans="1:7">
      <c r="A103" s="170" t="s">
        <v>80</v>
      </c>
      <c r="E103" s="168">
        <v>0</v>
      </c>
      <c r="F103" s="153"/>
      <c r="G103" s="154"/>
    </row>
    <row r="104" spans="1:7">
      <c r="A104" s="170" t="s">
        <v>81</v>
      </c>
      <c r="E104" s="168">
        <v>182812.5</v>
      </c>
      <c r="F104" s="153"/>
      <c r="G104" s="154"/>
    </row>
    <row r="105" spans="1:7">
      <c r="A105" s="170"/>
      <c r="E105" s="168"/>
      <c r="F105" s="153"/>
      <c r="G105" s="154"/>
    </row>
    <row r="106" spans="1:7">
      <c r="A106" s="170" t="s">
        <v>82</v>
      </c>
      <c r="E106" s="168">
        <v>182812.5</v>
      </c>
      <c r="F106" s="153"/>
      <c r="G106" s="154"/>
    </row>
    <row r="107" spans="1:7">
      <c r="A107" s="170" t="s">
        <v>83</v>
      </c>
      <c r="E107" s="168">
        <v>0</v>
      </c>
      <c r="F107" s="153"/>
      <c r="G107" s="154"/>
    </row>
    <row r="108" spans="1:7">
      <c r="A108" s="170"/>
      <c r="E108" s="129"/>
      <c r="F108" s="153"/>
      <c r="G108" s="154"/>
    </row>
    <row r="109" spans="1:7">
      <c r="A109" s="151" t="s">
        <v>84</v>
      </c>
      <c r="F109" s="153"/>
      <c r="G109" s="154"/>
    </row>
    <row r="110" spans="1:7">
      <c r="A110" s="170" t="s">
        <v>85</v>
      </c>
      <c r="E110" s="169">
        <v>1194618.3900000001</v>
      </c>
      <c r="F110" s="153"/>
      <c r="G110" s="154"/>
    </row>
    <row r="111" spans="1:7">
      <c r="A111" s="170" t="s">
        <v>86</v>
      </c>
      <c r="E111" s="169">
        <v>1194618.3900000001</v>
      </c>
      <c r="F111" s="153"/>
      <c r="G111" s="154"/>
    </row>
    <row r="112" spans="1:7">
      <c r="A112" s="170" t="s">
        <v>87</v>
      </c>
      <c r="E112" s="169">
        <v>0</v>
      </c>
      <c r="F112" s="153"/>
      <c r="G112" s="154"/>
    </row>
    <row r="113" spans="1:7">
      <c r="A113" s="170" t="s">
        <v>88</v>
      </c>
      <c r="E113" s="169">
        <v>0</v>
      </c>
      <c r="F113" s="153"/>
      <c r="G113" s="154"/>
    </row>
    <row r="114" spans="1:7">
      <c r="F114" s="153"/>
      <c r="G114" s="154"/>
    </row>
    <row r="115" spans="1:7">
      <c r="A115" s="146" t="s">
        <v>89</v>
      </c>
      <c r="E115" s="126">
        <v>35598436.286183327</v>
      </c>
      <c r="F115" s="153"/>
      <c r="G115" s="154"/>
    </row>
    <row r="116" spans="1:7">
      <c r="A116" s="151"/>
      <c r="F116" s="153"/>
      <c r="G116" s="154"/>
    </row>
    <row r="117" spans="1:7">
      <c r="A117" s="146" t="s">
        <v>90</v>
      </c>
      <c r="E117" s="171">
        <v>33289084.440000057</v>
      </c>
      <c r="F117" s="153"/>
      <c r="G117" s="154"/>
    </row>
    <row r="118" spans="1:7">
      <c r="A118" s="146"/>
      <c r="F118" s="153"/>
      <c r="G118" s="154"/>
    </row>
    <row r="119" spans="1:7">
      <c r="A119" s="151" t="s">
        <v>91</v>
      </c>
      <c r="E119" s="168">
        <v>0</v>
      </c>
      <c r="F119" s="153"/>
      <c r="G119" s="154"/>
    </row>
    <row r="120" spans="1:7">
      <c r="A120" s="151" t="s">
        <v>92</v>
      </c>
      <c r="E120" s="172">
        <v>33289084.440000057</v>
      </c>
      <c r="F120" s="153"/>
      <c r="G120" s="154"/>
    </row>
    <row r="121" spans="1:7">
      <c r="A121" s="151" t="s">
        <v>93</v>
      </c>
      <c r="E121" s="169">
        <v>0</v>
      </c>
      <c r="F121" s="153"/>
      <c r="G121" s="154"/>
    </row>
    <row r="122" spans="1:7">
      <c r="A122" s="151"/>
      <c r="E122" s="126"/>
      <c r="F122" s="153"/>
      <c r="G122" s="154"/>
    </row>
    <row r="123" spans="1:7">
      <c r="A123" s="146" t="s">
        <v>94</v>
      </c>
      <c r="E123" s="169">
        <v>0</v>
      </c>
      <c r="F123" s="153"/>
      <c r="G123" s="154"/>
    </row>
    <row r="124" spans="1:7">
      <c r="A124" s="146"/>
      <c r="E124" s="173"/>
      <c r="F124" s="153"/>
      <c r="G124" s="154"/>
    </row>
    <row r="125" spans="1:7">
      <c r="A125" s="151" t="s">
        <v>95</v>
      </c>
      <c r="E125" s="168">
        <v>0</v>
      </c>
      <c r="F125" s="153"/>
      <c r="G125" s="154"/>
    </row>
    <row r="126" spans="1:7">
      <c r="A126" s="151" t="s">
        <v>96</v>
      </c>
      <c r="E126" s="169">
        <v>0</v>
      </c>
      <c r="F126" s="153"/>
      <c r="G126" s="154"/>
    </row>
    <row r="127" spans="1:7">
      <c r="A127" s="151" t="s">
        <v>97</v>
      </c>
      <c r="E127" s="169">
        <v>0</v>
      </c>
      <c r="F127" s="153"/>
      <c r="G127" s="154"/>
    </row>
    <row r="128" spans="1:7">
      <c r="A128" s="151"/>
      <c r="E128" s="126"/>
      <c r="F128" s="153"/>
      <c r="G128" s="154"/>
    </row>
    <row r="129" spans="1:7">
      <c r="A129" s="146" t="s">
        <v>98</v>
      </c>
      <c r="E129" s="169">
        <v>2309351.8461832702</v>
      </c>
      <c r="F129" s="153"/>
      <c r="G129" s="154"/>
    </row>
    <row r="130" spans="1:7">
      <c r="A130" s="151" t="s">
        <v>99</v>
      </c>
      <c r="E130" s="168">
        <v>0</v>
      </c>
      <c r="F130" s="153"/>
      <c r="G130" s="154"/>
    </row>
    <row r="131" spans="1:7">
      <c r="A131" s="146" t="s">
        <v>100</v>
      </c>
      <c r="E131" s="169">
        <v>2309351.8461832702</v>
      </c>
      <c r="F131" s="153"/>
      <c r="G131" s="154"/>
    </row>
    <row r="132" spans="1:7">
      <c r="F132" s="153"/>
      <c r="G132" s="154"/>
    </row>
    <row r="133" spans="1:7" hidden="1">
      <c r="A133" s="103" t="s">
        <v>101</v>
      </c>
      <c r="F133" s="153"/>
      <c r="G133" s="154"/>
    </row>
    <row r="134" spans="1:7" hidden="1">
      <c r="F134" s="153"/>
      <c r="G134" s="154"/>
    </row>
    <row r="135" spans="1:7" hidden="1">
      <c r="A135" s="146" t="s">
        <v>102</v>
      </c>
      <c r="E135" s="168">
        <v>0</v>
      </c>
      <c r="F135" s="153"/>
      <c r="G135" s="154"/>
    </row>
    <row r="136" spans="1:7" hidden="1">
      <c r="A136" s="146" t="s">
        <v>103</v>
      </c>
      <c r="E136" s="174">
        <v>0</v>
      </c>
      <c r="F136" s="153"/>
      <c r="G136" s="154"/>
    </row>
    <row r="137" spans="1:7" hidden="1">
      <c r="A137" s="146" t="s">
        <v>104</v>
      </c>
      <c r="E137" s="169">
        <v>0</v>
      </c>
      <c r="F137" s="153"/>
      <c r="G137" s="154"/>
    </row>
    <row r="138" spans="1:7" hidden="1">
      <c r="A138" s="146"/>
      <c r="E138" s="126"/>
      <c r="F138" s="153"/>
      <c r="G138" s="154"/>
    </row>
    <row r="139" spans="1:7" hidden="1">
      <c r="A139" s="146"/>
      <c r="E139" s="126"/>
      <c r="F139" s="153"/>
      <c r="G139" s="154"/>
    </row>
    <row r="140" spans="1:7">
      <c r="F140" s="153"/>
      <c r="G140" s="154"/>
    </row>
    <row r="141" spans="1:7">
      <c r="A141" s="103" t="s">
        <v>105</v>
      </c>
      <c r="F141" s="153"/>
      <c r="G141" s="154"/>
    </row>
    <row r="142" spans="1:7">
      <c r="F142" s="153"/>
      <c r="G142" s="154"/>
    </row>
    <row r="143" spans="1:7">
      <c r="A143" s="146" t="s">
        <v>106</v>
      </c>
      <c r="E143" s="169">
        <v>3255209.69</v>
      </c>
      <c r="F143" s="153"/>
      <c r="G143" s="154"/>
    </row>
    <row r="144" spans="1:7">
      <c r="A144" s="146" t="s">
        <v>107</v>
      </c>
      <c r="E144" s="169">
        <v>3255209.69</v>
      </c>
      <c r="F144" s="175"/>
      <c r="G144" s="154"/>
    </row>
    <row r="145" spans="1:256">
      <c r="A145" s="146" t="s">
        <v>108</v>
      </c>
      <c r="E145" s="168">
        <v>3255209.69</v>
      </c>
      <c r="F145" s="153"/>
      <c r="G145" s="154"/>
    </row>
    <row r="146" spans="1:256" s="102" customFormat="1">
      <c r="A146" s="176" t="s">
        <v>109</v>
      </c>
      <c r="B146" s="176"/>
      <c r="C146" s="176"/>
      <c r="D146" s="176"/>
      <c r="E146" s="168">
        <v>0</v>
      </c>
      <c r="F146" s="104"/>
      <c r="G146" s="154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  <c r="R146" s="176"/>
      <c r="S146" s="176"/>
      <c r="T146" s="176"/>
      <c r="U146" s="176"/>
      <c r="V146" s="176"/>
      <c r="W146" s="176"/>
      <c r="X146" s="176"/>
      <c r="Y146" s="176"/>
      <c r="Z146" s="176"/>
      <c r="AA146" s="176"/>
      <c r="AB146" s="176"/>
      <c r="AC146" s="176"/>
      <c r="AD146" s="176"/>
      <c r="AE146" s="176"/>
      <c r="AF146" s="176"/>
      <c r="AG146" s="176"/>
      <c r="AH146" s="176"/>
      <c r="AI146" s="176"/>
      <c r="AJ146" s="176"/>
      <c r="AK146" s="176"/>
      <c r="AL146" s="176"/>
      <c r="AM146" s="176"/>
      <c r="AN146" s="176"/>
      <c r="AO146" s="176"/>
      <c r="AP146" s="176"/>
      <c r="AQ146" s="176"/>
      <c r="AR146" s="176"/>
      <c r="AS146" s="176"/>
      <c r="AT146" s="176"/>
      <c r="AU146" s="176"/>
      <c r="AV146" s="176"/>
      <c r="AW146" s="176"/>
      <c r="AX146" s="176"/>
      <c r="AY146" s="176"/>
      <c r="AZ146" s="176"/>
      <c r="BA146" s="176"/>
      <c r="BB146" s="176"/>
      <c r="BC146" s="176"/>
      <c r="BD146" s="176"/>
      <c r="BE146" s="176"/>
      <c r="BF146" s="176"/>
      <c r="BG146" s="176"/>
      <c r="BH146" s="176"/>
      <c r="BI146" s="176"/>
      <c r="BJ146" s="176"/>
      <c r="BK146" s="176"/>
      <c r="BL146" s="176"/>
      <c r="BM146" s="176"/>
      <c r="BN146" s="176"/>
      <c r="BO146" s="176"/>
      <c r="BP146" s="176"/>
      <c r="BQ146" s="176"/>
      <c r="BR146" s="176"/>
      <c r="BS146" s="176"/>
      <c r="BT146" s="176"/>
      <c r="BU146" s="176"/>
      <c r="BV146" s="176"/>
      <c r="BW146" s="176"/>
      <c r="BX146" s="176"/>
      <c r="BY146" s="176"/>
      <c r="BZ146" s="176"/>
      <c r="CA146" s="176"/>
      <c r="CB146" s="176"/>
      <c r="CC146" s="176"/>
      <c r="CD146" s="176"/>
      <c r="CE146" s="176"/>
      <c r="CF146" s="176"/>
      <c r="CG146" s="176"/>
      <c r="CH146" s="176"/>
      <c r="CI146" s="176"/>
      <c r="CJ146" s="176"/>
      <c r="CK146" s="176"/>
      <c r="CL146" s="176"/>
      <c r="CM146" s="176"/>
      <c r="CN146" s="176"/>
      <c r="CO146" s="176"/>
      <c r="CP146" s="176"/>
      <c r="CQ146" s="176"/>
      <c r="CR146" s="176"/>
      <c r="CS146" s="176"/>
      <c r="CT146" s="176"/>
      <c r="CU146" s="176"/>
      <c r="CV146" s="176"/>
      <c r="CW146" s="176"/>
      <c r="CX146" s="176"/>
      <c r="CY146" s="176"/>
      <c r="CZ146" s="176"/>
      <c r="DA146" s="176"/>
      <c r="DB146" s="176"/>
      <c r="DC146" s="176"/>
      <c r="DD146" s="176"/>
      <c r="DE146" s="176"/>
      <c r="DF146" s="176"/>
      <c r="DG146" s="176"/>
      <c r="DH146" s="176"/>
      <c r="DI146" s="176"/>
      <c r="DJ146" s="176"/>
      <c r="DK146" s="176"/>
      <c r="DL146" s="176"/>
      <c r="DM146" s="176"/>
      <c r="DN146" s="176"/>
      <c r="DO146" s="176"/>
      <c r="DP146" s="176"/>
      <c r="DQ146" s="176"/>
      <c r="DR146" s="176"/>
      <c r="DS146" s="176"/>
      <c r="DT146" s="176"/>
      <c r="DU146" s="176"/>
      <c r="DV146" s="176"/>
      <c r="DW146" s="176"/>
      <c r="DX146" s="176"/>
      <c r="DY146" s="176"/>
      <c r="DZ146" s="176"/>
      <c r="EA146" s="176"/>
      <c r="EB146" s="176"/>
      <c r="EC146" s="176"/>
      <c r="ED146" s="176"/>
      <c r="EE146" s="176"/>
      <c r="EF146" s="176"/>
      <c r="EG146" s="176"/>
      <c r="EH146" s="176"/>
      <c r="EI146" s="176"/>
      <c r="EJ146" s="176"/>
      <c r="EK146" s="176"/>
      <c r="EL146" s="176"/>
      <c r="EM146" s="176"/>
      <c r="EN146" s="176"/>
      <c r="EO146" s="176"/>
      <c r="EP146" s="176"/>
      <c r="EQ146" s="176"/>
      <c r="ER146" s="176"/>
      <c r="ES146" s="176"/>
      <c r="ET146" s="176"/>
      <c r="EU146" s="176"/>
      <c r="EV146" s="176"/>
      <c r="EW146" s="176"/>
      <c r="EX146" s="176"/>
      <c r="EY146" s="176"/>
      <c r="EZ146" s="176"/>
      <c r="FA146" s="176"/>
      <c r="FB146" s="176"/>
      <c r="FC146" s="176"/>
      <c r="FD146" s="176"/>
      <c r="FE146" s="176"/>
      <c r="FF146" s="176"/>
      <c r="FG146" s="176"/>
      <c r="FH146" s="176"/>
      <c r="FI146" s="176"/>
      <c r="FJ146" s="176"/>
      <c r="FK146" s="176"/>
      <c r="FL146" s="176"/>
      <c r="FM146" s="176"/>
      <c r="FN146" s="176"/>
      <c r="FO146" s="176"/>
      <c r="FP146" s="176"/>
      <c r="FQ146" s="176"/>
      <c r="FR146" s="176"/>
      <c r="FS146" s="176"/>
      <c r="FT146" s="176"/>
      <c r="FU146" s="176"/>
      <c r="FV146" s="176"/>
      <c r="FW146" s="176"/>
      <c r="FX146" s="176"/>
      <c r="FY146" s="176"/>
      <c r="FZ146" s="176"/>
      <c r="GA146" s="176"/>
      <c r="GB146" s="176"/>
      <c r="GC146" s="176"/>
      <c r="GD146" s="176"/>
      <c r="GE146" s="176"/>
      <c r="GF146" s="176"/>
      <c r="GG146" s="176"/>
      <c r="GH146" s="176"/>
      <c r="GI146" s="176"/>
      <c r="GJ146" s="176"/>
      <c r="GK146" s="176"/>
      <c r="GL146" s="176"/>
      <c r="GM146" s="176"/>
      <c r="GN146" s="176"/>
      <c r="GO146" s="176"/>
      <c r="GP146" s="176"/>
      <c r="GQ146" s="176"/>
      <c r="GR146" s="176"/>
      <c r="GS146" s="176"/>
      <c r="GT146" s="176"/>
      <c r="GU146" s="176"/>
      <c r="GV146" s="176"/>
      <c r="GW146" s="176"/>
      <c r="GX146" s="176"/>
      <c r="GY146" s="176"/>
      <c r="GZ146" s="176"/>
      <c r="HA146" s="176"/>
      <c r="HB146" s="176"/>
      <c r="HC146" s="176"/>
      <c r="HD146" s="176"/>
      <c r="HE146" s="176"/>
      <c r="HF146" s="176"/>
      <c r="HG146" s="176"/>
      <c r="HH146" s="176"/>
      <c r="HI146" s="176"/>
      <c r="HJ146" s="176"/>
      <c r="HK146" s="176"/>
      <c r="HL146" s="176"/>
      <c r="HM146" s="176"/>
      <c r="HN146" s="176"/>
      <c r="HO146" s="176"/>
      <c r="HP146" s="176"/>
      <c r="HQ146" s="176"/>
      <c r="HR146" s="176"/>
      <c r="HS146" s="176"/>
      <c r="HT146" s="176"/>
      <c r="HU146" s="176"/>
      <c r="HV146" s="176"/>
      <c r="HW146" s="176"/>
      <c r="HX146" s="176"/>
      <c r="HY146" s="176"/>
      <c r="HZ146" s="176"/>
      <c r="IA146" s="176"/>
      <c r="IB146" s="176"/>
      <c r="IC146" s="176"/>
      <c r="ID146" s="176"/>
      <c r="IE146" s="176"/>
      <c r="IF146" s="176"/>
      <c r="IG146" s="176"/>
      <c r="IH146" s="176"/>
      <c r="II146" s="176"/>
      <c r="IJ146" s="176"/>
      <c r="IK146" s="176"/>
      <c r="IL146" s="176"/>
      <c r="IM146" s="176"/>
      <c r="IN146" s="176"/>
      <c r="IO146" s="176"/>
      <c r="IP146" s="176"/>
      <c r="IQ146" s="176"/>
      <c r="IR146" s="176"/>
      <c r="IS146" s="176"/>
      <c r="IT146" s="176"/>
      <c r="IU146" s="176"/>
      <c r="IV146" s="176"/>
    </row>
    <row r="147" spans="1:256">
      <c r="A147" s="146" t="s">
        <v>110</v>
      </c>
      <c r="E147" s="169">
        <v>3255209.69</v>
      </c>
      <c r="F147" s="153"/>
      <c r="G147" s="154"/>
    </row>
    <row r="148" spans="1:256">
      <c r="F148" s="153"/>
      <c r="G148" s="154"/>
    </row>
    <row r="149" spans="1:256">
      <c r="A149" s="146" t="s">
        <v>111</v>
      </c>
      <c r="D149" s="177"/>
      <c r="E149" s="126">
        <v>3255209.69</v>
      </c>
      <c r="F149" s="153"/>
      <c r="G149" s="154"/>
    </row>
    <row r="150" spans="1:256">
      <c r="F150" s="153"/>
      <c r="G150" s="154"/>
    </row>
    <row r="151" spans="1:256">
      <c r="A151" s="103" t="s">
        <v>112</v>
      </c>
      <c r="F151" s="153"/>
      <c r="G151" s="154"/>
    </row>
    <row r="152" spans="1:256">
      <c r="F152" s="153"/>
      <c r="G152" s="154"/>
    </row>
    <row r="153" spans="1:256">
      <c r="A153" s="146" t="s">
        <v>113</v>
      </c>
      <c r="E153" s="178">
        <v>3.8402602199999997E-2</v>
      </c>
      <c r="F153" s="153"/>
      <c r="G153" s="154"/>
    </row>
    <row r="154" spans="1:256">
      <c r="A154" s="146" t="s">
        <v>114</v>
      </c>
      <c r="E154" s="179">
        <v>44.327621000000001</v>
      </c>
      <c r="F154" s="153"/>
      <c r="G154" s="154"/>
    </row>
    <row r="155" spans="1:256">
      <c r="F155" s="153"/>
      <c r="G155" s="154"/>
    </row>
    <row r="156" spans="1:256">
      <c r="D156" s="163" t="s">
        <v>42</v>
      </c>
      <c r="E156" s="163" t="s">
        <v>41</v>
      </c>
      <c r="F156" s="153"/>
      <c r="G156" s="154"/>
    </row>
    <row r="157" spans="1:256">
      <c r="A157" s="146" t="s">
        <v>115</v>
      </c>
      <c r="D157" s="169">
        <v>1157678.76</v>
      </c>
      <c r="E157" s="103">
        <v>58</v>
      </c>
      <c r="F157" s="180"/>
      <c r="G157" s="154"/>
    </row>
    <row r="158" spans="1:256">
      <c r="A158" s="146" t="s">
        <v>116</v>
      </c>
      <c r="D158" s="174">
        <v>796080.9</v>
      </c>
      <c r="F158" s="153"/>
      <c r="G158" s="154"/>
    </row>
    <row r="159" spans="1:256">
      <c r="A159" s="103" t="s">
        <v>117</v>
      </c>
      <c r="D159" s="126">
        <v>361597.86</v>
      </c>
    </row>
    <row r="160" spans="1:256">
      <c r="A160" s="146" t="s">
        <v>118</v>
      </c>
      <c r="D160" s="169">
        <v>844454128.58000004</v>
      </c>
      <c r="F160" s="180"/>
      <c r="G160" s="154"/>
    </row>
    <row r="161" spans="1:7">
      <c r="F161" s="180"/>
      <c r="G161" s="154"/>
    </row>
    <row r="162" spans="1:7">
      <c r="A162" s="146" t="s">
        <v>119</v>
      </c>
      <c r="D162" s="181">
        <v>8.5816046000000007E-3</v>
      </c>
      <c r="F162" s="180"/>
      <c r="G162" s="154"/>
    </row>
    <row r="163" spans="1:7">
      <c r="A163" s="146" t="s">
        <v>120</v>
      </c>
      <c r="D163" s="181">
        <v>1.5096849400000001E-2</v>
      </c>
      <c r="F163" s="180"/>
      <c r="G163" s="154"/>
    </row>
    <row r="164" spans="1:7">
      <c r="A164" s="146" t="s">
        <v>121</v>
      </c>
      <c r="D164" s="181">
        <v>7.0559790000000004E-3</v>
      </c>
      <c r="F164" s="180"/>
      <c r="G164" s="154"/>
    </row>
    <row r="165" spans="1:7">
      <c r="A165" s="146" t="s">
        <v>122</v>
      </c>
      <c r="D165" s="181">
        <v>5.1384369773839348E-3</v>
      </c>
      <c r="F165" s="153"/>
      <c r="G165" s="154"/>
    </row>
    <row r="166" spans="1:7">
      <c r="A166" s="146" t="s">
        <v>123</v>
      </c>
      <c r="D166" s="178">
        <v>8.9682174943459848E-3</v>
      </c>
      <c r="F166" s="153"/>
      <c r="G166" s="154"/>
    </row>
    <row r="167" spans="1:7">
      <c r="A167" s="146"/>
      <c r="F167" s="153"/>
      <c r="G167" s="154"/>
    </row>
    <row r="168" spans="1:7">
      <c r="A168" s="146" t="s">
        <v>124</v>
      </c>
      <c r="D168" s="126">
        <v>11815319.299999999</v>
      </c>
      <c r="F168" s="153"/>
      <c r="G168" s="154"/>
    </row>
    <row r="169" spans="1:7">
      <c r="A169" s="146"/>
      <c r="F169" s="153"/>
      <c r="G169" s="154"/>
    </row>
    <row r="170" spans="1:7" ht="36">
      <c r="A170" s="146" t="s">
        <v>125</v>
      </c>
      <c r="D170" s="163" t="s">
        <v>42</v>
      </c>
      <c r="E170" s="163" t="s">
        <v>41</v>
      </c>
      <c r="F170" s="182" t="s">
        <v>126</v>
      </c>
      <c r="G170" s="154"/>
    </row>
    <row r="171" spans="1:7">
      <c r="A171" s="151" t="s">
        <v>127</v>
      </c>
      <c r="D171" s="168">
        <v>6249763.4800000004</v>
      </c>
      <c r="E171" s="183">
        <v>266</v>
      </c>
      <c r="F171" s="181">
        <v>7.7226422398329704E-3</v>
      </c>
      <c r="G171" s="154"/>
    </row>
    <row r="172" spans="1:7">
      <c r="A172" s="151" t="s">
        <v>128</v>
      </c>
      <c r="D172" s="168">
        <v>2019445.03</v>
      </c>
      <c r="E172" s="183">
        <v>93</v>
      </c>
      <c r="F172" s="181">
        <v>2.4953666710118057E-3</v>
      </c>
      <c r="G172" s="154"/>
    </row>
    <row r="173" spans="1:7">
      <c r="A173" s="151" t="s">
        <v>129</v>
      </c>
      <c r="D173" s="123">
        <v>732994.87</v>
      </c>
      <c r="E173" s="184">
        <v>32</v>
      </c>
      <c r="F173" s="181">
        <v>9.0573941922084968E-4</v>
      </c>
      <c r="G173" s="154"/>
    </row>
    <row r="174" spans="1:7">
      <c r="A174" s="151" t="s">
        <v>130</v>
      </c>
      <c r="D174" s="185">
        <v>0</v>
      </c>
      <c r="E174" s="186">
        <v>0</v>
      </c>
      <c r="F174" s="187">
        <v>0</v>
      </c>
      <c r="G174" s="154"/>
    </row>
    <row r="175" spans="1:7">
      <c r="A175" s="146" t="s">
        <v>131</v>
      </c>
      <c r="D175" s="188">
        <v>9002203.3800000008</v>
      </c>
      <c r="E175" s="183">
        <v>391</v>
      </c>
      <c r="F175" s="189">
        <v>1.1123748330065625E-2</v>
      </c>
      <c r="G175" s="154"/>
    </row>
    <row r="176" spans="1:7">
      <c r="A176" s="146"/>
      <c r="D176" s="168"/>
      <c r="E176" s="183"/>
      <c r="F176" s="153"/>
      <c r="G176" s="154"/>
    </row>
    <row r="177" spans="1:7">
      <c r="A177" s="146" t="s">
        <v>132</v>
      </c>
      <c r="D177" s="181"/>
      <c r="E177" s="181"/>
      <c r="F177" s="180"/>
      <c r="G177" s="154"/>
    </row>
    <row r="178" spans="1:7">
      <c r="A178" s="146" t="s">
        <v>133</v>
      </c>
      <c r="D178" s="181">
        <v>2.41165E-3</v>
      </c>
      <c r="E178" s="181">
        <v>2.1572036000000001E-3</v>
      </c>
      <c r="F178" s="180"/>
      <c r="G178" s="154"/>
    </row>
    <row r="179" spans="1:7">
      <c r="A179" s="146" t="s">
        <v>134</v>
      </c>
      <c r="D179" s="181">
        <v>2.3547170000000001E-3</v>
      </c>
      <c r="E179" s="181">
        <v>2.2630286E-3</v>
      </c>
      <c r="F179" s="180"/>
      <c r="G179" s="154"/>
    </row>
    <row r="180" spans="1:7">
      <c r="A180" s="146" t="s">
        <v>135</v>
      </c>
      <c r="D180" s="181">
        <v>3.1371235000000001E-3</v>
      </c>
      <c r="E180" s="181">
        <v>2.6864554000000001E-3</v>
      </c>
      <c r="F180" s="180"/>
      <c r="G180" s="154"/>
    </row>
    <row r="181" spans="1:7">
      <c r="A181" s="146" t="s">
        <v>136</v>
      </c>
      <c r="D181" s="181">
        <v>3.4011060902326556E-3</v>
      </c>
      <c r="E181" s="181">
        <v>2.81227501799856E-3</v>
      </c>
      <c r="F181" s="153"/>
      <c r="G181" s="154"/>
    </row>
    <row r="182" spans="1:7">
      <c r="A182" s="146" t="s">
        <v>137</v>
      </c>
      <c r="D182" s="181">
        <v>2.8261491475581641E-3</v>
      </c>
      <c r="E182" s="181">
        <v>2.4797406544996401E-3</v>
      </c>
      <c r="F182" s="153"/>
      <c r="G182" s="154"/>
    </row>
    <row r="183" spans="1:7">
      <c r="F183" s="153"/>
      <c r="G183" s="154"/>
    </row>
    <row r="184" spans="1:7">
      <c r="A184" s="102" t="s">
        <v>138</v>
      </c>
      <c r="B184" s="102"/>
      <c r="C184" s="102"/>
      <c r="D184" s="190">
        <v>2783601.37</v>
      </c>
      <c r="F184" s="153"/>
      <c r="G184" s="154"/>
    </row>
    <row r="185" spans="1:7">
      <c r="A185" s="102" t="s">
        <v>139</v>
      </c>
      <c r="B185" s="102"/>
      <c r="C185" s="102"/>
      <c r="D185" s="181">
        <v>3.4396113689119838E-3</v>
      </c>
      <c r="F185" s="153"/>
      <c r="G185" s="154"/>
    </row>
    <row r="186" spans="1:7">
      <c r="A186" s="102" t="s">
        <v>140</v>
      </c>
      <c r="B186" s="102"/>
      <c r="C186" s="102"/>
      <c r="D186" s="181">
        <v>4.9000000000000002E-2</v>
      </c>
      <c r="F186" s="153"/>
      <c r="G186" s="154"/>
    </row>
    <row r="187" spans="1:7">
      <c r="A187" s="102" t="s">
        <v>141</v>
      </c>
      <c r="B187" s="102"/>
      <c r="C187" s="102"/>
      <c r="D187" s="191" t="s">
        <v>155</v>
      </c>
      <c r="F187" s="153"/>
      <c r="G187" s="154"/>
    </row>
    <row r="188" spans="1:7">
      <c r="F188" s="153"/>
      <c r="G188" s="154"/>
    </row>
    <row r="189" spans="1:7">
      <c r="A189" s="102" t="s">
        <v>157</v>
      </c>
      <c r="D189" s="97">
        <v>15090058.73</v>
      </c>
      <c r="F189" s="153"/>
      <c r="G189" s="100"/>
    </row>
    <row r="190" spans="1:7">
      <c r="A190" s="102" t="s">
        <v>158</v>
      </c>
      <c r="B190" s="95"/>
      <c r="C190" s="95"/>
      <c r="D190" s="98">
        <v>589</v>
      </c>
      <c r="F190" s="153"/>
      <c r="G190" s="100"/>
    </row>
    <row r="191" spans="1:7">
      <c r="F191" s="153"/>
      <c r="G191" s="100"/>
    </row>
    <row r="192" spans="1:7">
      <c r="A192" s="103" t="s">
        <v>142</v>
      </c>
      <c r="F192" s="153"/>
      <c r="G192" s="154"/>
    </row>
    <row r="193" spans="1:7">
      <c r="F193" s="153"/>
      <c r="G193" s="154"/>
    </row>
    <row r="194" spans="1:7">
      <c r="A194" s="146"/>
      <c r="E194" s="192"/>
      <c r="F194" s="153"/>
      <c r="G194" s="154"/>
    </row>
    <row r="195" spans="1:7">
      <c r="A195" s="146" t="s">
        <v>143</v>
      </c>
      <c r="E195" s="173"/>
      <c r="F195" s="153"/>
      <c r="G195" s="154"/>
    </row>
    <row r="196" spans="1:7">
      <c r="A196" s="146" t="s">
        <v>144</v>
      </c>
      <c r="E196" s="173"/>
      <c r="F196" s="153"/>
      <c r="G196" s="154"/>
    </row>
    <row r="197" spans="1:7">
      <c r="A197" s="146" t="s">
        <v>145</v>
      </c>
      <c r="E197" s="192"/>
      <c r="F197" s="153"/>
      <c r="G197" s="154"/>
    </row>
    <row r="198" spans="1:7">
      <c r="A198" s="146" t="s">
        <v>146</v>
      </c>
      <c r="E198" s="192" t="s">
        <v>156</v>
      </c>
      <c r="F198" s="153"/>
      <c r="G198" s="154"/>
    </row>
    <row r="199" spans="1:7">
      <c r="A199" s="146"/>
      <c r="E199" s="173"/>
      <c r="F199" s="153"/>
      <c r="G199" s="154"/>
    </row>
    <row r="200" spans="1:7">
      <c r="A200" s="146" t="s">
        <v>159</v>
      </c>
      <c r="E200" s="173"/>
      <c r="F200" s="153"/>
      <c r="G200" s="154"/>
    </row>
    <row r="201" spans="1:7">
      <c r="A201" s="146" t="s">
        <v>150</v>
      </c>
      <c r="E201" s="192" t="s">
        <v>156</v>
      </c>
      <c r="F201" s="153"/>
      <c r="G201" s="154"/>
    </row>
    <row r="202" spans="1:7">
      <c r="A202" s="146"/>
      <c r="E202" s="173"/>
      <c r="F202" s="153"/>
      <c r="G202" s="154"/>
    </row>
    <row r="203" spans="1:7">
      <c r="A203" s="146" t="s">
        <v>160</v>
      </c>
      <c r="E203" s="173"/>
      <c r="F203" s="153"/>
      <c r="G203" s="154"/>
    </row>
    <row r="204" spans="1:7">
      <c r="A204" s="146" t="s">
        <v>152</v>
      </c>
      <c r="E204" s="192" t="s">
        <v>156</v>
      </c>
      <c r="F204" s="153"/>
      <c r="G204" s="154"/>
    </row>
    <row r="205" spans="1:7">
      <c r="A205" s="146"/>
      <c r="E205" s="192"/>
      <c r="F205" s="153"/>
      <c r="G205" s="154"/>
    </row>
    <row r="206" spans="1:7">
      <c r="A206" s="146" t="s">
        <v>161</v>
      </c>
      <c r="E206" s="173"/>
      <c r="G206" s="154"/>
    </row>
    <row r="207" spans="1:7">
      <c r="A207" s="146" t="s">
        <v>154</v>
      </c>
      <c r="E207" s="192" t="s">
        <v>156</v>
      </c>
      <c r="F207" s="149"/>
      <c r="G207" s="154"/>
    </row>
    <row r="208" spans="1:7">
      <c r="G208" s="150"/>
    </row>
    <row r="209" spans="1:7">
      <c r="G209" s="150"/>
    </row>
    <row r="210" spans="1:7">
      <c r="F210" s="149"/>
      <c r="G210" s="150"/>
    </row>
    <row r="211" spans="1:7">
      <c r="F211" s="149"/>
      <c r="G211" s="150"/>
    </row>
    <row r="212" spans="1:7">
      <c r="F212" s="149"/>
      <c r="G212" s="150"/>
    </row>
    <row r="213" spans="1:7">
      <c r="F213" s="149"/>
      <c r="G213" s="150"/>
    </row>
    <row r="214" spans="1:7">
      <c r="A214" s="193"/>
      <c r="B214" s="193"/>
      <c r="C214" s="193"/>
      <c r="D214" s="193"/>
      <c r="E214" s="193"/>
      <c r="F214" s="149"/>
      <c r="G214" s="150"/>
    </row>
    <row r="215" spans="1:7">
      <c r="A215" s="193"/>
      <c r="B215" s="193"/>
      <c r="C215" s="193"/>
      <c r="D215" s="193"/>
      <c r="E215" s="193"/>
      <c r="F215" s="149"/>
      <c r="G215" s="150"/>
    </row>
    <row r="216" spans="1:7">
      <c r="A216" s="193"/>
      <c r="B216" s="193"/>
      <c r="C216" s="193"/>
      <c r="D216" s="193"/>
      <c r="E216" s="193"/>
      <c r="F216" s="149"/>
      <c r="G216" s="150"/>
    </row>
    <row r="217" spans="1:7">
      <c r="A217" s="193"/>
      <c r="B217" s="193"/>
      <c r="C217" s="193"/>
      <c r="D217" s="193"/>
      <c r="E217" s="193"/>
      <c r="F217" s="149"/>
      <c r="G217" s="150"/>
    </row>
    <row r="218" spans="1:7">
      <c r="A218" s="193"/>
      <c r="B218" s="193"/>
      <c r="C218" s="193"/>
      <c r="D218" s="193"/>
      <c r="E218" s="193"/>
      <c r="F218" s="149"/>
      <c r="G218" s="150"/>
    </row>
    <row r="219" spans="1:7">
      <c r="A219" s="193"/>
      <c r="B219" s="193"/>
      <c r="C219" s="193"/>
      <c r="D219" s="193"/>
      <c r="E219" s="193"/>
      <c r="F219" s="149"/>
      <c r="G219" s="150"/>
    </row>
    <row r="220" spans="1:7">
      <c r="A220" s="193"/>
      <c r="B220" s="193"/>
      <c r="C220" s="193"/>
      <c r="D220" s="193"/>
      <c r="E220" s="193"/>
      <c r="F220" s="149"/>
      <c r="G220" s="150"/>
    </row>
    <row r="221" spans="1:7">
      <c r="F221" s="149"/>
      <c r="G221" s="150"/>
    </row>
    <row r="222" spans="1:7">
      <c r="A222" s="193"/>
      <c r="B222" s="193"/>
      <c r="C222" s="193"/>
      <c r="D222" s="193"/>
      <c r="E222" s="193"/>
      <c r="F222" s="149"/>
      <c r="G222" s="150"/>
    </row>
    <row r="223" spans="1:7">
      <c r="A223" s="193"/>
      <c r="B223" s="193"/>
      <c r="C223" s="193"/>
      <c r="D223" s="193"/>
      <c r="E223" s="193"/>
      <c r="F223" s="149"/>
      <c r="G223" s="150"/>
    </row>
    <row r="224" spans="1:7">
      <c r="A224" s="193"/>
      <c r="B224" s="193"/>
      <c r="C224" s="193"/>
      <c r="D224" s="193"/>
      <c r="E224" s="193"/>
      <c r="F224" s="149"/>
      <c r="G224" s="150"/>
    </row>
    <row r="225" spans="1:7">
      <c r="A225" s="193"/>
      <c r="B225" s="193"/>
      <c r="C225" s="193"/>
      <c r="D225" s="193"/>
      <c r="E225" s="193"/>
      <c r="F225" s="149"/>
      <c r="G225" s="150"/>
    </row>
    <row r="226" spans="1:7">
      <c r="A226" s="193"/>
      <c r="B226" s="193"/>
      <c r="C226" s="193"/>
      <c r="D226" s="193"/>
      <c r="E226" s="193"/>
      <c r="F226" s="149"/>
      <c r="G226" s="150"/>
    </row>
    <row r="227" spans="1:7">
      <c r="A227" s="193"/>
      <c r="B227" s="193"/>
      <c r="C227" s="193"/>
      <c r="D227" s="193"/>
      <c r="E227" s="193"/>
      <c r="F227" s="149"/>
      <c r="G227" s="150"/>
    </row>
    <row r="228" spans="1:7">
      <c r="A228" s="193"/>
      <c r="B228" s="193"/>
      <c r="C228" s="193"/>
      <c r="D228" s="193"/>
      <c r="E228" s="193"/>
      <c r="F228" s="149"/>
      <c r="G228" s="150"/>
    </row>
    <row r="229" spans="1:7">
      <c r="F229" s="149"/>
      <c r="G229" s="150"/>
    </row>
    <row r="230" spans="1:7">
      <c r="F230" s="149"/>
      <c r="G230" s="150"/>
    </row>
    <row r="231" spans="1:7">
      <c r="F231" s="149"/>
      <c r="G231" s="150"/>
    </row>
    <row r="232" spans="1:7">
      <c r="F232" s="149"/>
      <c r="G232" s="150"/>
    </row>
    <row r="233" spans="1:7">
      <c r="F233" s="149"/>
      <c r="G233" s="150"/>
    </row>
    <row r="234" spans="1:7">
      <c r="F234" s="149"/>
      <c r="G234" s="150"/>
    </row>
    <row r="235" spans="1:7">
      <c r="F235" s="149"/>
      <c r="G235" s="150"/>
    </row>
    <row r="236" spans="1:7">
      <c r="F236" s="149"/>
      <c r="G236" s="150"/>
    </row>
    <row r="237" spans="1:7">
      <c r="F237" s="149"/>
      <c r="G237" s="150"/>
    </row>
    <row r="238" spans="1:7">
      <c r="F238" s="149"/>
      <c r="G238" s="150"/>
    </row>
    <row r="239" spans="1:7">
      <c r="F239" s="149"/>
      <c r="G239" s="150"/>
    </row>
    <row r="240" spans="1:7">
      <c r="F240" s="149"/>
      <c r="G240" s="150"/>
    </row>
    <row r="241" spans="6:7">
      <c r="F241" s="149"/>
      <c r="G241" s="150"/>
    </row>
    <row r="242" spans="6:7">
      <c r="F242" s="149"/>
      <c r="G242" s="150"/>
    </row>
    <row r="243" spans="6:7">
      <c r="F243" s="149"/>
      <c r="G243" s="150"/>
    </row>
    <row r="244" spans="6:7">
      <c r="F244" s="149"/>
      <c r="G244" s="150"/>
    </row>
    <row r="245" spans="6:7">
      <c r="F245" s="149"/>
      <c r="G245" s="150"/>
    </row>
    <row r="246" spans="6:7">
      <c r="F246" s="149"/>
      <c r="G246" s="150"/>
    </row>
    <row r="247" spans="6:7">
      <c r="F247" s="149"/>
      <c r="G247" s="150"/>
    </row>
    <row r="248" spans="6:7">
      <c r="F248" s="149"/>
      <c r="G248" s="150"/>
    </row>
    <row r="249" spans="6:7">
      <c r="F249" s="149"/>
      <c r="G249" s="150"/>
    </row>
    <row r="250" spans="6:7">
      <c r="F250" s="149"/>
      <c r="G250" s="150"/>
    </row>
    <row r="251" spans="6:7">
      <c r="F251" s="149"/>
      <c r="G251" s="150"/>
    </row>
    <row r="252" spans="6:7">
      <c r="F252" s="149"/>
      <c r="G252" s="150"/>
    </row>
    <row r="253" spans="6:7">
      <c r="F253" s="149"/>
      <c r="G253" s="150"/>
    </row>
    <row r="254" spans="6:7">
      <c r="F254" s="149"/>
      <c r="G254" s="150"/>
    </row>
    <row r="255" spans="6:7">
      <c r="F255" s="149"/>
      <c r="G255" s="150"/>
    </row>
    <row r="256" spans="6:7">
      <c r="F256" s="149"/>
      <c r="G256" s="150"/>
    </row>
    <row r="257" spans="6:7">
      <c r="F257" s="149"/>
      <c r="G257" s="150"/>
    </row>
    <row r="258" spans="6:7">
      <c r="F258" s="149"/>
      <c r="G258" s="150"/>
    </row>
    <row r="259" spans="6:7">
      <c r="F259" s="149"/>
      <c r="G259" s="150"/>
    </row>
    <row r="260" spans="6:7">
      <c r="F260" s="149"/>
      <c r="G260" s="150"/>
    </row>
    <row r="261" spans="6:7">
      <c r="F261" s="149"/>
      <c r="G261" s="150"/>
    </row>
    <row r="262" spans="6:7">
      <c r="F262" s="149"/>
      <c r="G262" s="150"/>
    </row>
    <row r="263" spans="6:7">
      <c r="F263" s="149"/>
      <c r="G263" s="150"/>
    </row>
    <row r="264" spans="6:7">
      <c r="F264" s="149"/>
      <c r="G264" s="150"/>
    </row>
    <row r="265" spans="6:7">
      <c r="F265" s="149"/>
      <c r="G265" s="150"/>
    </row>
    <row r="266" spans="6:7">
      <c r="F266" s="149"/>
      <c r="G266" s="150"/>
    </row>
    <row r="267" spans="6:7">
      <c r="F267" s="149"/>
      <c r="G267" s="150"/>
    </row>
    <row r="268" spans="6:7">
      <c r="F268" s="149"/>
      <c r="G268" s="150"/>
    </row>
    <row r="269" spans="6:7">
      <c r="F269" s="149"/>
      <c r="G269" s="150"/>
    </row>
    <row r="270" spans="6:7">
      <c r="F270" s="149"/>
      <c r="G270" s="150"/>
    </row>
    <row r="271" spans="6:7">
      <c r="F271" s="149"/>
      <c r="G271" s="150"/>
    </row>
    <row r="272" spans="6:7">
      <c r="F272" s="149"/>
      <c r="G272" s="150"/>
    </row>
    <row r="273" spans="6:7">
      <c r="F273" s="149"/>
      <c r="G273" s="150"/>
    </row>
    <row r="274" spans="6:7">
      <c r="F274" s="149"/>
      <c r="G274" s="150"/>
    </row>
    <row r="275" spans="6:7">
      <c r="F275" s="149"/>
      <c r="G275" s="150"/>
    </row>
    <row r="276" spans="6:7">
      <c r="F276" s="149"/>
      <c r="G276" s="150"/>
    </row>
    <row r="277" spans="6:7">
      <c r="F277" s="149"/>
      <c r="G277" s="150"/>
    </row>
    <row r="278" spans="6:7">
      <c r="F278" s="149"/>
      <c r="G278" s="150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19-C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IV278"/>
  <sheetViews>
    <sheetView showRuler="0" topLeftCell="A176" zoomScale="80" zoomScaleNormal="80" zoomScaleSheetLayoutView="90" workbookViewId="0">
      <selection activeCell="D195" sqref="D195"/>
    </sheetView>
  </sheetViews>
  <sheetFormatPr defaultColWidth="9.140625" defaultRowHeight="18"/>
  <cols>
    <col min="1" max="1" width="43.42578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85546875" style="4" customWidth="1"/>
    <col min="7" max="7" width="34.5703125" style="5" customWidth="1"/>
    <col min="8" max="9" width="34.5703125" style="3" customWidth="1"/>
    <col min="10" max="10" width="9.140625" style="3"/>
    <col min="11" max="11" width="9.5703125" style="3" bestFit="1" customWidth="1"/>
    <col min="12" max="16384" width="9.140625" style="3"/>
  </cols>
  <sheetData>
    <row r="1" spans="1:13">
      <c r="A1" s="1" t="s">
        <v>0</v>
      </c>
      <c r="B1" s="2"/>
    </row>
    <row r="2" spans="1:13" ht="15.75" customHeight="1">
      <c r="A2" s="2"/>
      <c r="B2" s="2"/>
      <c r="C2" s="6"/>
    </row>
    <row r="3" spans="1:13" ht="15.75" customHeight="1">
      <c r="A3" s="2" t="s">
        <v>1</v>
      </c>
      <c r="B3" s="7">
        <v>43921</v>
      </c>
      <c r="C3" s="8" t="s">
        <v>2</v>
      </c>
      <c r="D3" s="3">
        <v>30</v>
      </c>
      <c r="E3" s="3" t="s">
        <v>3</v>
      </c>
      <c r="F3" s="9">
        <v>43891</v>
      </c>
      <c r="G3" s="3"/>
    </row>
    <row r="4" spans="1:13" ht="15.75" customHeight="1">
      <c r="A4" s="2" t="s">
        <v>4</v>
      </c>
      <c r="B4" s="7">
        <v>43936</v>
      </c>
      <c r="C4" s="8" t="s">
        <v>5</v>
      </c>
      <c r="D4" s="10">
        <v>30</v>
      </c>
      <c r="E4" s="3" t="s">
        <v>6</v>
      </c>
      <c r="F4" s="9">
        <v>43921</v>
      </c>
      <c r="G4" s="3"/>
    </row>
    <row r="5" spans="1:13" ht="17.25" customHeight="1">
      <c r="A5" s="2"/>
      <c r="B5" s="2"/>
      <c r="C5" s="6"/>
      <c r="E5" s="3" t="s">
        <v>7</v>
      </c>
      <c r="F5" s="9">
        <v>43906</v>
      </c>
      <c r="G5" s="3"/>
    </row>
    <row r="6" spans="1:13" ht="15.75" customHeight="1">
      <c r="A6" s="2"/>
      <c r="B6" s="2"/>
      <c r="C6" s="6"/>
      <c r="E6" s="3" t="s">
        <v>8</v>
      </c>
      <c r="F6" s="9">
        <v>43936</v>
      </c>
      <c r="G6" s="3"/>
    </row>
    <row r="7" spans="1:13">
      <c r="A7" s="11"/>
      <c r="B7" s="12"/>
      <c r="C7" s="13"/>
      <c r="D7" s="14"/>
      <c r="E7" s="11"/>
      <c r="F7" s="15"/>
    </row>
    <row r="8" spans="1:13">
      <c r="A8" s="11"/>
      <c r="B8" s="11"/>
      <c r="C8" s="13"/>
      <c r="D8" s="14"/>
      <c r="E8" s="11"/>
      <c r="F8" s="15"/>
    </row>
    <row r="9" spans="1:13">
      <c r="A9" s="16"/>
      <c r="B9" s="17" t="s">
        <v>9</v>
      </c>
      <c r="C9" s="18" t="s">
        <v>10</v>
      </c>
      <c r="D9" s="18" t="s">
        <v>11</v>
      </c>
      <c r="E9" s="18" t="s">
        <v>12</v>
      </c>
      <c r="F9" s="19" t="s">
        <v>13</v>
      </c>
    </row>
    <row r="10" spans="1:13">
      <c r="A10" s="16" t="s">
        <v>14</v>
      </c>
      <c r="B10" s="20"/>
      <c r="C10" s="21">
        <v>1364914302.27</v>
      </c>
      <c r="D10" s="22">
        <v>1170046593.5999999</v>
      </c>
      <c r="E10" s="23">
        <v>1131441506.7</v>
      </c>
      <c r="F10" s="24">
        <v>0.86894671466941364</v>
      </c>
      <c r="G10" s="25"/>
      <c r="H10" s="26"/>
      <c r="I10" s="26"/>
      <c r="J10" s="26"/>
      <c r="K10" s="26"/>
      <c r="L10" s="26"/>
      <c r="M10" s="26"/>
    </row>
    <row r="11" spans="1:13">
      <c r="A11" s="16" t="s">
        <v>15</v>
      </c>
      <c r="B11" s="20"/>
      <c r="C11" s="27">
        <v>62830425.780000001</v>
      </c>
      <c r="D11" s="22">
        <v>50075824.840000004</v>
      </c>
      <c r="E11" s="23">
        <v>47654245.289999999</v>
      </c>
      <c r="F11" s="24"/>
      <c r="G11" s="25"/>
      <c r="H11" s="26"/>
      <c r="I11" s="26"/>
      <c r="J11" s="26"/>
      <c r="K11" s="26"/>
      <c r="L11" s="26"/>
      <c r="M11" s="26"/>
    </row>
    <row r="12" spans="1:13">
      <c r="A12" s="16" t="s">
        <v>16</v>
      </c>
      <c r="B12" s="20"/>
      <c r="C12" s="28">
        <v>1302083876.49</v>
      </c>
      <c r="D12" s="22">
        <v>1119970768.76</v>
      </c>
      <c r="E12" s="23">
        <v>1083787261.4100001</v>
      </c>
      <c r="F12" s="24"/>
      <c r="G12" s="25"/>
      <c r="H12" s="26"/>
      <c r="I12" s="26"/>
      <c r="J12" s="26"/>
      <c r="K12" s="26"/>
      <c r="L12" s="26"/>
      <c r="M12" s="26"/>
    </row>
    <row r="13" spans="1:13">
      <c r="A13" s="16" t="s">
        <v>17</v>
      </c>
      <c r="B13" s="11"/>
      <c r="C13" s="28">
        <v>1302083876.49</v>
      </c>
      <c r="D13" s="22">
        <v>1119970768.76</v>
      </c>
      <c r="E13" s="23">
        <v>1083787261.4100001</v>
      </c>
      <c r="F13" s="24">
        <v>0.83234826955352714</v>
      </c>
      <c r="G13" s="25"/>
      <c r="H13" s="29"/>
      <c r="I13" s="26"/>
      <c r="J13" s="26"/>
      <c r="K13" s="26"/>
      <c r="L13" s="26"/>
      <c r="M13" s="26"/>
    </row>
    <row r="14" spans="1:13">
      <c r="A14" s="30" t="s">
        <v>18</v>
      </c>
      <c r="B14" s="31">
        <v>1.9597799999999999E-2</v>
      </c>
      <c r="C14" s="27">
        <v>275000000</v>
      </c>
      <c r="D14" s="22">
        <v>92886892.269999996</v>
      </c>
      <c r="E14" s="23">
        <v>56703384.920000091</v>
      </c>
      <c r="F14" s="24">
        <v>0.20619412698181852</v>
      </c>
      <c r="G14" s="25"/>
      <c r="H14" s="29"/>
      <c r="I14" s="26"/>
      <c r="J14" s="26"/>
      <c r="K14" s="26"/>
      <c r="L14" s="26"/>
      <c r="M14" s="26"/>
    </row>
    <row r="15" spans="1:13">
      <c r="A15" s="30" t="s">
        <v>19</v>
      </c>
      <c r="B15" s="31">
        <v>1.9699999999999999E-2</v>
      </c>
      <c r="C15" s="27">
        <v>371250000</v>
      </c>
      <c r="D15" s="22">
        <v>371250000</v>
      </c>
      <c r="E15" s="23">
        <v>371250000</v>
      </c>
      <c r="F15" s="24">
        <v>1</v>
      </c>
      <c r="G15" s="25"/>
      <c r="I15" s="26"/>
      <c r="J15" s="26"/>
      <c r="K15" s="26"/>
      <c r="L15" s="26"/>
      <c r="M15" s="26"/>
    </row>
    <row r="16" spans="1:13">
      <c r="A16" s="30" t="s">
        <v>20</v>
      </c>
      <c r="B16" s="31">
        <v>9.4462999999999995E-3</v>
      </c>
      <c r="C16" s="27">
        <v>60000000</v>
      </c>
      <c r="D16" s="22">
        <v>60000000</v>
      </c>
      <c r="E16" s="23">
        <v>60000000</v>
      </c>
      <c r="F16" s="24">
        <v>1</v>
      </c>
      <c r="G16" s="25"/>
      <c r="I16" s="26"/>
      <c r="J16" s="26"/>
      <c r="K16" s="26"/>
      <c r="L16" s="26"/>
      <c r="M16" s="26"/>
    </row>
    <row r="17" spans="1:13">
      <c r="A17" s="30" t="s">
        <v>21</v>
      </c>
      <c r="B17" s="31">
        <v>1.9300000000000001E-2</v>
      </c>
      <c r="C17" s="27">
        <v>431250000</v>
      </c>
      <c r="D17" s="22">
        <v>431250000</v>
      </c>
      <c r="E17" s="23">
        <v>431250000</v>
      </c>
      <c r="F17" s="24">
        <v>1</v>
      </c>
      <c r="G17" s="25"/>
      <c r="I17" s="26"/>
      <c r="J17" s="26"/>
      <c r="K17" s="26"/>
      <c r="L17" s="26"/>
      <c r="M17" s="26"/>
    </row>
    <row r="18" spans="1:13">
      <c r="A18" s="30" t="s">
        <v>22</v>
      </c>
      <c r="B18" s="31">
        <v>1.95E-2</v>
      </c>
      <c r="C18" s="27">
        <v>112500000</v>
      </c>
      <c r="D18" s="22">
        <v>112500000</v>
      </c>
      <c r="E18" s="23">
        <v>112500000</v>
      </c>
      <c r="F18" s="24">
        <v>1</v>
      </c>
      <c r="I18" s="26"/>
      <c r="J18" s="26"/>
      <c r="K18" s="26"/>
      <c r="L18" s="26"/>
      <c r="M18" s="26"/>
    </row>
    <row r="19" spans="1:13">
      <c r="A19" s="30" t="s">
        <v>23</v>
      </c>
      <c r="B19" s="31">
        <v>0</v>
      </c>
      <c r="C19" s="21">
        <v>52083876.490000002</v>
      </c>
      <c r="D19" s="22">
        <v>52083876.490000002</v>
      </c>
      <c r="E19" s="23">
        <v>52083876.490000002</v>
      </c>
      <c r="F19" s="24">
        <v>1</v>
      </c>
      <c r="I19" s="26"/>
      <c r="J19" s="26"/>
      <c r="K19" s="26"/>
      <c r="L19" s="26"/>
      <c r="M19" s="26"/>
    </row>
    <row r="20" spans="1:13">
      <c r="A20" s="32"/>
      <c r="B20" s="33"/>
      <c r="C20" s="34"/>
      <c r="D20" s="34"/>
      <c r="E20" s="34"/>
      <c r="F20" s="35"/>
    </row>
    <row r="21" spans="1:13">
      <c r="A21" s="32"/>
      <c r="B21" s="33"/>
      <c r="C21" s="34"/>
      <c r="D21" s="34"/>
      <c r="E21" s="34"/>
      <c r="F21" s="36"/>
    </row>
    <row r="22" spans="1:13" ht="54">
      <c r="A22" s="32"/>
      <c r="B22" s="37" t="s">
        <v>24</v>
      </c>
      <c r="C22" s="37" t="s">
        <v>25</v>
      </c>
      <c r="D22" s="38" t="s">
        <v>26</v>
      </c>
      <c r="E22" s="38" t="s">
        <v>27</v>
      </c>
      <c r="F22" s="36"/>
    </row>
    <row r="23" spans="1:13">
      <c r="A23" s="32" t="s">
        <v>18</v>
      </c>
      <c r="B23" s="22">
        <v>36183507.349999905</v>
      </c>
      <c r="C23" s="22">
        <v>151698.23000000001</v>
      </c>
      <c r="D23" s="39">
        <v>131.57639036363602</v>
      </c>
      <c r="E23" s="40">
        <v>0.55162992727272731</v>
      </c>
      <c r="F23" s="36"/>
    </row>
    <row r="24" spans="1:13">
      <c r="A24" s="32" t="s">
        <v>19</v>
      </c>
      <c r="B24" s="22">
        <v>0</v>
      </c>
      <c r="C24" s="22">
        <v>609468.75</v>
      </c>
      <c r="D24" s="39">
        <v>0</v>
      </c>
      <c r="E24" s="40">
        <v>1.6416666666666666</v>
      </c>
      <c r="F24" s="36"/>
    </row>
    <row r="25" spans="1:13">
      <c r="A25" s="32" t="s">
        <v>20</v>
      </c>
      <c r="B25" s="22">
        <v>0</v>
      </c>
      <c r="C25" s="22">
        <v>47231.5</v>
      </c>
      <c r="D25" s="39">
        <v>0</v>
      </c>
      <c r="E25" s="40">
        <v>0.78719166666666662</v>
      </c>
      <c r="F25" s="36"/>
    </row>
    <row r="26" spans="1:13">
      <c r="A26" s="32" t="s">
        <v>21</v>
      </c>
      <c r="B26" s="22">
        <v>0</v>
      </c>
      <c r="C26" s="22">
        <v>693593.75</v>
      </c>
      <c r="D26" s="39">
        <v>0</v>
      </c>
      <c r="E26" s="40">
        <v>1.6083333333333334</v>
      </c>
      <c r="F26" s="36"/>
    </row>
    <row r="27" spans="1:13">
      <c r="A27" s="32" t="s">
        <v>22</v>
      </c>
      <c r="B27" s="22">
        <v>0</v>
      </c>
      <c r="C27" s="22">
        <v>182812.5</v>
      </c>
      <c r="D27" s="39">
        <v>0</v>
      </c>
      <c r="E27" s="40">
        <v>1.625</v>
      </c>
      <c r="F27" s="36"/>
    </row>
    <row r="28" spans="1:13">
      <c r="A28" s="32" t="s">
        <v>23</v>
      </c>
      <c r="B28" s="22">
        <v>0</v>
      </c>
      <c r="C28" s="22">
        <v>0</v>
      </c>
      <c r="D28" s="39">
        <v>0</v>
      </c>
      <c r="E28" s="40">
        <v>0</v>
      </c>
      <c r="F28" s="36"/>
    </row>
    <row r="29" spans="1:13" ht="18.75" thickBot="1">
      <c r="A29" s="41" t="s">
        <v>28</v>
      </c>
      <c r="B29" s="42">
        <v>36183507.349999905</v>
      </c>
      <c r="C29" s="42">
        <v>1684804.73</v>
      </c>
      <c r="D29" s="43"/>
      <c r="E29" s="34"/>
      <c r="F29" s="36"/>
    </row>
    <row r="30" spans="1:13">
      <c r="B30" s="29"/>
      <c r="C30" s="29"/>
      <c r="D30" s="44"/>
      <c r="E30" s="29"/>
      <c r="F30" s="45"/>
    </row>
    <row r="31" spans="1:13">
      <c r="A31" s="46"/>
      <c r="B31" s="47"/>
      <c r="C31" s="29"/>
      <c r="D31" s="29"/>
      <c r="E31" s="29"/>
      <c r="F31" s="45"/>
    </row>
    <row r="32" spans="1:13">
      <c r="A32" s="3" t="s">
        <v>29</v>
      </c>
      <c r="E32" s="48"/>
    </row>
    <row r="33" spans="1:7">
      <c r="E33" s="48"/>
      <c r="F33" s="49"/>
      <c r="G33" s="50"/>
    </row>
    <row r="34" spans="1:7">
      <c r="A34" s="46" t="s">
        <v>30</v>
      </c>
      <c r="F34" s="49"/>
      <c r="G34" s="50"/>
    </row>
    <row r="35" spans="1:7">
      <c r="A35" s="51" t="s">
        <v>31</v>
      </c>
      <c r="E35" s="52">
        <v>3556312.73</v>
      </c>
      <c r="F35" s="53"/>
      <c r="G35" s="54"/>
    </row>
    <row r="36" spans="1:7">
      <c r="A36" s="51" t="s">
        <v>32</v>
      </c>
      <c r="E36" s="55">
        <v>0</v>
      </c>
      <c r="F36" s="53"/>
      <c r="G36" s="54"/>
    </row>
    <row r="37" spans="1:7">
      <c r="A37" s="46" t="s">
        <v>33</v>
      </c>
      <c r="E37" s="52">
        <v>3556312.73</v>
      </c>
      <c r="F37" s="53"/>
      <c r="G37" s="54"/>
    </row>
    <row r="38" spans="1:7">
      <c r="E38" s="56"/>
      <c r="F38" s="53"/>
      <c r="G38" s="54"/>
    </row>
    <row r="39" spans="1:7">
      <c r="A39" s="46" t="s">
        <v>34</v>
      </c>
      <c r="E39" s="56"/>
      <c r="F39" s="53"/>
      <c r="G39" s="54"/>
    </row>
    <row r="40" spans="1:7">
      <c r="A40" s="51" t="s">
        <v>35</v>
      </c>
      <c r="E40" s="52">
        <v>37013645.530000001</v>
      </c>
      <c r="F40" s="53"/>
      <c r="G40" s="54"/>
    </row>
    <row r="41" spans="1:7">
      <c r="A41" s="51" t="s">
        <v>36</v>
      </c>
      <c r="E41" s="55">
        <v>0</v>
      </c>
      <c r="F41" s="53"/>
      <c r="G41" s="54"/>
    </row>
    <row r="42" spans="1:7">
      <c r="A42" s="46" t="s">
        <v>37</v>
      </c>
      <c r="E42" s="52">
        <v>37013645.530000001</v>
      </c>
      <c r="F42" s="53"/>
      <c r="G42" s="54"/>
    </row>
    <row r="43" spans="1:7">
      <c r="A43" s="51"/>
      <c r="E43" s="57"/>
      <c r="F43" s="53"/>
      <c r="G43" s="54"/>
    </row>
    <row r="44" spans="1:7">
      <c r="A44" s="46" t="s">
        <v>38</v>
      </c>
      <c r="E44" s="52">
        <v>503264.25</v>
      </c>
      <c r="F44" s="53"/>
      <c r="G44" s="54"/>
    </row>
    <row r="45" spans="1:7">
      <c r="A45" s="46"/>
      <c r="E45" s="52"/>
      <c r="F45" s="53"/>
      <c r="G45" s="54"/>
    </row>
    <row r="46" spans="1:7">
      <c r="A46" s="46"/>
      <c r="E46" s="58"/>
      <c r="F46" s="53"/>
      <c r="G46" s="54"/>
    </row>
    <row r="47" spans="1:7" ht="18.75" thickBot="1">
      <c r="A47" s="3" t="s">
        <v>39</v>
      </c>
      <c r="E47" s="59">
        <v>41073222.509999998</v>
      </c>
      <c r="F47" s="53"/>
      <c r="G47" s="54"/>
    </row>
    <row r="48" spans="1:7" ht="18.75" thickTop="1">
      <c r="E48" s="60"/>
      <c r="F48" s="53"/>
      <c r="G48" s="54"/>
    </row>
    <row r="49" spans="1:7">
      <c r="A49" s="3" t="s">
        <v>40</v>
      </c>
      <c r="D49" s="61"/>
      <c r="E49" s="62"/>
      <c r="F49" s="53"/>
      <c r="G49" s="54"/>
    </row>
    <row r="50" spans="1:7">
      <c r="D50" s="63" t="s">
        <v>41</v>
      </c>
      <c r="E50" s="63" t="s">
        <v>42</v>
      </c>
      <c r="F50" s="53"/>
      <c r="G50" s="54"/>
    </row>
    <row r="51" spans="1:7">
      <c r="A51" s="46" t="s">
        <v>43</v>
      </c>
      <c r="D51" s="64">
        <v>54345</v>
      </c>
      <c r="E51" s="58">
        <v>1119970768.76</v>
      </c>
      <c r="F51" s="53"/>
      <c r="G51" s="54"/>
    </row>
    <row r="52" spans="1:7">
      <c r="A52" s="46" t="s">
        <v>44</v>
      </c>
      <c r="D52" s="65"/>
      <c r="E52" s="55">
        <v>36183507.349999905</v>
      </c>
      <c r="F52" s="53"/>
      <c r="G52" s="54"/>
    </row>
    <row r="53" spans="1:7">
      <c r="A53" s="46"/>
      <c r="D53" s="66">
        <v>53472</v>
      </c>
      <c r="E53" s="67">
        <v>1083787261.4100001</v>
      </c>
      <c r="F53" s="53"/>
      <c r="G53" s="54"/>
    </row>
    <row r="54" spans="1:7">
      <c r="F54" s="53"/>
      <c r="G54" s="54"/>
    </row>
    <row r="55" spans="1:7">
      <c r="A55" s="3" t="s">
        <v>45</v>
      </c>
      <c r="E55" s="61"/>
      <c r="F55" s="53"/>
      <c r="G55" s="54"/>
    </row>
    <row r="56" spans="1:7">
      <c r="F56" s="53"/>
      <c r="G56" s="54"/>
    </row>
    <row r="57" spans="1:7">
      <c r="A57" s="46" t="s">
        <v>39</v>
      </c>
      <c r="E57" s="68">
        <v>41073222.509999998</v>
      </c>
      <c r="F57" s="53"/>
      <c r="G57" s="54"/>
    </row>
    <row r="58" spans="1:7">
      <c r="A58" s="46" t="s">
        <v>46</v>
      </c>
      <c r="E58" s="68">
        <v>0</v>
      </c>
      <c r="F58" s="53"/>
      <c r="G58" s="54"/>
    </row>
    <row r="59" spans="1:7">
      <c r="A59" s="46" t="s">
        <v>47</v>
      </c>
      <c r="E59" s="69">
        <v>41073222.509999998</v>
      </c>
      <c r="F59" s="53"/>
      <c r="G59" s="54"/>
    </row>
    <row r="60" spans="1:7">
      <c r="F60" s="53"/>
      <c r="G60" s="54"/>
    </row>
    <row r="61" spans="1:7">
      <c r="A61" s="46" t="s">
        <v>48</v>
      </c>
      <c r="E61" s="29">
        <v>0</v>
      </c>
      <c r="F61" s="53"/>
      <c r="G61" s="54"/>
    </row>
    <row r="62" spans="1:7">
      <c r="F62" s="53"/>
      <c r="G62" s="54"/>
    </row>
    <row r="63" spans="1:7">
      <c r="A63" s="46" t="s">
        <v>49</v>
      </c>
      <c r="F63" s="53"/>
      <c r="G63" s="54"/>
    </row>
    <row r="64" spans="1:7">
      <c r="A64" s="51" t="s">
        <v>50</v>
      </c>
      <c r="E64" s="68">
        <v>975038.83</v>
      </c>
      <c r="F64" s="53"/>
      <c r="G64" s="54"/>
    </row>
    <row r="65" spans="1:7">
      <c r="A65" s="51" t="s">
        <v>51</v>
      </c>
      <c r="E65" s="68">
        <v>975038.83</v>
      </c>
      <c r="F65" s="53"/>
      <c r="G65" s="54"/>
    </row>
    <row r="66" spans="1:7">
      <c r="A66" s="51" t="s">
        <v>52</v>
      </c>
      <c r="E66" s="69">
        <v>0</v>
      </c>
      <c r="F66" s="53"/>
      <c r="G66" s="54"/>
    </row>
    <row r="67" spans="1:7">
      <c r="F67" s="53"/>
      <c r="G67" s="54"/>
    </row>
    <row r="68" spans="1:7">
      <c r="A68" s="46" t="s">
        <v>53</v>
      </c>
      <c r="F68" s="53"/>
      <c r="G68" s="54"/>
    </row>
    <row r="69" spans="1:7">
      <c r="A69" s="51" t="s">
        <v>54</v>
      </c>
      <c r="F69" s="53"/>
      <c r="G69" s="54"/>
    </row>
    <row r="70" spans="1:7">
      <c r="A70" s="70" t="s">
        <v>55</v>
      </c>
      <c r="E70" s="68">
        <v>0</v>
      </c>
      <c r="F70" s="53"/>
      <c r="G70" s="54"/>
    </row>
    <row r="71" spans="1:7">
      <c r="A71" s="70" t="s">
        <v>56</v>
      </c>
      <c r="E71" s="68">
        <v>0</v>
      </c>
      <c r="F71" s="53"/>
      <c r="G71" s="54"/>
    </row>
    <row r="72" spans="1:7">
      <c r="A72" s="70" t="s">
        <v>57</v>
      </c>
      <c r="E72" s="68">
        <v>151698.23000000001</v>
      </c>
      <c r="F72" s="53"/>
      <c r="G72" s="54"/>
    </row>
    <row r="73" spans="1:7">
      <c r="A73" s="70"/>
      <c r="E73" s="68"/>
      <c r="F73" s="53"/>
      <c r="G73" s="54"/>
    </row>
    <row r="74" spans="1:7">
      <c r="A74" s="70" t="s">
        <v>58</v>
      </c>
      <c r="E74" s="68">
        <v>151698.23000000001</v>
      </c>
      <c r="F74" s="53"/>
      <c r="G74" s="54"/>
    </row>
    <row r="75" spans="1:7">
      <c r="A75" s="70" t="s">
        <v>59</v>
      </c>
      <c r="E75" s="68">
        <v>0</v>
      </c>
      <c r="F75" s="53"/>
      <c r="G75" s="54"/>
    </row>
    <row r="76" spans="1:7">
      <c r="F76" s="53"/>
      <c r="G76" s="54"/>
    </row>
    <row r="77" spans="1:7">
      <c r="A77" s="51" t="s">
        <v>60</v>
      </c>
      <c r="F77" s="53"/>
      <c r="G77" s="54"/>
    </row>
    <row r="78" spans="1:7">
      <c r="A78" s="70" t="s">
        <v>61</v>
      </c>
      <c r="E78" s="68">
        <v>0</v>
      </c>
      <c r="F78" s="53"/>
      <c r="G78" s="54"/>
    </row>
    <row r="79" spans="1:7">
      <c r="A79" s="70" t="s">
        <v>62</v>
      </c>
      <c r="E79" s="68">
        <v>0</v>
      </c>
      <c r="F79" s="53"/>
      <c r="G79" s="54"/>
    </row>
    <row r="80" spans="1:7">
      <c r="A80" s="70" t="s">
        <v>63</v>
      </c>
      <c r="E80" s="68">
        <v>609468.75</v>
      </c>
      <c r="F80" s="53"/>
      <c r="G80" s="54"/>
    </row>
    <row r="81" spans="1:7">
      <c r="A81" s="70"/>
      <c r="E81" s="68"/>
      <c r="F81" s="53"/>
      <c r="G81" s="54"/>
    </row>
    <row r="82" spans="1:7">
      <c r="A82" s="70" t="s">
        <v>64</v>
      </c>
      <c r="E82" s="68">
        <v>609468.75</v>
      </c>
      <c r="F82" s="53"/>
      <c r="G82" s="54"/>
    </row>
    <row r="83" spans="1:7">
      <c r="A83" s="70" t="s">
        <v>65</v>
      </c>
      <c r="E83" s="68">
        <v>0</v>
      </c>
      <c r="F83" s="53"/>
      <c r="G83" s="54"/>
    </row>
    <row r="84" spans="1:7">
      <c r="A84" s="70"/>
      <c r="F84" s="53"/>
      <c r="G84" s="54"/>
    </row>
    <row r="85" spans="1:7">
      <c r="A85" s="51" t="s">
        <v>66</v>
      </c>
      <c r="F85" s="53"/>
      <c r="G85" s="54"/>
    </row>
    <row r="86" spans="1:7">
      <c r="A86" s="70" t="s">
        <v>67</v>
      </c>
      <c r="E86" s="68">
        <v>0</v>
      </c>
      <c r="F86" s="53"/>
      <c r="G86" s="54"/>
    </row>
    <row r="87" spans="1:7">
      <c r="A87" s="70" t="s">
        <v>68</v>
      </c>
      <c r="E87" s="68">
        <v>0</v>
      </c>
      <c r="F87" s="53"/>
      <c r="G87" s="54"/>
    </row>
    <row r="88" spans="1:7">
      <c r="A88" s="70" t="s">
        <v>69</v>
      </c>
      <c r="E88" s="68">
        <v>47231.5</v>
      </c>
      <c r="F88" s="53"/>
      <c r="G88" s="54"/>
    </row>
    <row r="89" spans="1:7">
      <c r="A89" s="70"/>
      <c r="E89" s="68"/>
      <c r="F89" s="53"/>
      <c r="G89" s="54"/>
    </row>
    <row r="90" spans="1:7">
      <c r="A90" s="70" t="s">
        <v>70</v>
      </c>
      <c r="E90" s="68">
        <v>47231.5</v>
      </c>
      <c r="F90" s="53"/>
      <c r="G90" s="54"/>
    </row>
    <row r="91" spans="1:7">
      <c r="A91" s="70" t="s">
        <v>71</v>
      </c>
      <c r="E91" s="68">
        <v>0</v>
      </c>
      <c r="F91" s="53"/>
      <c r="G91" s="54"/>
    </row>
    <row r="92" spans="1:7">
      <c r="A92" s="70"/>
      <c r="F92" s="53"/>
      <c r="G92" s="54"/>
    </row>
    <row r="93" spans="1:7">
      <c r="A93" s="51" t="s">
        <v>72</v>
      </c>
      <c r="F93" s="53"/>
      <c r="G93" s="54"/>
    </row>
    <row r="94" spans="1:7">
      <c r="A94" s="70" t="s">
        <v>73</v>
      </c>
      <c r="E94" s="68">
        <v>0</v>
      </c>
      <c r="F94" s="53"/>
      <c r="G94" s="54"/>
    </row>
    <row r="95" spans="1:7">
      <c r="A95" s="70" t="s">
        <v>74</v>
      </c>
      <c r="E95" s="68">
        <v>0</v>
      </c>
      <c r="F95" s="53"/>
      <c r="G95" s="54"/>
    </row>
    <row r="96" spans="1:7">
      <c r="A96" s="70" t="s">
        <v>75</v>
      </c>
      <c r="E96" s="68">
        <v>693593.75</v>
      </c>
      <c r="F96" s="53"/>
      <c r="G96" s="54"/>
    </row>
    <row r="97" spans="1:7">
      <c r="A97" s="70"/>
      <c r="E97" s="68"/>
      <c r="F97" s="53"/>
      <c r="G97" s="54"/>
    </row>
    <row r="98" spans="1:7">
      <c r="A98" s="70" t="s">
        <v>76</v>
      </c>
      <c r="E98" s="68">
        <v>693593.75</v>
      </c>
      <c r="F98" s="53"/>
      <c r="G98" s="54"/>
    </row>
    <row r="99" spans="1:7">
      <c r="A99" s="70" t="s">
        <v>77</v>
      </c>
      <c r="E99" s="68">
        <v>0</v>
      </c>
      <c r="F99" s="53"/>
      <c r="G99" s="54"/>
    </row>
    <row r="100" spans="1:7">
      <c r="F100" s="53"/>
      <c r="G100" s="54"/>
    </row>
    <row r="101" spans="1:7">
      <c r="A101" s="51" t="s">
        <v>78</v>
      </c>
      <c r="F101" s="53"/>
      <c r="G101" s="54"/>
    </row>
    <row r="102" spans="1:7">
      <c r="A102" s="70" t="s">
        <v>79</v>
      </c>
      <c r="E102" s="68">
        <v>0</v>
      </c>
      <c r="F102" s="53"/>
      <c r="G102" s="54"/>
    </row>
    <row r="103" spans="1:7">
      <c r="A103" s="70" t="s">
        <v>80</v>
      </c>
      <c r="E103" s="68">
        <v>0</v>
      </c>
      <c r="F103" s="53"/>
      <c r="G103" s="54"/>
    </row>
    <row r="104" spans="1:7">
      <c r="A104" s="70" t="s">
        <v>81</v>
      </c>
      <c r="E104" s="68">
        <v>182812.5</v>
      </c>
      <c r="F104" s="53"/>
      <c r="G104" s="54"/>
    </row>
    <row r="105" spans="1:7">
      <c r="A105" s="70"/>
      <c r="E105" s="68"/>
      <c r="F105" s="53"/>
      <c r="G105" s="54"/>
    </row>
    <row r="106" spans="1:7">
      <c r="A106" s="70" t="s">
        <v>82</v>
      </c>
      <c r="E106" s="68">
        <v>182812.5</v>
      </c>
      <c r="F106" s="53"/>
      <c r="G106" s="54"/>
    </row>
    <row r="107" spans="1:7">
      <c r="A107" s="70" t="s">
        <v>83</v>
      </c>
      <c r="E107" s="68">
        <v>0</v>
      </c>
      <c r="F107" s="53"/>
      <c r="G107" s="54"/>
    </row>
    <row r="108" spans="1:7">
      <c r="A108" s="70"/>
      <c r="E108" s="29"/>
      <c r="F108" s="53"/>
      <c r="G108" s="54"/>
    </row>
    <row r="109" spans="1:7">
      <c r="A109" s="51" t="s">
        <v>84</v>
      </c>
      <c r="F109" s="53"/>
      <c r="G109" s="54"/>
    </row>
    <row r="110" spans="1:7">
      <c r="A110" s="70" t="s">
        <v>85</v>
      </c>
      <c r="E110" s="69">
        <v>1684804.73</v>
      </c>
      <c r="F110" s="53"/>
      <c r="G110" s="54"/>
    </row>
    <row r="111" spans="1:7">
      <c r="A111" s="70" t="s">
        <v>86</v>
      </c>
      <c r="E111" s="69">
        <v>1684804.73</v>
      </c>
      <c r="F111" s="53"/>
      <c r="G111" s="54"/>
    </row>
    <row r="112" spans="1:7">
      <c r="A112" s="70" t="s">
        <v>87</v>
      </c>
      <c r="E112" s="69">
        <v>0</v>
      </c>
      <c r="F112" s="53"/>
      <c r="G112" s="54"/>
    </row>
    <row r="113" spans="1:7">
      <c r="A113" s="70" t="s">
        <v>88</v>
      </c>
      <c r="E113" s="69">
        <v>0</v>
      </c>
      <c r="F113" s="53"/>
      <c r="G113" s="54"/>
    </row>
    <row r="114" spans="1:7">
      <c r="F114" s="53"/>
      <c r="G114" s="54"/>
    </row>
    <row r="115" spans="1:7">
      <c r="A115" s="46" t="s">
        <v>89</v>
      </c>
      <c r="E115" s="26">
        <v>38413378.952</v>
      </c>
      <c r="F115" s="53"/>
      <c r="G115" s="54"/>
    </row>
    <row r="116" spans="1:7">
      <c r="A116" s="51"/>
      <c r="F116" s="53"/>
      <c r="G116" s="54"/>
    </row>
    <row r="117" spans="1:7">
      <c r="A117" s="46" t="s">
        <v>90</v>
      </c>
      <c r="E117" s="71">
        <v>36183507.349999905</v>
      </c>
      <c r="F117" s="53"/>
      <c r="G117" s="54"/>
    </row>
    <row r="118" spans="1:7">
      <c r="A118" s="46"/>
      <c r="F118" s="53"/>
      <c r="G118" s="54"/>
    </row>
    <row r="119" spans="1:7">
      <c r="A119" s="51" t="s">
        <v>91</v>
      </c>
      <c r="E119" s="68">
        <v>0</v>
      </c>
      <c r="F119" s="53"/>
      <c r="G119" s="54"/>
    </row>
    <row r="120" spans="1:7">
      <c r="A120" s="51" t="s">
        <v>92</v>
      </c>
      <c r="E120" s="72">
        <v>36183507.349999905</v>
      </c>
      <c r="F120" s="53"/>
      <c r="G120" s="54"/>
    </row>
    <row r="121" spans="1:7">
      <c r="A121" s="51" t="s">
        <v>93</v>
      </c>
      <c r="E121" s="69">
        <v>0</v>
      </c>
      <c r="F121" s="53"/>
      <c r="G121" s="54"/>
    </row>
    <row r="122" spans="1:7">
      <c r="A122" s="51"/>
      <c r="E122" s="26"/>
      <c r="F122" s="53"/>
      <c r="G122" s="54"/>
    </row>
    <row r="123" spans="1:7">
      <c r="A123" s="46" t="s">
        <v>94</v>
      </c>
      <c r="E123" s="69">
        <v>0</v>
      </c>
      <c r="F123" s="53"/>
      <c r="G123" s="54"/>
    </row>
    <row r="124" spans="1:7">
      <c r="A124" s="46"/>
      <c r="E124" s="73"/>
      <c r="F124" s="53"/>
      <c r="G124" s="54"/>
    </row>
    <row r="125" spans="1:7">
      <c r="A125" s="51" t="s">
        <v>95</v>
      </c>
      <c r="E125" s="68">
        <v>0</v>
      </c>
      <c r="F125" s="53"/>
      <c r="G125" s="54"/>
    </row>
    <row r="126" spans="1:7">
      <c r="A126" s="51" t="s">
        <v>96</v>
      </c>
      <c r="E126" s="69">
        <v>0</v>
      </c>
      <c r="F126" s="53"/>
      <c r="G126" s="54"/>
    </row>
    <row r="127" spans="1:7">
      <c r="A127" s="51" t="s">
        <v>97</v>
      </c>
      <c r="E127" s="69">
        <v>0</v>
      </c>
      <c r="F127" s="53"/>
      <c r="G127" s="54"/>
    </row>
    <row r="128" spans="1:7">
      <c r="A128" s="51"/>
      <c r="E128" s="26"/>
      <c r="F128" s="53"/>
      <c r="G128" s="54"/>
    </row>
    <row r="129" spans="1:7">
      <c r="A129" s="46" t="s">
        <v>98</v>
      </c>
      <c r="E129" s="69">
        <v>2229871.602000095</v>
      </c>
      <c r="F129" s="53"/>
      <c r="G129" s="54"/>
    </row>
    <row r="130" spans="1:7">
      <c r="A130" s="51" t="s">
        <v>99</v>
      </c>
      <c r="E130" s="68">
        <v>0</v>
      </c>
      <c r="F130" s="53"/>
      <c r="G130" s="54"/>
    </row>
    <row r="131" spans="1:7">
      <c r="A131" s="46" t="s">
        <v>100</v>
      </c>
      <c r="E131" s="69">
        <v>2229871.602000095</v>
      </c>
      <c r="F131" s="53"/>
      <c r="G131" s="54"/>
    </row>
    <row r="132" spans="1:7">
      <c r="F132" s="53"/>
      <c r="G132" s="54"/>
    </row>
    <row r="133" spans="1:7" hidden="1">
      <c r="A133" s="3" t="s">
        <v>101</v>
      </c>
      <c r="F133" s="53"/>
      <c r="G133" s="54"/>
    </row>
    <row r="134" spans="1:7" hidden="1">
      <c r="F134" s="53"/>
      <c r="G134" s="54"/>
    </row>
    <row r="135" spans="1:7" hidden="1">
      <c r="A135" s="46" t="s">
        <v>102</v>
      </c>
      <c r="E135" s="68">
        <v>0</v>
      </c>
      <c r="F135" s="53"/>
      <c r="G135" s="54"/>
    </row>
    <row r="136" spans="1:7" hidden="1">
      <c r="A136" s="46" t="s">
        <v>103</v>
      </c>
      <c r="E136" s="74">
        <v>0</v>
      </c>
      <c r="F136" s="53"/>
      <c r="G136" s="54"/>
    </row>
    <row r="137" spans="1:7" hidden="1">
      <c r="A137" s="46" t="s">
        <v>104</v>
      </c>
      <c r="E137" s="69">
        <v>0</v>
      </c>
      <c r="F137" s="53"/>
      <c r="G137" s="54"/>
    </row>
    <row r="138" spans="1:7" hidden="1">
      <c r="A138" s="46"/>
      <c r="E138" s="26"/>
      <c r="F138" s="53"/>
      <c r="G138" s="54"/>
    </row>
    <row r="139" spans="1:7" hidden="1">
      <c r="A139" s="46"/>
      <c r="E139" s="26"/>
      <c r="F139" s="53"/>
      <c r="G139" s="54"/>
    </row>
    <row r="140" spans="1:7">
      <c r="F140" s="53"/>
      <c r="G140" s="54"/>
    </row>
    <row r="141" spans="1:7">
      <c r="A141" s="3" t="s">
        <v>105</v>
      </c>
      <c r="F141" s="53"/>
      <c r="G141" s="54"/>
    </row>
    <row r="142" spans="1:7">
      <c r="F142" s="53"/>
      <c r="G142" s="54"/>
    </row>
    <row r="143" spans="1:7">
      <c r="A143" s="46" t="s">
        <v>106</v>
      </c>
      <c r="E143" s="69">
        <v>3255209.69</v>
      </c>
      <c r="F143" s="53"/>
      <c r="G143" s="54"/>
    </row>
    <row r="144" spans="1:7">
      <c r="A144" s="46" t="s">
        <v>107</v>
      </c>
      <c r="E144" s="69">
        <v>3255209.69</v>
      </c>
      <c r="F144" s="75"/>
      <c r="G144" s="54"/>
    </row>
    <row r="145" spans="1:256">
      <c r="A145" s="46" t="s">
        <v>108</v>
      </c>
      <c r="E145" s="68">
        <v>3255209.69</v>
      </c>
      <c r="F145" s="53"/>
      <c r="G145" s="54"/>
    </row>
    <row r="146" spans="1:256" s="2" customFormat="1">
      <c r="A146" s="76" t="s">
        <v>109</v>
      </c>
      <c r="B146" s="76"/>
      <c r="C146" s="76"/>
      <c r="D146" s="76"/>
      <c r="E146" s="68">
        <v>0</v>
      </c>
      <c r="F146" s="4"/>
      <c r="G146" s="54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6"/>
      <c r="CK146" s="76"/>
      <c r="CL146" s="76"/>
      <c r="CM146" s="76"/>
      <c r="CN146" s="76"/>
      <c r="CO146" s="76"/>
      <c r="CP146" s="76"/>
      <c r="CQ146" s="76"/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6"/>
      <c r="DE146" s="76"/>
      <c r="DF146" s="76"/>
      <c r="DG146" s="76"/>
      <c r="DH146" s="76"/>
      <c r="DI146" s="76"/>
      <c r="DJ146" s="76"/>
      <c r="DK146" s="76"/>
      <c r="DL146" s="76"/>
      <c r="DM146" s="76"/>
      <c r="DN146" s="76"/>
      <c r="DO146" s="76"/>
      <c r="DP146" s="76"/>
      <c r="DQ146" s="76"/>
      <c r="DR146" s="76"/>
      <c r="DS146" s="76"/>
      <c r="DT146" s="76"/>
      <c r="DU146" s="76"/>
      <c r="DV146" s="76"/>
      <c r="DW146" s="76"/>
      <c r="DX146" s="76"/>
      <c r="DY146" s="76"/>
      <c r="DZ146" s="76"/>
      <c r="EA146" s="76"/>
      <c r="EB146" s="76"/>
      <c r="EC146" s="76"/>
      <c r="ED146" s="76"/>
      <c r="EE146" s="76"/>
      <c r="EF146" s="76"/>
      <c r="EG146" s="76"/>
      <c r="EH146" s="76"/>
      <c r="EI146" s="76"/>
      <c r="EJ146" s="76"/>
      <c r="EK146" s="76"/>
      <c r="EL146" s="76"/>
      <c r="EM146" s="76"/>
      <c r="EN146" s="76"/>
      <c r="EO146" s="76"/>
      <c r="EP146" s="76"/>
      <c r="EQ146" s="76"/>
      <c r="ER146" s="76"/>
      <c r="ES146" s="76"/>
      <c r="ET146" s="76"/>
      <c r="EU146" s="76"/>
      <c r="EV146" s="76"/>
      <c r="EW146" s="76"/>
      <c r="EX146" s="76"/>
      <c r="EY146" s="76"/>
      <c r="EZ146" s="76"/>
      <c r="FA146" s="76"/>
      <c r="FB146" s="76"/>
      <c r="FC146" s="76"/>
      <c r="FD146" s="76"/>
      <c r="FE146" s="76"/>
      <c r="FF146" s="76"/>
      <c r="FG146" s="76"/>
      <c r="FH146" s="76"/>
      <c r="FI146" s="76"/>
      <c r="FJ146" s="76"/>
      <c r="FK146" s="76"/>
      <c r="FL146" s="76"/>
      <c r="FM146" s="76"/>
      <c r="FN146" s="76"/>
      <c r="FO146" s="76"/>
      <c r="FP146" s="76"/>
      <c r="FQ146" s="76"/>
      <c r="FR146" s="76"/>
      <c r="FS146" s="76"/>
      <c r="FT146" s="76"/>
      <c r="FU146" s="76"/>
      <c r="FV146" s="76"/>
      <c r="FW146" s="76"/>
      <c r="FX146" s="76"/>
      <c r="FY146" s="76"/>
      <c r="FZ146" s="76"/>
      <c r="GA146" s="76"/>
      <c r="GB146" s="76"/>
      <c r="GC146" s="76"/>
      <c r="GD146" s="76"/>
      <c r="GE146" s="76"/>
      <c r="GF146" s="76"/>
      <c r="GG146" s="76"/>
      <c r="GH146" s="76"/>
      <c r="GI146" s="76"/>
      <c r="GJ146" s="76"/>
      <c r="GK146" s="76"/>
      <c r="GL146" s="76"/>
      <c r="GM146" s="76"/>
      <c r="GN146" s="76"/>
      <c r="GO146" s="76"/>
      <c r="GP146" s="76"/>
      <c r="GQ146" s="76"/>
      <c r="GR146" s="76"/>
      <c r="GS146" s="76"/>
      <c r="GT146" s="76"/>
      <c r="GU146" s="76"/>
      <c r="GV146" s="76"/>
      <c r="GW146" s="76"/>
      <c r="GX146" s="76"/>
      <c r="GY146" s="76"/>
      <c r="GZ146" s="76"/>
      <c r="HA146" s="76"/>
      <c r="HB146" s="76"/>
      <c r="HC146" s="76"/>
      <c r="HD146" s="76"/>
      <c r="HE146" s="76"/>
      <c r="HF146" s="76"/>
      <c r="HG146" s="76"/>
      <c r="HH146" s="76"/>
      <c r="HI146" s="76"/>
      <c r="HJ146" s="76"/>
      <c r="HK146" s="76"/>
      <c r="HL146" s="76"/>
      <c r="HM146" s="76"/>
      <c r="HN146" s="76"/>
      <c r="HO146" s="76"/>
      <c r="HP146" s="76"/>
      <c r="HQ146" s="76"/>
      <c r="HR146" s="76"/>
      <c r="HS146" s="76"/>
      <c r="HT146" s="76"/>
      <c r="HU146" s="76"/>
      <c r="HV146" s="76"/>
      <c r="HW146" s="76"/>
      <c r="HX146" s="76"/>
      <c r="HY146" s="76"/>
      <c r="HZ146" s="76"/>
      <c r="IA146" s="76"/>
      <c r="IB146" s="76"/>
      <c r="IC146" s="76"/>
      <c r="ID146" s="76"/>
      <c r="IE146" s="76"/>
      <c r="IF146" s="76"/>
      <c r="IG146" s="76"/>
      <c r="IH146" s="76"/>
      <c r="II146" s="76"/>
      <c r="IJ146" s="76"/>
      <c r="IK146" s="76"/>
      <c r="IL146" s="76"/>
      <c r="IM146" s="76"/>
      <c r="IN146" s="76"/>
      <c r="IO146" s="76"/>
      <c r="IP146" s="76"/>
      <c r="IQ146" s="76"/>
      <c r="IR146" s="76"/>
      <c r="IS146" s="76"/>
      <c r="IT146" s="76"/>
      <c r="IU146" s="76"/>
      <c r="IV146" s="76"/>
    </row>
    <row r="147" spans="1:256">
      <c r="A147" s="46" t="s">
        <v>110</v>
      </c>
      <c r="E147" s="69">
        <v>3255209.69</v>
      </c>
      <c r="F147" s="53"/>
      <c r="G147" s="54"/>
    </row>
    <row r="148" spans="1:256">
      <c r="F148" s="53"/>
      <c r="G148" s="54"/>
    </row>
    <row r="149" spans="1:256">
      <c r="A149" s="46" t="s">
        <v>111</v>
      </c>
      <c r="D149" s="77"/>
      <c r="E149" s="26">
        <v>3255209.69</v>
      </c>
      <c r="F149" s="53"/>
      <c r="G149" s="54"/>
    </row>
    <row r="150" spans="1:256">
      <c r="F150" s="53"/>
      <c r="G150" s="54"/>
    </row>
    <row r="151" spans="1:256">
      <c r="A151" s="3" t="s">
        <v>112</v>
      </c>
      <c r="F151" s="53"/>
      <c r="G151" s="54"/>
    </row>
    <row r="152" spans="1:256">
      <c r="F152" s="53"/>
      <c r="G152" s="54"/>
    </row>
    <row r="153" spans="1:256">
      <c r="A153" s="46" t="s">
        <v>113</v>
      </c>
      <c r="E153" s="78">
        <v>3.8234842599999999E-2</v>
      </c>
      <c r="F153" s="53"/>
      <c r="G153" s="54"/>
    </row>
    <row r="154" spans="1:256">
      <c r="A154" s="46" t="s">
        <v>114</v>
      </c>
      <c r="E154" s="79">
        <v>51.986432000000001</v>
      </c>
      <c r="F154" s="53"/>
      <c r="G154" s="54"/>
    </row>
    <row r="155" spans="1:256">
      <c r="F155" s="53"/>
      <c r="G155" s="54"/>
    </row>
    <row r="156" spans="1:256">
      <c r="D156" s="63" t="s">
        <v>42</v>
      </c>
      <c r="E156" s="63" t="s">
        <v>41</v>
      </c>
      <c r="F156" s="53"/>
      <c r="G156" s="54"/>
    </row>
    <row r="157" spans="1:256">
      <c r="A157" s="46" t="s">
        <v>115</v>
      </c>
      <c r="D157" s="69">
        <v>1591441.37</v>
      </c>
      <c r="E157" s="3">
        <v>58</v>
      </c>
      <c r="F157" s="80"/>
      <c r="G157" s="54"/>
    </row>
    <row r="158" spans="1:256">
      <c r="A158" s="46" t="s">
        <v>116</v>
      </c>
      <c r="D158" s="74">
        <v>503264.25</v>
      </c>
      <c r="F158" s="53"/>
      <c r="G158" s="54"/>
    </row>
    <row r="159" spans="1:256">
      <c r="A159" s="3" t="s">
        <v>117</v>
      </c>
      <c r="D159" s="26">
        <v>1088177.1200000001</v>
      </c>
    </row>
    <row r="160" spans="1:256">
      <c r="A160" s="46" t="s">
        <v>118</v>
      </c>
      <c r="D160" s="69">
        <v>1170046593.5999999</v>
      </c>
      <c r="F160" s="80"/>
      <c r="G160" s="54"/>
    </row>
    <row r="161" spans="1:7">
      <c r="F161" s="80"/>
      <c r="G161" s="54"/>
    </row>
    <row r="162" spans="1:7">
      <c r="A162" s="46" t="s">
        <v>119</v>
      </c>
      <c r="D162" s="81">
        <v>7.1121841000000002E-3</v>
      </c>
      <c r="F162" s="80"/>
      <c r="G162" s="54"/>
    </row>
    <row r="163" spans="1:7">
      <c r="A163" s="46" t="s">
        <v>120</v>
      </c>
      <c r="D163" s="81">
        <v>1.13716728E-2</v>
      </c>
      <c r="F163" s="80"/>
      <c r="G163" s="54"/>
    </row>
    <row r="164" spans="1:7">
      <c r="A164" s="46" t="s">
        <v>121</v>
      </c>
      <c r="D164" s="81">
        <v>1.2335604300000001E-2</v>
      </c>
      <c r="F164" s="80"/>
      <c r="G164" s="54"/>
    </row>
    <row r="165" spans="1:7">
      <c r="A165" s="46" t="s">
        <v>122</v>
      </c>
      <c r="D165" s="81">
        <v>1.1160346529297397E-2</v>
      </c>
      <c r="F165" s="53"/>
      <c r="G165" s="54"/>
    </row>
    <row r="166" spans="1:7">
      <c r="A166" s="46" t="s">
        <v>123</v>
      </c>
      <c r="D166" s="78">
        <v>1.0494951932324349E-2</v>
      </c>
      <c r="F166" s="53"/>
      <c r="G166" s="54"/>
    </row>
    <row r="167" spans="1:7">
      <c r="A167" s="46"/>
      <c r="F167" s="53"/>
      <c r="G167" s="54"/>
    </row>
    <row r="168" spans="1:7">
      <c r="A168" s="46" t="s">
        <v>124</v>
      </c>
      <c r="D168" s="26">
        <v>5776910.1299999999</v>
      </c>
      <c r="F168" s="53"/>
      <c r="G168" s="54"/>
    </row>
    <row r="169" spans="1:7">
      <c r="A169" s="46"/>
      <c r="F169" s="53"/>
      <c r="G169" s="54"/>
    </row>
    <row r="170" spans="1:7" ht="36">
      <c r="A170" s="46" t="s">
        <v>125</v>
      </c>
      <c r="D170" s="63" t="s">
        <v>42</v>
      </c>
      <c r="E170" s="63" t="s">
        <v>41</v>
      </c>
      <c r="F170" s="82" t="s">
        <v>126</v>
      </c>
      <c r="G170" s="54"/>
    </row>
    <row r="171" spans="1:7">
      <c r="A171" s="51" t="s">
        <v>127</v>
      </c>
      <c r="D171" s="68">
        <v>5522460.3399999999</v>
      </c>
      <c r="E171" s="83">
        <v>212</v>
      </c>
      <c r="F171" s="81">
        <v>4.8809066198278262E-3</v>
      </c>
      <c r="G171" s="54"/>
    </row>
    <row r="172" spans="1:7">
      <c r="A172" s="51" t="s">
        <v>128</v>
      </c>
      <c r="D172" s="68">
        <v>1530752.76</v>
      </c>
      <c r="E172" s="83">
        <v>65</v>
      </c>
      <c r="F172" s="81">
        <v>1.3529225779109382E-3</v>
      </c>
      <c r="G172" s="54"/>
    </row>
    <row r="173" spans="1:7">
      <c r="A173" s="51" t="s">
        <v>129</v>
      </c>
      <c r="D173" s="23">
        <v>623362.62</v>
      </c>
      <c r="E173" s="84">
        <v>28</v>
      </c>
      <c r="F173" s="81">
        <v>5.50945511817151E-4</v>
      </c>
      <c r="G173" s="54"/>
    </row>
    <row r="174" spans="1:7">
      <c r="A174" s="51" t="s">
        <v>130</v>
      </c>
      <c r="D174" s="85">
        <v>0</v>
      </c>
      <c r="E174" s="86">
        <v>0</v>
      </c>
      <c r="F174" s="87">
        <v>0</v>
      </c>
      <c r="G174" s="54"/>
    </row>
    <row r="175" spans="1:7">
      <c r="A175" s="46" t="s">
        <v>131</v>
      </c>
      <c r="D175" s="88">
        <v>7676575.7199999997</v>
      </c>
      <c r="E175" s="83">
        <v>305</v>
      </c>
      <c r="F175" s="89">
        <v>6.7847747095559153E-3</v>
      </c>
      <c r="G175" s="54"/>
    </row>
    <row r="176" spans="1:7">
      <c r="A176" s="46"/>
      <c r="D176" s="68"/>
      <c r="E176" s="83"/>
      <c r="F176" s="53"/>
      <c r="G176" s="54"/>
    </row>
    <row r="177" spans="1:7">
      <c r="A177" s="46" t="s">
        <v>132</v>
      </c>
      <c r="D177" s="81"/>
      <c r="E177" s="81"/>
      <c r="F177" s="80"/>
      <c r="G177" s="54"/>
    </row>
    <row r="178" spans="1:7">
      <c r="A178" s="46" t="s">
        <v>133</v>
      </c>
      <c r="D178" s="81">
        <v>1.4808251000000001E-3</v>
      </c>
      <c r="E178" s="81">
        <v>1.2684914E-3</v>
      </c>
      <c r="F178" s="80"/>
      <c r="G178" s="54"/>
    </row>
    <row r="179" spans="1:7">
      <c r="A179" s="46" t="s">
        <v>134</v>
      </c>
      <c r="D179" s="81">
        <v>2.0417248999999998E-3</v>
      </c>
      <c r="E179" s="81">
        <v>1.7238876000000001E-3</v>
      </c>
      <c r="F179" s="80"/>
      <c r="G179" s="54"/>
    </row>
    <row r="180" spans="1:7">
      <c r="A180" s="46" t="s">
        <v>135</v>
      </c>
      <c r="D180" s="81">
        <v>1.7599152E-3</v>
      </c>
      <c r="E180" s="81">
        <v>1.6192842E-3</v>
      </c>
      <c r="F180" s="80"/>
      <c r="G180" s="54"/>
    </row>
    <row r="181" spans="1:7">
      <c r="A181" s="46" t="s">
        <v>136</v>
      </c>
      <c r="D181" s="81">
        <v>1.9038680897280891E-3</v>
      </c>
      <c r="E181" s="81">
        <v>1.7392280071813284E-3</v>
      </c>
      <c r="F181" s="53"/>
      <c r="G181" s="54"/>
    </row>
    <row r="182" spans="1:7">
      <c r="A182" s="46" t="s">
        <v>137</v>
      </c>
      <c r="D182" s="81">
        <v>1.7965833224320223E-3</v>
      </c>
      <c r="E182" s="81">
        <v>1.5877228017953319E-3</v>
      </c>
      <c r="F182" s="53"/>
      <c r="G182" s="54"/>
    </row>
    <row r="183" spans="1:7">
      <c r="F183" s="53"/>
      <c r="G183" s="54"/>
    </row>
    <row r="184" spans="1:7">
      <c r="A184" s="2" t="s">
        <v>138</v>
      </c>
      <c r="B184" s="2"/>
      <c r="C184" s="2"/>
      <c r="D184" s="90">
        <v>2238030.63</v>
      </c>
      <c r="F184" s="53"/>
      <c r="G184" s="54"/>
    </row>
    <row r="185" spans="1:7">
      <c r="A185" s="2" t="s">
        <v>139</v>
      </c>
      <c r="B185" s="2"/>
      <c r="C185" s="2"/>
      <c r="D185" s="81">
        <v>1.97803476074297E-3</v>
      </c>
      <c r="F185" s="53"/>
      <c r="G185" s="54"/>
    </row>
    <row r="186" spans="1:7">
      <c r="A186" s="2" t="s">
        <v>140</v>
      </c>
      <c r="B186" s="2"/>
      <c r="C186" s="2"/>
      <c r="D186" s="81">
        <v>4.9000000000000002E-2</v>
      </c>
      <c r="F186" s="53"/>
      <c r="G186" s="54"/>
    </row>
    <row r="187" spans="1:7">
      <c r="A187" s="2" t="s">
        <v>141</v>
      </c>
      <c r="B187" s="2"/>
      <c r="C187" s="2"/>
      <c r="D187" s="91" t="s">
        <v>155</v>
      </c>
      <c r="F187" s="53"/>
      <c r="G187" s="54"/>
    </row>
    <row r="188" spans="1:7">
      <c r="F188" s="53"/>
      <c r="G188" s="54"/>
    </row>
    <row r="189" spans="1:7">
      <c r="A189" s="2" t="s">
        <v>157</v>
      </c>
      <c r="D189" s="94">
        <v>64598611.85999994</v>
      </c>
      <c r="F189" s="53"/>
      <c r="G189" s="54"/>
    </row>
    <row r="190" spans="1:7">
      <c r="A190" s="2" t="s">
        <v>158</v>
      </c>
      <c r="B190" s="95"/>
      <c r="C190" s="95"/>
      <c r="D190" s="96">
        <v>2310</v>
      </c>
      <c r="F190" s="53"/>
      <c r="G190" s="54"/>
    </row>
    <row r="191" spans="1:7">
      <c r="F191" s="53"/>
      <c r="G191" s="54"/>
    </row>
    <row r="192" spans="1:7">
      <c r="A192" s="3" t="s">
        <v>142</v>
      </c>
      <c r="F192" s="53"/>
      <c r="G192" s="54"/>
    </row>
    <row r="193" spans="1:7">
      <c r="F193" s="53"/>
      <c r="G193" s="54"/>
    </row>
    <row r="194" spans="1:7">
      <c r="A194" s="46"/>
      <c r="E194" s="92"/>
      <c r="F194" s="53"/>
      <c r="G194" s="54"/>
    </row>
    <row r="195" spans="1:7">
      <c r="A195" s="46" t="s">
        <v>143</v>
      </c>
      <c r="E195" s="73"/>
      <c r="F195" s="53"/>
      <c r="G195" s="54"/>
    </row>
    <row r="196" spans="1:7">
      <c r="A196" s="46" t="s">
        <v>144</v>
      </c>
      <c r="E196" s="73"/>
      <c r="F196" s="53"/>
      <c r="G196" s="54"/>
    </row>
    <row r="197" spans="1:7">
      <c r="A197" s="46" t="s">
        <v>145</v>
      </c>
      <c r="E197" s="92"/>
      <c r="F197" s="53"/>
      <c r="G197" s="54"/>
    </row>
    <row r="198" spans="1:7">
      <c r="A198" s="46" t="s">
        <v>146</v>
      </c>
      <c r="E198" s="92" t="s">
        <v>156</v>
      </c>
      <c r="F198" s="53"/>
      <c r="G198" s="54"/>
    </row>
    <row r="199" spans="1:7">
      <c r="A199" s="46"/>
      <c r="E199" s="73"/>
      <c r="F199" s="53"/>
      <c r="G199" s="54"/>
    </row>
    <row r="200" spans="1:7">
      <c r="A200" s="46" t="s">
        <v>159</v>
      </c>
      <c r="E200" s="73"/>
      <c r="F200" s="53"/>
      <c r="G200" s="54"/>
    </row>
    <row r="201" spans="1:7">
      <c r="A201" s="46" t="s">
        <v>150</v>
      </c>
      <c r="E201" s="92" t="s">
        <v>156</v>
      </c>
      <c r="F201" s="53"/>
      <c r="G201" s="54"/>
    </row>
    <row r="202" spans="1:7">
      <c r="A202" s="46"/>
      <c r="E202" s="73"/>
      <c r="F202" s="53"/>
      <c r="G202" s="54"/>
    </row>
    <row r="203" spans="1:7">
      <c r="A203" s="46" t="s">
        <v>160</v>
      </c>
      <c r="E203" s="73"/>
      <c r="F203" s="53"/>
      <c r="G203" s="54"/>
    </row>
    <row r="204" spans="1:7">
      <c r="A204" s="46" t="s">
        <v>152</v>
      </c>
      <c r="E204" s="92" t="s">
        <v>156</v>
      </c>
      <c r="F204" s="53"/>
      <c r="G204" s="54"/>
    </row>
    <row r="205" spans="1:7">
      <c r="A205" s="46"/>
      <c r="E205" s="92"/>
      <c r="F205" s="53"/>
      <c r="G205" s="54"/>
    </row>
    <row r="206" spans="1:7">
      <c r="A206" s="46" t="s">
        <v>161</v>
      </c>
      <c r="E206" s="73"/>
      <c r="G206" s="54"/>
    </row>
    <row r="207" spans="1:7">
      <c r="A207" s="46" t="s">
        <v>154</v>
      </c>
      <c r="E207" s="92" t="s">
        <v>156</v>
      </c>
      <c r="F207" s="49"/>
      <c r="G207" s="54"/>
    </row>
    <row r="208" spans="1:7">
      <c r="G208" s="50"/>
    </row>
    <row r="209" spans="1:7">
      <c r="G209" s="50"/>
    </row>
    <row r="210" spans="1:7">
      <c r="F210" s="49"/>
      <c r="G210" s="50"/>
    </row>
    <row r="211" spans="1:7">
      <c r="F211" s="49"/>
      <c r="G211" s="50"/>
    </row>
    <row r="212" spans="1:7">
      <c r="F212" s="49"/>
      <c r="G212" s="50"/>
    </row>
    <row r="213" spans="1:7">
      <c r="F213" s="49"/>
      <c r="G213" s="50"/>
    </row>
    <row r="214" spans="1:7">
      <c r="A214" s="93"/>
      <c r="B214" s="93"/>
      <c r="C214" s="93"/>
      <c r="D214" s="93"/>
      <c r="E214" s="93"/>
      <c r="F214" s="49"/>
      <c r="G214" s="50"/>
    </row>
    <row r="215" spans="1:7">
      <c r="A215" s="93"/>
      <c r="B215" s="93"/>
      <c r="C215" s="93"/>
      <c r="D215" s="93"/>
      <c r="E215" s="93"/>
      <c r="F215" s="49"/>
      <c r="G215" s="50"/>
    </row>
    <row r="216" spans="1:7">
      <c r="A216" s="93"/>
      <c r="B216" s="93"/>
      <c r="C216" s="93"/>
      <c r="D216" s="93"/>
      <c r="E216" s="93"/>
      <c r="F216" s="49"/>
      <c r="G216" s="50"/>
    </row>
    <row r="217" spans="1:7">
      <c r="A217" s="93"/>
      <c r="B217" s="93"/>
      <c r="C217" s="93"/>
      <c r="D217" s="93"/>
      <c r="E217" s="93"/>
      <c r="F217" s="49"/>
      <c r="G217" s="50"/>
    </row>
    <row r="218" spans="1:7">
      <c r="A218" s="93"/>
      <c r="B218" s="93"/>
      <c r="C218" s="93"/>
      <c r="D218" s="93"/>
      <c r="E218" s="93"/>
      <c r="F218" s="49"/>
      <c r="G218" s="50"/>
    </row>
    <row r="219" spans="1:7">
      <c r="A219" s="93"/>
      <c r="B219" s="93"/>
      <c r="C219" s="93"/>
      <c r="D219" s="93"/>
      <c r="E219" s="93"/>
      <c r="F219" s="49"/>
      <c r="G219" s="50"/>
    </row>
    <row r="220" spans="1:7">
      <c r="A220" s="93"/>
      <c r="B220" s="93"/>
      <c r="C220" s="93"/>
      <c r="D220" s="93"/>
      <c r="E220" s="93"/>
      <c r="F220" s="49"/>
      <c r="G220" s="50"/>
    </row>
    <row r="221" spans="1:7">
      <c r="F221" s="49"/>
      <c r="G221" s="50"/>
    </row>
    <row r="222" spans="1:7">
      <c r="A222" s="93"/>
      <c r="B222" s="93"/>
      <c r="C222" s="93"/>
      <c r="D222" s="93"/>
      <c r="E222" s="93"/>
      <c r="F222" s="49"/>
      <c r="G222" s="50"/>
    </row>
    <row r="223" spans="1:7">
      <c r="A223" s="93"/>
      <c r="B223" s="93"/>
      <c r="C223" s="93"/>
      <c r="D223" s="93"/>
      <c r="E223" s="93"/>
      <c r="F223" s="49"/>
      <c r="G223" s="50"/>
    </row>
    <row r="224" spans="1:7">
      <c r="A224" s="93"/>
      <c r="B224" s="93"/>
      <c r="C224" s="93"/>
      <c r="D224" s="93"/>
      <c r="E224" s="93"/>
      <c r="F224" s="49"/>
      <c r="G224" s="50"/>
    </row>
    <row r="225" spans="1:7">
      <c r="A225" s="93"/>
      <c r="B225" s="93"/>
      <c r="C225" s="93"/>
      <c r="D225" s="93"/>
      <c r="E225" s="93"/>
      <c r="F225" s="49"/>
      <c r="G225" s="50"/>
    </row>
    <row r="226" spans="1:7">
      <c r="A226" s="93"/>
      <c r="B226" s="93"/>
      <c r="C226" s="93"/>
      <c r="D226" s="93"/>
      <c r="E226" s="93"/>
      <c r="F226" s="49"/>
      <c r="G226" s="50"/>
    </row>
    <row r="227" spans="1:7">
      <c r="A227" s="93"/>
      <c r="B227" s="93"/>
      <c r="C227" s="93"/>
      <c r="D227" s="93"/>
      <c r="E227" s="93"/>
      <c r="F227" s="49"/>
      <c r="G227" s="50"/>
    </row>
    <row r="228" spans="1:7">
      <c r="A228" s="93"/>
      <c r="B228" s="93"/>
      <c r="C228" s="93"/>
      <c r="D228" s="93"/>
      <c r="E228" s="93"/>
      <c r="F228" s="49"/>
      <c r="G228" s="50"/>
    </row>
    <row r="229" spans="1:7">
      <c r="F229" s="49"/>
      <c r="G229" s="50"/>
    </row>
    <row r="230" spans="1:7">
      <c r="F230" s="49"/>
      <c r="G230" s="50"/>
    </row>
    <row r="231" spans="1:7">
      <c r="F231" s="49"/>
      <c r="G231" s="50"/>
    </row>
    <row r="232" spans="1:7">
      <c r="F232" s="49"/>
      <c r="G232" s="50"/>
    </row>
    <row r="233" spans="1:7">
      <c r="F233" s="49"/>
      <c r="G233" s="50"/>
    </row>
    <row r="234" spans="1:7">
      <c r="F234" s="49"/>
      <c r="G234" s="50"/>
    </row>
    <row r="235" spans="1:7">
      <c r="F235" s="49"/>
      <c r="G235" s="50"/>
    </row>
    <row r="236" spans="1:7">
      <c r="F236" s="49"/>
      <c r="G236" s="50"/>
    </row>
    <row r="237" spans="1:7">
      <c r="F237" s="49"/>
      <c r="G237" s="50"/>
    </row>
    <row r="238" spans="1:7">
      <c r="F238" s="49"/>
      <c r="G238" s="50"/>
    </row>
    <row r="239" spans="1:7">
      <c r="F239" s="49"/>
      <c r="G239" s="50"/>
    </row>
    <row r="240" spans="1:7">
      <c r="F240" s="49"/>
      <c r="G240" s="50"/>
    </row>
    <row r="241" spans="6:7">
      <c r="F241" s="49"/>
      <c r="G241" s="50"/>
    </row>
    <row r="242" spans="6:7">
      <c r="F242" s="49"/>
      <c r="G242" s="50"/>
    </row>
    <row r="243" spans="6:7">
      <c r="F243" s="49"/>
      <c r="G243" s="50"/>
    </row>
    <row r="244" spans="6:7">
      <c r="F244" s="49"/>
      <c r="G244" s="50"/>
    </row>
    <row r="245" spans="6:7">
      <c r="F245" s="49"/>
      <c r="G245" s="50"/>
    </row>
    <row r="246" spans="6:7">
      <c r="F246" s="49"/>
      <c r="G246" s="50"/>
    </row>
    <row r="247" spans="6:7">
      <c r="F247" s="49"/>
      <c r="G247" s="50"/>
    </row>
    <row r="248" spans="6:7">
      <c r="F248" s="49"/>
      <c r="G248" s="50"/>
    </row>
    <row r="249" spans="6:7">
      <c r="F249" s="49"/>
      <c r="G249" s="50"/>
    </row>
    <row r="250" spans="6:7">
      <c r="F250" s="49"/>
      <c r="G250" s="50"/>
    </row>
    <row r="251" spans="6:7">
      <c r="F251" s="49"/>
      <c r="G251" s="50"/>
    </row>
    <row r="252" spans="6:7">
      <c r="F252" s="49"/>
      <c r="G252" s="50"/>
    </row>
    <row r="253" spans="6:7">
      <c r="F253" s="49"/>
      <c r="G253" s="50"/>
    </row>
    <row r="254" spans="6:7">
      <c r="F254" s="49"/>
      <c r="G254" s="50"/>
    </row>
    <row r="255" spans="6:7">
      <c r="F255" s="49"/>
      <c r="G255" s="50"/>
    </row>
    <row r="256" spans="6:7">
      <c r="F256" s="49"/>
      <c r="G256" s="50"/>
    </row>
    <row r="257" spans="6:7">
      <c r="F257" s="49"/>
      <c r="G257" s="50"/>
    </row>
    <row r="258" spans="6:7">
      <c r="F258" s="49"/>
      <c r="G258" s="50"/>
    </row>
    <row r="259" spans="6:7">
      <c r="F259" s="49"/>
      <c r="G259" s="50"/>
    </row>
    <row r="260" spans="6:7">
      <c r="F260" s="49"/>
      <c r="G260" s="50"/>
    </row>
    <row r="261" spans="6:7">
      <c r="F261" s="49"/>
      <c r="G261" s="50"/>
    </row>
    <row r="262" spans="6:7">
      <c r="F262" s="49"/>
      <c r="G262" s="50"/>
    </row>
    <row r="263" spans="6:7">
      <c r="F263" s="49"/>
      <c r="G263" s="50"/>
    </row>
    <row r="264" spans="6:7">
      <c r="F264" s="49"/>
      <c r="G264" s="50"/>
    </row>
    <row r="265" spans="6:7">
      <c r="F265" s="49"/>
      <c r="G265" s="50"/>
    </row>
    <row r="266" spans="6:7">
      <c r="F266" s="49"/>
      <c r="G266" s="50"/>
    </row>
    <row r="267" spans="6:7">
      <c r="F267" s="49"/>
      <c r="G267" s="50"/>
    </row>
    <row r="268" spans="6:7">
      <c r="F268" s="49"/>
      <c r="G268" s="50"/>
    </row>
    <row r="269" spans="6:7">
      <c r="F269" s="49"/>
      <c r="G269" s="50"/>
    </row>
    <row r="270" spans="6:7">
      <c r="F270" s="49"/>
      <c r="G270" s="50"/>
    </row>
    <row r="271" spans="6:7">
      <c r="F271" s="49"/>
      <c r="G271" s="50"/>
    </row>
    <row r="272" spans="6:7">
      <c r="F272" s="49"/>
      <c r="G272" s="50"/>
    </row>
    <row r="273" spans="6:7">
      <c r="F273" s="49"/>
      <c r="G273" s="50"/>
    </row>
    <row r="274" spans="6:7">
      <c r="F274" s="49"/>
      <c r="G274" s="50"/>
    </row>
    <row r="275" spans="6:7">
      <c r="F275" s="49"/>
      <c r="G275" s="50"/>
    </row>
    <row r="276" spans="6:7">
      <c r="F276" s="49"/>
      <c r="G276" s="50"/>
    </row>
    <row r="277" spans="6:7">
      <c r="F277" s="49"/>
      <c r="G277" s="50"/>
    </row>
    <row r="278" spans="6:7">
      <c r="F278" s="49"/>
      <c r="G278" s="50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19-C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IV278"/>
  <sheetViews>
    <sheetView showRuler="0" zoomScale="80" zoomScaleNormal="80" zoomScaleSheetLayoutView="90" workbookViewId="0">
      <selection activeCell="A19" sqref="A19"/>
    </sheetView>
  </sheetViews>
  <sheetFormatPr defaultColWidth="9.140625" defaultRowHeight="18"/>
  <cols>
    <col min="1" max="1" width="43.42578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85546875" style="4" customWidth="1"/>
    <col min="7" max="7" width="34.5703125" style="5" customWidth="1"/>
    <col min="8" max="9" width="34.5703125" style="3" customWidth="1"/>
    <col min="10" max="10" width="9.140625" style="3"/>
    <col min="11" max="11" width="9.5703125" style="3" bestFit="1" customWidth="1"/>
    <col min="12" max="16384" width="9.140625" style="3"/>
  </cols>
  <sheetData>
    <row r="1" spans="1:13">
      <c r="A1" s="1" t="s">
        <v>0</v>
      </c>
      <c r="B1" s="2"/>
    </row>
    <row r="2" spans="1:13" ht="15.75" customHeight="1">
      <c r="A2" s="2"/>
      <c r="B2" s="2"/>
      <c r="C2" s="6"/>
    </row>
    <row r="3" spans="1:13" ht="15.75" customHeight="1">
      <c r="A3" s="2" t="s">
        <v>1</v>
      </c>
      <c r="B3" s="7">
        <v>43890</v>
      </c>
      <c r="C3" s="8" t="s">
        <v>2</v>
      </c>
      <c r="D3" s="3">
        <v>30</v>
      </c>
      <c r="E3" s="3" t="s">
        <v>3</v>
      </c>
      <c r="F3" s="9">
        <v>43862</v>
      </c>
      <c r="G3" s="3"/>
    </row>
    <row r="4" spans="1:13" ht="15.75" customHeight="1">
      <c r="A4" s="2" t="s">
        <v>4</v>
      </c>
      <c r="B4" s="7">
        <v>43906</v>
      </c>
      <c r="C4" s="8" t="s">
        <v>5</v>
      </c>
      <c r="D4" s="10">
        <v>27</v>
      </c>
      <c r="E4" s="3" t="s">
        <v>6</v>
      </c>
      <c r="F4" s="9">
        <v>43890</v>
      </c>
      <c r="G4" s="3"/>
    </row>
    <row r="5" spans="1:13" ht="17.25" customHeight="1">
      <c r="A5" s="2"/>
      <c r="B5" s="2"/>
      <c r="C5" s="6"/>
      <c r="E5" s="3" t="s">
        <v>7</v>
      </c>
      <c r="F5" s="9">
        <v>43879</v>
      </c>
      <c r="G5" s="3"/>
    </row>
    <row r="6" spans="1:13" ht="15.75" customHeight="1">
      <c r="A6" s="2"/>
      <c r="B6" s="2"/>
      <c r="C6" s="6"/>
      <c r="E6" s="3" t="s">
        <v>8</v>
      </c>
      <c r="F6" s="9">
        <v>43906</v>
      </c>
      <c r="G6" s="3"/>
    </row>
    <row r="7" spans="1:13">
      <c r="A7" s="11"/>
      <c r="B7" s="12"/>
      <c r="C7" s="13"/>
      <c r="D7" s="14"/>
      <c r="E7" s="11"/>
      <c r="F7" s="15"/>
    </row>
    <row r="8" spans="1:13">
      <c r="A8" s="11"/>
      <c r="B8" s="11"/>
      <c r="C8" s="13"/>
      <c r="D8" s="14"/>
      <c r="E8" s="11"/>
      <c r="F8" s="15"/>
    </row>
    <row r="9" spans="1:13">
      <c r="A9" s="16"/>
      <c r="B9" s="17" t="s">
        <v>9</v>
      </c>
      <c r="C9" s="18" t="s">
        <v>10</v>
      </c>
      <c r="D9" s="18" t="s">
        <v>11</v>
      </c>
      <c r="E9" s="18" t="s">
        <v>12</v>
      </c>
      <c r="F9" s="19" t="s">
        <v>13</v>
      </c>
    </row>
    <row r="10" spans="1:13">
      <c r="A10" s="16" t="s">
        <v>14</v>
      </c>
      <c r="B10" s="20"/>
      <c r="C10" s="21">
        <v>1364914302.27</v>
      </c>
      <c r="D10" s="22">
        <v>1206212659.3399999</v>
      </c>
      <c r="E10" s="23">
        <v>1170046593.5999999</v>
      </c>
      <c r="F10" s="24">
        <v>0.89859540904082902</v>
      </c>
      <c r="G10" s="25"/>
      <c r="H10" s="26"/>
      <c r="I10" s="26"/>
      <c r="J10" s="26"/>
      <c r="K10" s="26"/>
      <c r="L10" s="26"/>
      <c r="M10" s="26"/>
    </row>
    <row r="11" spans="1:13">
      <c r="A11" s="16" t="s">
        <v>15</v>
      </c>
      <c r="B11" s="20"/>
      <c r="C11" s="27">
        <v>62830425.780000001</v>
      </c>
      <c r="D11" s="22">
        <v>52375277.880000003</v>
      </c>
      <c r="E11" s="23">
        <v>50075824.840000004</v>
      </c>
      <c r="F11" s="24"/>
      <c r="G11" s="25"/>
      <c r="H11" s="26"/>
      <c r="I11" s="26"/>
      <c r="J11" s="26"/>
      <c r="K11" s="26"/>
      <c r="L11" s="26"/>
      <c r="M11" s="26"/>
    </row>
    <row r="12" spans="1:13">
      <c r="A12" s="16" t="s">
        <v>16</v>
      </c>
      <c r="B12" s="20"/>
      <c r="C12" s="28">
        <v>1302083876.49</v>
      </c>
      <c r="D12" s="22">
        <v>1153837381.4599998</v>
      </c>
      <c r="E12" s="23">
        <v>1119970768.76</v>
      </c>
      <c r="F12" s="24"/>
      <c r="G12" s="25"/>
      <c r="H12" s="26"/>
      <c r="I12" s="26"/>
      <c r="J12" s="26"/>
      <c r="K12" s="26"/>
      <c r="L12" s="26"/>
      <c r="M12" s="26"/>
    </row>
    <row r="13" spans="1:13">
      <c r="A13" s="16" t="s">
        <v>17</v>
      </c>
      <c r="B13" s="11"/>
      <c r="C13" s="28">
        <v>1302083876.49</v>
      </c>
      <c r="D13" s="22">
        <v>1153837381.46</v>
      </c>
      <c r="E13" s="23">
        <v>1119970768.76</v>
      </c>
      <c r="F13" s="24">
        <v>0.86013719160633606</v>
      </c>
      <c r="G13" s="25"/>
      <c r="H13" s="29"/>
      <c r="I13" s="26"/>
      <c r="J13" s="26"/>
      <c r="K13" s="26"/>
      <c r="L13" s="26"/>
      <c r="M13" s="26"/>
    </row>
    <row r="14" spans="1:13">
      <c r="A14" s="30" t="s">
        <v>18</v>
      </c>
      <c r="B14" s="31">
        <v>1.9597799999999999E-2</v>
      </c>
      <c r="C14" s="27">
        <v>275000000</v>
      </c>
      <c r="D14" s="22">
        <v>126753504.97</v>
      </c>
      <c r="E14" s="23">
        <v>92886892.269999951</v>
      </c>
      <c r="F14" s="24">
        <v>0.33777051734545438</v>
      </c>
      <c r="G14" s="25"/>
      <c r="H14" s="29"/>
      <c r="I14" s="26"/>
      <c r="J14" s="26"/>
      <c r="K14" s="26"/>
      <c r="L14" s="26"/>
      <c r="M14" s="26"/>
    </row>
    <row r="15" spans="1:13">
      <c r="A15" s="30" t="s">
        <v>19</v>
      </c>
      <c r="B15" s="31">
        <v>1.9699999999999999E-2</v>
      </c>
      <c r="C15" s="27">
        <v>371250000</v>
      </c>
      <c r="D15" s="22">
        <v>371250000</v>
      </c>
      <c r="E15" s="23">
        <v>371250000</v>
      </c>
      <c r="F15" s="24">
        <v>1</v>
      </c>
      <c r="G15" s="25"/>
      <c r="I15" s="26"/>
      <c r="J15" s="26"/>
      <c r="K15" s="26"/>
      <c r="L15" s="26"/>
      <c r="M15" s="26"/>
    </row>
    <row r="16" spans="1:13">
      <c r="A16" s="30" t="s">
        <v>20</v>
      </c>
      <c r="B16" s="31">
        <v>1.8982499999999999E-2</v>
      </c>
      <c r="C16" s="27">
        <v>60000000</v>
      </c>
      <c r="D16" s="22">
        <v>60000000</v>
      </c>
      <c r="E16" s="23">
        <v>60000000</v>
      </c>
      <c r="F16" s="24">
        <v>1</v>
      </c>
      <c r="G16" s="25"/>
      <c r="I16" s="26"/>
      <c r="J16" s="26"/>
      <c r="K16" s="26"/>
      <c r="L16" s="26"/>
      <c r="M16" s="26"/>
    </row>
    <row r="17" spans="1:13">
      <c r="A17" s="30" t="s">
        <v>21</v>
      </c>
      <c r="B17" s="31">
        <v>1.9300000000000001E-2</v>
      </c>
      <c r="C17" s="27">
        <v>431250000</v>
      </c>
      <c r="D17" s="22">
        <v>431250000</v>
      </c>
      <c r="E17" s="23">
        <v>431250000</v>
      </c>
      <c r="F17" s="24">
        <v>1</v>
      </c>
      <c r="G17" s="25"/>
      <c r="I17" s="26"/>
      <c r="J17" s="26"/>
      <c r="K17" s="26"/>
      <c r="L17" s="26"/>
      <c r="M17" s="26"/>
    </row>
    <row r="18" spans="1:13">
      <c r="A18" s="30" t="s">
        <v>22</v>
      </c>
      <c r="B18" s="31">
        <v>1.95E-2</v>
      </c>
      <c r="C18" s="27">
        <v>112500000</v>
      </c>
      <c r="D18" s="22">
        <v>112500000</v>
      </c>
      <c r="E18" s="23">
        <v>112500000</v>
      </c>
      <c r="F18" s="24">
        <v>1</v>
      </c>
      <c r="I18" s="26"/>
      <c r="J18" s="26"/>
      <c r="K18" s="26"/>
      <c r="L18" s="26"/>
      <c r="M18" s="26"/>
    </row>
    <row r="19" spans="1:13">
      <c r="A19" s="30" t="s">
        <v>23</v>
      </c>
      <c r="B19" s="31">
        <v>0</v>
      </c>
      <c r="C19" s="21">
        <v>52083876.490000002</v>
      </c>
      <c r="D19" s="22">
        <v>52083876.490000002</v>
      </c>
      <c r="E19" s="23">
        <v>52083876.490000002</v>
      </c>
      <c r="F19" s="24">
        <v>1</v>
      </c>
      <c r="I19" s="26"/>
      <c r="J19" s="26"/>
      <c r="K19" s="26"/>
      <c r="L19" s="26"/>
      <c r="M19" s="26"/>
    </row>
    <row r="20" spans="1:13">
      <c r="A20" s="32"/>
      <c r="B20" s="33"/>
      <c r="C20" s="34"/>
      <c r="D20" s="34"/>
      <c r="E20" s="34"/>
      <c r="F20" s="35"/>
    </row>
    <row r="21" spans="1:13">
      <c r="A21" s="32"/>
      <c r="B21" s="33"/>
      <c r="C21" s="34"/>
      <c r="D21" s="34"/>
      <c r="E21" s="34"/>
      <c r="F21" s="36"/>
    </row>
    <row r="22" spans="1:13" ht="54">
      <c r="A22" s="32"/>
      <c r="B22" s="37" t="s">
        <v>24</v>
      </c>
      <c r="C22" s="37" t="s">
        <v>25</v>
      </c>
      <c r="D22" s="38" t="s">
        <v>26</v>
      </c>
      <c r="E22" s="38" t="s">
        <v>27</v>
      </c>
      <c r="F22" s="36"/>
    </row>
    <row r="23" spans="1:13">
      <c r="A23" s="32" t="s">
        <v>18</v>
      </c>
      <c r="B23" s="22">
        <v>33866612.700000048</v>
      </c>
      <c r="C23" s="22">
        <v>186306.74</v>
      </c>
      <c r="D23" s="39">
        <v>123.15131890909109</v>
      </c>
      <c r="E23" s="40">
        <v>0.67747905454545454</v>
      </c>
      <c r="F23" s="36"/>
    </row>
    <row r="24" spans="1:13">
      <c r="A24" s="32" t="s">
        <v>19</v>
      </c>
      <c r="B24" s="22">
        <v>0</v>
      </c>
      <c r="C24" s="22">
        <v>609468.75</v>
      </c>
      <c r="D24" s="39">
        <v>0</v>
      </c>
      <c r="E24" s="40">
        <v>1.6416666666666666</v>
      </c>
      <c r="F24" s="36"/>
    </row>
    <row r="25" spans="1:13">
      <c r="A25" s="32" t="s">
        <v>20</v>
      </c>
      <c r="B25" s="22">
        <v>0</v>
      </c>
      <c r="C25" s="22">
        <v>85421.25</v>
      </c>
      <c r="D25" s="39">
        <v>0</v>
      </c>
      <c r="E25" s="40">
        <v>1.4236875</v>
      </c>
      <c r="F25" s="36"/>
    </row>
    <row r="26" spans="1:13">
      <c r="A26" s="32" t="s">
        <v>21</v>
      </c>
      <c r="B26" s="22">
        <v>0</v>
      </c>
      <c r="C26" s="22">
        <v>693593.75</v>
      </c>
      <c r="D26" s="39">
        <v>0</v>
      </c>
      <c r="E26" s="40">
        <v>1.6083333333333334</v>
      </c>
      <c r="F26" s="36"/>
    </row>
    <row r="27" spans="1:13">
      <c r="A27" s="32" t="s">
        <v>22</v>
      </c>
      <c r="B27" s="22">
        <v>0</v>
      </c>
      <c r="C27" s="22">
        <v>182812.5</v>
      </c>
      <c r="D27" s="39">
        <v>0</v>
      </c>
      <c r="E27" s="40">
        <v>1.625</v>
      </c>
      <c r="F27" s="36"/>
    </row>
    <row r="28" spans="1:13">
      <c r="A28" s="32" t="s">
        <v>23</v>
      </c>
      <c r="B28" s="22">
        <v>0</v>
      </c>
      <c r="C28" s="22">
        <v>0</v>
      </c>
      <c r="D28" s="39">
        <v>0</v>
      </c>
      <c r="E28" s="40">
        <v>0</v>
      </c>
      <c r="F28" s="36"/>
    </row>
    <row r="29" spans="1:13" ht="18.75" thickBot="1">
      <c r="A29" s="41" t="s">
        <v>28</v>
      </c>
      <c r="B29" s="42">
        <v>33866612.700000048</v>
      </c>
      <c r="C29" s="42">
        <v>1757602.99</v>
      </c>
      <c r="D29" s="43"/>
      <c r="E29" s="34"/>
      <c r="F29" s="36"/>
    </row>
    <row r="30" spans="1:13">
      <c r="B30" s="29"/>
      <c r="C30" s="29"/>
      <c r="D30" s="44"/>
      <c r="E30" s="29"/>
      <c r="F30" s="45"/>
    </row>
    <row r="31" spans="1:13">
      <c r="A31" s="46"/>
      <c r="B31" s="47"/>
      <c r="C31" s="29"/>
      <c r="D31" s="29"/>
      <c r="E31" s="29"/>
      <c r="F31" s="45"/>
    </row>
    <row r="32" spans="1:13">
      <c r="A32" s="3" t="s">
        <v>29</v>
      </c>
      <c r="E32" s="48"/>
    </row>
    <row r="33" spans="1:7">
      <c r="E33" s="48"/>
      <c r="F33" s="49"/>
      <c r="G33" s="50"/>
    </row>
    <row r="34" spans="1:7">
      <c r="A34" s="46" t="s">
        <v>30</v>
      </c>
      <c r="F34" s="49"/>
      <c r="G34" s="50"/>
    </row>
    <row r="35" spans="1:7">
      <c r="A35" s="51" t="s">
        <v>31</v>
      </c>
      <c r="E35" s="52">
        <v>3707947.22</v>
      </c>
      <c r="F35" s="53"/>
      <c r="G35" s="54"/>
    </row>
    <row r="36" spans="1:7">
      <c r="A36" s="51" t="s">
        <v>32</v>
      </c>
      <c r="E36" s="55">
        <v>0</v>
      </c>
      <c r="F36" s="53"/>
      <c r="G36" s="54"/>
    </row>
    <row r="37" spans="1:7">
      <c r="A37" s="46" t="s">
        <v>33</v>
      </c>
      <c r="E37" s="52">
        <v>3707947.22</v>
      </c>
      <c r="F37" s="53"/>
      <c r="G37" s="54"/>
    </row>
    <row r="38" spans="1:7">
      <c r="E38" s="56"/>
      <c r="F38" s="53"/>
      <c r="G38" s="54"/>
    </row>
    <row r="39" spans="1:7">
      <c r="A39" s="46" t="s">
        <v>34</v>
      </c>
      <c r="E39" s="56"/>
      <c r="F39" s="53"/>
      <c r="G39" s="54"/>
    </row>
    <row r="40" spans="1:7">
      <c r="A40" s="51" t="s">
        <v>35</v>
      </c>
      <c r="E40" s="52">
        <v>34377264.649999999</v>
      </c>
      <c r="F40" s="53"/>
      <c r="G40" s="54"/>
    </row>
    <row r="41" spans="1:7">
      <c r="A41" s="51" t="s">
        <v>36</v>
      </c>
      <c r="E41" s="55">
        <v>0</v>
      </c>
      <c r="F41" s="53"/>
      <c r="G41" s="54"/>
    </row>
    <row r="42" spans="1:7">
      <c r="A42" s="46" t="s">
        <v>37</v>
      </c>
      <c r="E42" s="52">
        <v>34377264.649999999</v>
      </c>
      <c r="F42" s="53"/>
      <c r="G42" s="54"/>
    </row>
    <row r="43" spans="1:7">
      <c r="A43" s="51"/>
      <c r="E43" s="57"/>
      <c r="F43" s="53"/>
      <c r="G43" s="54"/>
    </row>
    <row r="44" spans="1:7">
      <c r="A44" s="46" t="s">
        <v>38</v>
      </c>
      <c r="E44" s="52">
        <v>548854.25</v>
      </c>
      <c r="F44" s="53"/>
      <c r="G44" s="54"/>
    </row>
    <row r="45" spans="1:7">
      <c r="A45" s="46"/>
      <c r="E45" s="52"/>
      <c r="F45" s="53"/>
      <c r="G45" s="54"/>
    </row>
    <row r="46" spans="1:7">
      <c r="A46" s="46"/>
      <c r="E46" s="58"/>
      <c r="F46" s="53"/>
      <c r="G46" s="54"/>
    </row>
    <row r="47" spans="1:7" ht="18.75" thickBot="1">
      <c r="A47" s="3" t="s">
        <v>39</v>
      </c>
      <c r="E47" s="59">
        <v>38634066.119999997</v>
      </c>
      <c r="F47" s="53"/>
      <c r="G47" s="54"/>
    </row>
    <row r="48" spans="1:7" ht="18.75" thickTop="1">
      <c r="E48" s="60"/>
      <c r="F48" s="53"/>
      <c r="G48" s="54"/>
    </row>
    <row r="49" spans="1:7">
      <c r="A49" s="3" t="s">
        <v>40</v>
      </c>
      <c r="D49" s="61"/>
      <c r="E49" s="62"/>
      <c r="F49" s="53"/>
      <c r="G49" s="54"/>
    </row>
    <row r="50" spans="1:7">
      <c r="D50" s="63" t="s">
        <v>41</v>
      </c>
      <c r="E50" s="63" t="s">
        <v>42</v>
      </c>
      <c r="F50" s="53"/>
      <c r="G50" s="54"/>
    </row>
    <row r="51" spans="1:7">
      <c r="A51" s="46" t="s">
        <v>43</v>
      </c>
      <c r="D51" s="64">
        <v>55108</v>
      </c>
      <c r="E51" s="58">
        <v>1153837381.4599998</v>
      </c>
      <c r="F51" s="53"/>
      <c r="G51" s="54"/>
    </row>
    <row r="52" spans="1:7">
      <c r="A52" s="46" t="s">
        <v>44</v>
      </c>
      <c r="D52" s="65"/>
      <c r="E52" s="55">
        <v>33866612.699999809</v>
      </c>
      <c r="F52" s="53"/>
      <c r="G52" s="54"/>
    </row>
    <row r="53" spans="1:7">
      <c r="A53" s="46"/>
      <c r="D53" s="66">
        <v>54345</v>
      </c>
      <c r="E53" s="67">
        <v>1119970768.76</v>
      </c>
      <c r="F53" s="53"/>
      <c r="G53" s="54"/>
    </row>
    <row r="54" spans="1:7">
      <c r="F54" s="53"/>
      <c r="G54" s="54"/>
    </row>
    <row r="55" spans="1:7">
      <c r="A55" s="3" t="s">
        <v>45</v>
      </c>
      <c r="E55" s="61"/>
      <c r="F55" s="53"/>
      <c r="G55" s="54"/>
    </row>
    <row r="56" spans="1:7">
      <c r="F56" s="53"/>
      <c r="G56" s="54"/>
    </row>
    <row r="57" spans="1:7">
      <c r="A57" s="46" t="s">
        <v>39</v>
      </c>
      <c r="E57" s="68">
        <v>38634066.119999997</v>
      </c>
      <c r="F57" s="53"/>
      <c r="G57" s="54"/>
    </row>
    <row r="58" spans="1:7">
      <c r="A58" s="46" t="s">
        <v>46</v>
      </c>
      <c r="E58" s="68">
        <v>0</v>
      </c>
      <c r="F58" s="53"/>
      <c r="G58" s="54"/>
    </row>
    <row r="59" spans="1:7">
      <c r="A59" s="46" t="s">
        <v>47</v>
      </c>
      <c r="E59" s="69">
        <v>38634066.119999997</v>
      </c>
      <c r="F59" s="53"/>
      <c r="G59" s="54"/>
    </row>
    <row r="60" spans="1:7">
      <c r="F60" s="53"/>
      <c r="G60" s="54"/>
    </row>
    <row r="61" spans="1:7">
      <c r="A61" s="46" t="s">
        <v>48</v>
      </c>
      <c r="E61" s="29">
        <v>0</v>
      </c>
      <c r="F61" s="53"/>
      <c r="G61" s="54"/>
    </row>
    <row r="62" spans="1:7">
      <c r="F62" s="53"/>
      <c r="G62" s="54"/>
    </row>
    <row r="63" spans="1:7">
      <c r="A63" s="46" t="s">
        <v>49</v>
      </c>
      <c r="F63" s="53"/>
      <c r="G63" s="54"/>
    </row>
    <row r="64" spans="1:7">
      <c r="A64" s="51" t="s">
        <v>50</v>
      </c>
      <c r="E64" s="68">
        <v>1005177.22</v>
      </c>
      <c r="F64" s="53"/>
      <c r="G64" s="54"/>
    </row>
    <row r="65" spans="1:7">
      <c r="A65" s="51" t="s">
        <v>51</v>
      </c>
      <c r="E65" s="68">
        <v>1005177.22</v>
      </c>
      <c r="F65" s="53"/>
      <c r="G65" s="54"/>
    </row>
    <row r="66" spans="1:7">
      <c r="A66" s="51" t="s">
        <v>52</v>
      </c>
      <c r="E66" s="69">
        <v>0</v>
      </c>
      <c r="F66" s="53"/>
      <c r="G66" s="54"/>
    </row>
    <row r="67" spans="1:7">
      <c r="F67" s="53"/>
      <c r="G67" s="54"/>
    </row>
    <row r="68" spans="1:7">
      <c r="A68" s="46" t="s">
        <v>53</v>
      </c>
      <c r="F68" s="53"/>
      <c r="G68" s="54"/>
    </row>
    <row r="69" spans="1:7">
      <c r="A69" s="51" t="s">
        <v>54</v>
      </c>
      <c r="F69" s="53"/>
      <c r="G69" s="54"/>
    </row>
    <row r="70" spans="1:7">
      <c r="A70" s="70" t="s">
        <v>55</v>
      </c>
      <c r="E70" s="68">
        <v>0</v>
      </c>
      <c r="F70" s="53"/>
      <c r="G70" s="54"/>
    </row>
    <row r="71" spans="1:7">
      <c r="A71" s="70" t="s">
        <v>56</v>
      </c>
      <c r="E71" s="68">
        <v>0</v>
      </c>
      <c r="F71" s="53"/>
      <c r="G71" s="54"/>
    </row>
    <row r="72" spans="1:7">
      <c r="A72" s="70" t="s">
        <v>57</v>
      </c>
      <c r="E72" s="68">
        <v>186306.74</v>
      </c>
      <c r="F72" s="53"/>
      <c r="G72" s="54"/>
    </row>
    <row r="73" spans="1:7">
      <c r="A73" s="70"/>
      <c r="E73" s="68"/>
      <c r="F73" s="53"/>
      <c r="G73" s="54"/>
    </row>
    <row r="74" spans="1:7">
      <c r="A74" s="70" t="s">
        <v>58</v>
      </c>
      <c r="E74" s="68">
        <v>186306.74</v>
      </c>
      <c r="F74" s="53"/>
      <c r="G74" s="54"/>
    </row>
    <row r="75" spans="1:7">
      <c r="A75" s="70" t="s">
        <v>59</v>
      </c>
      <c r="E75" s="68">
        <v>0</v>
      </c>
      <c r="F75" s="53"/>
      <c r="G75" s="54"/>
    </row>
    <row r="76" spans="1:7">
      <c r="F76" s="53"/>
      <c r="G76" s="54"/>
    </row>
    <row r="77" spans="1:7">
      <c r="A77" s="51" t="s">
        <v>60</v>
      </c>
      <c r="F77" s="53"/>
      <c r="G77" s="54"/>
    </row>
    <row r="78" spans="1:7">
      <c r="A78" s="70" t="s">
        <v>61</v>
      </c>
      <c r="E78" s="68">
        <v>0</v>
      </c>
      <c r="F78" s="53"/>
      <c r="G78" s="54"/>
    </row>
    <row r="79" spans="1:7">
      <c r="A79" s="70" t="s">
        <v>62</v>
      </c>
      <c r="E79" s="68">
        <v>0</v>
      </c>
      <c r="F79" s="53"/>
      <c r="G79" s="54"/>
    </row>
    <row r="80" spans="1:7">
      <c r="A80" s="70" t="s">
        <v>63</v>
      </c>
      <c r="E80" s="68">
        <v>609468.75</v>
      </c>
      <c r="F80" s="53"/>
      <c r="G80" s="54"/>
    </row>
    <row r="81" spans="1:7">
      <c r="A81" s="70"/>
      <c r="E81" s="68"/>
      <c r="F81" s="53"/>
      <c r="G81" s="54"/>
    </row>
    <row r="82" spans="1:7">
      <c r="A82" s="70" t="s">
        <v>64</v>
      </c>
      <c r="E82" s="68">
        <v>609468.75</v>
      </c>
      <c r="F82" s="53"/>
      <c r="G82" s="54"/>
    </row>
    <row r="83" spans="1:7">
      <c r="A83" s="70" t="s">
        <v>65</v>
      </c>
      <c r="E83" s="68">
        <v>0</v>
      </c>
      <c r="F83" s="53"/>
      <c r="G83" s="54"/>
    </row>
    <row r="84" spans="1:7">
      <c r="A84" s="70"/>
      <c r="F84" s="53"/>
      <c r="G84" s="54"/>
    </row>
    <row r="85" spans="1:7">
      <c r="A85" s="51" t="s">
        <v>66</v>
      </c>
      <c r="F85" s="53"/>
      <c r="G85" s="54"/>
    </row>
    <row r="86" spans="1:7">
      <c r="A86" s="70" t="s">
        <v>67</v>
      </c>
      <c r="E86" s="68">
        <v>0</v>
      </c>
      <c r="F86" s="53"/>
      <c r="G86" s="54"/>
    </row>
    <row r="87" spans="1:7">
      <c r="A87" s="70" t="s">
        <v>68</v>
      </c>
      <c r="E87" s="68">
        <v>0</v>
      </c>
      <c r="F87" s="53"/>
      <c r="G87" s="54"/>
    </row>
    <row r="88" spans="1:7">
      <c r="A88" s="70" t="s">
        <v>69</v>
      </c>
      <c r="E88" s="68">
        <v>85421.25</v>
      </c>
      <c r="F88" s="53"/>
      <c r="G88" s="54"/>
    </row>
    <row r="89" spans="1:7">
      <c r="A89" s="70"/>
      <c r="E89" s="68"/>
      <c r="F89" s="53"/>
      <c r="G89" s="54"/>
    </row>
    <row r="90" spans="1:7">
      <c r="A90" s="70" t="s">
        <v>70</v>
      </c>
      <c r="E90" s="68">
        <v>85421.25</v>
      </c>
      <c r="F90" s="53"/>
      <c r="G90" s="54"/>
    </row>
    <row r="91" spans="1:7">
      <c r="A91" s="70" t="s">
        <v>71</v>
      </c>
      <c r="E91" s="68">
        <v>0</v>
      </c>
      <c r="F91" s="53"/>
      <c r="G91" s="54"/>
    </row>
    <row r="92" spans="1:7">
      <c r="A92" s="70"/>
      <c r="F92" s="53"/>
      <c r="G92" s="54"/>
    </row>
    <row r="93" spans="1:7">
      <c r="A93" s="51" t="s">
        <v>72</v>
      </c>
      <c r="F93" s="53"/>
      <c r="G93" s="54"/>
    </row>
    <row r="94" spans="1:7">
      <c r="A94" s="70" t="s">
        <v>73</v>
      </c>
      <c r="E94" s="68">
        <v>0</v>
      </c>
      <c r="F94" s="53"/>
      <c r="G94" s="54"/>
    </row>
    <row r="95" spans="1:7">
      <c r="A95" s="70" t="s">
        <v>74</v>
      </c>
      <c r="E95" s="68">
        <v>0</v>
      </c>
      <c r="F95" s="53"/>
      <c r="G95" s="54"/>
    </row>
    <row r="96" spans="1:7">
      <c r="A96" s="70" t="s">
        <v>75</v>
      </c>
      <c r="E96" s="68">
        <v>693593.75</v>
      </c>
      <c r="F96" s="53"/>
      <c r="G96" s="54"/>
    </row>
    <row r="97" spans="1:7">
      <c r="A97" s="70"/>
      <c r="E97" s="68"/>
      <c r="F97" s="53"/>
      <c r="G97" s="54"/>
    </row>
    <row r="98" spans="1:7">
      <c r="A98" s="70" t="s">
        <v>76</v>
      </c>
      <c r="E98" s="68">
        <v>693593.75</v>
      </c>
      <c r="F98" s="53"/>
      <c r="G98" s="54"/>
    </row>
    <row r="99" spans="1:7">
      <c r="A99" s="70" t="s">
        <v>77</v>
      </c>
      <c r="E99" s="68">
        <v>0</v>
      </c>
      <c r="F99" s="53"/>
      <c r="G99" s="54"/>
    </row>
    <row r="100" spans="1:7">
      <c r="F100" s="53"/>
      <c r="G100" s="54"/>
    </row>
    <row r="101" spans="1:7">
      <c r="A101" s="51" t="s">
        <v>78</v>
      </c>
      <c r="F101" s="53"/>
      <c r="G101" s="54"/>
    </row>
    <row r="102" spans="1:7">
      <c r="A102" s="70" t="s">
        <v>79</v>
      </c>
      <c r="E102" s="68">
        <v>0</v>
      </c>
      <c r="F102" s="53"/>
      <c r="G102" s="54"/>
    </row>
    <row r="103" spans="1:7">
      <c r="A103" s="70" t="s">
        <v>80</v>
      </c>
      <c r="E103" s="68">
        <v>0</v>
      </c>
      <c r="F103" s="53"/>
      <c r="G103" s="54"/>
    </row>
    <row r="104" spans="1:7">
      <c r="A104" s="70" t="s">
        <v>81</v>
      </c>
      <c r="E104" s="68">
        <v>182812.5</v>
      </c>
      <c r="F104" s="53"/>
      <c r="G104" s="54"/>
    </row>
    <row r="105" spans="1:7">
      <c r="A105" s="70"/>
      <c r="E105" s="68"/>
      <c r="F105" s="53"/>
      <c r="G105" s="54"/>
    </row>
    <row r="106" spans="1:7">
      <c r="A106" s="70" t="s">
        <v>82</v>
      </c>
      <c r="E106" s="68">
        <v>182812.5</v>
      </c>
      <c r="F106" s="53"/>
      <c r="G106" s="54"/>
    </row>
    <row r="107" spans="1:7">
      <c r="A107" s="70" t="s">
        <v>83</v>
      </c>
      <c r="E107" s="68">
        <v>0</v>
      </c>
      <c r="F107" s="53"/>
      <c r="G107" s="54"/>
    </row>
    <row r="108" spans="1:7">
      <c r="A108" s="70"/>
      <c r="E108" s="29"/>
      <c r="F108" s="53"/>
      <c r="G108" s="54"/>
    </row>
    <row r="109" spans="1:7">
      <c r="A109" s="51" t="s">
        <v>84</v>
      </c>
      <c r="F109" s="53"/>
      <c r="G109" s="54"/>
    </row>
    <row r="110" spans="1:7">
      <c r="A110" s="70" t="s">
        <v>85</v>
      </c>
      <c r="E110" s="69">
        <v>1757602.99</v>
      </c>
      <c r="F110" s="53"/>
      <c r="G110" s="54"/>
    </row>
    <row r="111" spans="1:7">
      <c r="A111" s="70" t="s">
        <v>86</v>
      </c>
      <c r="E111" s="69">
        <v>1757602.99</v>
      </c>
      <c r="F111" s="53"/>
      <c r="G111" s="54"/>
    </row>
    <row r="112" spans="1:7">
      <c r="A112" s="70" t="s">
        <v>87</v>
      </c>
      <c r="E112" s="69">
        <v>0</v>
      </c>
      <c r="F112" s="53"/>
      <c r="G112" s="54"/>
    </row>
    <row r="113" spans="1:7">
      <c r="A113" s="70" t="s">
        <v>88</v>
      </c>
      <c r="E113" s="69">
        <v>0</v>
      </c>
      <c r="F113" s="53"/>
      <c r="G113" s="54"/>
    </row>
    <row r="114" spans="1:7">
      <c r="F114" s="53"/>
      <c r="G114" s="54"/>
    </row>
    <row r="115" spans="1:7">
      <c r="A115" s="46" t="s">
        <v>89</v>
      </c>
      <c r="E115" s="26">
        <v>35871285.913883328</v>
      </c>
      <c r="F115" s="53"/>
      <c r="G115" s="54"/>
    </row>
    <row r="116" spans="1:7">
      <c r="A116" s="51"/>
      <c r="F116" s="53"/>
      <c r="G116" s="54"/>
    </row>
    <row r="117" spans="1:7">
      <c r="A117" s="46" t="s">
        <v>90</v>
      </c>
      <c r="E117" s="71">
        <v>33866612.700000048</v>
      </c>
      <c r="F117" s="53"/>
      <c r="G117" s="54"/>
    </row>
    <row r="118" spans="1:7">
      <c r="A118" s="46"/>
      <c r="F118" s="53"/>
      <c r="G118" s="54"/>
    </row>
    <row r="119" spans="1:7">
      <c r="A119" s="51" t="s">
        <v>91</v>
      </c>
      <c r="E119" s="68">
        <v>0</v>
      </c>
      <c r="F119" s="53"/>
      <c r="G119" s="54"/>
    </row>
    <row r="120" spans="1:7">
      <c r="A120" s="51" t="s">
        <v>92</v>
      </c>
      <c r="E120" s="72">
        <v>33866612.700000048</v>
      </c>
      <c r="F120" s="53"/>
      <c r="G120" s="54"/>
    </row>
    <row r="121" spans="1:7">
      <c r="A121" s="51" t="s">
        <v>93</v>
      </c>
      <c r="E121" s="69">
        <v>0</v>
      </c>
      <c r="F121" s="53"/>
      <c r="G121" s="54"/>
    </row>
    <row r="122" spans="1:7">
      <c r="A122" s="51"/>
      <c r="E122" s="26"/>
      <c r="F122" s="53"/>
      <c r="G122" s="54"/>
    </row>
    <row r="123" spans="1:7">
      <c r="A123" s="46" t="s">
        <v>94</v>
      </c>
      <c r="E123" s="69">
        <v>0</v>
      </c>
      <c r="F123" s="53"/>
      <c r="G123" s="54"/>
    </row>
    <row r="124" spans="1:7">
      <c r="A124" s="46"/>
      <c r="E124" s="73"/>
      <c r="F124" s="53"/>
      <c r="G124" s="54"/>
    </row>
    <row r="125" spans="1:7">
      <c r="A125" s="51" t="s">
        <v>95</v>
      </c>
      <c r="E125" s="68">
        <v>0</v>
      </c>
      <c r="F125" s="53"/>
      <c r="G125" s="54"/>
    </row>
    <row r="126" spans="1:7">
      <c r="A126" s="51" t="s">
        <v>96</v>
      </c>
      <c r="E126" s="69">
        <v>0</v>
      </c>
      <c r="F126" s="53"/>
      <c r="G126" s="54"/>
    </row>
    <row r="127" spans="1:7">
      <c r="A127" s="51" t="s">
        <v>97</v>
      </c>
      <c r="E127" s="69">
        <v>0</v>
      </c>
      <c r="F127" s="53"/>
      <c r="G127" s="54"/>
    </row>
    <row r="128" spans="1:7">
      <c r="A128" s="51"/>
      <c r="E128" s="26"/>
      <c r="F128" s="53"/>
      <c r="G128" s="54"/>
    </row>
    <row r="129" spans="1:7">
      <c r="A129" s="46" t="s">
        <v>98</v>
      </c>
      <c r="E129" s="69">
        <v>2004673.2138832808</v>
      </c>
      <c r="F129" s="53"/>
      <c r="G129" s="54"/>
    </row>
    <row r="130" spans="1:7">
      <c r="A130" s="51" t="s">
        <v>99</v>
      </c>
      <c r="E130" s="68">
        <v>0</v>
      </c>
      <c r="F130" s="53"/>
      <c r="G130" s="54"/>
    </row>
    <row r="131" spans="1:7">
      <c r="A131" s="46" t="s">
        <v>100</v>
      </c>
      <c r="E131" s="69">
        <v>2004673.2138832808</v>
      </c>
      <c r="F131" s="53"/>
      <c r="G131" s="54"/>
    </row>
    <row r="132" spans="1:7">
      <c r="F132" s="53"/>
      <c r="G132" s="54"/>
    </row>
    <row r="133" spans="1:7" hidden="1">
      <c r="A133" s="3" t="s">
        <v>101</v>
      </c>
      <c r="F133" s="53"/>
      <c r="G133" s="54"/>
    </row>
    <row r="134" spans="1:7" hidden="1">
      <c r="F134" s="53"/>
      <c r="G134" s="54"/>
    </row>
    <row r="135" spans="1:7" hidden="1">
      <c r="A135" s="46" t="s">
        <v>102</v>
      </c>
      <c r="E135" s="68">
        <v>0</v>
      </c>
      <c r="F135" s="53"/>
      <c r="G135" s="54"/>
    </row>
    <row r="136" spans="1:7" hidden="1">
      <c r="A136" s="46" t="s">
        <v>103</v>
      </c>
      <c r="E136" s="74">
        <v>0</v>
      </c>
      <c r="F136" s="53"/>
      <c r="G136" s="54"/>
    </row>
    <row r="137" spans="1:7" hidden="1">
      <c r="A137" s="46" t="s">
        <v>104</v>
      </c>
      <c r="E137" s="69">
        <v>0</v>
      </c>
      <c r="F137" s="53"/>
      <c r="G137" s="54"/>
    </row>
    <row r="138" spans="1:7" hidden="1">
      <c r="A138" s="46"/>
      <c r="E138" s="26"/>
      <c r="F138" s="53"/>
      <c r="G138" s="54"/>
    </row>
    <row r="139" spans="1:7" hidden="1">
      <c r="A139" s="46"/>
      <c r="E139" s="26"/>
      <c r="F139" s="53"/>
      <c r="G139" s="54"/>
    </row>
    <row r="140" spans="1:7">
      <c r="F140" s="53"/>
      <c r="G140" s="54"/>
    </row>
    <row r="141" spans="1:7">
      <c r="A141" s="3" t="s">
        <v>105</v>
      </c>
      <c r="F141" s="53"/>
      <c r="G141" s="54"/>
    </row>
    <row r="142" spans="1:7">
      <c r="F142" s="53"/>
      <c r="G142" s="54"/>
    </row>
    <row r="143" spans="1:7">
      <c r="A143" s="46" t="s">
        <v>106</v>
      </c>
      <c r="E143" s="69">
        <v>3255209.69</v>
      </c>
      <c r="F143" s="53"/>
      <c r="G143" s="54"/>
    </row>
    <row r="144" spans="1:7">
      <c r="A144" s="46" t="s">
        <v>107</v>
      </c>
      <c r="E144" s="69">
        <v>3255209.69</v>
      </c>
      <c r="F144" s="75"/>
      <c r="G144" s="54"/>
    </row>
    <row r="145" spans="1:256">
      <c r="A145" s="46" t="s">
        <v>108</v>
      </c>
      <c r="E145" s="68">
        <v>3255209.69</v>
      </c>
      <c r="F145" s="53"/>
      <c r="G145" s="54"/>
    </row>
    <row r="146" spans="1:256" s="2" customFormat="1">
      <c r="A146" s="76" t="s">
        <v>109</v>
      </c>
      <c r="B146" s="76"/>
      <c r="C146" s="76"/>
      <c r="D146" s="76"/>
      <c r="E146" s="68">
        <v>0</v>
      </c>
      <c r="F146" s="4"/>
      <c r="G146" s="54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6"/>
      <c r="CK146" s="76"/>
      <c r="CL146" s="76"/>
      <c r="CM146" s="76"/>
      <c r="CN146" s="76"/>
      <c r="CO146" s="76"/>
      <c r="CP146" s="76"/>
      <c r="CQ146" s="76"/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6"/>
      <c r="DE146" s="76"/>
      <c r="DF146" s="76"/>
      <c r="DG146" s="76"/>
      <c r="DH146" s="76"/>
      <c r="DI146" s="76"/>
      <c r="DJ146" s="76"/>
      <c r="DK146" s="76"/>
      <c r="DL146" s="76"/>
      <c r="DM146" s="76"/>
      <c r="DN146" s="76"/>
      <c r="DO146" s="76"/>
      <c r="DP146" s="76"/>
      <c r="DQ146" s="76"/>
      <c r="DR146" s="76"/>
      <c r="DS146" s="76"/>
      <c r="DT146" s="76"/>
      <c r="DU146" s="76"/>
      <c r="DV146" s="76"/>
      <c r="DW146" s="76"/>
      <c r="DX146" s="76"/>
      <c r="DY146" s="76"/>
      <c r="DZ146" s="76"/>
      <c r="EA146" s="76"/>
      <c r="EB146" s="76"/>
      <c r="EC146" s="76"/>
      <c r="ED146" s="76"/>
      <c r="EE146" s="76"/>
      <c r="EF146" s="76"/>
      <c r="EG146" s="76"/>
      <c r="EH146" s="76"/>
      <c r="EI146" s="76"/>
      <c r="EJ146" s="76"/>
      <c r="EK146" s="76"/>
      <c r="EL146" s="76"/>
      <c r="EM146" s="76"/>
      <c r="EN146" s="76"/>
      <c r="EO146" s="76"/>
      <c r="EP146" s="76"/>
      <c r="EQ146" s="76"/>
      <c r="ER146" s="76"/>
      <c r="ES146" s="76"/>
      <c r="ET146" s="76"/>
      <c r="EU146" s="76"/>
      <c r="EV146" s="76"/>
      <c r="EW146" s="76"/>
      <c r="EX146" s="76"/>
      <c r="EY146" s="76"/>
      <c r="EZ146" s="76"/>
      <c r="FA146" s="76"/>
      <c r="FB146" s="76"/>
      <c r="FC146" s="76"/>
      <c r="FD146" s="76"/>
      <c r="FE146" s="76"/>
      <c r="FF146" s="76"/>
      <c r="FG146" s="76"/>
      <c r="FH146" s="76"/>
      <c r="FI146" s="76"/>
      <c r="FJ146" s="76"/>
      <c r="FK146" s="76"/>
      <c r="FL146" s="76"/>
      <c r="FM146" s="76"/>
      <c r="FN146" s="76"/>
      <c r="FO146" s="76"/>
      <c r="FP146" s="76"/>
      <c r="FQ146" s="76"/>
      <c r="FR146" s="76"/>
      <c r="FS146" s="76"/>
      <c r="FT146" s="76"/>
      <c r="FU146" s="76"/>
      <c r="FV146" s="76"/>
      <c r="FW146" s="76"/>
      <c r="FX146" s="76"/>
      <c r="FY146" s="76"/>
      <c r="FZ146" s="76"/>
      <c r="GA146" s="76"/>
      <c r="GB146" s="76"/>
      <c r="GC146" s="76"/>
      <c r="GD146" s="76"/>
      <c r="GE146" s="76"/>
      <c r="GF146" s="76"/>
      <c r="GG146" s="76"/>
      <c r="GH146" s="76"/>
      <c r="GI146" s="76"/>
      <c r="GJ146" s="76"/>
      <c r="GK146" s="76"/>
      <c r="GL146" s="76"/>
      <c r="GM146" s="76"/>
      <c r="GN146" s="76"/>
      <c r="GO146" s="76"/>
      <c r="GP146" s="76"/>
      <c r="GQ146" s="76"/>
      <c r="GR146" s="76"/>
      <c r="GS146" s="76"/>
      <c r="GT146" s="76"/>
      <c r="GU146" s="76"/>
      <c r="GV146" s="76"/>
      <c r="GW146" s="76"/>
      <c r="GX146" s="76"/>
      <c r="GY146" s="76"/>
      <c r="GZ146" s="76"/>
      <c r="HA146" s="76"/>
      <c r="HB146" s="76"/>
      <c r="HC146" s="76"/>
      <c r="HD146" s="76"/>
      <c r="HE146" s="76"/>
      <c r="HF146" s="76"/>
      <c r="HG146" s="76"/>
      <c r="HH146" s="76"/>
      <c r="HI146" s="76"/>
      <c r="HJ146" s="76"/>
      <c r="HK146" s="76"/>
      <c r="HL146" s="76"/>
      <c r="HM146" s="76"/>
      <c r="HN146" s="76"/>
      <c r="HO146" s="76"/>
      <c r="HP146" s="76"/>
      <c r="HQ146" s="76"/>
      <c r="HR146" s="76"/>
      <c r="HS146" s="76"/>
      <c r="HT146" s="76"/>
      <c r="HU146" s="76"/>
      <c r="HV146" s="76"/>
      <c r="HW146" s="76"/>
      <c r="HX146" s="76"/>
      <c r="HY146" s="76"/>
      <c r="HZ146" s="76"/>
      <c r="IA146" s="76"/>
      <c r="IB146" s="76"/>
      <c r="IC146" s="76"/>
      <c r="ID146" s="76"/>
      <c r="IE146" s="76"/>
      <c r="IF146" s="76"/>
      <c r="IG146" s="76"/>
      <c r="IH146" s="76"/>
      <c r="II146" s="76"/>
      <c r="IJ146" s="76"/>
      <c r="IK146" s="76"/>
      <c r="IL146" s="76"/>
      <c r="IM146" s="76"/>
      <c r="IN146" s="76"/>
      <c r="IO146" s="76"/>
      <c r="IP146" s="76"/>
      <c r="IQ146" s="76"/>
      <c r="IR146" s="76"/>
      <c r="IS146" s="76"/>
      <c r="IT146" s="76"/>
      <c r="IU146" s="76"/>
      <c r="IV146" s="76"/>
    </row>
    <row r="147" spans="1:256">
      <c r="A147" s="46" t="s">
        <v>110</v>
      </c>
      <c r="E147" s="69">
        <v>3255209.69</v>
      </c>
      <c r="F147" s="53"/>
      <c r="G147" s="54"/>
    </row>
    <row r="148" spans="1:256">
      <c r="F148" s="53"/>
      <c r="G148" s="54"/>
    </row>
    <row r="149" spans="1:256">
      <c r="A149" s="46" t="s">
        <v>111</v>
      </c>
      <c r="D149" s="77"/>
      <c r="E149" s="26">
        <v>3255209.69</v>
      </c>
      <c r="F149" s="53"/>
      <c r="G149" s="54"/>
    </row>
    <row r="150" spans="1:256">
      <c r="F150" s="53"/>
      <c r="G150" s="54"/>
    </row>
    <row r="151" spans="1:256">
      <c r="A151" s="3" t="s">
        <v>112</v>
      </c>
      <c r="F151" s="53"/>
      <c r="G151" s="54"/>
    </row>
    <row r="152" spans="1:256">
      <c r="F152" s="53"/>
      <c r="G152" s="54"/>
    </row>
    <row r="153" spans="1:256">
      <c r="A153" s="46" t="s">
        <v>113</v>
      </c>
      <c r="E153" s="78">
        <v>3.8253094500000001E-2</v>
      </c>
      <c r="F153" s="53"/>
      <c r="G153" s="54"/>
    </row>
    <row r="154" spans="1:256">
      <c r="A154" s="46" t="s">
        <v>114</v>
      </c>
      <c r="E154" s="79">
        <v>52.886865</v>
      </c>
      <c r="F154" s="53"/>
      <c r="G154" s="54"/>
    </row>
    <row r="155" spans="1:256">
      <c r="F155" s="53"/>
      <c r="G155" s="54"/>
    </row>
    <row r="156" spans="1:256">
      <c r="D156" s="63" t="s">
        <v>42</v>
      </c>
      <c r="E156" s="63" t="s">
        <v>41</v>
      </c>
      <c r="F156" s="53"/>
      <c r="G156" s="54"/>
    </row>
    <row r="157" spans="1:256">
      <c r="A157" s="46" t="s">
        <v>115</v>
      </c>
      <c r="D157" s="69">
        <v>1788801.09</v>
      </c>
      <c r="E157" s="3">
        <v>61</v>
      </c>
      <c r="F157" s="80"/>
      <c r="G157" s="54"/>
    </row>
    <row r="158" spans="1:256">
      <c r="A158" s="46" t="s">
        <v>116</v>
      </c>
      <c r="D158" s="74">
        <v>548854.25</v>
      </c>
      <c r="F158" s="53"/>
      <c r="G158" s="54"/>
    </row>
    <row r="159" spans="1:256">
      <c r="A159" s="3" t="s">
        <v>117</v>
      </c>
      <c r="D159" s="26">
        <v>1239946.8400000001</v>
      </c>
    </row>
    <row r="160" spans="1:256">
      <c r="A160" s="46" t="s">
        <v>118</v>
      </c>
      <c r="D160" s="69">
        <v>1206212659.3399999</v>
      </c>
      <c r="F160" s="80"/>
      <c r="G160" s="54"/>
    </row>
    <row r="161" spans="1:7">
      <c r="F161" s="80"/>
      <c r="G161" s="54"/>
    </row>
    <row r="162" spans="1:7">
      <c r="A162" s="46" t="s">
        <v>119</v>
      </c>
      <c r="D162" s="81">
        <v>6.7244095000000004E-3</v>
      </c>
      <c r="F162" s="80"/>
      <c r="G162" s="54"/>
    </row>
    <row r="163" spans="1:7">
      <c r="A163" s="46" t="s">
        <v>120</v>
      </c>
      <c r="D163" s="81">
        <v>7.1121841000000002E-3</v>
      </c>
      <c r="F163" s="80"/>
      <c r="G163" s="54"/>
    </row>
    <row r="164" spans="1:7">
      <c r="A164" s="46" t="s">
        <v>121</v>
      </c>
      <c r="D164" s="81">
        <v>1.13716728E-2</v>
      </c>
      <c r="F164" s="80"/>
      <c r="G164" s="54"/>
    </row>
    <row r="165" spans="1:7">
      <c r="A165" s="46" t="s">
        <v>122</v>
      </c>
      <c r="D165" s="81">
        <v>1.2335604310554577E-2</v>
      </c>
      <c r="F165" s="53"/>
      <c r="G165" s="54"/>
    </row>
    <row r="166" spans="1:7">
      <c r="A166" s="46" t="s">
        <v>123</v>
      </c>
      <c r="D166" s="78">
        <v>9.3859676776386434E-3</v>
      </c>
      <c r="F166" s="53"/>
      <c r="G166" s="54"/>
    </row>
    <row r="167" spans="1:7">
      <c r="A167" s="46"/>
      <c r="F167" s="53"/>
      <c r="G167" s="54"/>
    </row>
    <row r="168" spans="1:7">
      <c r="A168" s="46" t="s">
        <v>124</v>
      </c>
      <c r="D168" s="26">
        <v>4688733.01</v>
      </c>
      <c r="F168" s="53"/>
      <c r="G168" s="54"/>
    </row>
    <row r="169" spans="1:7">
      <c r="A169" s="46"/>
      <c r="F169" s="53"/>
      <c r="G169" s="54"/>
    </row>
    <row r="170" spans="1:7" ht="36">
      <c r="A170" s="46" t="s">
        <v>125</v>
      </c>
      <c r="D170" s="63" t="s">
        <v>42</v>
      </c>
      <c r="E170" s="63" t="s">
        <v>41</v>
      </c>
      <c r="F170" s="82" t="s">
        <v>126</v>
      </c>
      <c r="G170" s="54"/>
    </row>
    <row r="171" spans="1:7">
      <c r="A171" s="51" t="s">
        <v>127</v>
      </c>
      <c r="D171" s="68">
        <v>5868792.6699999999</v>
      </c>
      <c r="E171" s="83">
        <v>222</v>
      </c>
      <c r="F171" s="81">
        <v>5.0158623614662183E-3</v>
      </c>
      <c r="G171" s="54"/>
    </row>
    <row r="172" spans="1:7">
      <c r="A172" s="51" t="s">
        <v>128</v>
      </c>
      <c r="D172" s="68">
        <v>1432619.4</v>
      </c>
      <c r="E172" s="83">
        <v>64</v>
      </c>
      <c r="F172" s="81">
        <v>1.2244122651493014E-3</v>
      </c>
      <c r="G172" s="54"/>
    </row>
    <row r="173" spans="1:7">
      <c r="A173" s="51" t="s">
        <v>129</v>
      </c>
      <c r="D173" s="23">
        <v>626563.42000000004</v>
      </c>
      <c r="E173" s="84">
        <v>24</v>
      </c>
      <c r="F173" s="81">
        <v>5.3550296494790813E-4</v>
      </c>
      <c r="G173" s="54"/>
    </row>
    <row r="174" spans="1:7">
      <c r="A174" s="51" t="s">
        <v>130</v>
      </c>
      <c r="D174" s="85">
        <v>0</v>
      </c>
      <c r="E174" s="86">
        <v>0</v>
      </c>
      <c r="F174" s="87">
        <v>0</v>
      </c>
      <c r="G174" s="54"/>
    </row>
    <row r="175" spans="1:7">
      <c r="A175" s="46" t="s">
        <v>131</v>
      </c>
      <c r="D175" s="88">
        <v>7927975.4900000002</v>
      </c>
      <c r="E175" s="83">
        <v>310</v>
      </c>
      <c r="F175" s="89">
        <v>6.7757775915634278E-3</v>
      </c>
      <c r="G175" s="54"/>
    </row>
    <row r="176" spans="1:7">
      <c r="A176" s="46"/>
      <c r="D176" s="68"/>
      <c r="E176" s="83"/>
      <c r="F176" s="53"/>
      <c r="G176" s="54"/>
    </row>
    <row r="177" spans="1:7">
      <c r="A177" s="46" t="s">
        <v>132</v>
      </c>
      <c r="D177" s="81"/>
      <c r="E177" s="81"/>
      <c r="F177" s="80"/>
      <c r="G177" s="54"/>
    </row>
    <row r="178" spans="1:7">
      <c r="A178" s="46" t="s">
        <v>133</v>
      </c>
      <c r="D178" s="81">
        <v>7.1429499999999999E-4</v>
      </c>
      <c r="E178" s="81">
        <v>6.3448420000000001E-4</v>
      </c>
      <c r="F178" s="80"/>
      <c r="G178" s="54"/>
    </row>
    <row r="179" spans="1:7">
      <c r="A179" s="46" t="s">
        <v>134</v>
      </c>
      <c r="D179" s="81">
        <v>1.4808251000000001E-3</v>
      </c>
      <c r="E179" s="81">
        <v>1.2684914E-3</v>
      </c>
      <c r="F179" s="80"/>
      <c r="G179" s="54"/>
    </row>
    <row r="180" spans="1:7">
      <c r="A180" s="46" t="s">
        <v>135</v>
      </c>
      <c r="D180" s="81">
        <v>2.0417248999999998E-3</v>
      </c>
      <c r="E180" s="81">
        <v>1.7238876000000001E-3</v>
      </c>
      <c r="F180" s="80"/>
      <c r="G180" s="54"/>
    </row>
    <row r="181" spans="1:7">
      <c r="A181" s="46" t="s">
        <v>136</v>
      </c>
      <c r="D181" s="81">
        <v>1.7599152300972094E-3</v>
      </c>
      <c r="E181" s="81">
        <v>1.6192842027785445E-3</v>
      </c>
      <c r="F181" s="53"/>
      <c r="G181" s="54"/>
    </row>
    <row r="182" spans="1:7">
      <c r="A182" s="46" t="s">
        <v>137</v>
      </c>
      <c r="D182" s="81">
        <v>1.4991900575243022E-3</v>
      </c>
      <c r="E182" s="81">
        <v>1.3115368506946361E-3</v>
      </c>
      <c r="F182" s="53"/>
      <c r="G182" s="54"/>
    </row>
    <row r="183" spans="1:7">
      <c r="F183" s="53"/>
      <c r="G183" s="54"/>
    </row>
    <row r="184" spans="1:7">
      <c r="A184" s="2" t="s">
        <v>138</v>
      </c>
      <c r="B184" s="2"/>
      <c r="C184" s="2"/>
      <c r="D184" s="90">
        <v>2076814.51</v>
      </c>
      <c r="F184" s="53"/>
      <c r="G184" s="54"/>
    </row>
    <row r="185" spans="1:7">
      <c r="A185" s="2" t="s">
        <v>139</v>
      </c>
      <c r="B185" s="2"/>
      <c r="C185" s="2"/>
      <c r="D185" s="81">
        <v>1.7749844504995789E-3</v>
      </c>
      <c r="F185" s="53"/>
      <c r="G185" s="54"/>
    </row>
    <row r="186" spans="1:7">
      <c r="A186" s="2" t="s">
        <v>140</v>
      </c>
      <c r="B186" s="2"/>
      <c r="C186" s="2"/>
      <c r="D186" s="81">
        <v>4.9000000000000002E-2</v>
      </c>
      <c r="F186" s="53"/>
      <c r="G186" s="54"/>
    </row>
    <row r="187" spans="1:7">
      <c r="A187" s="2" t="s">
        <v>141</v>
      </c>
      <c r="B187" s="2"/>
      <c r="C187" s="2"/>
      <c r="D187" s="91" t="s">
        <v>155</v>
      </c>
      <c r="F187" s="53"/>
      <c r="G187" s="54"/>
    </row>
    <row r="188" spans="1:7">
      <c r="F188" s="53"/>
      <c r="G188" s="54"/>
    </row>
    <row r="189" spans="1:7">
      <c r="A189" s="3" t="s">
        <v>142</v>
      </c>
      <c r="F189" s="53"/>
      <c r="G189" s="54"/>
    </row>
    <row r="190" spans="1:7">
      <c r="F190" s="53"/>
      <c r="G190" s="54"/>
    </row>
    <row r="191" spans="1:7">
      <c r="A191" s="46"/>
      <c r="E191" s="92"/>
      <c r="F191" s="53"/>
      <c r="G191" s="54"/>
    </row>
    <row r="192" spans="1:7">
      <c r="A192" s="46" t="s">
        <v>143</v>
      </c>
      <c r="E192" s="73"/>
      <c r="F192" s="53"/>
      <c r="G192" s="54"/>
    </row>
    <row r="193" spans="1:7">
      <c r="A193" s="46" t="s">
        <v>144</v>
      </c>
      <c r="E193" s="73"/>
      <c r="F193" s="53"/>
      <c r="G193" s="54"/>
    </row>
    <row r="194" spans="1:7">
      <c r="A194" s="46" t="s">
        <v>145</v>
      </c>
      <c r="E194" s="92"/>
      <c r="F194" s="53"/>
      <c r="G194" s="54"/>
    </row>
    <row r="195" spans="1:7">
      <c r="A195" s="46" t="s">
        <v>146</v>
      </c>
      <c r="E195" s="92" t="s">
        <v>156</v>
      </c>
      <c r="F195" s="53"/>
      <c r="G195" s="54"/>
    </row>
    <row r="196" spans="1:7">
      <c r="A196" s="46"/>
      <c r="E196" s="73"/>
      <c r="F196" s="53"/>
      <c r="G196" s="54"/>
    </row>
    <row r="197" spans="1:7">
      <c r="A197" s="46" t="s">
        <v>147</v>
      </c>
      <c r="E197" s="73"/>
      <c r="F197" s="53"/>
      <c r="G197" s="54"/>
    </row>
    <row r="198" spans="1:7">
      <c r="A198" s="46" t="s">
        <v>148</v>
      </c>
      <c r="E198" s="92" t="s">
        <v>156</v>
      </c>
      <c r="F198" s="53"/>
      <c r="G198" s="54"/>
    </row>
    <row r="199" spans="1:7">
      <c r="A199" s="46"/>
      <c r="E199" s="73"/>
      <c r="F199" s="53"/>
      <c r="G199" s="54"/>
    </row>
    <row r="200" spans="1:7">
      <c r="A200" s="46" t="s">
        <v>149</v>
      </c>
      <c r="E200" s="73"/>
      <c r="F200" s="53"/>
      <c r="G200" s="54"/>
    </row>
    <row r="201" spans="1:7">
      <c r="A201" s="46" t="s">
        <v>150</v>
      </c>
      <c r="E201" s="92" t="s">
        <v>156</v>
      </c>
      <c r="F201" s="53"/>
      <c r="G201" s="54"/>
    </row>
    <row r="202" spans="1:7">
      <c r="A202" s="46"/>
      <c r="E202" s="73"/>
      <c r="F202" s="53"/>
      <c r="G202" s="54"/>
    </row>
    <row r="203" spans="1:7">
      <c r="A203" s="46" t="s">
        <v>151</v>
      </c>
      <c r="E203" s="73"/>
      <c r="F203" s="53"/>
      <c r="G203" s="54"/>
    </row>
    <row r="204" spans="1:7">
      <c r="A204" s="46" t="s">
        <v>152</v>
      </c>
      <c r="E204" s="92" t="s">
        <v>156</v>
      </c>
      <c r="F204" s="53"/>
      <c r="G204" s="54"/>
    </row>
    <row r="205" spans="1:7">
      <c r="A205" s="46"/>
      <c r="E205" s="92"/>
      <c r="F205" s="53"/>
      <c r="G205" s="54"/>
    </row>
    <row r="206" spans="1:7">
      <c r="A206" s="46" t="s">
        <v>153</v>
      </c>
      <c r="E206" s="73"/>
      <c r="G206" s="54"/>
    </row>
    <row r="207" spans="1:7">
      <c r="A207" s="46" t="s">
        <v>154</v>
      </c>
      <c r="E207" s="92" t="s">
        <v>156</v>
      </c>
      <c r="F207" s="49"/>
      <c r="G207" s="54"/>
    </row>
    <row r="208" spans="1:7">
      <c r="G208" s="50"/>
    </row>
    <row r="209" spans="1:7">
      <c r="G209" s="50"/>
    </row>
    <row r="210" spans="1:7">
      <c r="F210" s="49"/>
      <c r="G210" s="50"/>
    </row>
    <row r="211" spans="1:7">
      <c r="F211" s="49"/>
      <c r="G211" s="50"/>
    </row>
    <row r="212" spans="1:7">
      <c r="F212" s="49"/>
      <c r="G212" s="50"/>
    </row>
    <row r="213" spans="1:7">
      <c r="F213" s="49"/>
      <c r="G213" s="50"/>
    </row>
    <row r="214" spans="1:7">
      <c r="A214" s="93"/>
      <c r="B214" s="93"/>
      <c r="C214" s="93"/>
      <c r="D214" s="93"/>
      <c r="E214" s="93"/>
      <c r="F214" s="49"/>
      <c r="G214" s="50"/>
    </row>
    <row r="215" spans="1:7">
      <c r="A215" s="93"/>
      <c r="B215" s="93"/>
      <c r="C215" s="93"/>
      <c r="D215" s="93"/>
      <c r="E215" s="93"/>
      <c r="F215" s="49"/>
      <c r="G215" s="50"/>
    </row>
    <row r="216" spans="1:7">
      <c r="A216" s="93"/>
      <c r="B216" s="93"/>
      <c r="C216" s="93"/>
      <c r="D216" s="93"/>
      <c r="E216" s="93"/>
      <c r="F216" s="49"/>
      <c r="G216" s="50"/>
    </row>
    <row r="217" spans="1:7">
      <c r="A217" s="93"/>
      <c r="B217" s="93"/>
      <c r="C217" s="93"/>
      <c r="D217" s="93"/>
      <c r="E217" s="93"/>
      <c r="F217" s="49"/>
      <c r="G217" s="50"/>
    </row>
    <row r="218" spans="1:7">
      <c r="A218" s="93"/>
      <c r="B218" s="93"/>
      <c r="C218" s="93"/>
      <c r="D218" s="93"/>
      <c r="E218" s="93"/>
      <c r="F218" s="49"/>
      <c r="G218" s="50"/>
    </row>
    <row r="219" spans="1:7">
      <c r="A219" s="93"/>
      <c r="B219" s="93"/>
      <c r="C219" s="93"/>
      <c r="D219" s="93"/>
      <c r="E219" s="93"/>
      <c r="F219" s="49"/>
      <c r="G219" s="50"/>
    </row>
    <row r="220" spans="1:7">
      <c r="A220" s="93"/>
      <c r="B220" s="93"/>
      <c r="C220" s="93"/>
      <c r="D220" s="93"/>
      <c r="E220" s="93"/>
      <c r="F220" s="49"/>
      <c r="G220" s="50"/>
    </row>
    <row r="221" spans="1:7">
      <c r="F221" s="49"/>
      <c r="G221" s="50"/>
    </row>
    <row r="222" spans="1:7">
      <c r="A222" s="93"/>
      <c r="B222" s="93"/>
      <c r="C222" s="93"/>
      <c r="D222" s="93"/>
      <c r="E222" s="93"/>
      <c r="F222" s="49"/>
      <c r="G222" s="50"/>
    </row>
    <row r="223" spans="1:7">
      <c r="A223" s="93"/>
      <c r="B223" s="93"/>
      <c r="C223" s="93"/>
      <c r="D223" s="93"/>
      <c r="E223" s="93"/>
      <c r="F223" s="49"/>
      <c r="G223" s="50"/>
    </row>
    <row r="224" spans="1:7">
      <c r="A224" s="93"/>
      <c r="B224" s="93"/>
      <c r="C224" s="93"/>
      <c r="D224" s="93"/>
      <c r="E224" s="93"/>
      <c r="F224" s="49"/>
      <c r="G224" s="50"/>
    </row>
    <row r="225" spans="1:7">
      <c r="A225" s="93"/>
      <c r="B225" s="93"/>
      <c r="C225" s="93"/>
      <c r="D225" s="93"/>
      <c r="E225" s="93"/>
      <c r="F225" s="49"/>
      <c r="G225" s="50"/>
    </row>
    <row r="226" spans="1:7">
      <c r="A226" s="93"/>
      <c r="B226" s="93"/>
      <c r="C226" s="93"/>
      <c r="D226" s="93"/>
      <c r="E226" s="93"/>
      <c r="F226" s="49"/>
      <c r="G226" s="50"/>
    </row>
    <row r="227" spans="1:7">
      <c r="A227" s="93"/>
      <c r="B227" s="93"/>
      <c r="C227" s="93"/>
      <c r="D227" s="93"/>
      <c r="E227" s="93"/>
      <c r="F227" s="49"/>
      <c r="G227" s="50"/>
    </row>
    <row r="228" spans="1:7">
      <c r="A228" s="93"/>
      <c r="B228" s="93"/>
      <c r="C228" s="93"/>
      <c r="D228" s="93"/>
      <c r="E228" s="93"/>
      <c r="F228" s="49"/>
      <c r="G228" s="50"/>
    </row>
    <row r="229" spans="1:7">
      <c r="F229" s="49"/>
      <c r="G229" s="50"/>
    </row>
    <row r="230" spans="1:7">
      <c r="F230" s="49"/>
      <c r="G230" s="50"/>
    </row>
    <row r="231" spans="1:7">
      <c r="F231" s="49"/>
      <c r="G231" s="50"/>
    </row>
    <row r="232" spans="1:7">
      <c r="F232" s="49"/>
      <c r="G232" s="50"/>
    </row>
    <row r="233" spans="1:7">
      <c r="F233" s="49"/>
      <c r="G233" s="50"/>
    </row>
    <row r="234" spans="1:7">
      <c r="F234" s="49"/>
      <c r="G234" s="50"/>
    </row>
    <row r="235" spans="1:7">
      <c r="F235" s="49"/>
      <c r="G235" s="50"/>
    </row>
    <row r="236" spans="1:7">
      <c r="F236" s="49"/>
      <c r="G236" s="50"/>
    </row>
    <row r="237" spans="1:7">
      <c r="F237" s="49"/>
      <c r="G237" s="50"/>
    </row>
    <row r="238" spans="1:7">
      <c r="F238" s="49"/>
      <c r="G238" s="50"/>
    </row>
    <row r="239" spans="1:7">
      <c r="F239" s="49"/>
      <c r="G239" s="50"/>
    </row>
    <row r="240" spans="1:7">
      <c r="F240" s="49"/>
      <c r="G240" s="50"/>
    </row>
    <row r="241" spans="6:7">
      <c r="F241" s="49"/>
      <c r="G241" s="50"/>
    </row>
    <row r="242" spans="6:7">
      <c r="F242" s="49"/>
      <c r="G242" s="50"/>
    </row>
    <row r="243" spans="6:7">
      <c r="F243" s="49"/>
      <c r="G243" s="50"/>
    </row>
    <row r="244" spans="6:7">
      <c r="F244" s="49"/>
      <c r="G244" s="50"/>
    </row>
    <row r="245" spans="6:7">
      <c r="F245" s="49"/>
      <c r="G245" s="50"/>
    </row>
    <row r="246" spans="6:7">
      <c r="F246" s="49"/>
      <c r="G246" s="50"/>
    </row>
    <row r="247" spans="6:7">
      <c r="F247" s="49"/>
      <c r="G247" s="50"/>
    </row>
    <row r="248" spans="6:7">
      <c r="F248" s="49"/>
      <c r="G248" s="50"/>
    </row>
    <row r="249" spans="6:7">
      <c r="F249" s="49"/>
      <c r="G249" s="50"/>
    </row>
    <row r="250" spans="6:7">
      <c r="F250" s="49"/>
      <c r="G250" s="50"/>
    </row>
    <row r="251" spans="6:7">
      <c r="F251" s="49"/>
      <c r="G251" s="50"/>
    </row>
    <row r="252" spans="6:7">
      <c r="F252" s="49"/>
      <c r="G252" s="50"/>
    </row>
    <row r="253" spans="6:7">
      <c r="F253" s="49"/>
      <c r="G253" s="50"/>
    </row>
    <row r="254" spans="6:7">
      <c r="F254" s="49"/>
      <c r="G254" s="50"/>
    </row>
    <row r="255" spans="6:7">
      <c r="F255" s="49"/>
      <c r="G255" s="50"/>
    </row>
    <row r="256" spans="6:7">
      <c r="F256" s="49"/>
      <c r="G256" s="50"/>
    </row>
    <row r="257" spans="6:7">
      <c r="F257" s="49"/>
      <c r="G257" s="50"/>
    </row>
    <row r="258" spans="6:7">
      <c r="F258" s="49"/>
      <c r="G258" s="50"/>
    </row>
    <row r="259" spans="6:7">
      <c r="F259" s="49"/>
      <c r="G259" s="50"/>
    </row>
    <row r="260" spans="6:7">
      <c r="F260" s="49"/>
      <c r="G260" s="50"/>
    </row>
    <row r="261" spans="6:7">
      <c r="F261" s="49"/>
      <c r="G261" s="50"/>
    </row>
    <row r="262" spans="6:7">
      <c r="F262" s="49"/>
      <c r="G262" s="50"/>
    </row>
    <row r="263" spans="6:7">
      <c r="F263" s="49"/>
      <c r="G263" s="50"/>
    </row>
    <row r="264" spans="6:7">
      <c r="F264" s="49"/>
      <c r="G264" s="50"/>
    </row>
    <row r="265" spans="6:7">
      <c r="F265" s="49"/>
      <c r="G265" s="50"/>
    </row>
    <row r="266" spans="6:7">
      <c r="F266" s="49"/>
      <c r="G266" s="50"/>
    </row>
    <row r="267" spans="6:7">
      <c r="F267" s="49"/>
      <c r="G267" s="50"/>
    </row>
    <row r="268" spans="6:7">
      <c r="F268" s="49"/>
      <c r="G268" s="50"/>
    </row>
    <row r="269" spans="6:7">
      <c r="F269" s="49"/>
      <c r="G269" s="50"/>
    </row>
    <row r="270" spans="6:7">
      <c r="F270" s="49"/>
      <c r="G270" s="50"/>
    </row>
    <row r="271" spans="6:7">
      <c r="F271" s="49"/>
      <c r="G271" s="50"/>
    </row>
    <row r="272" spans="6:7">
      <c r="F272" s="49"/>
      <c r="G272" s="50"/>
    </row>
    <row r="273" spans="6:7">
      <c r="F273" s="49"/>
      <c r="G273" s="50"/>
    </row>
    <row r="274" spans="6:7">
      <c r="F274" s="49"/>
      <c r="G274" s="50"/>
    </row>
    <row r="275" spans="6:7">
      <c r="F275" s="49"/>
      <c r="G275" s="50"/>
    </row>
    <row r="276" spans="6:7">
      <c r="F276" s="49"/>
      <c r="G276" s="50"/>
    </row>
    <row r="277" spans="6:7">
      <c r="F277" s="49"/>
      <c r="G277" s="50"/>
    </row>
    <row r="278" spans="6:7">
      <c r="F278" s="49"/>
      <c r="G278" s="50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19-C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A1:IV278"/>
  <sheetViews>
    <sheetView showRuler="0" zoomScale="80" zoomScaleNormal="80" zoomScaleSheetLayoutView="90" workbookViewId="0">
      <selection activeCell="A14" sqref="A14"/>
    </sheetView>
  </sheetViews>
  <sheetFormatPr defaultColWidth="9.140625" defaultRowHeight="18"/>
  <cols>
    <col min="1" max="1" width="43.42578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85546875" style="4" customWidth="1"/>
    <col min="7" max="7" width="34.5703125" style="5" customWidth="1"/>
    <col min="8" max="9" width="34.5703125" style="3" customWidth="1"/>
    <col min="10" max="10" width="9.140625" style="3"/>
    <col min="11" max="11" width="9.5703125" style="3" bestFit="1" customWidth="1"/>
    <col min="12" max="16384" width="9.140625" style="3"/>
  </cols>
  <sheetData>
    <row r="1" spans="1:13">
      <c r="A1" s="1" t="s">
        <v>0</v>
      </c>
      <c r="B1" s="2"/>
    </row>
    <row r="2" spans="1:13" ht="15.75" customHeight="1">
      <c r="A2" s="2"/>
      <c r="B2" s="2"/>
      <c r="C2" s="6"/>
    </row>
    <row r="3" spans="1:13" ht="15.75" customHeight="1">
      <c r="A3" s="2" t="s">
        <v>1</v>
      </c>
      <c r="B3" s="7">
        <v>43861</v>
      </c>
      <c r="C3" s="8" t="s">
        <v>2</v>
      </c>
      <c r="D3" s="3">
        <v>30</v>
      </c>
      <c r="E3" s="3" t="s">
        <v>3</v>
      </c>
      <c r="F3" s="9">
        <v>43831</v>
      </c>
      <c r="G3" s="3"/>
    </row>
    <row r="4" spans="1:13" ht="15.75" customHeight="1">
      <c r="A4" s="2" t="s">
        <v>4</v>
      </c>
      <c r="B4" s="7">
        <v>43879</v>
      </c>
      <c r="C4" s="8" t="s">
        <v>5</v>
      </c>
      <c r="D4" s="10">
        <v>34</v>
      </c>
      <c r="E4" s="3" t="s">
        <v>6</v>
      </c>
      <c r="F4" s="9">
        <v>43861</v>
      </c>
      <c r="G4" s="3"/>
    </row>
    <row r="5" spans="1:13" ht="17.25" customHeight="1">
      <c r="A5" s="2"/>
      <c r="B5" s="2"/>
      <c r="C5" s="6"/>
      <c r="E5" s="3" t="s">
        <v>7</v>
      </c>
      <c r="F5" s="9">
        <v>43845</v>
      </c>
      <c r="G5" s="3"/>
    </row>
    <row r="6" spans="1:13" ht="15.75" customHeight="1">
      <c r="A6" s="2"/>
      <c r="B6" s="2"/>
      <c r="C6" s="6"/>
      <c r="E6" s="3" t="s">
        <v>8</v>
      </c>
      <c r="F6" s="9">
        <v>43879</v>
      </c>
      <c r="G6" s="3"/>
    </row>
    <row r="7" spans="1:13">
      <c r="A7" s="11"/>
      <c r="B7" s="12"/>
      <c r="C7" s="13"/>
      <c r="D7" s="14"/>
      <c r="E7" s="11"/>
      <c r="F7" s="15"/>
    </row>
    <row r="8" spans="1:13">
      <c r="A8" s="11"/>
      <c r="B8" s="11"/>
      <c r="C8" s="13"/>
      <c r="D8" s="14"/>
      <c r="E8" s="11"/>
      <c r="F8" s="15"/>
    </row>
    <row r="9" spans="1:13">
      <c r="A9" s="16"/>
      <c r="B9" s="17" t="s">
        <v>9</v>
      </c>
      <c r="C9" s="18" t="s">
        <v>10</v>
      </c>
      <c r="D9" s="18" t="s">
        <v>11</v>
      </c>
      <c r="E9" s="18" t="s">
        <v>12</v>
      </c>
      <c r="F9" s="19" t="s">
        <v>13</v>
      </c>
    </row>
    <row r="10" spans="1:13">
      <c r="A10" s="16" t="s">
        <v>14</v>
      </c>
      <c r="B10" s="20"/>
      <c r="C10" s="21">
        <v>1364914302.27</v>
      </c>
      <c r="D10" s="22">
        <v>1245948049.03</v>
      </c>
      <c r="E10" s="23">
        <v>1206212659.3399999</v>
      </c>
      <c r="F10" s="24">
        <v>0.92637093594274578</v>
      </c>
      <c r="G10" s="25"/>
      <c r="H10" s="26"/>
      <c r="I10" s="26"/>
      <c r="J10" s="26"/>
      <c r="K10" s="26"/>
      <c r="L10" s="26"/>
      <c r="M10" s="26"/>
    </row>
    <row r="11" spans="1:13">
      <c r="A11" s="16" t="s">
        <v>15</v>
      </c>
      <c r="B11" s="20"/>
      <c r="C11" s="27">
        <v>62830425.780000001</v>
      </c>
      <c r="D11" s="22">
        <v>54954382.689999998</v>
      </c>
      <c r="E11" s="23">
        <v>52375277.880000003</v>
      </c>
      <c r="F11" s="24"/>
      <c r="G11" s="25"/>
      <c r="H11" s="26"/>
      <c r="I11" s="26"/>
      <c r="J11" s="26"/>
      <c r="K11" s="26"/>
      <c r="L11" s="26"/>
      <c r="M11" s="26"/>
    </row>
    <row r="12" spans="1:13">
      <c r="A12" s="16" t="s">
        <v>16</v>
      </c>
      <c r="B12" s="20"/>
      <c r="C12" s="28">
        <v>1302083876.49</v>
      </c>
      <c r="D12" s="22">
        <v>1190993666.3399999</v>
      </c>
      <c r="E12" s="23">
        <v>1153837381.4599998</v>
      </c>
      <c r="F12" s="24"/>
      <c r="G12" s="25"/>
      <c r="H12" s="26"/>
      <c r="I12" s="26"/>
      <c r="J12" s="26"/>
      <c r="K12" s="26"/>
      <c r="L12" s="26"/>
      <c r="M12" s="26"/>
    </row>
    <row r="13" spans="1:13">
      <c r="A13" s="16" t="s">
        <v>17</v>
      </c>
      <c r="B13" s="11"/>
      <c r="C13" s="28">
        <v>1302083876.49</v>
      </c>
      <c r="D13" s="22">
        <v>1190993666.3399999</v>
      </c>
      <c r="E13" s="23">
        <v>1153837381.4599998</v>
      </c>
      <c r="F13" s="24">
        <v>0.88614673931020083</v>
      </c>
      <c r="G13" s="25"/>
      <c r="H13" s="29"/>
      <c r="I13" s="26"/>
      <c r="J13" s="26"/>
      <c r="K13" s="26"/>
      <c r="L13" s="26"/>
      <c r="M13" s="26"/>
    </row>
    <row r="14" spans="1:13">
      <c r="A14" s="30" t="s">
        <v>18</v>
      </c>
      <c r="B14" s="31">
        <v>1.9597799999999999E-2</v>
      </c>
      <c r="C14" s="27">
        <v>275000000</v>
      </c>
      <c r="D14" s="22">
        <v>163909789.84999999</v>
      </c>
      <c r="E14" s="23">
        <v>126753504.96999988</v>
      </c>
      <c r="F14" s="24">
        <v>0.46092183625454503</v>
      </c>
      <c r="G14" s="25"/>
      <c r="H14" s="29"/>
      <c r="I14" s="26"/>
      <c r="J14" s="26"/>
      <c r="K14" s="26"/>
      <c r="L14" s="26"/>
      <c r="M14" s="26"/>
    </row>
    <row r="15" spans="1:13">
      <c r="A15" s="30" t="s">
        <v>19</v>
      </c>
      <c r="B15" s="31">
        <v>1.9699999999999999E-2</v>
      </c>
      <c r="C15" s="27">
        <v>371250000</v>
      </c>
      <c r="D15" s="22">
        <v>371250000</v>
      </c>
      <c r="E15" s="23">
        <v>371250000</v>
      </c>
      <c r="F15" s="24">
        <v>1</v>
      </c>
      <c r="G15" s="25"/>
      <c r="I15" s="26"/>
      <c r="J15" s="26"/>
      <c r="K15" s="26"/>
      <c r="L15" s="26"/>
      <c r="M15" s="26"/>
    </row>
    <row r="16" spans="1:13">
      <c r="A16" s="30" t="s">
        <v>20</v>
      </c>
      <c r="B16" s="31">
        <v>1.9162499999999999E-2</v>
      </c>
      <c r="C16" s="27">
        <v>60000000</v>
      </c>
      <c r="D16" s="22">
        <v>60000000</v>
      </c>
      <c r="E16" s="23">
        <v>60000000</v>
      </c>
      <c r="F16" s="24">
        <v>1</v>
      </c>
      <c r="G16" s="25"/>
      <c r="I16" s="26"/>
      <c r="J16" s="26"/>
      <c r="K16" s="26"/>
      <c r="L16" s="26"/>
      <c r="M16" s="26"/>
    </row>
    <row r="17" spans="1:13">
      <c r="A17" s="30" t="s">
        <v>21</v>
      </c>
      <c r="B17" s="31">
        <v>1.9300000000000001E-2</v>
      </c>
      <c r="C17" s="27">
        <v>431250000</v>
      </c>
      <c r="D17" s="22">
        <v>431250000</v>
      </c>
      <c r="E17" s="23">
        <v>431250000</v>
      </c>
      <c r="F17" s="24">
        <v>1</v>
      </c>
      <c r="G17" s="25"/>
      <c r="I17" s="26"/>
      <c r="J17" s="26"/>
      <c r="K17" s="26"/>
      <c r="L17" s="26"/>
      <c r="M17" s="26"/>
    </row>
    <row r="18" spans="1:13">
      <c r="A18" s="30" t="s">
        <v>22</v>
      </c>
      <c r="B18" s="31">
        <v>1.95E-2</v>
      </c>
      <c r="C18" s="27">
        <v>112500000</v>
      </c>
      <c r="D18" s="22">
        <v>112500000</v>
      </c>
      <c r="E18" s="23">
        <v>112500000</v>
      </c>
      <c r="F18" s="24">
        <v>1</v>
      </c>
      <c r="I18" s="26"/>
      <c r="J18" s="26"/>
      <c r="K18" s="26"/>
      <c r="L18" s="26"/>
      <c r="M18" s="26"/>
    </row>
    <row r="19" spans="1:13">
      <c r="A19" s="30" t="s">
        <v>23</v>
      </c>
      <c r="B19" s="31">
        <v>0</v>
      </c>
      <c r="C19" s="21">
        <v>52083876.490000002</v>
      </c>
      <c r="D19" s="22">
        <v>52083876.490000002</v>
      </c>
      <c r="E19" s="23">
        <v>52083876.490000002</v>
      </c>
      <c r="F19" s="24">
        <v>1</v>
      </c>
      <c r="I19" s="26"/>
      <c r="J19" s="26"/>
      <c r="K19" s="26"/>
      <c r="L19" s="26"/>
      <c r="M19" s="26"/>
    </row>
    <row r="20" spans="1:13">
      <c r="A20" s="32"/>
      <c r="B20" s="33"/>
      <c r="C20" s="34"/>
      <c r="D20" s="34"/>
      <c r="E20" s="34"/>
      <c r="F20" s="35"/>
    </row>
    <row r="21" spans="1:13">
      <c r="A21" s="32"/>
      <c r="B21" s="33"/>
      <c r="C21" s="34"/>
      <c r="D21" s="34"/>
      <c r="E21" s="34"/>
      <c r="F21" s="36"/>
    </row>
    <row r="22" spans="1:13" ht="54">
      <c r="A22" s="32"/>
      <c r="B22" s="37" t="s">
        <v>24</v>
      </c>
      <c r="C22" s="37" t="s">
        <v>25</v>
      </c>
      <c r="D22" s="38" t="s">
        <v>26</v>
      </c>
      <c r="E22" s="38" t="s">
        <v>27</v>
      </c>
      <c r="F22" s="36"/>
    </row>
    <row r="23" spans="1:13">
      <c r="A23" s="32" t="s">
        <v>18</v>
      </c>
      <c r="B23" s="22">
        <v>37156284.880000114</v>
      </c>
      <c r="C23" s="22">
        <v>303381.18</v>
      </c>
      <c r="D23" s="39">
        <v>135.11376320000042</v>
      </c>
      <c r="E23" s="40">
        <v>1.1032042909090909</v>
      </c>
      <c r="F23" s="36"/>
    </row>
    <row r="24" spans="1:13">
      <c r="A24" s="32" t="s">
        <v>19</v>
      </c>
      <c r="B24" s="22">
        <v>0</v>
      </c>
      <c r="C24" s="22">
        <v>609468.75</v>
      </c>
      <c r="D24" s="39">
        <v>0</v>
      </c>
      <c r="E24" s="40">
        <v>1.6416666666666666</v>
      </c>
      <c r="F24" s="36"/>
    </row>
    <row r="25" spans="1:13">
      <c r="A25" s="32" t="s">
        <v>20</v>
      </c>
      <c r="B25" s="22">
        <v>0</v>
      </c>
      <c r="C25" s="22">
        <v>108587.5</v>
      </c>
      <c r="D25" s="39">
        <v>0</v>
      </c>
      <c r="E25" s="40">
        <v>1.8097916666666667</v>
      </c>
      <c r="F25" s="36"/>
    </row>
    <row r="26" spans="1:13">
      <c r="A26" s="32" t="s">
        <v>21</v>
      </c>
      <c r="B26" s="22">
        <v>0</v>
      </c>
      <c r="C26" s="22">
        <v>693593.75</v>
      </c>
      <c r="D26" s="39">
        <v>0</v>
      </c>
      <c r="E26" s="40">
        <v>1.6083333333333334</v>
      </c>
      <c r="F26" s="36"/>
    </row>
    <row r="27" spans="1:13">
      <c r="A27" s="32" t="s">
        <v>22</v>
      </c>
      <c r="B27" s="22">
        <v>0</v>
      </c>
      <c r="C27" s="22">
        <v>182812.5</v>
      </c>
      <c r="D27" s="39">
        <v>0</v>
      </c>
      <c r="E27" s="40">
        <v>1.625</v>
      </c>
      <c r="F27" s="36"/>
    </row>
    <row r="28" spans="1:13">
      <c r="A28" s="32" t="s">
        <v>23</v>
      </c>
      <c r="B28" s="22">
        <v>0</v>
      </c>
      <c r="C28" s="22">
        <v>0</v>
      </c>
      <c r="D28" s="39">
        <v>0</v>
      </c>
      <c r="E28" s="40">
        <v>0</v>
      </c>
      <c r="F28" s="36"/>
    </row>
    <row r="29" spans="1:13" ht="18.75" thickBot="1">
      <c r="A29" s="41" t="s">
        <v>28</v>
      </c>
      <c r="B29" s="42">
        <v>37156284.880000114</v>
      </c>
      <c r="C29" s="42">
        <v>1897843.68</v>
      </c>
      <c r="D29" s="43"/>
      <c r="E29" s="34"/>
      <c r="F29" s="36"/>
    </row>
    <row r="30" spans="1:13">
      <c r="B30" s="29"/>
      <c r="C30" s="29"/>
      <c r="D30" s="44"/>
      <c r="E30" s="29"/>
      <c r="F30" s="45"/>
    </row>
    <row r="31" spans="1:13">
      <c r="A31" s="46"/>
      <c r="B31" s="47"/>
      <c r="C31" s="29"/>
      <c r="D31" s="29"/>
      <c r="E31" s="29"/>
      <c r="F31" s="45"/>
    </row>
    <row r="32" spans="1:13">
      <c r="A32" s="3" t="s">
        <v>29</v>
      </c>
      <c r="E32" s="48"/>
    </row>
    <row r="33" spans="1:7">
      <c r="E33" s="48"/>
      <c r="F33" s="49"/>
      <c r="G33" s="50"/>
    </row>
    <row r="34" spans="1:7">
      <c r="A34" s="46" t="s">
        <v>30</v>
      </c>
      <c r="F34" s="49"/>
      <c r="G34" s="50"/>
    </row>
    <row r="35" spans="1:7">
      <c r="A35" s="51" t="s">
        <v>31</v>
      </c>
      <c r="E35" s="52">
        <v>4084226.27</v>
      </c>
      <c r="F35" s="53"/>
      <c r="G35" s="54"/>
    </row>
    <row r="36" spans="1:7">
      <c r="A36" s="51" t="s">
        <v>32</v>
      </c>
      <c r="E36" s="55">
        <v>0</v>
      </c>
      <c r="F36" s="53"/>
      <c r="G36" s="54"/>
    </row>
    <row r="37" spans="1:7">
      <c r="A37" s="46" t="s">
        <v>33</v>
      </c>
      <c r="E37" s="52">
        <v>4084226.27</v>
      </c>
      <c r="F37" s="53"/>
      <c r="G37" s="54"/>
    </row>
    <row r="38" spans="1:7">
      <c r="E38" s="56"/>
      <c r="F38" s="53"/>
      <c r="G38" s="54"/>
    </row>
    <row r="39" spans="1:7">
      <c r="A39" s="46" t="s">
        <v>34</v>
      </c>
      <c r="E39" s="56"/>
      <c r="F39" s="53"/>
      <c r="G39" s="54"/>
    </row>
    <row r="40" spans="1:7">
      <c r="A40" s="51" t="s">
        <v>35</v>
      </c>
      <c r="E40" s="52">
        <v>37978782.539999999</v>
      </c>
      <c r="F40" s="53"/>
      <c r="G40" s="54"/>
    </row>
    <row r="41" spans="1:7">
      <c r="A41" s="51" t="s">
        <v>36</v>
      </c>
      <c r="E41" s="55">
        <v>0</v>
      </c>
      <c r="F41" s="53"/>
      <c r="G41" s="54"/>
    </row>
    <row r="42" spans="1:7">
      <c r="A42" s="46" t="s">
        <v>37</v>
      </c>
      <c r="E42" s="52">
        <v>37978782.539999999</v>
      </c>
      <c r="F42" s="53"/>
      <c r="G42" s="54"/>
    </row>
    <row r="43" spans="1:7">
      <c r="A43" s="51"/>
      <c r="E43" s="57"/>
      <c r="F43" s="53"/>
      <c r="G43" s="54"/>
    </row>
    <row r="44" spans="1:7">
      <c r="A44" s="46" t="s">
        <v>38</v>
      </c>
      <c r="E44" s="52">
        <v>575897.68999999994</v>
      </c>
      <c r="F44" s="53"/>
      <c r="G44" s="54"/>
    </row>
    <row r="45" spans="1:7">
      <c r="A45" s="46"/>
      <c r="E45" s="52"/>
      <c r="F45" s="53"/>
      <c r="G45" s="54"/>
    </row>
    <row r="46" spans="1:7">
      <c r="A46" s="46"/>
      <c r="E46" s="58"/>
      <c r="F46" s="53"/>
      <c r="G46" s="54"/>
    </row>
    <row r="47" spans="1:7" ht="18.75" thickBot="1">
      <c r="A47" s="3" t="s">
        <v>39</v>
      </c>
      <c r="E47" s="59">
        <v>42638906.5</v>
      </c>
      <c r="F47" s="53"/>
      <c r="G47" s="54"/>
    </row>
    <row r="48" spans="1:7" ht="18.75" thickTop="1">
      <c r="E48" s="60"/>
      <c r="F48" s="53"/>
      <c r="G48" s="54"/>
    </row>
    <row r="49" spans="1:7">
      <c r="A49" s="3" t="s">
        <v>40</v>
      </c>
      <c r="D49" s="61"/>
      <c r="E49" s="62"/>
      <c r="F49" s="53"/>
      <c r="G49" s="54"/>
    </row>
    <row r="50" spans="1:7">
      <c r="D50" s="63" t="s">
        <v>41</v>
      </c>
      <c r="E50" s="63" t="s">
        <v>42</v>
      </c>
      <c r="F50" s="53"/>
      <c r="G50" s="54"/>
    </row>
    <row r="51" spans="1:7">
      <c r="A51" s="46" t="s">
        <v>43</v>
      </c>
      <c r="D51" s="64">
        <v>55972</v>
      </c>
      <c r="E51" s="58">
        <v>1190993666.3399999</v>
      </c>
      <c r="F51" s="53"/>
      <c r="G51" s="54"/>
    </row>
    <row r="52" spans="1:7">
      <c r="A52" s="46" t="s">
        <v>44</v>
      </c>
      <c r="D52" s="65"/>
      <c r="E52" s="55">
        <v>37156284.880000114</v>
      </c>
      <c r="F52" s="53"/>
      <c r="G52" s="54"/>
    </row>
    <row r="53" spans="1:7">
      <c r="A53" s="46"/>
      <c r="D53" s="66">
        <v>55108</v>
      </c>
      <c r="E53" s="67">
        <v>1153837381.4599998</v>
      </c>
      <c r="F53" s="53"/>
      <c r="G53" s="54"/>
    </row>
    <row r="54" spans="1:7">
      <c r="F54" s="53"/>
      <c r="G54" s="54"/>
    </row>
    <row r="55" spans="1:7">
      <c r="A55" s="3" t="s">
        <v>45</v>
      </c>
      <c r="E55" s="61"/>
      <c r="F55" s="53"/>
      <c r="G55" s="54"/>
    </row>
    <row r="56" spans="1:7">
      <c r="F56" s="53"/>
      <c r="G56" s="54"/>
    </row>
    <row r="57" spans="1:7">
      <c r="A57" s="46" t="s">
        <v>39</v>
      </c>
      <c r="E57" s="68">
        <v>42638906.5</v>
      </c>
      <c r="F57" s="53"/>
      <c r="G57" s="54"/>
    </row>
    <row r="58" spans="1:7">
      <c r="A58" s="46" t="s">
        <v>46</v>
      </c>
      <c r="E58" s="68">
        <v>0</v>
      </c>
      <c r="F58" s="53"/>
      <c r="G58" s="54"/>
    </row>
    <row r="59" spans="1:7">
      <c r="A59" s="46" t="s">
        <v>47</v>
      </c>
      <c r="E59" s="69">
        <v>42638906.5</v>
      </c>
      <c r="F59" s="53"/>
      <c r="G59" s="54"/>
    </row>
    <row r="60" spans="1:7">
      <c r="F60" s="53"/>
      <c r="G60" s="54"/>
    </row>
    <row r="61" spans="1:7">
      <c r="A61" s="46" t="s">
        <v>48</v>
      </c>
      <c r="E61" s="29">
        <v>0</v>
      </c>
      <c r="F61" s="53"/>
      <c r="G61" s="54"/>
    </row>
    <row r="62" spans="1:7">
      <c r="F62" s="53"/>
      <c r="G62" s="54"/>
    </row>
    <row r="63" spans="1:7">
      <c r="A63" s="46" t="s">
        <v>49</v>
      </c>
      <c r="F63" s="53"/>
      <c r="G63" s="54"/>
    </row>
    <row r="64" spans="1:7">
      <c r="A64" s="51" t="s">
        <v>50</v>
      </c>
      <c r="E64" s="68">
        <v>1038290.04</v>
      </c>
      <c r="F64" s="53"/>
      <c r="G64" s="54"/>
    </row>
    <row r="65" spans="1:7">
      <c r="A65" s="51" t="s">
        <v>51</v>
      </c>
      <c r="E65" s="68">
        <v>1038290.04</v>
      </c>
      <c r="F65" s="53"/>
      <c r="G65" s="54"/>
    </row>
    <row r="66" spans="1:7">
      <c r="A66" s="51" t="s">
        <v>52</v>
      </c>
      <c r="E66" s="69">
        <v>0</v>
      </c>
      <c r="F66" s="53"/>
      <c r="G66" s="54"/>
    </row>
    <row r="67" spans="1:7">
      <c r="F67" s="53"/>
      <c r="G67" s="54"/>
    </row>
    <row r="68" spans="1:7">
      <c r="A68" s="46" t="s">
        <v>53</v>
      </c>
      <c r="F68" s="53"/>
      <c r="G68" s="54"/>
    </row>
    <row r="69" spans="1:7">
      <c r="A69" s="51" t="s">
        <v>54</v>
      </c>
      <c r="F69" s="53"/>
      <c r="G69" s="54"/>
    </row>
    <row r="70" spans="1:7">
      <c r="A70" s="70" t="s">
        <v>55</v>
      </c>
      <c r="E70" s="68">
        <v>0</v>
      </c>
      <c r="F70" s="53"/>
      <c r="G70" s="54"/>
    </row>
    <row r="71" spans="1:7">
      <c r="A71" s="70" t="s">
        <v>56</v>
      </c>
      <c r="E71" s="68">
        <v>0</v>
      </c>
      <c r="F71" s="53"/>
      <c r="G71" s="54"/>
    </row>
    <row r="72" spans="1:7">
      <c r="A72" s="70" t="s">
        <v>57</v>
      </c>
      <c r="E72" s="68">
        <v>303381.18</v>
      </c>
      <c r="F72" s="53"/>
      <c r="G72" s="54"/>
    </row>
    <row r="73" spans="1:7">
      <c r="A73" s="70"/>
      <c r="E73" s="68"/>
      <c r="F73" s="53"/>
      <c r="G73" s="54"/>
    </row>
    <row r="74" spans="1:7">
      <c r="A74" s="70" t="s">
        <v>58</v>
      </c>
      <c r="E74" s="68">
        <v>303381.18</v>
      </c>
      <c r="F74" s="53"/>
      <c r="G74" s="54"/>
    </row>
    <row r="75" spans="1:7">
      <c r="A75" s="70" t="s">
        <v>59</v>
      </c>
      <c r="E75" s="68">
        <v>0</v>
      </c>
      <c r="F75" s="53"/>
      <c r="G75" s="54"/>
    </row>
    <row r="76" spans="1:7">
      <c r="F76" s="53"/>
      <c r="G76" s="54"/>
    </row>
    <row r="77" spans="1:7">
      <c r="A77" s="51" t="s">
        <v>60</v>
      </c>
      <c r="F77" s="53"/>
      <c r="G77" s="54"/>
    </row>
    <row r="78" spans="1:7">
      <c r="A78" s="70" t="s">
        <v>61</v>
      </c>
      <c r="E78" s="68">
        <v>0</v>
      </c>
      <c r="F78" s="53"/>
      <c r="G78" s="54"/>
    </row>
    <row r="79" spans="1:7">
      <c r="A79" s="70" t="s">
        <v>62</v>
      </c>
      <c r="E79" s="68">
        <v>0</v>
      </c>
      <c r="F79" s="53"/>
      <c r="G79" s="54"/>
    </row>
    <row r="80" spans="1:7">
      <c r="A80" s="70" t="s">
        <v>63</v>
      </c>
      <c r="E80" s="68">
        <v>609468.75</v>
      </c>
      <c r="F80" s="53"/>
      <c r="G80" s="54"/>
    </row>
    <row r="81" spans="1:7">
      <c r="A81" s="70"/>
      <c r="E81" s="68"/>
      <c r="F81" s="53"/>
      <c r="G81" s="54"/>
    </row>
    <row r="82" spans="1:7">
      <c r="A82" s="70" t="s">
        <v>64</v>
      </c>
      <c r="E82" s="68">
        <v>609468.75</v>
      </c>
      <c r="F82" s="53"/>
      <c r="G82" s="54"/>
    </row>
    <row r="83" spans="1:7">
      <c r="A83" s="70" t="s">
        <v>65</v>
      </c>
      <c r="E83" s="68">
        <v>0</v>
      </c>
      <c r="F83" s="53"/>
      <c r="G83" s="54"/>
    </row>
    <row r="84" spans="1:7">
      <c r="A84" s="70"/>
      <c r="F84" s="53"/>
      <c r="G84" s="54"/>
    </row>
    <row r="85" spans="1:7">
      <c r="A85" s="51" t="s">
        <v>66</v>
      </c>
      <c r="F85" s="53"/>
      <c r="G85" s="54"/>
    </row>
    <row r="86" spans="1:7">
      <c r="A86" s="70" t="s">
        <v>67</v>
      </c>
      <c r="E86" s="68">
        <v>0</v>
      </c>
      <c r="F86" s="53"/>
      <c r="G86" s="54"/>
    </row>
    <row r="87" spans="1:7">
      <c r="A87" s="70" t="s">
        <v>68</v>
      </c>
      <c r="E87" s="68">
        <v>0</v>
      </c>
      <c r="F87" s="53"/>
      <c r="G87" s="54"/>
    </row>
    <row r="88" spans="1:7">
      <c r="A88" s="70" t="s">
        <v>69</v>
      </c>
      <c r="E88" s="68">
        <v>108587.5</v>
      </c>
      <c r="F88" s="53"/>
      <c r="G88" s="54"/>
    </row>
    <row r="89" spans="1:7">
      <c r="A89" s="70"/>
      <c r="E89" s="68"/>
      <c r="F89" s="53"/>
      <c r="G89" s="54"/>
    </row>
    <row r="90" spans="1:7">
      <c r="A90" s="70" t="s">
        <v>70</v>
      </c>
      <c r="E90" s="68">
        <v>108587.5</v>
      </c>
      <c r="F90" s="53"/>
      <c r="G90" s="54"/>
    </row>
    <row r="91" spans="1:7">
      <c r="A91" s="70" t="s">
        <v>71</v>
      </c>
      <c r="E91" s="68">
        <v>0</v>
      </c>
      <c r="F91" s="53"/>
      <c r="G91" s="54"/>
    </row>
    <row r="92" spans="1:7">
      <c r="A92" s="70"/>
      <c r="F92" s="53"/>
      <c r="G92" s="54"/>
    </row>
    <row r="93" spans="1:7">
      <c r="A93" s="51" t="s">
        <v>72</v>
      </c>
      <c r="F93" s="53"/>
      <c r="G93" s="54"/>
    </row>
    <row r="94" spans="1:7">
      <c r="A94" s="70" t="s">
        <v>73</v>
      </c>
      <c r="E94" s="68">
        <v>0</v>
      </c>
      <c r="F94" s="53"/>
      <c r="G94" s="54"/>
    </row>
    <row r="95" spans="1:7">
      <c r="A95" s="70" t="s">
        <v>74</v>
      </c>
      <c r="E95" s="68">
        <v>0</v>
      </c>
      <c r="F95" s="53"/>
      <c r="G95" s="54"/>
    </row>
    <row r="96" spans="1:7">
      <c r="A96" s="70" t="s">
        <v>75</v>
      </c>
      <c r="E96" s="68">
        <v>693593.75</v>
      </c>
      <c r="F96" s="53"/>
      <c r="G96" s="54"/>
    </row>
    <row r="97" spans="1:7">
      <c r="A97" s="70"/>
      <c r="E97" s="68"/>
      <c r="F97" s="53"/>
      <c r="G97" s="54"/>
    </row>
    <row r="98" spans="1:7">
      <c r="A98" s="70" t="s">
        <v>76</v>
      </c>
      <c r="E98" s="68">
        <v>693593.75</v>
      </c>
      <c r="F98" s="53"/>
      <c r="G98" s="54"/>
    </row>
    <row r="99" spans="1:7">
      <c r="A99" s="70" t="s">
        <v>77</v>
      </c>
      <c r="E99" s="68">
        <v>0</v>
      </c>
      <c r="F99" s="53"/>
      <c r="G99" s="54"/>
    </row>
    <row r="100" spans="1:7">
      <c r="F100" s="53"/>
      <c r="G100" s="54"/>
    </row>
    <row r="101" spans="1:7">
      <c r="A101" s="51" t="s">
        <v>78</v>
      </c>
      <c r="F101" s="53"/>
      <c r="G101" s="54"/>
    </row>
    <row r="102" spans="1:7">
      <c r="A102" s="70" t="s">
        <v>79</v>
      </c>
      <c r="E102" s="68">
        <v>0</v>
      </c>
      <c r="F102" s="53"/>
      <c r="G102" s="54"/>
    </row>
    <row r="103" spans="1:7">
      <c r="A103" s="70" t="s">
        <v>80</v>
      </c>
      <c r="E103" s="68">
        <v>0</v>
      </c>
      <c r="F103" s="53"/>
      <c r="G103" s="54"/>
    </row>
    <row r="104" spans="1:7">
      <c r="A104" s="70" t="s">
        <v>81</v>
      </c>
      <c r="E104" s="68">
        <v>182812.5</v>
      </c>
      <c r="F104" s="53"/>
      <c r="G104" s="54"/>
    </row>
    <row r="105" spans="1:7">
      <c r="A105" s="70"/>
      <c r="E105" s="68"/>
      <c r="F105" s="53"/>
      <c r="G105" s="54"/>
    </row>
    <row r="106" spans="1:7">
      <c r="A106" s="70" t="s">
        <v>82</v>
      </c>
      <c r="E106" s="68">
        <v>182812.5</v>
      </c>
      <c r="F106" s="53"/>
      <c r="G106" s="54"/>
    </row>
    <row r="107" spans="1:7">
      <c r="A107" s="70" t="s">
        <v>83</v>
      </c>
      <c r="E107" s="68">
        <v>0</v>
      </c>
      <c r="F107" s="53"/>
      <c r="G107" s="54"/>
    </row>
    <row r="108" spans="1:7">
      <c r="A108" s="70"/>
      <c r="E108" s="29"/>
      <c r="F108" s="53"/>
      <c r="G108" s="54"/>
    </row>
    <row r="109" spans="1:7">
      <c r="A109" s="51" t="s">
        <v>84</v>
      </c>
      <c r="F109" s="53"/>
      <c r="G109" s="54"/>
    </row>
    <row r="110" spans="1:7">
      <c r="A110" s="70" t="s">
        <v>85</v>
      </c>
      <c r="E110" s="69">
        <v>1897843.68</v>
      </c>
      <c r="F110" s="53"/>
      <c r="G110" s="54"/>
    </row>
    <row r="111" spans="1:7">
      <c r="A111" s="70" t="s">
        <v>86</v>
      </c>
      <c r="E111" s="69">
        <v>1897843.68</v>
      </c>
      <c r="F111" s="53"/>
      <c r="G111" s="54"/>
    </row>
    <row r="112" spans="1:7">
      <c r="A112" s="70" t="s">
        <v>87</v>
      </c>
      <c r="E112" s="69">
        <v>0</v>
      </c>
      <c r="F112" s="53"/>
      <c r="G112" s="54"/>
    </row>
    <row r="113" spans="1:7">
      <c r="A113" s="70" t="s">
        <v>88</v>
      </c>
      <c r="E113" s="69">
        <v>0</v>
      </c>
      <c r="F113" s="53"/>
      <c r="G113" s="54"/>
    </row>
    <row r="114" spans="1:7">
      <c r="F114" s="53"/>
      <c r="G114" s="54"/>
    </row>
    <row r="115" spans="1:7">
      <c r="A115" s="46" t="s">
        <v>89</v>
      </c>
      <c r="E115" s="26">
        <v>39702772.779141665</v>
      </c>
      <c r="F115" s="53"/>
      <c r="G115" s="54"/>
    </row>
    <row r="116" spans="1:7">
      <c r="A116" s="51"/>
      <c r="F116" s="53"/>
      <c r="G116" s="54"/>
    </row>
    <row r="117" spans="1:7">
      <c r="A117" s="46" t="s">
        <v>90</v>
      </c>
      <c r="E117" s="71">
        <v>37156284.880000114</v>
      </c>
      <c r="F117" s="53"/>
      <c r="G117" s="54"/>
    </row>
    <row r="118" spans="1:7">
      <c r="A118" s="46"/>
      <c r="F118" s="53"/>
      <c r="G118" s="54"/>
    </row>
    <row r="119" spans="1:7">
      <c r="A119" s="51" t="s">
        <v>91</v>
      </c>
      <c r="E119" s="68">
        <v>0</v>
      </c>
      <c r="F119" s="53"/>
      <c r="G119" s="54"/>
    </row>
    <row r="120" spans="1:7">
      <c r="A120" s="51" t="s">
        <v>92</v>
      </c>
      <c r="E120" s="72">
        <v>37156284.880000114</v>
      </c>
      <c r="F120" s="53"/>
      <c r="G120" s="54"/>
    </row>
    <row r="121" spans="1:7">
      <c r="A121" s="51" t="s">
        <v>93</v>
      </c>
      <c r="E121" s="69">
        <v>0</v>
      </c>
      <c r="F121" s="53"/>
      <c r="G121" s="54"/>
    </row>
    <row r="122" spans="1:7">
      <c r="A122" s="51"/>
      <c r="E122" s="26"/>
      <c r="F122" s="53"/>
      <c r="G122" s="54"/>
    </row>
    <row r="123" spans="1:7">
      <c r="A123" s="46" t="s">
        <v>94</v>
      </c>
      <c r="E123" s="69">
        <v>0</v>
      </c>
      <c r="F123" s="53"/>
      <c r="G123" s="54"/>
    </row>
    <row r="124" spans="1:7">
      <c r="A124" s="46"/>
      <c r="E124" s="73"/>
      <c r="F124" s="53"/>
      <c r="G124" s="54"/>
    </row>
    <row r="125" spans="1:7">
      <c r="A125" s="51" t="s">
        <v>95</v>
      </c>
      <c r="E125" s="68">
        <v>0</v>
      </c>
      <c r="F125" s="53"/>
      <c r="G125" s="54"/>
    </row>
    <row r="126" spans="1:7">
      <c r="A126" s="51" t="s">
        <v>96</v>
      </c>
      <c r="E126" s="69">
        <v>0</v>
      </c>
      <c r="F126" s="53"/>
      <c r="G126" s="54"/>
    </row>
    <row r="127" spans="1:7">
      <c r="A127" s="51" t="s">
        <v>97</v>
      </c>
      <c r="E127" s="69">
        <v>0</v>
      </c>
      <c r="F127" s="53"/>
      <c r="G127" s="54"/>
    </row>
    <row r="128" spans="1:7">
      <c r="A128" s="51"/>
      <c r="E128" s="26"/>
      <c r="F128" s="53"/>
      <c r="G128" s="54"/>
    </row>
    <row r="129" spans="1:7">
      <c r="A129" s="46" t="s">
        <v>98</v>
      </c>
      <c r="E129" s="69">
        <v>2546487.8991415501</v>
      </c>
      <c r="F129" s="53"/>
      <c r="G129" s="54"/>
    </row>
    <row r="130" spans="1:7">
      <c r="A130" s="51" t="s">
        <v>99</v>
      </c>
      <c r="E130" s="68">
        <v>0</v>
      </c>
      <c r="F130" s="53"/>
      <c r="G130" s="54"/>
    </row>
    <row r="131" spans="1:7">
      <c r="A131" s="46" t="s">
        <v>100</v>
      </c>
      <c r="E131" s="69">
        <v>2546487.8991415501</v>
      </c>
      <c r="F131" s="53"/>
      <c r="G131" s="54"/>
    </row>
    <row r="132" spans="1:7">
      <c r="F132" s="53"/>
      <c r="G132" s="54"/>
    </row>
    <row r="133" spans="1:7" hidden="1">
      <c r="A133" s="3" t="s">
        <v>101</v>
      </c>
      <c r="F133" s="53"/>
      <c r="G133" s="54"/>
    </row>
    <row r="134" spans="1:7" hidden="1">
      <c r="F134" s="53"/>
      <c r="G134" s="54"/>
    </row>
    <row r="135" spans="1:7" hidden="1">
      <c r="A135" s="46" t="s">
        <v>102</v>
      </c>
      <c r="E135" s="68">
        <v>0</v>
      </c>
      <c r="F135" s="53"/>
      <c r="G135" s="54"/>
    </row>
    <row r="136" spans="1:7" hidden="1">
      <c r="A136" s="46" t="s">
        <v>103</v>
      </c>
      <c r="E136" s="74">
        <v>0</v>
      </c>
      <c r="F136" s="53"/>
      <c r="G136" s="54"/>
    </row>
    <row r="137" spans="1:7" hidden="1">
      <c r="A137" s="46" t="s">
        <v>104</v>
      </c>
      <c r="E137" s="69">
        <v>0</v>
      </c>
      <c r="F137" s="53"/>
      <c r="G137" s="54"/>
    </row>
    <row r="138" spans="1:7" hidden="1">
      <c r="A138" s="46"/>
      <c r="E138" s="26"/>
      <c r="F138" s="53"/>
      <c r="G138" s="54"/>
    </row>
    <row r="139" spans="1:7" hidden="1">
      <c r="A139" s="46"/>
      <c r="E139" s="26"/>
      <c r="F139" s="53"/>
      <c r="G139" s="54"/>
    </row>
    <row r="140" spans="1:7">
      <c r="F140" s="53"/>
      <c r="G140" s="54"/>
    </row>
    <row r="141" spans="1:7">
      <c r="A141" s="3" t="s">
        <v>105</v>
      </c>
      <c r="F141" s="53"/>
      <c r="G141" s="54"/>
    </row>
    <row r="142" spans="1:7">
      <c r="F142" s="53"/>
      <c r="G142" s="54"/>
    </row>
    <row r="143" spans="1:7">
      <c r="A143" s="46" t="s">
        <v>106</v>
      </c>
      <c r="E143" s="69">
        <v>3255209.69</v>
      </c>
      <c r="F143" s="53"/>
      <c r="G143" s="54"/>
    </row>
    <row r="144" spans="1:7">
      <c r="A144" s="46" t="s">
        <v>107</v>
      </c>
      <c r="E144" s="69">
        <v>3255209.69</v>
      </c>
      <c r="F144" s="75"/>
      <c r="G144" s="54"/>
    </row>
    <row r="145" spans="1:256">
      <c r="A145" s="46" t="s">
        <v>108</v>
      </c>
      <c r="E145" s="68">
        <v>3255209.69</v>
      </c>
      <c r="F145" s="53"/>
      <c r="G145" s="54"/>
    </row>
    <row r="146" spans="1:256" s="2" customFormat="1">
      <c r="A146" s="76" t="s">
        <v>109</v>
      </c>
      <c r="B146" s="76"/>
      <c r="C146" s="76"/>
      <c r="D146" s="76"/>
      <c r="E146" s="68">
        <v>0</v>
      </c>
      <c r="F146" s="4"/>
      <c r="G146" s="54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6"/>
      <c r="CK146" s="76"/>
      <c r="CL146" s="76"/>
      <c r="CM146" s="76"/>
      <c r="CN146" s="76"/>
      <c r="CO146" s="76"/>
      <c r="CP146" s="76"/>
      <c r="CQ146" s="76"/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6"/>
      <c r="DE146" s="76"/>
      <c r="DF146" s="76"/>
      <c r="DG146" s="76"/>
      <c r="DH146" s="76"/>
      <c r="DI146" s="76"/>
      <c r="DJ146" s="76"/>
      <c r="DK146" s="76"/>
      <c r="DL146" s="76"/>
      <c r="DM146" s="76"/>
      <c r="DN146" s="76"/>
      <c r="DO146" s="76"/>
      <c r="DP146" s="76"/>
      <c r="DQ146" s="76"/>
      <c r="DR146" s="76"/>
      <c r="DS146" s="76"/>
      <c r="DT146" s="76"/>
      <c r="DU146" s="76"/>
      <c r="DV146" s="76"/>
      <c r="DW146" s="76"/>
      <c r="DX146" s="76"/>
      <c r="DY146" s="76"/>
      <c r="DZ146" s="76"/>
      <c r="EA146" s="76"/>
      <c r="EB146" s="76"/>
      <c r="EC146" s="76"/>
      <c r="ED146" s="76"/>
      <c r="EE146" s="76"/>
      <c r="EF146" s="76"/>
      <c r="EG146" s="76"/>
      <c r="EH146" s="76"/>
      <c r="EI146" s="76"/>
      <c r="EJ146" s="76"/>
      <c r="EK146" s="76"/>
      <c r="EL146" s="76"/>
      <c r="EM146" s="76"/>
      <c r="EN146" s="76"/>
      <c r="EO146" s="76"/>
      <c r="EP146" s="76"/>
      <c r="EQ146" s="76"/>
      <c r="ER146" s="76"/>
      <c r="ES146" s="76"/>
      <c r="ET146" s="76"/>
      <c r="EU146" s="76"/>
      <c r="EV146" s="76"/>
      <c r="EW146" s="76"/>
      <c r="EX146" s="76"/>
      <c r="EY146" s="76"/>
      <c r="EZ146" s="76"/>
      <c r="FA146" s="76"/>
      <c r="FB146" s="76"/>
      <c r="FC146" s="76"/>
      <c r="FD146" s="76"/>
      <c r="FE146" s="76"/>
      <c r="FF146" s="76"/>
      <c r="FG146" s="76"/>
      <c r="FH146" s="76"/>
      <c r="FI146" s="76"/>
      <c r="FJ146" s="76"/>
      <c r="FK146" s="76"/>
      <c r="FL146" s="76"/>
      <c r="FM146" s="76"/>
      <c r="FN146" s="76"/>
      <c r="FO146" s="76"/>
      <c r="FP146" s="76"/>
      <c r="FQ146" s="76"/>
      <c r="FR146" s="76"/>
      <c r="FS146" s="76"/>
      <c r="FT146" s="76"/>
      <c r="FU146" s="76"/>
      <c r="FV146" s="76"/>
      <c r="FW146" s="76"/>
      <c r="FX146" s="76"/>
      <c r="FY146" s="76"/>
      <c r="FZ146" s="76"/>
      <c r="GA146" s="76"/>
      <c r="GB146" s="76"/>
      <c r="GC146" s="76"/>
      <c r="GD146" s="76"/>
      <c r="GE146" s="76"/>
      <c r="GF146" s="76"/>
      <c r="GG146" s="76"/>
      <c r="GH146" s="76"/>
      <c r="GI146" s="76"/>
      <c r="GJ146" s="76"/>
      <c r="GK146" s="76"/>
      <c r="GL146" s="76"/>
      <c r="GM146" s="76"/>
      <c r="GN146" s="76"/>
      <c r="GO146" s="76"/>
      <c r="GP146" s="76"/>
      <c r="GQ146" s="76"/>
      <c r="GR146" s="76"/>
      <c r="GS146" s="76"/>
      <c r="GT146" s="76"/>
      <c r="GU146" s="76"/>
      <c r="GV146" s="76"/>
      <c r="GW146" s="76"/>
      <c r="GX146" s="76"/>
      <c r="GY146" s="76"/>
      <c r="GZ146" s="76"/>
      <c r="HA146" s="76"/>
      <c r="HB146" s="76"/>
      <c r="HC146" s="76"/>
      <c r="HD146" s="76"/>
      <c r="HE146" s="76"/>
      <c r="HF146" s="76"/>
      <c r="HG146" s="76"/>
      <c r="HH146" s="76"/>
      <c r="HI146" s="76"/>
      <c r="HJ146" s="76"/>
      <c r="HK146" s="76"/>
      <c r="HL146" s="76"/>
      <c r="HM146" s="76"/>
      <c r="HN146" s="76"/>
      <c r="HO146" s="76"/>
      <c r="HP146" s="76"/>
      <c r="HQ146" s="76"/>
      <c r="HR146" s="76"/>
      <c r="HS146" s="76"/>
      <c r="HT146" s="76"/>
      <c r="HU146" s="76"/>
      <c r="HV146" s="76"/>
      <c r="HW146" s="76"/>
      <c r="HX146" s="76"/>
      <c r="HY146" s="76"/>
      <c r="HZ146" s="76"/>
      <c r="IA146" s="76"/>
      <c r="IB146" s="76"/>
      <c r="IC146" s="76"/>
      <c r="ID146" s="76"/>
      <c r="IE146" s="76"/>
      <c r="IF146" s="76"/>
      <c r="IG146" s="76"/>
      <c r="IH146" s="76"/>
      <c r="II146" s="76"/>
      <c r="IJ146" s="76"/>
      <c r="IK146" s="76"/>
      <c r="IL146" s="76"/>
      <c r="IM146" s="76"/>
      <c r="IN146" s="76"/>
      <c r="IO146" s="76"/>
      <c r="IP146" s="76"/>
      <c r="IQ146" s="76"/>
      <c r="IR146" s="76"/>
      <c r="IS146" s="76"/>
      <c r="IT146" s="76"/>
      <c r="IU146" s="76"/>
      <c r="IV146" s="76"/>
    </row>
    <row r="147" spans="1:256">
      <c r="A147" s="46" t="s">
        <v>110</v>
      </c>
      <c r="E147" s="69">
        <v>3255209.69</v>
      </c>
      <c r="F147" s="53"/>
      <c r="G147" s="54"/>
    </row>
    <row r="148" spans="1:256">
      <c r="F148" s="53"/>
      <c r="G148" s="54"/>
    </row>
    <row r="149" spans="1:256">
      <c r="A149" s="46" t="s">
        <v>111</v>
      </c>
      <c r="D149" s="77"/>
      <c r="E149" s="26">
        <v>3255209.69</v>
      </c>
      <c r="F149" s="53"/>
      <c r="G149" s="54"/>
    </row>
    <row r="150" spans="1:256">
      <c r="F150" s="53"/>
      <c r="G150" s="54"/>
    </row>
    <row r="151" spans="1:256">
      <c r="A151" s="3" t="s">
        <v>112</v>
      </c>
      <c r="F151" s="53"/>
      <c r="G151" s="54"/>
    </row>
    <row r="152" spans="1:256">
      <c r="F152" s="53"/>
      <c r="G152" s="54"/>
    </row>
    <row r="153" spans="1:256">
      <c r="A153" s="46" t="s">
        <v>113</v>
      </c>
      <c r="E153" s="78">
        <v>3.8273555700000003E-2</v>
      </c>
      <c r="F153" s="53"/>
      <c r="G153" s="54"/>
    </row>
    <row r="154" spans="1:256">
      <c r="A154" s="46" t="s">
        <v>114</v>
      </c>
      <c r="E154" s="79">
        <v>53.734993000000003</v>
      </c>
      <c r="F154" s="53"/>
      <c r="G154" s="54"/>
    </row>
    <row r="155" spans="1:256">
      <c r="F155" s="53"/>
      <c r="G155" s="54"/>
    </row>
    <row r="156" spans="1:256">
      <c r="D156" s="63" t="s">
        <v>42</v>
      </c>
      <c r="E156" s="63" t="s">
        <v>41</v>
      </c>
      <c r="F156" s="53"/>
      <c r="G156" s="54"/>
    </row>
    <row r="157" spans="1:256">
      <c r="A157" s="46" t="s">
        <v>115</v>
      </c>
      <c r="D157" s="69">
        <v>1756607.15</v>
      </c>
      <c r="E157" s="3">
        <v>60</v>
      </c>
      <c r="F157" s="80"/>
      <c r="G157" s="54"/>
    </row>
    <row r="158" spans="1:256">
      <c r="A158" s="46" t="s">
        <v>116</v>
      </c>
      <c r="D158" s="74">
        <v>575897.68999999994</v>
      </c>
      <c r="F158" s="53"/>
      <c r="G158" s="54"/>
    </row>
    <row r="159" spans="1:256">
      <c r="A159" s="3" t="s">
        <v>117</v>
      </c>
      <c r="D159" s="26">
        <v>1180709.46</v>
      </c>
    </row>
    <row r="160" spans="1:256">
      <c r="A160" s="46" t="s">
        <v>118</v>
      </c>
      <c r="D160" s="69">
        <v>1245948049.03</v>
      </c>
      <c r="F160" s="80"/>
      <c r="G160" s="54"/>
    </row>
    <row r="161" spans="1:7">
      <c r="F161" s="80"/>
      <c r="G161" s="54"/>
    </row>
    <row r="162" spans="1:7">
      <c r="A162" s="46" t="s">
        <v>119</v>
      </c>
      <c r="D162" s="81">
        <v>6.7261504999999999E-3</v>
      </c>
      <c r="F162" s="80"/>
      <c r="G162" s="54"/>
    </row>
    <row r="163" spans="1:7">
      <c r="A163" s="46" t="s">
        <v>120</v>
      </c>
      <c r="D163" s="81">
        <v>6.7244095000000004E-3</v>
      </c>
      <c r="F163" s="80"/>
      <c r="G163" s="54"/>
    </row>
    <row r="164" spans="1:7">
      <c r="A164" s="46" t="s">
        <v>121</v>
      </c>
      <c r="D164" s="81">
        <v>7.1121841000000002E-3</v>
      </c>
      <c r="F164" s="80"/>
      <c r="G164" s="54"/>
    </row>
    <row r="165" spans="1:7">
      <c r="A165" s="46" t="s">
        <v>122</v>
      </c>
      <c r="D165" s="81">
        <v>1.1371672784455597E-2</v>
      </c>
      <c r="F165" s="53"/>
      <c r="G165" s="54"/>
    </row>
    <row r="166" spans="1:7">
      <c r="A166" s="46" t="s">
        <v>123</v>
      </c>
      <c r="D166" s="78">
        <v>7.9836042211138998E-3</v>
      </c>
      <c r="F166" s="53"/>
      <c r="G166" s="54"/>
    </row>
    <row r="167" spans="1:7">
      <c r="A167" s="46"/>
      <c r="F167" s="53"/>
      <c r="G167" s="54"/>
    </row>
    <row r="168" spans="1:7">
      <c r="A168" s="46" t="s">
        <v>124</v>
      </c>
      <c r="D168" s="26">
        <v>3448786.17</v>
      </c>
      <c r="F168" s="53"/>
      <c r="G168" s="54"/>
    </row>
    <row r="169" spans="1:7">
      <c r="A169" s="46"/>
      <c r="F169" s="53"/>
      <c r="G169" s="54"/>
    </row>
    <row r="170" spans="1:7" ht="36">
      <c r="A170" s="46" t="s">
        <v>125</v>
      </c>
      <c r="D170" s="63" t="s">
        <v>42</v>
      </c>
      <c r="E170" s="63" t="s">
        <v>41</v>
      </c>
      <c r="F170" s="82" t="s">
        <v>126</v>
      </c>
      <c r="G170" s="54"/>
    </row>
    <row r="171" spans="1:7">
      <c r="A171" s="51" t="s">
        <v>127</v>
      </c>
      <c r="D171" s="68">
        <v>5412672.3799999999</v>
      </c>
      <c r="E171" s="83">
        <v>211</v>
      </c>
      <c r="F171" s="81">
        <v>4.4873284475074543E-3</v>
      </c>
      <c r="G171" s="54"/>
    </row>
    <row r="172" spans="1:7">
      <c r="A172" s="51" t="s">
        <v>128</v>
      </c>
      <c r="D172" s="68">
        <v>1926071.28</v>
      </c>
      <c r="E172" s="83">
        <v>73</v>
      </c>
      <c r="F172" s="81">
        <v>1.5967924603393594E-3</v>
      </c>
      <c r="G172" s="54"/>
    </row>
    <row r="173" spans="1:7">
      <c r="A173" s="51" t="s">
        <v>129</v>
      </c>
      <c r="D173" s="23">
        <v>536683.16</v>
      </c>
      <c r="E173" s="84">
        <v>22</v>
      </c>
      <c r="F173" s="81">
        <v>4.4493245518883502E-4</v>
      </c>
      <c r="G173" s="54"/>
    </row>
    <row r="174" spans="1:7">
      <c r="A174" s="51" t="s">
        <v>130</v>
      </c>
      <c r="D174" s="85">
        <v>0</v>
      </c>
      <c r="E174" s="86">
        <v>0</v>
      </c>
      <c r="F174" s="87">
        <v>0</v>
      </c>
      <c r="G174" s="54"/>
    </row>
    <row r="175" spans="1:7">
      <c r="A175" s="46" t="s">
        <v>131</v>
      </c>
      <c r="D175" s="88">
        <v>7875426.8200000003</v>
      </c>
      <c r="E175" s="83">
        <v>306</v>
      </c>
      <c r="F175" s="89">
        <v>6.5290533630356484E-3</v>
      </c>
      <c r="G175" s="54"/>
    </row>
    <row r="176" spans="1:7">
      <c r="A176" s="46"/>
      <c r="D176" s="68"/>
      <c r="E176" s="83"/>
      <c r="F176" s="53"/>
      <c r="G176" s="54"/>
    </row>
    <row r="177" spans="1:7">
      <c r="A177" s="46" t="s">
        <v>132</v>
      </c>
      <c r="D177" s="81"/>
      <c r="E177" s="81"/>
      <c r="F177" s="80"/>
      <c r="G177" s="54"/>
    </row>
    <row r="178" spans="1:7">
      <c r="A178" s="46" t="s">
        <v>133</v>
      </c>
      <c r="D178" s="81">
        <v>0</v>
      </c>
      <c r="E178" s="81">
        <v>0</v>
      </c>
      <c r="F178" s="80"/>
      <c r="G178" s="54"/>
    </row>
    <row r="179" spans="1:7">
      <c r="A179" s="46" t="s">
        <v>134</v>
      </c>
      <c r="D179" s="81">
        <v>7.1429499999999999E-4</v>
      </c>
      <c r="E179" s="81">
        <v>6.3448420000000001E-4</v>
      </c>
      <c r="F179" s="80"/>
      <c r="G179" s="54"/>
    </row>
    <row r="180" spans="1:7">
      <c r="A180" s="46" t="s">
        <v>135</v>
      </c>
      <c r="D180" s="81">
        <v>1.4808251000000001E-3</v>
      </c>
      <c r="E180" s="81">
        <v>1.2684914E-3</v>
      </c>
      <c r="F180" s="80"/>
      <c r="G180" s="54"/>
    </row>
    <row r="181" spans="1:7">
      <c r="A181" s="46" t="s">
        <v>136</v>
      </c>
      <c r="D181" s="81">
        <v>2.0417249155281945E-3</v>
      </c>
      <c r="E181" s="81">
        <v>1.7238876388183204E-3</v>
      </c>
      <c r="F181" s="53"/>
      <c r="G181" s="54"/>
    </row>
    <row r="182" spans="1:7">
      <c r="A182" s="46" t="s">
        <v>137</v>
      </c>
      <c r="D182" s="81">
        <v>1.0592112538820486E-3</v>
      </c>
      <c r="E182" s="81">
        <v>9.0671580970458007E-4</v>
      </c>
      <c r="F182" s="53"/>
      <c r="G182" s="54"/>
    </row>
    <row r="183" spans="1:7">
      <c r="F183" s="53"/>
      <c r="G183" s="54"/>
    </row>
    <row r="184" spans="1:7">
      <c r="A184" s="2" t="s">
        <v>138</v>
      </c>
      <c r="B184" s="2"/>
      <c r="C184" s="2"/>
      <c r="D184" s="90">
        <v>2612946.41</v>
      </c>
      <c r="F184" s="53"/>
      <c r="G184" s="54"/>
    </row>
    <row r="185" spans="1:7">
      <c r="A185" s="2" t="s">
        <v>139</v>
      </c>
      <c r="B185" s="2"/>
      <c r="C185" s="2"/>
      <c r="D185" s="81">
        <v>2.1662402477434775E-3</v>
      </c>
      <c r="F185" s="53"/>
      <c r="G185" s="54"/>
    </row>
    <row r="186" spans="1:7">
      <c r="A186" s="2" t="s">
        <v>140</v>
      </c>
      <c r="B186" s="2"/>
      <c r="C186" s="2"/>
      <c r="D186" s="81">
        <v>4.9000000000000002E-2</v>
      </c>
      <c r="F186" s="53"/>
      <c r="G186" s="54"/>
    </row>
    <row r="187" spans="1:7">
      <c r="A187" s="2" t="s">
        <v>141</v>
      </c>
      <c r="B187" s="2"/>
      <c r="C187" s="2"/>
      <c r="D187" s="91" t="s">
        <v>155</v>
      </c>
      <c r="F187" s="53"/>
      <c r="G187" s="54"/>
    </row>
    <row r="188" spans="1:7">
      <c r="F188" s="53"/>
      <c r="G188" s="54"/>
    </row>
    <row r="189" spans="1:7">
      <c r="A189" s="3" t="s">
        <v>142</v>
      </c>
      <c r="F189" s="53"/>
      <c r="G189" s="54"/>
    </row>
    <row r="190" spans="1:7">
      <c r="F190" s="53"/>
      <c r="G190" s="54"/>
    </row>
    <row r="191" spans="1:7">
      <c r="A191" s="46"/>
      <c r="E191" s="92"/>
      <c r="F191" s="53"/>
      <c r="G191" s="54"/>
    </row>
    <row r="192" spans="1:7">
      <c r="A192" s="46" t="s">
        <v>143</v>
      </c>
      <c r="E192" s="73"/>
      <c r="F192" s="53"/>
      <c r="G192" s="54"/>
    </row>
    <row r="193" spans="1:7">
      <c r="A193" s="46" t="s">
        <v>144</v>
      </c>
      <c r="E193" s="73"/>
      <c r="F193" s="53"/>
      <c r="G193" s="54"/>
    </row>
    <row r="194" spans="1:7">
      <c r="A194" s="46" t="s">
        <v>145</v>
      </c>
      <c r="E194" s="92"/>
      <c r="F194" s="53"/>
      <c r="G194" s="54"/>
    </row>
    <row r="195" spans="1:7">
      <c r="A195" s="46" t="s">
        <v>146</v>
      </c>
      <c r="E195" s="92" t="s">
        <v>156</v>
      </c>
      <c r="F195" s="53"/>
      <c r="G195" s="54"/>
    </row>
    <row r="196" spans="1:7">
      <c r="A196" s="46"/>
      <c r="E196" s="73"/>
      <c r="F196" s="53"/>
      <c r="G196" s="54"/>
    </row>
    <row r="197" spans="1:7">
      <c r="A197" s="46" t="s">
        <v>147</v>
      </c>
      <c r="E197" s="73"/>
      <c r="F197" s="53"/>
      <c r="G197" s="54"/>
    </row>
    <row r="198" spans="1:7">
      <c r="A198" s="46" t="s">
        <v>148</v>
      </c>
      <c r="E198" s="92" t="s">
        <v>156</v>
      </c>
      <c r="F198" s="53"/>
      <c r="G198" s="54"/>
    </row>
    <row r="199" spans="1:7">
      <c r="A199" s="46"/>
      <c r="E199" s="73"/>
      <c r="F199" s="53"/>
      <c r="G199" s="54"/>
    </row>
    <row r="200" spans="1:7">
      <c r="A200" s="46" t="s">
        <v>149</v>
      </c>
      <c r="E200" s="73"/>
      <c r="F200" s="53"/>
      <c r="G200" s="54"/>
    </row>
    <row r="201" spans="1:7">
      <c r="A201" s="46" t="s">
        <v>150</v>
      </c>
      <c r="E201" s="92" t="s">
        <v>156</v>
      </c>
      <c r="F201" s="53"/>
      <c r="G201" s="54"/>
    </row>
    <row r="202" spans="1:7">
      <c r="A202" s="46"/>
      <c r="E202" s="73"/>
      <c r="F202" s="53"/>
      <c r="G202" s="54"/>
    </row>
    <row r="203" spans="1:7">
      <c r="A203" s="46" t="s">
        <v>151</v>
      </c>
      <c r="E203" s="73"/>
      <c r="F203" s="53"/>
      <c r="G203" s="54"/>
    </row>
    <row r="204" spans="1:7">
      <c r="A204" s="46" t="s">
        <v>152</v>
      </c>
      <c r="E204" s="92" t="s">
        <v>156</v>
      </c>
      <c r="F204" s="53"/>
      <c r="G204" s="54"/>
    </row>
    <row r="205" spans="1:7">
      <c r="A205" s="46"/>
      <c r="E205" s="92"/>
      <c r="F205" s="53"/>
      <c r="G205" s="54"/>
    </row>
    <row r="206" spans="1:7">
      <c r="A206" s="46" t="s">
        <v>153</v>
      </c>
      <c r="E206" s="73"/>
      <c r="G206" s="54"/>
    </row>
    <row r="207" spans="1:7">
      <c r="A207" s="46" t="s">
        <v>154</v>
      </c>
      <c r="E207" s="92" t="s">
        <v>156</v>
      </c>
      <c r="F207" s="49"/>
      <c r="G207" s="54"/>
    </row>
    <row r="208" spans="1:7">
      <c r="G208" s="50"/>
    </row>
    <row r="209" spans="1:7">
      <c r="G209" s="50"/>
    </row>
    <row r="210" spans="1:7">
      <c r="F210" s="49"/>
      <c r="G210" s="50"/>
    </row>
    <row r="211" spans="1:7">
      <c r="F211" s="49"/>
      <c r="G211" s="50"/>
    </row>
    <row r="212" spans="1:7">
      <c r="F212" s="49"/>
      <c r="G212" s="50"/>
    </row>
    <row r="213" spans="1:7">
      <c r="F213" s="49"/>
      <c r="G213" s="50"/>
    </row>
    <row r="214" spans="1:7">
      <c r="A214" s="93"/>
      <c r="B214" s="93"/>
      <c r="C214" s="93"/>
      <c r="D214" s="93"/>
      <c r="E214" s="93"/>
      <c r="F214" s="49"/>
      <c r="G214" s="50"/>
    </row>
    <row r="215" spans="1:7">
      <c r="A215" s="93"/>
      <c r="B215" s="93"/>
      <c r="C215" s="93"/>
      <c r="D215" s="93"/>
      <c r="E215" s="93"/>
      <c r="F215" s="49"/>
      <c r="G215" s="50"/>
    </row>
    <row r="216" spans="1:7">
      <c r="A216" s="93"/>
      <c r="B216" s="93"/>
      <c r="C216" s="93"/>
      <c r="D216" s="93"/>
      <c r="E216" s="93"/>
      <c r="F216" s="49"/>
      <c r="G216" s="50"/>
    </row>
    <row r="217" spans="1:7">
      <c r="A217" s="93"/>
      <c r="B217" s="93"/>
      <c r="C217" s="93"/>
      <c r="D217" s="93"/>
      <c r="E217" s="93"/>
      <c r="F217" s="49"/>
      <c r="G217" s="50"/>
    </row>
    <row r="218" spans="1:7">
      <c r="A218" s="93"/>
      <c r="B218" s="93"/>
      <c r="C218" s="93"/>
      <c r="D218" s="93"/>
      <c r="E218" s="93"/>
      <c r="F218" s="49"/>
      <c r="G218" s="50"/>
    </row>
    <row r="219" spans="1:7">
      <c r="A219" s="93"/>
      <c r="B219" s="93"/>
      <c r="C219" s="93"/>
      <c r="D219" s="93"/>
      <c r="E219" s="93"/>
      <c r="F219" s="49"/>
      <c r="G219" s="50"/>
    </row>
    <row r="220" spans="1:7">
      <c r="A220" s="93"/>
      <c r="B220" s="93"/>
      <c r="C220" s="93"/>
      <c r="D220" s="93"/>
      <c r="E220" s="93"/>
      <c r="F220" s="49"/>
      <c r="G220" s="50"/>
    </row>
    <row r="221" spans="1:7">
      <c r="F221" s="49"/>
      <c r="G221" s="50"/>
    </row>
    <row r="222" spans="1:7">
      <c r="A222" s="93"/>
      <c r="B222" s="93"/>
      <c r="C222" s="93"/>
      <c r="D222" s="93"/>
      <c r="E222" s="93"/>
      <c r="F222" s="49"/>
      <c r="G222" s="50"/>
    </row>
    <row r="223" spans="1:7">
      <c r="A223" s="93"/>
      <c r="B223" s="93"/>
      <c r="C223" s="93"/>
      <c r="D223" s="93"/>
      <c r="E223" s="93"/>
      <c r="F223" s="49"/>
      <c r="G223" s="50"/>
    </row>
    <row r="224" spans="1:7">
      <c r="A224" s="93"/>
      <c r="B224" s="93"/>
      <c r="C224" s="93"/>
      <c r="D224" s="93"/>
      <c r="E224" s="93"/>
      <c r="F224" s="49"/>
      <c r="G224" s="50"/>
    </row>
    <row r="225" spans="1:7">
      <c r="A225" s="93"/>
      <c r="B225" s="93"/>
      <c r="C225" s="93"/>
      <c r="D225" s="93"/>
      <c r="E225" s="93"/>
      <c r="F225" s="49"/>
      <c r="G225" s="50"/>
    </row>
    <row r="226" spans="1:7">
      <c r="A226" s="93"/>
      <c r="B226" s="93"/>
      <c r="C226" s="93"/>
      <c r="D226" s="93"/>
      <c r="E226" s="93"/>
      <c r="F226" s="49"/>
      <c r="G226" s="50"/>
    </row>
    <row r="227" spans="1:7">
      <c r="A227" s="93"/>
      <c r="B227" s="93"/>
      <c r="C227" s="93"/>
      <c r="D227" s="93"/>
      <c r="E227" s="93"/>
      <c r="F227" s="49"/>
      <c r="G227" s="50"/>
    </row>
    <row r="228" spans="1:7">
      <c r="A228" s="93"/>
      <c r="B228" s="93"/>
      <c r="C228" s="93"/>
      <c r="D228" s="93"/>
      <c r="E228" s="93"/>
      <c r="F228" s="49"/>
      <c r="G228" s="50"/>
    </row>
    <row r="229" spans="1:7">
      <c r="F229" s="49"/>
      <c r="G229" s="50"/>
    </row>
    <row r="230" spans="1:7">
      <c r="F230" s="49"/>
      <c r="G230" s="50"/>
    </row>
    <row r="231" spans="1:7">
      <c r="F231" s="49"/>
      <c r="G231" s="50"/>
    </row>
    <row r="232" spans="1:7">
      <c r="F232" s="49"/>
      <c r="G232" s="50"/>
    </row>
    <row r="233" spans="1:7">
      <c r="F233" s="49"/>
      <c r="G233" s="50"/>
    </row>
    <row r="234" spans="1:7">
      <c r="F234" s="49"/>
      <c r="G234" s="50"/>
    </row>
    <row r="235" spans="1:7">
      <c r="F235" s="49"/>
      <c r="G235" s="50"/>
    </row>
    <row r="236" spans="1:7">
      <c r="F236" s="49"/>
      <c r="G236" s="50"/>
    </row>
    <row r="237" spans="1:7">
      <c r="F237" s="49"/>
      <c r="G237" s="50"/>
    </row>
    <row r="238" spans="1:7">
      <c r="F238" s="49"/>
      <c r="G238" s="50"/>
    </row>
    <row r="239" spans="1:7">
      <c r="F239" s="49"/>
      <c r="G239" s="50"/>
    </row>
    <row r="240" spans="1:7">
      <c r="F240" s="49"/>
      <c r="G240" s="50"/>
    </row>
    <row r="241" spans="6:7">
      <c r="F241" s="49"/>
      <c r="G241" s="50"/>
    </row>
    <row r="242" spans="6:7">
      <c r="F242" s="49"/>
      <c r="G242" s="50"/>
    </row>
    <row r="243" spans="6:7">
      <c r="F243" s="49"/>
      <c r="G243" s="50"/>
    </row>
    <row r="244" spans="6:7">
      <c r="F244" s="49"/>
      <c r="G244" s="50"/>
    </row>
    <row r="245" spans="6:7">
      <c r="F245" s="49"/>
      <c r="G245" s="50"/>
    </row>
    <row r="246" spans="6:7">
      <c r="F246" s="49"/>
      <c r="G246" s="50"/>
    </row>
    <row r="247" spans="6:7">
      <c r="F247" s="49"/>
      <c r="G247" s="50"/>
    </row>
    <row r="248" spans="6:7">
      <c r="F248" s="49"/>
      <c r="G248" s="50"/>
    </row>
    <row r="249" spans="6:7">
      <c r="F249" s="49"/>
      <c r="G249" s="50"/>
    </row>
    <row r="250" spans="6:7">
      <c r="F250" s="49"/>
      <c r="G250" s="50"/>
    </row>
    <row r="251" spans="6:7">
      <c r="F251" s="49"/>
      <c r="G251" s="50"/>
    </row>
    <row r="252" spans="6:7">
      <c r="F252" s="49"/>
      <c r="G252" s="50"/>
    </row>
    <row r="253" spans="6:7">
      <c r="F253" s="49"/>
      <c r="G253" s="50"/>
    </row>
    <row r="254" spans="6:7">
      <c r="F254" s="49"/>
      <c r="G254" s="50"/>
    </row>
    <row r="255" spans="6:7">
      <c r="F255" s="49"/>
      <c r="G255" s="50"/>
    </row>
    <row r="256" spans="6:7">
      <c r="F256" s="49"/>
      <c r="G256" s="50"/>
    </row>
    <row r="257" spans="6:7">
      <c r="F257" s="49"/>
      <c r="G257" s="50"/>
    </row>
    <row r="258" spans="6:7">
      <c r="F258" s="49"/>
      <c r="G258" s="50"/>
    </row>
    <row r="259" spans="6:7">
      <c r="F259" s="49"/>
      <c r="G259" s="50"/>
    </row>
    <row r="260" spans="6:7">
      <c r="F260" s="49"/>
      <c r="G260" s="50"/>
    </row>
    <row r="261" spans="6:7">
      <c r="F261" s="49"/>
      <c r="G261" s="50"/>
    </row>
    <row r="262" spans="6:7">
      <c r="F262" s="49"/>
      <c r="G262" s="50"/>
    </row>
    <row r="263" spans="6:7">
      <c r="F263" s="49"/>
      <c r="G263" s="50"/>
    </row>
    <row r="264" spans="6:7">
      <c r="F264" s="49"/>
      <c r="G264" s="50"/>
    </row>
    <row r="265" spans="6:7">
      <c r="F265" s="49"/>
      <c r="G265" s="50"/>
    </row>
    <row r="266" spans="6:7">
      <c r="F266" s="49"/>
      <c r="G266" s="50"/>
    </row>
    <row r="267" spans="6:7">
      <c r="F267" s="49"/>
      <c r="G267" s="50"/>
    </row>
    <row r="268" spans="6:7">
      <c r="F268" s="49"/>
      <c r="G268" s="50"/>
    </row>
    <row r="269" spans="6:7">
      <c r="F269" s="49"/>
      <c r="G269" s="50"/>
    </row>
    <row r="270" spans="6:7">
      <c r="F270" s="49"/>
      <c r="G270" s="50"/>
    </row>
    <row r="271" spans="6:7">
      <c r="F271" s="49"/>
      <c r="G271" s="50"/>
    </row>
    <row r="272" spans="6:7">
      <c r="F272" s="49"/>
      <c r="G272" s="50"/>
    </row>
    <row r="273" spans="6:7">
      <c r="F273" s="49"/>
      <c r="G273" s="50"/>
    </row>
    <row r="274" spans="6:7">
      <c r="F274" s="49"/>
      <c r="G274" s="50"/>
    </row>
    <row r="275" spans="6:7">
      <c r="F275" s="49"/>
      <c r="G275" s="50"/>
    </row>
    <row r="276" spans="6:7">
      <c r="F276" s="49"/>
      <c r="G276" s="50"/>
    </row>
    <row r="277" spans="6:7">
      <c r="F277" s="49"/>
      <c r="G277" s="50"/>
    </row>
    <row r="278" spans="6:7">
      <c r="F278" s="49"/>
      <c r="G278" s="50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19-C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pageSetUpPr fitToPage="1"/>
  </sheetPr>
  <dimension ref="A1:IV278"/>
  <sheetViews>
    <sheetView showRuler="0" zoomScale="80" zoomScaleNormal="80" zoomScaleSheetLayoutView="90" workbookViewId="0">
      <selection activeCell="G21" sqref="G21"/>
    </sheetView>
  </sheetViews>
  <sheetFormatPr defaultColWidth="9.140625" defaultRowHeight="18"/>
  <cols>
    <col min="1" max="1" width="43.42578125" style="103" customWidth="1"/>
    <col min="2" max="2" width="23.85546875" style="103" customWidth="1"/>
    <col min="3" max="3" width="26.85546875" style="103" customWidth="1"/>
    <col min="4" max="4" width="24.7109375" style="103" customWidth="1"/>
    <col min="5" max="5" width="39.28515625" style="103" bestFit="1" customWidth="1"/>
    <col min="6" max="6" width="23.85546875" style="104" customWidth="1"/>
    <col min="7" max="7" width="34.5703125" style="105" customWidth="1"/>
    <col min="8" max="9" width="34.5703125" style="103" customWidth="1"/>
    <col min="10" max="10" width="9.140625" style="103"/>
    <col min="11" max="11" width="9.5703125" style="103" bestFit="1" customWidth="1"/>
    <col min="12" max="16384" width="9.140625" style="103"/>
  </cols>
  <sheetData>
    <row r="1" spans="1:13">
      <c r="A1" s="101" t="s">
        <v>0</v>
      </c>
      <c r="B1" s="102"/>
    </row>
    <row r="2" spans="1:13" ht="15.75" customHeight="1">
      <c r="A2" s="102"/>
      <c r="B2" s="102"/>
      <c r="C2" s="106"/>
    </row>
    <row r="3" spans="1:13" ht="15.75" customHeight="1">
      <c r="A3" s="102" t="s">
        <v>1</v>
      </c>
      <c r="B3" s="107">
        <v>44165</v>
      </c>
      <c r="C3" s="108" t="s">
        <v>2</v>
      </c>
      <c r="D3" s="103">
        <v>30</v>
      </c>
      <c r="E3" s="103" t="s">
        <v>3</v>
      </c>
      <c r="F3" s="109">
        <v>44136</v>
      </c>
      <c r="G3" s="103"/>
    </row>
    <row r="4" spans="1:13" ht="15.75" customHeight="1">
      <c r="A4" s="102" t="s">
        <v>4</v>
      </c>
      <c r="B4" s="107">
        <v>44180</v>
      </c>
      <c r="C4" s="108" t="s">
        <v>5</v>
      </c>
      <c r="D4" s="110">
        <v>29</v>
      </c>
      <c r="E4" s="103" t="s">
        <v>6</v>
      </c>
      <c r="F4" s="109">
        <v>44165</v>
      </c>
      <c r="G4" s="103"/>
    </row>
    <row r="5" spans="1:13" ht="17.25" customHeight="1">
      <c r="A5" s="102"/>
      <c r="B5" s="102"/>
      <c r="C5" s="106"/>
      <c r="E5" s="103" t="s">
        <v>7</v>
      </c>
      <c r="F5" s="109">
        <v>44151</v>
      </c>
      <c r="G5" s="103"/>
    </row>
    <row r="6" spans="1:13" ht="15.75" customHeight="1">
      <c r="A6" s="102"/>
      <c r="B6" s="102"/>
      <c r="C6" s="106"/>
      <c r="E6" s="103" t="s">
        <v>8</v>
      </c>
      <c r="F6" s="109">
        <v>44180</v>
      </c>
      <c r="G6" s="103"/>
    </row>
    <row r="7" spans="1:13">
      <c r="A7" s="111"/>
      <c r="B7" s="112"/>
      <c r="C7" s="113"/>
      <c r="D7" s="114"/>
      <c r="E7" s="111"/>
      <c r="F7" s="115"/>
    </row>
    <row r="8" spans="1:13">
      <c r="A8" s="111"/>
      <c r="B8" s="111"/>
      <c r="C8" s="113"/>
      <c r="D8" s="114"/>
      <c r="E8" s="111"/>
      <c r="F8" s="115"/>
    </row>
    <row r="9" spans="1:13">
      <c r="A9" s="116"/>
      <c r="B9" s="117" t="s">
        <v>9</v>
      </c>
      <c r="C9" s="118" t="s">
        <v>10</v>
      </c>
      <c r="D9" s="118" t="s">
        <v>11</v>
      </c>
      <c r="E9" s="118" t="s">
        <v>12</v>
      </c>
      <c r="F9" s="119" t="s">
        <v>13</v>
      </c>
    </row>
    <row r="10" spans="1:13">
      <c r="A10" s="116" t="s">
        <v>14</v>
      </c>
      <c r="B10" s="120"/>
      <c r="C10" s="121">
        <v>1364914302.27</v>
      </c>
      <c r="D10" s="122">
        <v>877687370.83000004</v>
      </c>
      <c r="E10" s="123">
        <v>844454128.58000004</v>
      </c>
      <c r="F10" s="124">
        <v>0.64854050021445409</v>
      </c>
      <c r="G10" s="125"/>
      <c r="H10" s="126"/>
      <c r="I10" s="126"/>
      <c r="J10" s="126"/>
      <c r="K10" s="126"/>
      <c r="L10" s="126"/>
      <c r="M10" s="126"/>
    </row>
    <row r="11" spans="1:13">
      <c r="A11" s="116" t="s">
        <v>15</v>
      </c>
      <c r="B11" s="120"/>
      <c r="C11" s="127">
        <v>62830425.780000001</v>
      </c>
      <c r="D11" s="122">
        <v>32671725.73</v>
      </c>
      <c r="E11" s="123">
        <v>30818816.25</v>
      </c>
      <c r="F11" s="124"/>
      <c r="G11" s="125"/>
      <c r="H11" s="126"/>
      <c r="I11" s="126"/>
      <c r="J11" s="126"/>
      <c r="K11" s="126"/>
      <c r="L11" s="126"/>
      <c r="M11" s="126"/>
    </row>
    <row r="12" spans="1:13">
      <c r="A12" s="116" t="s">
        <v>16</v>
      </c>
      <c r="B12" s="120"/>
      <c r="C12" s="128">
        <v>1302083876.49</v>
      </c>
      <c r="D12" s="122">
        <v>845015645.10000002</v>
      </c>
      <c r="E12" s="123">
        <v>813635312.33000004</v>
      </c>
      <c r="F12" s="124"/>
      <c r="G12" s="125"/>
      <c r="H12" s="126"/>
      <c r="I12" s="126"/>
      <c r="J12" s="126"/>
      <c r="K12" s="126"/>
      <c r="L12" s="126"/>
      <c r="M12" s="126"/>
    </row>
    <row r="13" spans="1:13">
      <c r="A13" s="116" t="s">
        <v>17</v>
      </c>
      <c r="B13" s="111"/>
      <c r="C13" s="128">
        <v>1302083876.49</v>
      </c>
      <c r="D13" s="122">
        <v>845015645.10000086</v>
      </c>
      <c r="E13" s="123">
        <v>813635312.33000088</v>
      </c>
      <c r="F13" s="124">
        <v>0.62487165920777732</v>
      </c>
      <c r="G13" s="125"/>
      <c r="H13" s="129"/>
      <c r="I13" s="126"/>
      <c r="J13" s="126"/>
      <c r="K13" s="126"/>
      <c r="L13" s="126"/>
      <c r="M13" s="126"/>
    </row>
    <row r="14" spans="1:13">
      <c r="A14" s="130" t="s">
        <v>18</v>
      </c>
      <c r="B14" s="131">
        <v>1.9597799999999999E-2</v>
      </c>
      <c r="C14" s="127">
        <v>275000000</v>
      </c>
      <c r="D14" s="122">
        <v>0</v>
      </c>
      <c r="E14" s="123">
        <v>0</v>
      </c>
      <c r="F14" s="124">
        <v>0</v>
      </c>
      <c r="G14" s="125"/>
      <c r="H14" s="129"/>
      <c r="I14" s="126"/>
      <c r="J14" s="126"/>
      <c r="K14" s="126"/>
      <c r="L14" s="126"/>
      <c r="M14" s="126"/>
    </row>
    <row r="15" spans="1:13">
      <c r="A15" s="130" t="s">
        <v>19</v>
      </c>
      <c r="B15" s="131">
        <v>1.9699999999999999E-2</v>
      </c>
      <c r="C15" s="127">
        <v>371250000</v>
      </c>
      <c r="D15" s="122">
        <v>214513000.80339199</v>
      </c>
      <c r="E15" s="123">
        <v>187498627.37530506</v>
      </c>
      <c r="F15" s="124">
        <v>0.50504680774492949</v>
      </c>
      <c r="G15" s="125"/>
      <c r="I15" s="126"/>
      <c r="J15" s="126"/>
      <c r="K15" s="126"/>
      <c r="L15" s="126"/>
      <c r="M15" s="126"/>
    </row>
    <row r="16" spans="1:13">
      <c r="A16" s="130" t="s">
        <v>20</v>
      </c>
      <c r="B16" s="131">
        <v>3.8087999999999998E-3</v>
      </c>
      <c r="C16" s="127">
        <v>60000000</v>
      </c>
      <c r="D16" s="122">
        <v>34668767.806608804</v>
      </c>
      <c r="E16" s="123">
        <v>30302808.464695763</v>
      </c>
      <c r="F16" s="124">
        <v>0.50504680774492938</v>
      </c>
      <c r="G16" s="125"/>
      <c r="I16" s="126"/>
      <c r="J16" s="126"/>
      <c r="K16" s="126"/>
      <c r="L16" s="126"/>
      <c r="M16" s="126"/>
    </row>
    <row r="17" spans="1:13">
      <c r="A17" s="130" t="s">
        <v>21</v>
      </c>
      <c r="B17" s="131">
        <v>1.9300000000000001E-2</v>
      </c>
      <c r="C17" s="127">
        <v>431250000</v>
      </c>
      <c r="D17" s="122">
        <v>431250000</v>
      </c>
      <c r="E17" s="123">
        <v>431250000</v>
      </c>
      <c r="F17" s="124">
        <v>1</v>
      </c>
      <c r="G17" s="125"/>
      <c r="I17" s="126"/>
      <c r="J17" s="126"/>
      <c r="K17" s="126"/>
      <c r="L17" s="126"/>
      <c r="M17" s="126"/>
    </row>
    <row r="18" spans="1:13">
      <c r="A18" s="130" t="s">
        <v>22</v>
      </c>
      <c r="B18" s="131">
        <v>1.95E-2</v>
      </c>
      <c r="C18" s="127">
        <v>112500000</v>
      </c>
      <c r="D18" s="122">
        <v>112500000</v>
      </c>
      <c r="E18" s="123">
        <v>112500000</v>
      </c>
      <c r="F18" s="124">
        <v>1</v>
      </c>
      <c r="I18" s="126"/>
      <c r="J18" s="126"/>
      <c r="K18" s="126"/>
      <c r="L18" s="126"/>
      <c r="M18" s="126"/>
    </row>
    <row r="19" spans="1:13">
      <c r="A19" s="130" t="s">
        <v>23</v>
      </c>
      <c r="B19" s="131">
        <v>0</v>
      </c>
      <c r="C19" s="121">
        <v>52083876.490000002</v>
      </c>
      <c r="D19" s="122">
        <v>52083876.490000002</v>
      </c>
      <c r="E19" s="123">
        <v>52083876.490000002</v>
      </c>
      <c r="F19" s="124">
        <v>1</v>
      </c>
      <c r="I19" s="126"/>
      <c r="J19" s="126"/>
      <c r="K19" s="126"/>
      <c r="L19" s="126"/>
      <c r="M19" s="126"/>
    </row>
    <row r="20" spans="1:13">
      <c r="A20" s="132"/>
      <c r="B20" s="133"/>
      <c r="C20" s="134"/>
      <c r="D20" s="134"/>
      <c r="E20" s="134"/>
      <c r="F20" s="135"/>
    </row>
    <row r="21" spans="1:13">
      <c r="A21" s="132"/>
      <c r="B21" s="133"/>
      <c r="C21" s="134"/>
      <c r="D21" s="134"/>
      <c r="E21" s="134"/>
      <c r="F21" s="136"/>
    </row>
    <row r="22" spans="1:13" ht="54">
      <c r="A22" s="132"/>
      <c r="B22" s="137" t="s">
        <v>24</v>
      </c>
      <c r="C22" s="137" t="s">
        <v>25</v>
      </c>
      <c r="D22" s="138" t="s">
        <v>26</v>
      </c>
      <c r="E22" s="138" t="s">
        <v>27</v>
      </c>
      <c r="F22" s="136"/>
    </row>
    <row r="23" spans="1:13">
      <c r="A23" s="132" t="s">
        <v>18</v>
      </c>
      <c r="B23" s="122">
        <v>0</v>
      </c>
      <c r="C23" s="122">
        <v>0</v>
      </c>
      <c r="D23" s="139">
        <v>0</v>
      </c>
      <c r="E23" s="140">
        <v>0</v>
      </c>
      <c r="F23" s="136"/>
    </row>
    <row r="24" spans="1:13">
      <c r="A24" s="132" t="s">
        <v>19</v>
      </c>
      <c r="B24" s="122">
        <v>27014373.428086936</v>
      </c>
      <c r="C24" s="122">
        <v>352158.84</v>
      </c>
      <c r="D24" s="139">
        <v>72.765989031884004</v>
      </c>
      <c r="E24" s="140">
        <v>0.94857600000000009</v>
      </c>
      <c r="F24" s="136"/>
    </row>
    <row r="25" spans="1:13">
      <c r="A25" s="132" t="s">
        <v>20</v>
      </c>
      <c r="B25" s="122">
        <v>4365959.3419130407</v>
      </c>
      <c r="C25" s="122">
        <v>10637.07</v>
      </c>
      <c r="D25" s="139">
        <v>72.765989031884018</v>
      </c>
      <c r="E25" s="140">
        <v>0.17728449999999998</v>
      </c>
      <c r="F25" s="136"/>
    </row>
    <row r="26" spans="1:13">
      <c r="A26" s="132" t="s">
        <v>21</v>
      </c>
      <c r="B26" s="122">
        <v>0</v>
      </c>
      <c r="C26" s="122">
        <v>693593.75</v>
      </c>
      <c r="D26" s="139">
        <v>0</v>
      </c>
      <c r="E26" s="140">
        <v>1.6083333333333334</v>
      </c>
      <c r="F26" s="136"/>
    </row>
    <row r="27" spans="1:13">
      <c r="A27" s="132" t="s">
        <v>22</v>
      </c>
      <c r="B27" s="122">
        <v>0</v>
      </c>
      <c r="C27" s="122">
        <v>182812.5</v>
      </c>
      <c r="D27" s="139">
        <v>0</v>
      </c>
      <c r="E27" s="140">
        <v>1.625</v>
      </c>
      <c r="F27" s="136"/>
    </row>
    <row r="28" spans="1:13">
      <c r="A28" s="132" t="s">
        <v>23</v>
      </c>
      <c r="B28" s="122">
        <v>0</v>
      </c>
      <c r="C28" s="122">
        <v>0</v>
      </c>
      <c r="D28" s="139">
        <v>0</v>
      </c>
      <c r="E28" s="140">
        <v>0</v>
      </c>
      <c r="F28" s="136"/>
    </row>
    <row r="29" spans="1:13" ht="18.75" thickBot="1">
      <c r="A29" s="141" t="s">
        <v>28</v>
      </c>
      <c r="B29" s="142">
        <v>31380332.769999977</v>
      </c>
      <c r="C29" s="142">
        <v>1239202.1600000001</v>
      </c>
      <c r="D29" s="143"/>
      <c r="E29" s="134"/>
      <c r="F29" s="136"/>
    </row>
    <row r="30" spans="1:13">
      <c r="B30" s="129"/>
      <c r="C30" s="129"/>
      <c r="D30" s="144"/>
      <c r="E30" s="129"/>
      <c r="F30" s="145"/>
    </row>
    <row r="31" spans="1:13">
      <c r="A31" s="146"/>
      <c r="B31" s="147"/>
      <c r="C31" s="129"/>
      <c r="D31" s="129"/>
      <c r="E31" s="129"/>
      <c r="F31" s="145"/>
    </row>
    <row r="32" spans="1:13">
      <c r="A32" s="103" t="s">
        <v>29</v>
      </c>
      <c r="E32" s="148"/>
    </row>
    <row r="33" spans="1:7">
      <c r="E33" s="148"/>
      <c r="F33" s="149"/>
      <c r="G33" s="150"/>
    </row>
    <row r="34" spans="1:7">
      <c r="A34" s="146" t="s">
        <v>30</v>
      </c>
      <c r="F34" s="149"/>
      <c r="G34" s="150"/>
    </row>
    <row r="35" spans="1:7">
      <c r="A35" s="151" t="s">
        <v>31</v>
      </c>
      <c r="E35" s="152">
        <v>2758754.47</v>
      </c>
      <c r="F35" s="153"/>
      <c r="G35" s="154"/>
    </row>
    <row r="36" spans="1:7">
      <c r="A36" s="151" t="s">
        <v>32</v>
      </c>
      <c r="E36" s="155">
        <v>0</v>
      </c>
      <c r="F36" s="153"/>
      <c r="G36" s="154"/>
    </row>
    <row r="37" spans="1:7">
      <c r="A37" s="146" t="s">
        <v>33</v>
      </c>
      <c r="E37" s="152">
        <v>2758754.47</v>
      </c>
      <c r="F37" s="153"/>
      <c r="G37" s="154"/>
    </row>
    <row r="38" spans="1:7">
      <c r="E38" s="156"/>
      <c r="F38" s="153"/>
      <c r="G38" s="154"/>
    </row>
    <row r="39" spans="1:7">
      <c r="A39" s="146" t="s">
        <v>34</v>
      </c>
      <c r="E39" s="156"/>
      <c r="F39" s="153"/>
      <c r="G39" s="154"/>
    </row>
    <row r="40" spans="1:7">
      <c r="A40" s="151" t="s">
        <v>35</v>
      </c>
      <c r="E40" s="152">
        <v>32050993.670000002</v>
      </c>
      <c r="F40" s="153"/>
      <c r="G40" s="154"/>
    </row>
    <row r="41" spans="1:7">
      <c r="A41" s="151" t="s">
        <v>36</v>
      </c>
      <c r="E41" s="155">
        <v>0</v>
      </c>
      <c r="F41" s="153"/>
      <c r="G41" s="154"/>
    </row>
    <row r="42" spans="1:7">
      <c r="A42" s="146" t="s">
        <v>37</v>
      </c>
      <c r="E42" s="152">
        <v>32050993.670000002</v>
      </c>
      <c r="F42" s="153"/>
      <c r="G42" s="154"/>
    </row>
    <row r="43" spans="1:7">
      <c r="A43" s="151"/>
      <c r="E43" s="157"/>
      <c r="F43" s="153"/>
      <c r="G43" s="154"/>
    </row>
    <row r="44" spans="1:7">
      <c r="A44" s="146" t="s">
        <v>38</v>
      </c>
      <c r="E44" s="152">
        <v>666169.93999999994</v>
      </c>
      <c r="F44" s="153"/>
      <c r="G44" s="154"/>
    </row>
    <row r="45" spans="1:7">
      <c r="A45" s="146"/>
      <c r="E45" s="152"/>
      <c r="F45" s="153"/>
      <c r="G45" s="154"/>
    </row>
    <row r="46" spans="1:7">
      <c r="A46" s="146"/>
      <c r="E46" s="158"/>
      <c r="F46" s="153"/>
      <c r="G46" s="154"/>
    </row>
    <row r="47" spans="1:7" ht="18.75" thickBot="1">
      <c r="A47" s="103" t="s">
        <v>39</v>
      </c>
      <c r="E47" s="159">
        <v>35475918.079999998</v>
      </c>
      <c r="F47" s="153"/>
      <c r="G47" s="154"/>
    </row>
    <row r="48" spans="1:7" ht="18.75" thickTop="1">
      <c r="E48" s="160"/>
      <c r="F48" s="153"/>
      <c r="G48" s="154"/>
    </row>
    <row r="49" spans="1:7">
      <c r="A49" s="103" t="s">
        <v>40</v>
      </c>
      <c r="D49" s="161"/>
      <c r="E49" s="162"/>
      <c r="F49" s="153"/>
      <c r="G49" s="154"/>
    </row>
    <row r="50" spans="1:7">
      <c r="D50" s="163" t="s">
        <v>41</v>
      </c>
      <c r="E50" s="163" t="s">
        <v>42</v>
      </c>
      <c r="F50" s="153"/>
      <c r="G50" s="154"/>
    </row>
    <row r="51" spans="1:7">
      <c r="A51" s="146" t="s">
        <v>43</v>
      </c>
      <c r="D51" s="164">
        <v>46398</v>
      </c>
      <c r="E51" s="158">
        <v>845015645.10000002</v>
      </c>
      <c r="F51" s="153"/>
      <c r="G51" s="154"/>
    </row>
    <row r="52" spans="1:7">
      <c r="A52" s="146" t="s">
        <v>44</v>
      </c>
      <c r="D52" s="165"/>
      <c r="E52" s="155">
        <v>31380332.769999981</v>
      </c>
      <c r="F52" s="153"/>
      <c r="G52" s="154"/>
    </row>
    <row r="53" spans="1:7">
      <c r="A53" s="146"/>
      <c r="D53" s="166">
        <v>45413</v>
      </c>
      <c r="E53" s="167">
        <v>813635312.33000004</v>
      </c>
      <c r="F53" s="153"/>
      <c r="G53" s="154"/>
    </row>
    <row r="54" spans="1:7">
      <c r="F54" s="153"/>
      <c r="G54" s="154"/>
    </row>
    <row r="55" spans="1:7">
      <c r="A55" s="103" t="s">
        <v>45</v>
      </c>
      <c r="E55" s="161"/>
      <c r="F55" s="153"/>
      <c r="G55" s="154"/>
    </row>
    <row r="56" spans="1:7">
      <c r="F56" s="153"/>
      <c r="G56" s="154"/>
    </row>
    <row r="57" spans="1:7">
      <c r="A57" s="146" t="s">
        <v>39</v>
      </c>
      <c r="E57" s="168">
        <v>35475918.079999998</v>
      </c>
      <c r="F57" s="153"/>
      <c r="G57" s="154"/>
    </row>
    <row r="58" spans="1:7">
      <c r="A58" s="146" t="s">
        <v>46</v>
      </c>
      <c r="E58" s="168">
        <v>0</v>
      </c>
      <c r="F58" s="153"/>
      <c r="G58" s="154"/>
    </row>
    <row r="59" spans="1:7">
      <c r="A59" s="146" t="s">
        <v>47</v>
      </c>
      <c r="E59" s="169">
        <v>35475918.079999998</v>
      </c>
      <c r="F59" s="153"/>
      <c r="G59" s="154"/>
    </row>
    <row r="60" spans="1:7">
      <c r="F60" s="153"/>
      <c r="G60" s="154"/>
    </row>
    <row r="61" spans="1:7">
      <c r="A61" s="146" t="s">
        <v>48</v>
      </c>
      <c r="E61" s="129">
        <v>0</v>
      </c>
      <c r="F61" s="153"/>
      <c r="G61" s="154"/>
    </row>
    <row r="62" spans="1:7">
      <c r="F62" s="153"/>
      <c r="G62" s="154"/>
    </row>
    <row r="63" spans="1:7">
      <c r="A63" s="146" t="s">
        <v>49</v>
      </c>
      <c r="F63" s="153"/>
      <c r="G63" s="154"/>
    </row>
    <row r="64" spans="1:7">
      <c r="A64" s="151" t="s">
        <v>50</v>
      </c>
      <c r="E64" s="168">
        <v>731406.14</v>
      </c>
      <c r="F64" s="153"/>
      <c r="G64" s="154"/>
    </row>
    <row r="65" spans="1:7">
      <c r="A65" s="151" t="s">
        <v>51</v>
      </c>
      <c r="E65" s="168">
        <v>731406.14</v>
      </c>
      <c r="F65" s="153"/>
      <c r="G65" s="154"/>
    </row>
    <row r="66" spans="1:7">
      <c r="A66" s="151" t="s">
        <v>52</v>
      </c>
      <c r="E66" s="169">
        <v>0</v>
      </c>
      <c r="F66" s="153"/>
      <c r="G66" s="154"/>
    </row>
    <row r="67" spans="1:7">
      <c r="F67" s="153"/>
      <c r="G67" s="154"/>
    </row>
    <row r="68" spans="1:7">
      <c r="A68" s="146" t="s">
        <v>53</v>
      </c>
      <c r="F68" s="153"/>
      <c r="G68" s="154"/>
    </row>
    <row r="69" spans="1:7">
      <c r="A69" s="151" t="s">
        <v>54</v>
      </c>
      <c r="F69" s="153"/>
      <c r="G69" s="154"/>
    </row>
    <row r="70" spans="1:7">
      <c r="A70" s="170" t="s">
        <v>55</v>
      </c>
      <c r="E70" s="168">
        <v>0</v>
      </c>
      <c r="F70" s="153"/>
      <c r="G70" s="154"/>
    </row>
    <row r="71" spans="1:7">
      <c r="A71" s="170" t="s">
        <v>56</v>
      </c>
      <c r="E71" s="168">
        <v>0</v>
      </c>
      <c r="F71" s="153"/>
      <c r="G71" s="154"/>
    </row>
    <row r="72" spans="1:7">
      <c r="A72" s="170" t="s">
        <v>57</v>
      </c>
      <c r="E72" s="168">
        <v>0</v>
      </c>
      <c r="F72" s="153"/>
      <c r="G72" s="154"/>
    </row>
    <row r="73" spans="1:7">
      <c r="A73" s="170"/>
      <c r="E73" s="168"/>
      <c r="F73" s="153"/>
      <c r="G73" s="154"/>
    </row>
    <row r="74" spans="1:7">
      <c r="A74" s="170" t="s">
        <v>58</v>
      </c>
      <c r="E74" s="168">
        <v>0</v>
      </c>
      <c r="F74" s="153"/>
      <c r="G74" s="154"/>
    </row>
    <row r="75" spans="1:7">
      <c r="A75" s="170" t="s">
        <v>59</v>
      </c>
      <c r="E75" s="168">
        <v>0</v>
      </c>
      <c r="F75" s="153"/>
      <c r="G75" s="154"/>
    </row>
    <row r="76" spans="1:7">
      <c r="F76" s="153"/>
      <c r="G76" s="154"/>
    </row>
    <row r="77" spans="1:7">
      <c r="A77" s="151" t="s">
        <v>60</v>
      </c>
      <c r="F77" s="153"/>
      <c r="G77" s="154"/>
    </row>
    <row r="78" spans="1:7">
      <c r="A78" s="170" t="s">
        <v>61</v>
      </c>
      <c r="E78" s="168">
        <v>0</v>
      </c>
      <c r="F78" s="153"/>
      <c r="G78" s="154"/>
    </row>
    <row r="79" spans="1:7">
      <c r="A79" s="170" t="s">
        <v>62</v>
      </c>
      <c r="E79" s="168">
        <v>0</v>
      </c>
      <c r="F79" s="153"/>
      <c r="G79" s="154"/>
    </row>
    <row r="80" spans="1:7">
      <c r="A80" s="170" t="s">
        <v>63</v>
      </c>
      <c r="E80" s="168">
        <v>352158.84</v>
      </c>
      <c r="F80" s="153"/>
      <c r="G80" s="154"/>
    </row>
    <row r="81" spans="1:7">
      <c r="A81" s="170"/>
      <c r="E81" s="168"/>
      <c r="F81" s="153"/>
      <c r="G81" s="154"/>
    </row>
    <row r="82" spans="1:7">
      <c r="A82" s="170" t="s">
        <v>64</v>
      </c>
      <c r="E82" s="168">
        <v>352158.84</v>
      </c>
      <c r="F82" s="153"/>
      <c r="G82" s="154"/>
    </row>
    <row r="83" spans="1:7">
      <c r="A83" s="170" t="s">
        <v>65</v>
      </c>
      <c r="E83" s="168">
        <v>0</v>
      </c>
      <c r="F83" s="153"/>
      <c r="G83" s="154"/>
    </row>
    <row r="84" spans="1:7">
      <c r="A84" s="170"/>
      <c r="F84" s="153"/>
      <c r="G84" s="154"/>
    </row>
    <row r="85" spans="1:7">
      <c r="A85" s="151" t="s">
        <v>66</v>
      </c>
      <c r="F85" s="153"/>
      <c r="G85" s="154"/>
    </row>
    <row r="86" spans="1:7">
      <c r="A86" s="170" t="s">
        <v>67</v>
      </c>
      <c r="E86" s="168">
        <v>0</v>
      </c>
      <c r="F86" s="153"/>
      <c r="G86" s="154"/>
    </row>
    <row r="87" spans="1:7">
      <c r="A87" s="170" t="s">
        <v>68</v>
      </c>
      <c r="E87" s="168">
        <v>0</v>
      </c>
      <c r="F87" s="153"/>
      <c r="G87" s="154"/>
    </row>
    <row r="88" spans="1:7">
      <c r="A88" s="170" t="s">
        <v>69</v>
      </c>
      <c r="E88" s="168">
        <v>10637.07</v>
      </c>
      <c r="F88" s="153"/>
      <c r="G88" s="154"/>
    </row>
    <row r="89" spans="1:7">
      <c r="A89" s="170"/>
      <c r="E89" s="168"/>
      <c r="F89" s="153"/>
      <c r="G89" s="154"/>
    </row>
    <row r="90" spans="1:7">
      <c r="A90" s="170" t="s">
        <v>70</v>
      </c>
      <c r="E90" s="168">
        <v>10637.07</v>
      </c>
      <c r="F90" s="153"/>
      <c r="G90" s="154"/>
    </row>
    <row r="91" spans="1:7">
      <c r="A91" s="170" t="s">
        <v>71</v>
      </c>
      <c r="E91" s="168">
        <v>0</v>
      </c>
      <c r="F91" s="153"/>
      <c r="G91" s="154"/>
    </row>
    <row r="92" spans="1:7">
      <c r="A92" s="170"/>
      <c r="F92" s="153"/>
      <c r="G92" s="154"/>
    </row>
    <row r="93" spans="1:7">
      <c r="A93" s="151" t="s">
        <v>72</v>
      </c>
      <c r="F93" s="153"/>
      <c r="G93" s="154"/>
    </row>
    <row r="94" spans="1:7">
      <c r="A94" s="170" t="s">
        <v>73</v>
      </c>
      <c r="E94" s="168">
        <v>0</v>
      </c>
      <c r="F94" s="153"/>
      <c r="G94" s="154"/>
    </row>
    <row r="95" spans="1:7">
      <c r="A95" s="170" t="s">
        <v>74</v>
      </c>
      <c r="E95" s="168">
        <v>0</v>
      </c>
      <c r="F95" s="153"/>
      <c r="G95" s="154"/>
    </row>
    <row r="96" spans="1:7">
      <c r="A96" s="170" t="s">
        <v>75</v>
      </c>
      <c r="E96" s="168">
        <v>693593.75</v>
      </c>
      <c r="F96" s="153"/>
      <c r="G96" s="154"/>
    </row>
    <row r="97" spans="1:7">
      <c r="A97" s="170"/>
      <c r="E97" s="168"/>
      <c r="F97" s="153"/>
      <c r="G97" s="154"/>
    </row>
    <row r="98" spans="1:7">
      <c r="A98" s="170" t="s">
        <v>76</v>
      </c>
      <c r="E98" s="168">
        <v>693593.75</v>
      </c>
      <c r="F98" s="153"/>
      <c r="G98" s="154"/>
    </row>
    <row r="99" spans="1:7">
      <c r="A99" s="170" t="s">
        <v>77</v>
      </c>
      <c r="E99" s="168">
        <v>0</v>
      </c>
      <c r="F99" s="153"/>
      <c r="G99" s="154"/>
    </row>
    <row r="100" spans="1:7">
      <c r="F100" s="153"/>
      <c r="G100" s="154"/>
    </row>
    <row r="101" spans="1:7">
      <c r="A101" s="151" t="s">
        <v>78</v>
      </c>
      <c r="F101" s="153"/>
      <c r="G101" s="154"/>
    </row>
    <row r="102" spans="1:7">
      <c r="A102" s="170" t="s">
        <v>79</v>
      </c>
      <c r="E102" s="168">
        <v>0</v>
      </c>
      <c r="F102" s="153"/>
      <c r="G102" s="154"/>
    </row>
    <row r="103" spans="1:7">
      <c r="A103" s="170" t="s">
        <v>80</v>
      </c>
      <c r="E103" s="168">
        <v>0</v>
      </c>
      <c r="F103" s="153"/>
      <c r="G103" s="154"/>
    </row>
    <row r="104" spans="1:7">
      <c r="A104" s="170" t="s">
        <v>81</v>
      </c>
      <c r="E104" s="168">
        <v>182812.5</v>
      </c>
      <c r="F104" s="153"/>
      <c r="G104" s="154"/>
    </row>
    <row r="105" spans="1:7">
      <c r="A105" s="170"/>
      <c r="E105" s="168"/>
      <c r="F105" s="153"/>
      <c r="G105" s="154"/>
    </row>
    <row r="106" spans="1:7">
      <c r="A106" s="170" t="s">
        <v>82</v>
      </c>
      <c r="E106" s="168">
        <v>182812.5</v>
      </c>
      <c r="F106" s="153"/>
      <c r="G106" s="154"/>
    </row>
    <row r="107" spans="1:7">
      <c r="A107" s="170" t="s">
        <v>83</v>
      </c>
      <c r="E107" s="168">
        <v>0</v>
      </c>
      <c r="F107" s="153"/>
      <c r="G107" s="154"/>
    </row>
    <row r="108" spans="1:7">
      <c r="A108" s="170"/>
      <c r="E108" s="129"/>
      <c r="F108" s="153"/>
      <c r="G108" s="154"/>
    </row>
    <row r="109" spans="1:7">
      <c r="A109" s="151" t="s">
        <v>84</v>
      </c>
      <c r="F109" s="153"/>
      <c r="G109" s="154"/>
    </row>
    <row r="110" spans="1:7">
      <c r="A110" s="170" t="s">
        <v>85</v>
      </c>
      <c r="E110" s="169">
        <v>1239202.1600000001</v>
      </c>
      <c r="F110" s="153"/>
      <c r="G110" s="154"/>
    </row>
    <row r="111" spans="1:7">
      <c r="A111" s="170" t="s">
        <v>86</v>
      </c>
      <c r="E111" s="169">
        <v>1239202.1600000001</v>
      </c>
      <c r="F111" s="153"/>
      <c r="G111" s="154"/>
    </row>
    <row r="112" spans="1:7">
      <c r="A112" s="170" t="s">
        <v>87</v>
      </c>
      <c r="E112" s="169">
        <v>0</v>
      </c>
      <c r="F112" s="153"/>
      <c r="G112" s="154"/>
    </row>
    <row r="113" spans="1:7">
      <c r="A113" s="170" t="s">
        <v>88</v>
      </c>
      <c r="E113" s="169">
        <v>0</v>
      </c>
      <c r="F113" s="153"/>
      <c r="G113" s="154"/>
    </row>
    <row r="114" spans="1:7">
      <c r="F114" s="153"/>
      <c r="G114" s="154"/>
    </row>
    <row r="115" spans="1:7">
      <c r="A115" s="146" t="s">
        <v>89</v>
      </c>
      <c r="E115" s="126">
        <v>33505309.777641673</v>
      </c>
      <c r="F115" s="153"/>
      <c r="G115" s="154"/>
    </row>
    <row r="116" spans="1:7">
      <c r="A116" s="151"/>
      <c r="F116" s="153"/>
      <c r="G116" s="154"/>
    </row>
    <row r="117" spans="1:7">
      <c r="A117" s="146" t="s">
        <v>90</v>
      </c>
      <c r="E117" s="171">
        <v>31380332.769999977</v>
      </c>
      <c r="F117" s="153"/>
      <c r="G117" s="154"/>
    </row>
    <row r="118" spans="1:7">
      <c r="A118" s="146"/>
      <c r="F118" s="153"/>
      <c r="G118" s="154"/>
    </row>
    <row r="119" spans="1:7">
      <c r="A119" s="151" t="s">
        <v>91</v>
      </c>
      <c r="E119" s="168">
        <v>0</v>
      </c>
      <c r="F119" s="153"/>
      <c r="G119" s="154"/>
    </row>
    <row r="120" spans="1:7">
      <c r="A120" s="151" t="s">
        <v>92</v>
      </c>
      <c r="E120" s="172">
        <v>31380332.769999977</v>
      </c>
      <c r="F120" s="153"/>
      <c r="G120" s="154"/>
    </row>
    <row r="121" spans="1:7">
      <c r="A121" s="151" t="s">
        <v>93</v>
      </c>
      <c r="E121" s="169">
        <v>0</v>
      </c>
      <c r="F121" s="153"/>
      <c r="G121" s="154"/>
    </row>
    <row r="122" spans="1:7">
      <c r="A122" s="151"/>
      <c r="E122" s="126"/>
      <c r="F122" s="153"/>
      <c r="G122" s="154"/>
    </row>
    <row r="123" spans="1:7">
      <c r="A123" s="146" t="s">
        <v>94</v>
      </c>
      <c r="E123" s="169">
        <v>0</v>
      </c>
      <c r="F123" s="153"/>
      <c r="G123" s="154"/>
    </row>
    <row r="124" spans="1:7">
      <c r="A124" s="146"/>
      <c r="E124" s="173"/>
      <c r="F124" s="153"/>
      <c r="G124" s="154"/>
    </row>
    <row r="125" spans="1:7">
      <c r="A125" s="151" t="s">
        <v>95</v>
      </c>
      <c r="E125" s="168">
        <v>0</v>
      </c>
      <c r="F125" s="153"/>
      <c r="G125" s="154"/>
    </row>
    <row r="126" spans="1:7">
      <c r="A126" s="151" t="s">
        <v>96</v>
      </c>
      <c r="E126" s="169">
        <v>0</v>
      </c>
      <c r="F126" s="153"/>
      <c r="G126" s="154"/>
    </row>
    <row r="127" spans="1:7">
      <c r="A127" s="151" t="s">
        <v>97</v>
      </c>
      <c r="E127" s="169">
        <v>0</v>
      </c>
      <c r="F127" s="153"/>
      <c r="G127" s="154"/>
    </row>
    <row r="128" spans="1:7">
      <c r="A128" s="151"/>
      <c r="E128" s="126"/>
      <c r="F128" s="153"/>
      <c r="G128" s="154"/>
    </row>
    <row r="129" spans="1:7">
      <c r="A129" s="146" t="s">
        <v>98</v>
      </c>
      <c r="E129" s="169">
        <v>2124977.0076416954</v>
      </c>
      <c r="F129" s="153"/>
      <c r="G129" s="154"/>
    </row>
    <row r="130" spans="1:7">
      <c r="A130" s="151" t="s">
        <v>99</v>
      </c>
      <c r="E130" s="168">
        <v>0</v>
      </c>
      <c r="F130" s="153"/>
      <c r="G130" s="154"/>
    </row>
    <row r="131" spans="1:7">
      <c r="A131" s="146" t="s">
        <v>100</v>
      </c>
      <c r="E131" s="169">
        <v>2124977.0076416954</v>
      </c>
      <c r="F131" s="153"/>
      <c r="G131" s="154"/>
    </row>
    <row r="132" spans="1:7">
      <c r="F132" s="153"/>
      <c r="G132" s="154"/>
    </row>
    <row r="133" spans="1:7" hidden="1">
      <c r="A133" s="103" t="s">
        <v>101</v>
      </c>
      <c r="F133" s="153"/>
      <c r="G133" s="154"/>
    </row>
    <row r="134" spans="1:7" hidden="1">
      <c r="F134" s="153"/>
      <c r="G134" s="154"/>
    </row>
    <row r="135" spans="1:7" hidden="1">
      <c r="A135" s="146" t="s">
        <v>102</v>
      </c>
      <c r="E135" s="168">
        <v>0</v>
      </c>
      <c r="F135" s="153"/>
      <c r="G135" s="154"/>
    </row>
    <row r="136" spans="1:7" hidden="1">
      <c r="A136" s="146" t="s">
        <v>103</v>
      </c>
      <c r="E136" s="174">
        <v>0</v>
      </c>
      <c r="F136" s="153"/>
      <c r="G136" s="154"/>
    </row>
    <row r="137" spans="1:7" hidden="1">
      <c r="A137" s="146" t="s">
        <v>104</v>
      </c>
      <c r="E137" s="169">
        <v>0</v>
      </c>
      <c r="F137" s="153"/>
      <c r="G137" s="154"/>
    </row>
    <row r="138" spans="1:7" hidden="1">
      <c r="A138" s="146"/>
      <c r="E138" s="126"/>
      <c r="F138" s="153"/>
      <c r="G138" s="154"/>
    </row>
    <row r="139" spans="1:7" hidden="1">
      <c r="A139" s="146"/>
      <c r="E139" s="126"/>
      <c r="F139" s="153"/>
      <c r="G139" s="154"/>
    </row>
    <row r="140" spans="1:7">
      <c r="F140" s="153"/>
      <c r="G140" s="154"/>
    </row>
    <row r="141" spans="1:7">
      <c r="A141" s="103" t="s">
        <v>105</v>
      </c>
      <c r="F141" s="153"/>
      <c r="G141" s="154"/>
    </row>
    <row r="142" spans="1:7">
      <c r="F142" s="153"/>
      <c r="G142" s="154"/>
    </row>
    <row r="143" spans="1:7">
      <c r="A143" s="146" t="s">
        <v>106</v>
      </c>
      <c r="E143" s="169">
        <v>3255209.69</v>
      </c>
      <c r="F143" s="153"/>
      <c r="G143" s="154"/>
    </row>
    <row r="144" spans="1:7">
      <c r="A144" s="146" t="s">
        <v>107</v>
      </c>
      <c r="E144" s="169">
        <v>3255209.69</v>
      </c>
      <c r="F144" s="175"/>
      <c r="G144" s="154"/>
    </row>
    <row r="145" spans="1:256">
      <c r="A145" s="146" t="s">
        <v>108</v>
      </c>
      <c r="E145" s="168">
        <v>3255209.69</v>
      </c>
      <c r="F145" s="153"/>
      <c r="G145" s="154"/>
    </row>
    <row r="146" spans="1:256" s="102" customFormat="1">
      <c r="A146" s="176" t="s">
        <v>109</v>
      </c>
      <c r="B146" s="176"/>
      <c r="C146" s="176"/>
      <c r="D146" s="176"/>
      <c r="E146" s="168">
        <v>0</v>
      </c>
      <c r="F146" s="104"/>
      <c r="G146" s="154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  <c r="R146" s="176"/>
      <c r="S146" s="176"/>
      <c r="T146" s="176"/>
      <c r="U146" s="176"/>
      <c r="V146" s="176"/>
      <c r="W146" s="176"/>
      <c r="X146" s="176"/>
      <c r="Y146" s="176"/>
      <c r="Z146" s="176"/>
      <c r="AA146" s="176"/>
      <c r="AB146" s="176"/>
      <c r="AC146" s="176"/>
      <c r="AD146" s="176"/>
      <c r="AE146" s="176"/>
      <c r="AF146" s="176"/>
      <c r="AG146" s="176"/>
      <c r="AH146" s="176"/>
      <c r="AI146" s="176"/>
      <c r="AJ146" s="176"/>
      <c r="AK146" s="176"/>
      <c r="AL146" s="176"/>
      <c r="AM146" s="176"/>
      <c r="AN146" s="176"/>
      <c r="AO146" s="176"/>
      <c r="AP146" s="176"/>
      <c r="AQ146" s="176"/>
      <c r="AR146" s="176"/>
      <c r="AS146" s="176"/>
      <c r="AT146" s="176"/>
      <c r="AU146" s="176"/>
      <c r="AV146" s="176"/>
      <c r="AW146" s="176"/>
      <c r="AX146" s="176"/>
      <c r="AY146" s="176"/>
      <c r="AZ146" s="176"/>
      <c r="BA146" s="176"/>
      <c r="BB146" s="176"/>
      <c r="BC146" s="176"/>
      <c r="BD146" s="176"/>
      <c r="BE146" s="176"/>
      <c r="BF146" s="176"/>
      <c r="BG146" s="176"/>
      <c r="BH146" s="176"/>
      <c r="BI146" s="176"/>
      <c r="BJ146" s="176"/>
      <c r="BK146" s="176"/>
      <c r="BL146" s="176"/>
      <c r="BM146" s="176"/>
      <c r="BN146" s="176"/>
      <c r="BO146" s="176"/>
      <c r="BP146" s="176"/>
      <c r="BQ146" s="176"/>
      <c r="BR146" s="176"/>
      <c r="BS146" s="176"/>
      <c r="BT146" s="176"/>
      <c r="BU146" s="176"/>
      <c r="BV146" s="176"/>
      <c r="BW146" s="176"/>
      <c r="BX146" s="176"/>
      <c r="BY146" s="176"/>
      <c r="BZ146" s="176"/>
      <c r="CA146" s="176"/>
      <c r="CB146" s="176"/>
      <c r="CC146" s="176"/>
      <c r="CD146" s="176"/>
      <c r="CE146" s="176"/>
      <c r="CF146" s="176"/>
      <c r="CG146" s="176"/>
      <c r="CH146" s="176"/>
      <c r="CI146" s="176"/>
      <c r="CJ146" s="176"/>
      <c r="CK146" s="176"/>
      <c r="CL146" s="176"/>
      <c r="CM146" s="176"/>
      <c r="CN146" s="176"/>
      <c r="CO146" s="176"/>
      <c r="CP146" s="176"/>
      <c r="CQ146" s="176"/>
      <c r="CR146" s="176"/>
      <c r="CS146" s="176"/>
      <c r="CT146" s="176"/>
      <c r="CU146" s="176"/>
      <c r="CV146" s="176"/>
      <c r="CW146" s="176"/>
      <c r="CX146" s="176"/>
      <c r="CY146" s="176"/>
      <c r="CZ146" s="176"/>
      <c r="DA146" s="176"/>
      <c r="DB146" s="176"/>
      <c r="DC146" s="176"/>
      <c r="DD146" s="176"/>
      <c r="DE146" s="176"/>
      <c r="DF146" s="176"/>
      <c r="DG146" s="176"/>
      <c r="DH146" s="176"/>
      <c r="DI146" s="176"/>
      <c r="DJ146" s="176"/>
      <c r="DK146" s="176"/>
      <c r="DL146" s="176"/>
      <c r="DM146" s="176"/>
      <c r="DN146" s="176"/>
      <c r="DO146" s="176"/>
      <c r="DP146" s="176"/>
      <c r="DQ146" s="176"/>
      <c r="DR146" s="176"/>
      <c r="DS146" s="176"/>
      <c r="DT146" s="176"/>
      <c r="DU146" s="176"/>
      <c r="DV146" s="176"/>
      <c r="DW146" s="176"/>
      <c r="DX146" s="176"/>
      <c r="DY146" s="176"/>
      <c r="DZ146" s="176"/>
      <c r="EA146" s="176"/>
      <c r="EB146" s="176"/>
      <c r="EC146" s="176"/>
      <c r="ED146" s="176"/>
      <c r="EE146" s="176"/>
      <c r="EF146" s="176"/>
      <c r="EG146" s="176"/>
      <c r="EH146" s="176"/>
      <c r="EI146" s="176"/>
      <c r="EJ146" s="176"/>
      <c r="EK146" s="176"/>
      <c r="EL146" s="176"/>
      <c r="EM146" s="176"/>
      <c r="EN146" s="176"/>
      <c r="EO146" s="176"/>
      <c r="EP146" s="176"/>
      <c r="EQ146" s="176"/>
      <c r="ER146" s="176"/>
      <c r="ES146" s="176"/>
      <c r="ET146" s="176"/>
      <c r="EU146" s="176"/>
      <c r="EV146" s="176"/>
      <c r="EW146" s="176"/>
      <c r="EX146" s="176"/>
      <c r="EY146" s="176"/>
      <c r="EZ146" s="176"/>
      <c r="FA146" s="176"/>
      <c r="FB146" s="176"/>
      <c r="FC146" s="176"/>
      <c r="FD146" s="176"/>
      <c r="FE146" s="176"/>
      <c r="FF146" s="176"/>
      <c r="FG146" s="176"/>
      <c r="FH146" s="176"/>
      <c r="FI146" s="176"/>
      <c r="FJ146" s="176"/>
      <c r="FK146" s="176"/>
      <c r="FL146" s="176"/>
      <c r="FM146" s="176"/>
      <c r="FN146" s="176"/>
      <c r="FO146" s="176"/>
      <c r="FP146" s="176"/>
      <c r="FQ146" s="176"/>
      <c r="FR146" s="176"/>
      <c r="FS146" s="176"/>
      <c r="FT146" s="176"/>
      <c r="FU146" s="176"/>
      <c r="FV146" s="176"/>
      <c r="FW146" s="176"/>
      <c r="FX146" s="176"/>
      <c r="FY146" s="176"/>
      <c r="FZ146" s="176"/>
      <c r="GA146" s="176"/>
      <c r="GB146" s="176"/>
      <c r="GC146" s="176"/>
      <c r="GD146" s="176"/>
      <c r="GE146" s="176"/>
      <c r="GF146" s="176"/>
      <c r="GG146" s="176"/>
      <c r="GH146" s="176"/>
      <c r="GI146" s="176"/>
      <c r="GJ146" s="176"/>
      <c r="GK146" s="176"/>
      <c r="GL146" s="176"/>
      <c r="GM146" s="176"/>
      <c r="GN146" s="176"/>
      <c r="GO146" s="176"/>
      <c r="GP146" s="176"/>
      <c r="GQ146" s="176"/>
      <c r="GR146" s="176"/>
      <c r="GS146" s="176"/>
      <c r="GT146" s="176"/>
      <c r="GU146" s="176"/>
      <c r="GV146" s="176"/>
      <c r="GW146" s="176"/>
      <c r="GX146" s="176"/>
      <c r="GY146" s="176"/>
      <c r="GZ146" s="176"/>
      <c r="HA146" s="176"/>
      <c r="HB146" s="176"/>
      <c r="HC146" s="176"/>
      <c r="HD146" s="176"/>
      <c r="HE146" s="176"/>
      <c r="HF146" s="176"/>
      <c r="HG146" s="176"/>
      <c r="HH146" s="176"/>
      <c r="HI146" s="176"/>
      <c r="HJ146" s="176"/>
      <c r="HK146" s="176"/>
      <c r="HL146" s="176"/>
      <c r="HM146" s="176"/>
      <c r="HN146" s="176"/>
      <c r="HO146" s="176"/>
      <c r="HP146" s="176"/>
      <c r="HQ146" s="176"/>
      <c r="HR146" s="176"/>
      <c r="HS146" s="176"/>
      <c r="HT146" s="176"/>
      <c r="HU146" s="176"/>
      <c r="HV146" s="176"/>
      <c r="HW146" s="176"/>
      <c r="HX146" s="176"/>
      <c r="HY146" s="176"/>
      <c r="HZ146" s="176"/>
      <c r="IA146" s="176"/>
      <c r="IB146" s="176"/>
      <c r="IC146" s="176"/>
      <c r="ID146" s="176"/>
      <c r="IE146" s="176"/>
      <c r="IF146" s="176"/>
      <c r="IG146" s="176"/>
      <c r="IH146" s="176"/>
      <c r="II146" s="176"/>
      <c r="IJ146" s="176"/>
      <c r="IK146" s="176"/>
      <c r="IL146" s="176"/>
      <c r="IM146" s="176"/>
      <c r="IN146" s="176"/>
      <c r="IO146" s="176"/>
      <c r="IP146" s="176"/>
      <c r="IQ146" s="176"/>
      <c r="IR146" s="176"/>
      <c r="IS146" s="176"/>
      <c r="IT146" s="176"/>
      <c r="IU146" s="176"/>
      <c r="IV146" s="176"/>
    </row>
    <row r="147" spans="1:256">
      <c r="A147" s="146" t="s">
        <v>110</v>
      </c>
      <c r="E147" s="169">
        <v>3255209.69</v>
      </c>
      <c r="F147" s="153"/>
      <c r="G147" s="154"/>
    </row>
    <row r="148" spans="1:256">
      <c r="F148" s="153"/>
      <c r="G148" s="154"/>
    </row>
    <row r="149" spans="1:256">
      <c r="A149" s="146" t="s">
        <v>111</v>
      </c>
      <c r="D149" s="177"/>
      <c r="E149" s="126">
        <v>3255209.69</v>
      </c>
      <c r="F149" s="153"/>
      <c r="G149" s="154"/>
    </row>
    <row r="150" spans="1:256">
      <c r="F150" s="153"/>
      <c r="G150" s="154"/>
    </row>
    <row r="151" spans="1:256">
      <c r="A151" s="103" t="s">
        <v>112</v>
      </c>
      <c r="F151" s="153"/>
      <c r="G151" s="154"/>
    </row>
    <row r="152" spans="1:256">
      <c r="F152" s="153"/>
      <c r="G152" s="154"/>
    </row>
    <row r="153" spans="1:256">
      <c r="A153" s="146" t="s">
        <v>113</v>
      </c>
      <c r="E153" s="178">
        <v>3.8379547200000003E-2</v>
      </c>
      <c r="F153" s="153"/>
      <c r="G153" s="154"/>
    </row>
    <row r="154" spans="1:256">
      <c r="A154" s="146" t="s">
        <v>114</v>
      </c>
      <c r="E154" s="179">
        <v>45.221663999999997</v>
      </c>
      <c r="F154" s="153"/>
      <c r="G154" s="154"/>
    </row>
    <row r="155" spans="1:256">
      <c r="F155" s="153"/>
      <c r="G155" s="154"/>
    </row>
    <row r="156" spans="1:256">
      <c r="D156" s="163" t="s">
        <v>42</v>
      </c>
      <c r="E156" s="163" t="s">
        <v>41</v>
      </c>
      <c r="F156" s="153"/>
      <c r="G156" s="154"/>
    </row>
    <row r="157" spans="1:256">
      <c r="A157" s="146" t="s">
        <v>115</v>
      </c>
      <c r="D157" s="169">
        <v>1182248.58</v>
      </c>
      <c r="E157" s="103">
        <v>47</v>
      </c>
      <c r="F157" s="180"/>
      <c r="G157" s="154"/>
    </row>
    <row r="158" spans="1:256">
      <c r="A158" s="146" t="s">
        <v>116</v>
      </c>
      <c r="D158" s="174">
        <v>666169.93999999994</v>
      </c>
      <c r="F158" s="153"/>
      <c r="G158" s="154"/>
    </row>
    <row r="159" spans="1:256">
      <c r="A159" s="103" t="s">
        <v>117</v>
      </c>
      <c r="D159" s="126">
        <v>516078.64000000013</v>
      </c>
    </row>
    <row r="160" spans="1:256">
      <c r="A160" s="146" t="s">
        <v>118</v>
      </c>
      <c r="D160" s="169">
        <v>877687370.83000004</v>
      </c>
      <c r="F160" s="180"/>
      <c r="G160" s="154"/>
    </row>
    <row r="161" spans="1:7">
      <c r="F161" s="180"/>
      <c r="G161" s="154"/>
    </row>
    <row r="162" spans="1:7">
      <c r="A162" s="146" t="s">
        <v>119</v>
      </c>
      <c r="D162" s="181">
        <v>1.21778818E-2</v>
      </c>
      <c r="F162" s="180"/>
      <c r="G162" s="154"/>
    </row>
    <row r="163" spans="1:7">
      <c r="A163" s="146" t="s">
        <v>120</v>
      </c>
      <c r="D163" s="181">
        <v>8.5816046000000007E-3</v>
      </c>
      <c r="F163" s="180"/>
      <c r="G163" s="154"/>
    </row>
    <row r="164" spans="1:7">
      <c r="A164" s="146" t="s">
        <v>121</v>
      </c>
      <c r="D164" s="181">
        <v>1.5096849400000001E-2</v>
      </c>
      <c r="F164" s="180"/>
      <c r="G164" s="154"/>
    </row>
    <row r="165" spans="1:7">
      <c r="A165" s="146" t="s">
        <v>122</v>
      </c>
      <c r="D165" s="181">
        <v>7.0559790260437934E-3</v>
      </c>
      <c r="F165" s="153"/>
      <c r="G165" s="154"/>
    </row>
    <row r="166" spans="1:7">
      <c r="A166" s="146" t="s">
        <v>123</v>
      </c>
      <c r="D166" s="178">
        <v>1.0728078706510949E-2</v>
      </c>
      <c r="F166" s="153"/>
      <c r="G166" s="154"/>
    </row>
    <row r="167" spans="1:7">
      <c r="A167" s="146"/>
      <c r="F167" s="153"/>
      <c r="G167" s="154"/>
    </row>
    <row r="168" spans="1:7">
      <c r="A168" s="146" t="s">
        <v>124</v>
      </c>
      <c r="D168" s="126">
        <v>11453721.440000001</v>
      </c>
      <c r="F168" s="153"/>
      <c r="G168" s="154"/>
    </row>
    <row r="169" spans="1:7">
      <c r="A169" s="146"/>
      <c r="F169" s="153"/>
      <c r="G169" s="154"/>
    </row>
    <row r="170" spans="1:7" ht="36">
      <c r="A170" s="146" t="s">
        <v>125</v>
      </c>
      <c r="D170" s="163" t="s">
        <v>42</v>
      </c>
      <c r="E170" s="163" t="s">
        <v>41</v>
      </c>
      <c r="F170" s="182" t="s">
        <v>126</v>
      </c>
      <c r="G170" s="154"/>
    </row>
    <row r="171" spans="1:7">
      <c r="A171" s="151" t="s">
        <v>127</v>
      </c>
      <c r="D171" s="168">
        <v>6133659.1100000003</v>
      </c>
      <c r="E171" s="183">
        <v>258</v>
      </c>
      <c r="F171" s="181">
        <v>7.2634603851296385E-3</v>
      </c>
      <c r="G171" s="154"/>
    </row>
    <row r="172" spans="1:7">
      <c r="A172" s="151" t="s">
        <v>128</v>
      </c>
      <c r="D172" s="168">
        <v>2070572.39</v>
      </c>
      <c r="E172" s="183">
        <v>85</v>
      </c>
      <c r="F172" s="181">
        <v>2.451965500460979E-3</v>
      </c>
      <c r="G172" s="154"/>
    </row>
    <row r="173" spans="1:7">
      <c r="A173" s="151" t="s">
        <v>129</v>
      </c>
      <c r="D173" s="123">
        <v>578584.53</v>
      </c>
      <c r="E173" s="184">
        <v>37</v>
      </c>
      <c r="F173" s="181">
        <v>6.8515803335928317E-4</v>
      </c>
      <c r="G173" s="154"/>
    </row>
    <row r="174" spans="1:7">
      <c r="A174" s="151" t="s">
        <v>130</v>
      </c>
      <c r="D174" s="185">
        <v>0</v>
      </c>
      <c r="E174" s="186">
        <v>0</v>
      </c>
      <c r="F174" s="187">
        <v>0</v>
      </c>
      <c r="G174" s="154"/>
    </row>
    <row r="175" spans="1:7">
      <c r="A175" s="146" t="s">
        <v>131</v>
      </c>
      <c r="D175" s="188">
        <v>8782816.0299999993</v>
      </c>
      <c r="E175" s="183">
        <v>380</v>
      </c>
      <c r="F175" s="189">
        <v>1.04005839189499E-2</v>
      </c>
      <c r="G175" s="154"/>
    </row>
    <row r="176" spans="1:7">
      <c r="A176" s="146"/>
      <c r="D176" s="168"/>
      <c r="E176" s="183"/>
      <c r="F176" s="153"/>
      <c r="G176" s="154"/>
    </row>
    <row r="177" spans="1:7">
      <c r="A177" s="146" t="s">
        <v>132</v>
      </c>
      <c r="D177" s="181"/>
      <c r="E177" s="181"/>
      <c r="F177" s="180"/>
      <c r="G177" s="154"/>
    </row>
    <row r="178" spans="1:7">
      <c r="A178" s="146" t="s">
        <v>133</v>
      </c>
      <c r="D178" s="181">
        <v>2.9030111000000001E-3</v>
      </c>
      <c r="E178" s="181">
        <v>2.4076228000000002E-3</v>
      </c>
      <c r="F178" s="180"/>
      <c r="G178" s="154"/>
    </row>
    <row r="179" spans="1:7">
      <c r="A179" s="146" t="s">
        <v>134</v>
      </c>
      <c r="D179" s="181">
        <v>2.41165E-3</v>
      </c>
      <c r="E179" s="181">
        <v>2.1572036000000001E-3</v>
      </c>
      <c r="F179" s="180"/>
      <c r="G179" s="154"/>
    </row>
    <row r="180" spans="1:7">
      <c r="A180" s="146" t="s">
        <v>135</v>
      </c>
      <c r="D180" s="181">
        <v>2.3547170000000001E-3</v>
      </c>
      <c r="E180" s="181">
        <v>2.2630286E-3</v>
      </c>
      <c r="F180" s="180"/>
      <c r="G180" s="154"/>
    </row>
    <row r="181" spans="1:7">
      <c r="A181" s="146" t="s">
        <v>136</v>
      </c>
      <c r="D181" s="181">
        <v>3.1371235338202622E-3</v>
      </c>
      <c r="E181" s="181">
        <v>2.6864554202541122E-3</v>
      </c>
      <c r="F181" s="153"/>
      <c r="G181" s="154"/>
    </row>
    <row r="182" spans="1:7">
      <c r="A182" s="146" t="s">
        <v>137</v>
      </c>
      <c r="D182" s="181">
        <v>2.7016254084550654E-3</v>
      </c>
      <c r="E182" s="181">
        <v>2.3785776050635281E-3</v>
      </c>
      <c r="F182" s="153"/>
      <c r="G182" s="154"/>
    </row>
    <row r="183" spans="1:7">
      <c r="F183" s="153"/>
      <c r="G183" s="154"/>
    </row>
    <row r="184" spans="1:7">
      <c r="A184" s="102" t="s">
        <v>138</v>
      </c>
      <c r="B184" s="102"/>
      <c r="C184" s="102"/>
      <c r="D184" s="190">
        <v>2745071.16</v>
      </c>
      <c r="F184" s="153"/>
      <c r="G184" s="154"/>
    </row>
    <row r="185" spans="1:7">
      <c r="A185" s="102" t="s">
        <v>139</v>
      </c>
      <c r="B185" s="102"/>
      <c r="C185" s="102"/>
      <c r="D185" s="181">
        <v>3.250704883894642E-3</v>
      </c>
      <c r="F185" s="153"/>
      <c r="G185" s="154"/>
    </row>
    <row r="186" spans="1:7">
      <c r="A186" s="102" t="s">
        <v>140</v>
      </c>
      <c r="B186" s="102"/>
      <c r="C186" s="102"/>
      <c r="D186" s="181">
        <v>4.9000000000000002E-2</v>
      </c>
      <c r="F186" s="153"/>
      <c r="G186" s="154"/>
    </row>
    <row r="187" spans="1:7">
      <c r="A187" s="102" t="s">
        <v>141</v>
      </c>
      <c r="B187" s="102"/>
      <c r="C187" s="102"/>
      <c r="D187" s="191" t="s">
        <v>155</v>
      </c>
      <c r="F187" s="153"/>
      <c r="G187" s="154"/>
    </row>
    <row r="188" spans="1:7">
      <c r="F188" s="153"/>
      <c r="G188" s="154"/>
    </row>
    <row r="189" spans="1:7">
      <c r="A189" s="102" t="s">
        <v>157</v>
      </c>
      <c r="D189" s="97">
        <v>11013623.310000001</v>
      </c>
      <c r="F189" s="153"/>
      <c r="G189" s="100"/>
    </row>
    <row r="190" spans="1:7">
      <c r="A190" s="102" t="s">
        <v>158</v>
      </c>
      <c r="B190" s="95"/>
      <c r="C190" s="95"/>
      <c r="D190" s="98">
        <v>430</v>
      </c>
      <c r="F190" s="153"/>
      <c r="G190" s="100"/>
    </row>
    <row r="191" spans="1:7">
      <c r="F191" s="153"/>
      <c r="G191" s="100"/>
    </row>
    <row r="192" spans="1:7">
      <c r="A192" s="103" t="s">
        <v>142</v>
      </c>
      <c r="F192" s="153"/>
      <c r="G192" s="154"/>
    </row>
    <row r="193" spans="1:7">
      <c r="F193" s="153"/>
      <c r="G193" s="154"/>
    </row>
    <row r="194" spans="1:7">
      <c r="A194" s="146"/>
      <c r="E194" s="192"/>
      <c r="F194" s="153"/>
      <c r="G194" s="154"/>
    </row>
    <row r="195" spans="1:7">
      <c r="A195" s="146" t="s">
        <v>143</v>
      </c>
      <c r="E195" s="173"/>
      <c r="F195" s="153"/>
      <c r="G195" s="154"/>
    </row>
    <row r="196" spans="1:7">
      <c r="A196" s="146" t="s">
        <v>144</v>
      </c>
      <c r="E196" s="173"/>
      <c r="F196" s="153"/>
      <c r="G196" s="154"/>
    </row>
    <row r="197" spans="1:7">
      <c r="A197" s="146" t="s">
        <v>145</v>
      </c>
      <c r="E197" s="192"/>
      <c r="F197" s="153"/>
      <c r="G197" s="154"/>
    </row>
    <row r="198" spans="1:7">
      <c r="A198" s="146" t="s">
        <v>146</v>
      </c>
      <c r="E198" s="192" t="s">
        <v>156</v>
      </c>
      <c r="F198" s="153"/>
      <c r="G198" s="154"/>
    </row>
    <row r="199" spans="1:7">
      <c r="A199" s="146"/>
      <c r="E199" s="173"/>
      <c r="F199" s="153"/>
      <c r="G199" s="154"/>
    </row>
    <row r="200" spans="1:7">
      <c r="A200" s="146" t="s">
        <v>159</v>
      </c>
      <c r="E200" s="173"/>
      <c r="F200" s="153"/>
      <c r="G200" s="154"/>
    </row>
    <row r="201" spans="1:7">
      <c r="A201" s="146" t="s">
        <v>150</v>
      </c>
      <c r="E201" s="192" t="s">
        <v>156</v>
      </c>
      <c r="F201" s="153"/>
      <c r="G201" s="154"/>
    </row>
    <row r="202" spans="1:7">
      <c r="A202" s="146"/>
      <c r="E202" s="173"/>
      <c r="F202" s="153"/>
      <c r="G202" s="154"/>
    </row>
    <row r="203" spans="1:7">
      <c r="A203" s="146" t="s">
        <v>160</v>
      </c>
      <c r="E203" s="173"/>
      <c r="F203" s="153"/>
      <c r="G203" s="154"/>
    </row>
    <row r="204" spans="1:7">
      <c r="A204" s="146" t="s">
        <v>152</v>
      </c>
      <c r="E204" s="192" t="s">
        <v>156</v>
      </c>
      <c r="F204" s="153"/>
      <c r="G204" s="154"/>
    </row>
    <row r="205" spans="1:7">
      <c r="A205" s="146"/>
      <c r="E205" s="192"/>
      <c r="F205" s="153"/>
      <c r="G205" s="154"/>
    </row>
    <row r="206" spans="1:7">
      <c r="A206" s="146" t="s">
        <v>161</v>
      </c>
      <c r="E206" s="173"/>
      <c r="G206" s="154"/>
    </row>
    <row r="207" spans="1:7">
      <c r="A207" s="146" t="s">
        <v>154</v>
      </c>
      <c r="E207" s="192" t="s">
        <v>156</v>
      </c>
      <c r="F207" s="149"/>
      <c r="G207" s="154"/>
    </row>
    <row r="208" spans="1:7">
      <c r="G208" s="150"/>
    </row>
    <row r="209" spans="1:7">
      <c r="G209" s="150"/>
    </row>
    <row r="210" spans="1:7">
      <c r="F210" s="149"/>
      <c r="G210" s="150"/>
    </row>
    <row r="211" spans="1:7">
      <c r="F211" s="149"/>
      <c r="G211" s="150"/>
    </row>
    <row r="212" spans="1:7">
      <c r="F212" s="149"/>
      <c r="G212" s="150"/>
    </row>
    <row r="213" spans="1:7">
      <c r="F213" s="149"/>
      <c r="G213" s="150"/>
    </row>
    <row r="214" spans="1:7">
      <c r="A214" s="193"/>
      <c r="B214" s="193"/>
      <c r="C214" s="193"/>
      <c r="D214" s="193"/>
      <c r="E214" s="193"/>
      <c r="F214" s="149"/>
      <c r="G214" s="150"/>
    </row>
    <row r="215" spans="1:7">
      <c r="A215" s="193"/>
      <c r="B215" s="193"/>
      <c r="C215" s="193"/>
      <c r="D215" s="193"/>
      <c r="E215" s="193"/>
      <c r="F215" s="149"/>
      <c r="G215" s="150"/>
    </row>
    <row r="216" spans="1:7">
      <c r="A216" s="193"/>
      <c r="B216" s="193"/>
      <c r="C216" s="193"/>
      <c r="D216" s="193"/>
      <c r="E216" s="193"/>
      <c r="F216" s="149"/>
      <c r="G216" s="150"/>
    </row>
    <row r="217" spans="1:7">
      <c r="A217" s="193"/>
      <c r="B217" s="193"/>
      <c r="C217" s="193"/>
      <c r="D217" s="193"/>
      <c r="E217" s="193"/>
      <c r="F217" s="149"/>
      <c r="G217" s="150"/>
    </row>
    <row r="218" spans="1:7">
      <c r="A218" s="193"/>
      <c r="B218" s="193"/>
      <c r="C218" s="193"/>
      <c r="D218" s="193"/>
      <c r="E218" s="193"/>
      <c r="F218" s="149"/>
      <c r="G218" s="150"/>
    </row>
    <row r="219" spans="1:7">
      <c r="A219" s="193"/>
      <c r="B219" s="193"/>
      <c r="C219" s="193"/>
      <c r="D219" s="193"/>
      <c r="E219" s="193"/>
      <c r="F219" s="149"/>
      <c r="G219" s="150"/>
    </row>
    <row r="220" spans="1:7">
      <c r="A220" s="193"/>
      <c r="B220" s="193"/>
      <c r="C220" s="193"/>
      <c r="D220" s="193"/>
      <c r="E220" s="193"/>
      <c r="F220" s="149"/>
      <c r="G220" s="150"/>
    </row>
    <row r="221" spans="1:7">
      <c r="F221" s="149"/>
      <c r="G221" s="150"/>
    </row>
    <row r="222" spans="1:7">
      <c r="A222" s="193"/>
      <c r="B222" s="193"/>
      <c r="C222" s="193"/>
      <c r="D222" s="193"/>
      <c r="E222" s="193"/>
      <c r="F222" s="149"/>
      <c r="G222" s="150"/>
    </row>
    <row r="223" spans="1:7">
      <c r="A223" s="193"/>
      <c r="B223" s="193"/>
      <c r="C223" s="193"/>
      <c r="D223" s="193"/>
      <c r="E223" s="193"/>
      <c r="F223" s="149"/>
      <c r="G223" s="150"/>
    </row>
    <row r="224" spans="1:7">
      <c r="A224" s="193"/>
      <c r="B224" s="193"/>
      <c r="C224" s="193"/>
      <c r="D224" s="193"/>
      <c r="E224" s="193"/>
      <c r="F224" s="149"/>
      <c r="G224" s="150"/>
    </row>
    <row r="225" spans="1:7">
      <c r="A225" s="193"/>
      <c r="B225" s="193"/>
      <c r="C225" s="193"/>
      <c r="D225" s="193"/>
      <c r="E225" s="193"/>
      <c r="F225" s="149"/>
      <c r="G225" s="150"/>
    </row>
    <row r="226" spans="1:7">
      <c r="A226" s="193"/>
      <c r="B226" s="193"/>
      <c r="C226" s="193"/>
      <c r="D226" s="193"/>
      <c r="E226" s="193"/>
      <c r="F226" s="149"/>
      <c r="G226" s="150"/>
    </row>
    <row r="227" spans="1:7">
      <c r="A227" s="193"/>
      <c r="B227" s="193"/>
      <c r="C227" s="193"/>
      <c r="D227" s="193"/>
      <c r="E227" s="193"/>
      <c r="F227" s="149"/>
      <c r="G227" s="150"/>
    </row>
    <row r="228" spans="1:7">
      <c r="A228" s="193"/>
      <c r="B228" s="193"/>
      <c r="C228" s="193"/>
      <c r="D228" s="193"/>
      <c r="E228" s="193"/>
      <c r="F228" s="149"/>
      <c r="G228" s="150"/>
    </row>
    <row r="229" spans="1:7">
      <c r="F229" s="149"/>
      <c r="G229" s="150"/>
    </row>
    <row r="230" spans="1:7">
      <c r="F230" s="149"/>
      <c r="G230" s="150"/>
    </row>
    <row r="231" spans="1:7">
      <c r="F231" s="149"/>
      <c r="G231" s="150"/>
    </row>
    <row r="232" spans="1:7">
      <c r="F232" s="149"/>
      <c r="G232" s="150"/>
    </row>
    <row r="233" spans="1:7">
      <c r="F233" s="149"/>
      <c r="G233" s="150"/>
    </row>
    <row r="234" spans="1:7">
      <c r="F234" s="149"/>
      <c r="G234" s="150"/>
    </row>
    <row r="235" spans="1:7">
      <c r="F235" s="149"/>
      <c r="G235" s="150"/>
    </row>
    <row r="236" spans="1:7">
      <c r="F236" s="149"/>
      <c r="G236" s="150"/>
    </row>
    <row r="237" spans="1:7">
      <c r="F237" s="149"/>
      <c r="G237" s="150"/>
    </row>
    <row r="238" spans="1:7">
      <c r="F238" s="149"/>
      <c r="G238" s="150"/>
    </row>
    <row r="239" spans="1:7">
      <c r="F239" s="149"/>
      <c r="G239" s="150"/>
    </row>
    <row r="240" spans="1:7">
      <c r="F240" s="149"/>
      <c r="G240" s="150"/>
    </row>
    <row r="241" spans="6:7">
      <c r="F241" s="149"/>
      <c r="G241" s="150"/>
    </row>
    <row r="242" spans="6:7">
      <c r="F242" s="149"/>
      <c r="G242" s="150"/>
    </row>
    <row r="243" spans="6:7">
      <c r="F243" s="149"/>
      <c r="G243" s="150"/>
    </row>
    <row r="244" spans="6:7">
      <c r="F244" s="149"/>
      <c r="G244" s="150"/>
    </row>
    <row r="245" spans="6:7">
      <c r="F245" s="149"/>
      <c r="G245" s="150"/>
    </row>
    <row r="246" spans="6:7">
      <c r="F246" s="149"/>
      <c r="G246" s="150"/>
    </row>
    <row r="247" spans="6:7">
      <c r="F247" s="149"/>
      <c r="G247" s="150"/>
    </row>
    <row r="248" spans="6:7">
      <c r="F248" s="149"/>
      <c r="G248" s="150"/>
    </row>
    <row r="249" spans="6:7">
      <c r="F249" s="149"/>
      <c r="G249" s="150"/>
    </row>
    <row r="250" spans="6:7">
      <c r="F250" s="149"/>
      <c r="G250" s="150"/>
    </row>
    <row r="251" spans="6:7">
      <c r="F251" s="149"/>
      <c r="G251" s="150"/>
    </row>
    <row r="252" spans="6:7">
      <c r="F252" s="149"/>
      <c r="G252" s="150"/>
    </row>
    <row r="253" spans="6:7">
      <c r="F253" s="149"/>
      <c r="G253" s="150"/>
    </row>
    <row r="254" spans="6:7">
      <c r="F254" s="149"/>
      <c r="G254" s="150"/>
    </row>
    <row r="255" spans="6:7">
      <c r="F255" s="149"/>
      <c r="G255" s="150"/>
    </row>
    <row r="256" spans="6:7">
      <c r="F256" s="149"/>
      <c r="G256" s="150"/>
    </row>
    <row r="257" spans="6:7">
      <c r="F257" s="149"/>
      <c r="G257" s="150"/>
    </row>
    <row r="258" spans="6:7">
      <c r="F258" s="149"/>
      <c r="G258" s="150"/>
    </row>
    <row r="259" spans="6:7">
      <c r="F259" s="149"/>
      <c r="G259" s="150"/>
    </row>
    <row r="260" spans="6:7">
      <c r="F260" s="149"/>
      <c r="G260" s="150"/>
    </row>
    <row r="261" spans="6:7">
      <c r="F261" s="149"/>
      <c r="G261" s="150"/>
    </row>
    <row r="262" spans="6:7">
      <c r="F262" s="149"/>
      <c r="G262" s="150"/>
    </row>
    <row r="263" spans="6:7">
      <c r="F263" s="149"/>
      <c r="G263" s="150"/>
    </row>
    <row r="264" spans="6:7">
      <c r="F264" s="149"/>
      <c r="G264" s="150"/>
    </row>
    <row r="265" spans="6:7">
      <c r="F265" s="149"/>
      <c r="G265" s="150"/>
    </row>
    <row r="266" spans="6:7">
      <c r="F266" s="149"/>
      <c r="G266" s="150"/>
    </row>
    <row r="267" spans="6:7">
      <c r="F267" s="149"/>
      <c r="G267" s="150"/>
    </row>
    <row r="268" spans="6:7">
      <c r="F268" s="149"/>
      <c r="G268" s="150"/>
    </row>
    <row r="269" spans="6:7">
      <c r="F269" s="149"/>
      <c r="G269" s="150"/>
    </row>
    <row r="270" spans="6:7">
      <c r="F270" s="149"/>
      <c r="G270" s="150"/>
    </row>
    <row r="271" spans="6:7">
      <c r="F271" s="149"/>
      <c r="G271" s="150"/>
    </row>
    <row r="272" spans="6:7">
      <c r="F272" s="149"/>
      <c r="G272" s="150"/>
    </row>
    <row r="273" spans="6:7">
      <c r="F273" s="149"/>
      <c r="G273" s="150"/>
    </row>
    <row r="274" spans="6:7">
      <c r="F274" s="149"/>
      <c r="G274" s="150"/>
    </row>
    <row r="275" spans="6:7">
      <c r="F275" s="149"/>
      <c r="G275" s="150"/>
    </row>
    <row r="276" spans="6:7">
      <c r="F276" s="149"/>
      <c r="G276" s="150"/>
    </row>
    <row r="277" spans="6:7">
      <c r="F277" s="149"/>
      <c r="G277" s="150"/>
    </row>
    <row r="278" spans="6:7">
      <c r="F278" s="149"/>
      <c r="G278" s="150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19-C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IV278"/>
  <sheetViews>
    <sheetView showRuler="0" topLeftCell="A170" zoomScale="80" zoomScaleNormal="80" zoomScaleSheetLayoutView="90" workbookViewId="0">
      <selection activeCell="G199" sqref="A1:XFD1048576"/>
    </sheetView>
  </sheetViews>
  <sheetFormatPr defaultColWidth="9.140625" defaultRowHeight="18"/>
  <cols>
    <col min="1" max="1" width="43.42578125" style="103" customWidth="1"/>
    <col min="2" max="2" width="23.85546875" style="103" customWidth="1"/>
    <col min="3" max="3" width="26.85546875" style="103" customWidth="1"/>
    <col min="4" max="4" width="24.7109375" style="103" customWidth="1"/>
    <col min="5" max="5" width="39.28515625" style="103" bestFit="1" customWidth="1"/>
    <col min="6" max="6" width="23.85546875" style="104" customWidth="1"/>
    <col min="7" max="7" width="34.5703125" style="105" customWidth="1"/>
    <col min="8" max="9" width="34.5703125" style="103" customWidth="1"/>
    <col min="10" max="10" width="9.140625" style="103"/>
    <col min="11" max="11" width="9.5703125" style="103" bestFit="1" customWidth="1"/>
    <col min="12" max="16384" width="9.140625" style="103"/>
  </cols>
  <sheetData>
    <row r="1" spans="1:13">
      <c r="A1" s="101" t="s">
        <v>0</v>
      </c>
      <c r="B1" s="102"/>
    </row>
    <row r="2" spans="1:13" ht="15.75" customHeight="1">
      <c r="A2" s="102"/>
      <c r="B2" s="102"/>
      <c r="C2" s="106"/>
    </row>
    <row r="3" spans="1:13" ht="15.75" customHeight="1">
      <c r="A3" s="102" t="s">
        <v>1</v>
      </c>
      <c r="B3" s="107">
        <v>44135</v>
      </c>
      <c r="C3" s="108" t="s">
        <v>2</v>
      </c>
      <c r="D3" s="103">
        <v>30</v>
      </c>
      <c r="E3" s="103" t="s">
        <v>3</v>
      </c>
      <c r="F3" s="109">
        <v>44105</v>
      </c>
      <c r="G3" s="103"/>
    </row>
    <row r="4" spans="1:13" ht="15.75" customHeight="1">
      <c r="A4" s="102" t="s">
        <v>4</v>
      </c>
      <c r="B4" s="107">
        <v>44151</v>
      </c>
      <c r="C4" s="108" t="s">
        <v>5</v>
      </c>
      <c r="D4" s="110">
        <v>32</v>
      </c>
      <c r="E4" s="103" t="s">
        <v>6</v>
      </c>
      <c r="F4" s="109">
        <v>44135</v>
      </c>
      <c r="G4" s="103"/>
    </row>
    <row r="5" spans="1:13" ht="17.25" customHeight="1">
      <c r="A5" s="102"/>
      <c r="B5" s="102"/>
      <c r="C5" s="106"/>
      <c r="E5" s="103" t="s">
        <v>7</v>
      </c>
      <c r="F5" s="109">
        <v>44119</v>
      </c>
      <c r="G5" s="103"/>
    </row>
    <row r="6" spans="1:13" ht="15.75" customHeight="1">
      <c r="A6" s="102"/>
      <c r="B6" s="102"/>
      <c r="C6" s="106"/>
      <c r="E6" s="103" t="s">
        <v>8</v>
      </c>
      <c r="F6" s="109">
        <v>44151</v>
      </c>
      <c r="G6" s="103"/>
    </row>
    <row r="7" spans="1:13">
      <c r="A7" s="111"/>
      <c r="B7" s="112"/>
      <c r="C7" s="113"/>
      <c r="D7" s="114"/>
      <c r="E7" s="111"/>
      <c r="F7" s="115"/>
    </row>
    <row r="8" spans="1:13">
      <c r="A8" s="111"/>
      <c r="B8" s="111"/>
      <c r="C8" s="113"/>
      <c r="D8" s="114"/>
      <c r="E8" s="111"/>
      <c r="F8" s="115"/>
    </row>
    <row r="9" spans="1:13">
      <c r="A9" s="116"/>
      <c r="B9" s="117" t="s">
        <v>9</v>
      </c>
      <c r="C9" s="118" t="s">
        <v>10</v>
      </c>
      <c r="D9" s="118" t="s">
        <v>11</v>
      </c>
      <c r="E9" s="118" t="s">
        <v>12</v>
      </c>
      <c r="F9" s="119" t="s">
        <v>13</v>
      </c>
    </row>
    <row r="10" spans="1:13">
      <c r="A10" s="116" t="s">
        <v>14</v>
      </c>
      <c r="B10" s="120"/>
      <c r="C10" s="121">
        <v>1364914302.27</v>
      </c>
      <c r="D10" s="122">
        <v>914761755.90999997</v>
      </c>
      <c r="E10" s="123">
        <v>877687370.83000004</v>
      </c>
      <c r="F10" s="124">
        <v>0.67406361961562977</v>
      </c>
      <c r="G10" s="125"/>
      <c r="H10" s="126"/>
      <c r="I10" s="126"/>
      <c r="J10" s="126"/>
      <c r="K10" s="126"/>
      <c r="L10" s="126"/>
      <c r="M10" s="126"/>
    </row>
    <row r="11" spans="1:13">
      <c r="A11" s="116" t="s">
        <v>15</v>
      </c>
      <c r="B11" s="120"/>
      <c r="C11" s="127">
        <v>62830425.780000001</v>
      </c>
      <c r="D11" s="122">
        <v>34706306.299999997</v>
      </c>
      <c r="E11" s="123">
        <v>32671725.73</v>
      </c>
      <c r="F11" s="124"/>
      <c r="G11" s="125"/>
      <c r="H11" s="126"/>
      <c r="I11" s="126"/>
      <c r="J11" s="126"/>
      <c r="K11" s="126"/>
      <c r="L11" s="126"/>
      <c r="M11" s="126"/>
    </row>
    <row r="12" spans="1:13">
      <c r="A12" s="116" t="s">
        <v>16</v>
      </c>
      <c r="B12" s="120"/>
      <c r="C12" s="128">
        <v>1302083876.49</v>
      </c>
      <c r="D12" s="122">
        <v>880055449.61000001</v>
      </c>
      <c r="E12" s="123">
        <v>845015645.10000002</v>
      </c>
      <c r="F12" s="124"/>
      <c r="G12" s="125"/>
      <c r="H12" s="126"/>
      <c r="I12" s="126"/>
      <c r="J12" s="126"/>
      <c r="K12" s="126"/>
      <c r="L12" s="126"/>
      <c r="M12" s="126"/>
    </row>
    <row r="13" spans="1:13">
      <c r="A13" s="116" t="s">
        <v>17</v>
      </c>
      <c r="B13" s="111"/>
      <c r="C13" s="128">
        <v>1302083876.49</v>
      </c>
      <c r="D13" s="122">
        <v>880055449.61000073</v>
      </c>
      <c r="E13" s="123">
        <v>845015645.10000074</v>
      </c>
      <c r="F13" s="124">
        <v>0.64897174472192343</v>
      </c>
      <c r="G13" s="125"/>
      <c r="H13" s="129"/>
      <c r="I13" s="126"/>
      <c r="J13" s="126"/>
      <c r="K13" s="126"/>
      <c r="L13" s="126"/>
      <c r="M13" s="126"/>
    </row>
    <row r="14" spans="1:13">
      <c r="A14" s="130" t="s">
        <v>18</v>
      </c>
      <c r="B14" s="131">
        <v>1.9597799999999999E-2</v>
      </c>
      <c r="C14" s="127">
        <v>275000000</v>
      </c>
      <c r="D14" s="122">
        <v>0</v>
      </c>
      <c r="E14" s="123">
        <v>0</v>
      </c>
      <c r="F14" s="124">
        <v>0</v>
      </c>
      <c r="G14" s="125"/>
      <c r="H14" s="129"/>
      <c r="I14" s="126"/>
      <c r="J14" s="126"/>
      <c r="K14" s="126"/>
      <c r="L14" s="126"/>
      <c r="M14" s="126"/>
    </row>
    <row r="15" spans="1:13">
      <c r="A15" s="130" t="s">
        <v>19</v>
      </c>
      <c r="B15" s="131">
        <v>1.9699999999999999E-2</v>
      </c>
      <c r="C15" s="127">
        <v>371250000</v>
      </c>
      <c r="D15" s="122">
        <v>244677702.077218</v>
      </c>
      <c r="E15" s="123">
        <v>214513000.80339193</v>
      </c>
      <c r="F15" s="124">
        <v>0.5778127967768133</v>
      </c>
      <c r="G15" s="125"/>
      <c r="I15" s="126"/>
      <c r="J15" s="126"/>
      <c r="K15" s="126"/>
      <c r="L15" s="126"/>
      <c r="M15" s="126"/>
    </row>
    <row r="16" spans="1:13">
      <c r="A16" s="130" t="s">
        <v>20</v>
      </c>
      <c r="B16" s="131">
        <v>3.8837999999999998E-3</v>
      </c>
      <c r="C16" s="127">
        <v>60000000</v>
      </c>
      <c r="D16" s="122">
        <v>39543871.042782702</v>
      </c>
      <c r="E16" s="123">
        <v>34668767.806608789</v>
      </c>
      <c r="F16" s="124">
        <v>0.57781279677681319</v>
      </c>
      <c r="G16" s="125"/>
      <c r="I16" s="126"/>
      <c r="J16" s="126"/>
      <c r="K16" s="126"/>
      <c r="L16" s="126"/>
      <c r="M16" s="126"/>
    </row>
    <row r="17" spans="1:13">
      <c r="A17" s="130" t="s">
        <v>21</v>
      </c>
      <c r="B17" s="131">
        <v>1.9300000000000001E-2</v>
      </c>
      <c r="C17" s="127">
        <v>431250000</v>
      </c>
      <c r="D17" s="122">
        <v>431250000</v>
      </c>
      <c r="E17" s="123">
        <v>431250000</v>
      </c>
      <c r="F17" s="124">
        <v>1</v>
      </c>
      <c r="G17" s="125"/>
      <c r="I17" s="126"/>
      <c r="J17" s="126"/>
      <c r="K17" s="126"/>
      <c r="L17" s="126"/>
      <c r="M17" s="126"/>
    </row>
    <row r="18" spans="1:13">
      <c r="A18" s="130" t="s">
        <v>22</v>
      </c>
      <c r="B18" s="131">
        <v>1.95E-2</v>
      </c>
      <c r="C18" s="127">
        <v>112500000</v>
      </c>
      <c r="D18" s="122">
        <v>112500000</v>
      </c>
      <c r="E18" s="123">
        <v>112500000</v>
      </c>
      <c r="F18" s="124">
        <v>1</v>
      </c>
      <c r="I18" s="126"/>
      <c r="J18" s="126"/>
      <c r="K18" s="126"/>
      <c r="L18" s="126"/>
      <c r="M18" s="126"/>
    </row>
    <row r="19" spans="1:13">
      <c r="A19" s="130" t="s">
        <v>23</v>
      </c>
      <c r="B19" s="131">
        <v>0</v>
      </c>
      <c r="C19" s="121">
        <v>52083876.490000002</v>
      </c>
      <c r="D19" s="122">
        <v>52083876.490000002</v>
      </c>
      <c r="E19" s="123">
        <v>52083876.490000002</v>
      </c>
      <c r="F19" s="124">
        <v>1</v>
      </c>
      <c r="I19" s="126"/>
      <c r="J19" s="126"/>
      <c r="K19" s="126"/>
      <c r="L19" s="126"/>
      <c r="M19" s="126"/>
    </row>
    <row r="20" spans="1:13">
      <c r="A20" s="132"/>
      <c r="B20" s="133"/>
      <c r="C20" s="134"/>
      <c r="D20" s="134"/>
      <c r="E20" s="134"/>
      <c r="F20" s="135"/>
    </row>
    <row r="21" spans="1:13">
      <c r="A21" s="132"/>
      <c r="B21" s="133"/>
      <c r="C21" s="134"/>
      <c r="D21" s="134"/>
      <c r="E21" s="134"/>
      <c r="F21" s="136"/>
    </row>
    <row r="22" spans="1:13" ht="54">
      <c r="A22" s="132"/>
      <c r="B22" s="137" t="s">
        <v>24</v>
      </c>
      <c r="C22" s="137" t="s">
        <v>25</v>
      </c>
      <c r="D22" s="138" t="s">
        <v>26</v>
      </c>
      <c r="E22" s="138" t="s">
        <v>27</v>
      </c>
      <c r="F22" s="136"/>
    </row>
    <row r="23" spans="1:13">
      <c r="A23" s="132" t="s">
        <v>18</v>
      </c>
      <c r="B23" s="122">
        <v>0</v>
      </c>
      <c r="C23" s="122">
        <v>0</v>
      </c>
      <c r="D23" s="139">
        <v>0</v>
      </c>
      <c r="E23" s="140">
        <v>0</v>
      </c>
      <c r="F23" s="136"/>
    </row>
    <row r="24" spans="1:13">
      <c r="A24" s="132" t="s">
        <v>19</v>
      </c>
      <c r="B24" s="122">
        <v>30164701.273826078</v>
      </c>
      <c r="C24" s="122">
        <v>401679.23</v>
      </c>
      <c r="D24" s="139">
        <v>81.25172060289853</v>
      </c>
      <c r="E24" s="140">
        <v>1.0819642558922558</v>
      </c>
      <c r="F24" s="136"/>
    </row>
    <row r="25" spans="1:13">
      <c r="A25" s="132" t="s">
        <v>20</v>
      </c>
      <c r="B25" s="122">
        <v>4875103.236173912</v>
      </c>
      <c r="C25" s="122">
        <v>13651.6</v>
      </c>
      <c r="D25" s="139">
        <v>81.25172060289853</v>
      </c>
      <c r="E25" s="140">
        <v>0.22752666666666668</v>
      </c>
      <c r="F25" s="136"/>
    </row>
    <row r="26" spans="1:13">
      <c r="A26" s="132" t="s">
        <v>21</v>
      </c>
      <c r="B26" s="122">
        <v>0</v>
      </c>
      <c r="C26" s="122">
        <v>693593.75</v>
      </c>
      <c r="D26" s="139">
        <v>0</v>
      </c>
      <c r="E26" s="140">
        <v>1.6083333333333334</v>
      </c>
      <c r="F26" s="136"/>
    </row>
    <row r="27" spans="1:13">
      <c r="A27" s="132" t="s">
        <v>22</v>
      </c>
      <c r="B27" s="122">
        <v>0</v>
      </c>
      <c r="C27" s="122">
        <v>182812.5</v>
      </c>
      <c r="D27" s="139">
        <v>0</v>
      </c>
      <c r="E27" s="140">
        <v>1.625</v>
      </c>
      <c r="F27" s="136"/>
    </row>
    <row r="28" spans="1:13">
      <c r="A28" s="132" t="s">
        <v>23</v>
      </c>
      <c r="B28" s="122">
        <v>0</v>
      </c>
      <c r="C28" s="122">
        <v>0</v>
      </c>
      <c r="D28" s="139">
        <v>0</v>
      </c>
      <c r="E28" s="140">
        <v>0</v>
      </c>
      <c r="F28" s="136"/>
    </row>
    <row r="29" spans="1:13" ht="18.75" thickBot="1">
      <c r="A29" s="141" t="s">
        <v>28</v>
      </c>
      <c r="B29" s="142">
        <v>35039804.50999999</v>
      </c>
      <c r="C29" s="142">
        <v>1291737.08</v>
      </c>
      <c r="D29" s="143"/>
      <c r="E29" s="134"/>
      <c r="F29" s="136"/>
    </row>
    <row r="30" spans="1:13">
      <c r="B30" s="129"/>
      <c r="C30" s="129"/>
      <c r="D30" s="144"/>
      <c r="E30" s="129"/>
      <c r="F30" s="145"/>
    </row>
    <row r="31" spans="1:13">
      <c r="A31" s="146"/>
      <c r="B31" s="147"/>
      <c r="C31" s="129"/>
      <c r="D31" s="129"/>
      <c r="E31" s="129"/>
      <c r="F31" s="145"/>
    </row>
    <row r="32" spans="1:13">
      <c r="A32" s="103" t="s">
        <v>29</v>
      </c>
      <c r="E32" s="148"/>
    </row>
    <row r="33" spans="1:7">
      <c r="E33" s="148"/>
      <c r="F33" s="149"/>
      <c r="G33" s="150"/>
    </row>
    <row r="34" spans="1:7">
      <c r="A34" s="146" t="s">
        <v>30</v>
      </c>
      <c r="F34" s="149"/>
      <c r="G34" s="150"/>
    </row>
    <row r="35" spans="1:7">
      <c r="A35" s="151" t="s">
        <v>31</v>
      </c>
      <c r="E35" s="152">
        <v>2938291.12</v>
      </c>
      <c r="F35" s="153"/>
      <c r="G35" s="154"/>
    </row>
    <row r="36" spans="1:7">
      <c r="A36" s="151" t="s">
        <v>32</v>
      </c>
      <c r="E36" s="155">
        <v>0</v>
      </c>
      <c r="F36" s="153"/>
      <c r="G36" s="154"/>
    </row>
    <row r="37" spans="1:7">
      <c r="A37" s="146" t="s">
        <v>33</v>
      </c>
      <c r="E37" s="152">
        <v>2938291.12</v>
      </c>
      <c r="F37" s="153"/>
      <c r="G37" s="154"/>
    </row>
    <row r="38" spans="1:7">
      <c r="E38" s="156"/>
      <c r="F38" s="153"/>
      <c r="G38" s="154"/>
    </row>
    <row r="39" spans="1:7">
      <c r="A39" s="146" t="s">
        <v>34</v>
      </c>
      <c r="E39" s="156"/>
      <c r="F39" s="153"/>
      <c r="G39" s="154"/>
    </row>
    <row r="40" spans="1:7">
      <c r="A40" s="151" t="s">
        <v>35</v>
      </c>
      <c r="E40" s="152">
        <v>35042165.57</v>
      </c>
      <c r="F40" s="153"/>
      <c r="G40" s="154"/>
    </row>
    <row r="41" spans="1:7">
      <c r="A41" s="151" t="s">
        <v>36</v>
      </c>
      <c r="E41" s="155">
        <v>0</v>
      </c>
      <c r="F41" s="153"/>
      <c r="G41" s="154"/>
    </row>
    <row r="42" spans="1:7">
      <c r="A42" s="146" t="s">
        <v>37</v>
      </c>
      <c r="E42" s="152">
        <v>35042165.57</v>
      </c>
      <c r="F42" s="153"/>
      <c r="G42" s="154"/>
    </row>
    <row r="43" spans="1:7">
      <c r="A43" s="151"/>
      <c r="E43" s="157"/>
      <c r="F43" s="153"/>
      <c r="G43" s="154"/>
    </row>
    <row r="44" spans="1:7">
      <c r="A44" s="146" t="s">
        <v>38</v>
      </c>
      <c r="E44" s="152">
        <v>881384.47</v>
      </c>
      <c r="F44" s="153"/>
      <c r="G44" s="154"/>
    </row>
    <row r="45" spans="1:7">
      <c r="A45" s="146"/>
      <c r="E45" s="152"/>
      <c r="F45" s="153"/>
      <c r="G45" s="154"/>
    </row>
    <row r="46" spans="1:7">
      <c r="A46" s="146"/>
      <c r="E46" s="158"/>
      <c r="F46" s="153"/>
      <c r="G46" s="154"/>
    </row>
    <row r="47" spans="1:7" ht="18.75" thickBot="1">
      <c r="A47" s="103" t="s">
        <v>39</v>
      </c>
      <c r="E47" s="159">
        <v>38861841.159999996</v>
      </c>
      <c r="F47" s="153"/>
      <c r="G47" s="154"/>
    </row>
    <row r="48" spans="1:7" ht="18.75" thickTop="1">
      <c r="E48" s="160"/>
      <c r="F48" s="153"/>
      <c r="G48" s="154"/>
    </row>
    <row r="49" spans="1:7">
      <c r="A49" s="103" t="s">
        <v>40</v>
      </c>
      <c r="D49" s="161"/>
      <c r="E49" s="162"/>
      <c r="F49" s="153"/>
      <c r="G49" s="154"/>
    </row>
    <row r="50" spans="1:7">
      <c r="D50" s="163" t="s">
        <v>41</v>
      </c>
      <c r="E50" s="163" t="s">
        <v>42</v>
      </c>
      <c r="F50" s="153"/>
      <c r="G50" s="154"/>
    </row>
    <row r="51" spans="1:7">
      <c r="A51" s="146" t="s">
        <v>43</v>
      </c>
      <c r="D51" s="164">
        <v>47747</v>
      </c>
      <c r="E51" s="158">
        <v>880055449.61000001</v>
      </c>
      <c r="F51" s="153"/>
      <c r="G51" s="154"/>
    </row>
    <row r="52" spans="1:7">
      <c r="A52" s="146" t="s">
        <v>44</v>
      </c>
      <c r="D52" s="165"/>
      <c r="E52" s="155">
        <v>35039804.50999999</v>
      </c>
      <c r="F52" s="153"/>
      <c r="G52" s="154"/>
    </row>
    <row r="53" spans="1:7">
      <c r="A53" s="146"/>
      <c r="D53" s="166">
        <v>46398</v>
      </c>
      <c r="E53" s="167">
        <v>845015645.10000002</v>
      </c>
      <c r="F53" s="153"/>
      <c r="G53" s="154"/>
    </row>
    <row r="54" spans="1:7">
      <c r="F54" s="153"/>
      <c r="G54" s="154"/>
    </row>
    <row r="55" spans="1:7">
      <c r="A55" s="103" t="s">
        <v>45</v>
      </c>
      <c r="E55" s="161"/>
      <c r="F55" s="153"/>
      <c r="G55" s="154"/>
    </row>
    <row r="56" spans="1:7">
      <c r="F56" s="153"/>
      <c r="G56" s="154"/>
    </row>
    <row r="57" spans="1:7">
      <c r="A57" s="146" t="s">
        <v>39</v>
      </c>
      <c r="E57" s="168">
        <v>38861841.159999996</v>
      </c>
      <c r="F57" s="153"/>
      <c r="G57" s="154"/>
    </row>
    <row r="58" spans="1:7">
      <c r="A58" s="146" t="s">
        <v>46</v>
      </c>
      <c r="E58" s="168">
        <v>0</v>
      </c>
      <c r="F58" s="153"/>
      <c r="G58" s="154"/>
    </row>
    <row r="59" spans="1:7">
      <c r="A59" s="146" t="s">
        <v>47</v>
      </c>
      <c r="E59" s="169">
        <v>38861841.159999996</v>
      </c>
      <c r="F59" s="153"/>
      <c r="G59" s="154"/>
    </row>
    <row r="60" spans="1:7">
      <c r="F60" s="153"/>
      <c r="G60" s="154"/>
    </row>
    <row r="61" spans="1:7">
      <c r="A61" s="146" t="s">
        <v>48</v>
      </c>
      <c r="E61" s="129">
        <v>0</v>
      </c>
      <c r="F61" s="153"/>
      <c r="G61" s="154"/>
    </row>
    <row r="62" spans="1:7">
      <c r="F62" s="153"/>
      <c r="G62" s="154"/>
    </row>
    <row r="63" spans="1:7">
      <c r="A63" s="146" t="s">
        <v>49</v>
      </c>
      <c r="F63" s="153"/>
      <c r="G63" s="154"/>
    </row>
    <row r="64" spans="1:7">
      <c r="A64" s="151" t="s">
        <v>50</v>
      </c>
      <c r="E64" s="168">
        <v>762301.46</v>
      </c>
      <c r="F64" s="153"/>
      <c r="G64" s="154"/>
    </row>
    <row r="65" spans="1:7">
      <c r="A65" s="151" t="s">
        <v>51</v>
      </c>
      <c r="E65" s="168">
        <v>762301.46</v>
      </c>
      <c r="F65" s="153"/>
      <c r="G65" s="154"/>
    </row>
    <row r="66" spans="1:7">
      <c r="A66" s="151" t="s">
        <v>52</v>
      </c>
      <c r="E66" s="169">
        <v>0</v>
      </c>
      <c r="F66" s="153"/>
      <c r="G66" s="154"/>
    </row>
    <row r="67" spans="1:7">
      <c r="F67" s="153"/>
      <c r="G67" s="154"/>
    </row>
    <row r="68" spans="1:7">
      <c r="A68" s="146" t="s">
        <v>53</v>
      </c>
      <c r="F68" s="153"/>
      <c r="G68" s="154"/>
    </row>
    <row r="69" spans="1:7">
      <c r="A69" s="151" t="s">
        <v>54</v>
      </c>
      <c r="F69" s="153"/>
      <c r="G69" s="154"/>
    </row>
    <row r="70" spans="1:7">
      <c r="A70" s="170" t="s">
        <v>55</v>
      </c>
      <c r="E70" s="168">
        <v>0</v>
      </c>
      <c r="F70" s="153"/>
      <c r="G70" s="154"/>
    </row>
    <row r="71" spans="1:7">
      <c r="A71" s="170" t="s">
        <v>56</v>
      </c>
      <c r="E71" s="168">
        <v>0</v>
      </c>
      <c r="F71" s="153"/>
      <c r="G71" s="154"/>
    </row>
    <row r="72" spans="1:7">
      <c r="A72" s="170" t="s">
        <v>57</v>
      </c>
      <c r="E72" s="168">
        <v>0</v>
      </c>
      <c r="F72" s="153"/>
      <c r="G72" s="154"/>
    </row>
    <row r="73" spans="1:7">
      <c r="A73" s="170"/>
      <c r="E73" s="168"/>
      <c r="F73" s="153"/>
      <c r="G73" s="154"/>
    </row>
    <row r="74" spans="1:7">
      <c r="A74" s="170" t="s">
        <v>58</v>
      </c>
      <c r="E74" s="168">
        <v>0</v>
      </c>
      <c r="F74" s="153"/>
      <c r="G74" s="154"/>
    </row>
    <row r="75" spans="1:7">
      <c r="A75" s="170" t="s">
        <v>59</v>
      </c>
      <c r="E75" s="168">
        <v>0</v>
      </c>
      <c r="F75" s="153"/>
      <c r="G75" s="154"/>
    </row>
    <row r="76" spans="1:7">
      <c r="F76" s="153"/>
      <c r="G76" s="154"/>
    </row>
    <row r="77" spans="1:7">
      <c r="A77" s="151" t="s">
        <v>60</v>
      </c>
      <c r="F77" s="153"/>
      <c r="G77" s="154"/>
    </row>
    <row r="78" spans="1:7">
      <c r="A78" s="170" t="s">
        <v>61</v>
      </c>
      <c r="E78" s="168">
        <v>0</v>
      </c>
      <c r="F78" s="153"/>
      <c r="G78" s="154"/>
    </row>
    <row r="79" spans="1:7">
      <c r="A79" s="170" t="s">
        <v>62</v>
      </c>
      <c r="E79" s="168">
        <v>0</v>
      </c>
      <c r="F79" s="153"/>
      <c r="G79" s="154"/>
    </row>
    <row r="80" spans="1:7">
      <c r="A80" s="170" t="s">
        <v>63</v>
      </c>
      <c r="E80" s="168">
        <v>401679.23</v>
      </c>
      <c r="F80" s="153"/>
      <c r="G80" s="154"/>
    </row>
    <row r="81" spans="1:7">
      <c r="A81" s="170"/>
      <c r="E81" s="168"/>
      <c r="F81" s="153"/>
      <c r="G81" s="154"/>
    </row>
    <row r="82" spans="1:7">
      <c r="A82" s="170" t="s">
        <v>64</v>
      </c>
      <c r="E82" s="168">
        <v>401679.23</v>
      </c>
      <c r="F82" s="153"/>
      <c r="G82" s="154"/>
    </row>
    <row r="83" spans="1:7">
      <c r="A83" s="170" t="s">
        <v>65</v>
      </c>
      <c r="E83" s="168">
        <v>0</v>
      </c>
      <c r="F83" s="153"/>
      <c r="G83" s="154"/>
    </row>
    <row r="84" spans="1:7">
      <c r="A84" s="170"/>
      <c r="F84" s="153"/>
      <c r="G84" s="154"/>
    </row>
    <row r="85" spans="1:7">
      <c r="A85" s="151" t="s">
        <v>66</v>
      </c>
      <c r="F85" s="153"/>
      <c r="G85" s="154"/>
    </row>
    <row r="86" spans="1:7">
      <c r="A86" s="170" t="s">
        <v>67</v>
      </c>
      <c r="E86" s="168">
        <v>0</v>
      </c>
      <c r="F86" s="153"/>
      <c r="G86" s="154"/>
    </row>
    <row r="87" spans="1:7">
      <c r="A87" s="170" t="s">
        <v>68</v>
      </c>
      <c r="E87" s="168">
        <v>0</v>
      </c>
      <c r="F87" s="153"/>
      <c r="G87" s="154"/>
    </row>
    <row r="88" spans="1:7">
      <c r="A88" s="170" t="s">
        <v>69</v>
      </c>
      <c r="E88" s="168">
        <v>13651.6</v>
      </c>
      <c r="F88" s="153"/>
      <c r="G88" s="154"/>
    </row>
    <row r="89" spans="1:7">
      <c r="A89" s="170"/>
      <c r="E89" s="168"/>
      <c r="F89" s="153"/>
      <c r="G89" s="154"/>
    </row>
    <row r="90" spans="1:7">
      <c r="A90" s="170" t="s">
        <v>70</v>
      </c>
      <c r="E90" s="168">
        <v>13651.6</v>
      </c>
      <c r="F90" s="153"/>
      <c r="G90" s="154"/>
    </row>
    <row r="91" spans="1:7">
      <c r="A91" s="170" t="s">
        <v>71</v>
      </c>
      <c r="E91" s="168">
        <v>0</v>
      </c>
      <c r="F91" s="153"/>
      <c r="G91" s="154"/>
    </row>
    <row r="92" spans="1:7">
      <c r="A92" s="170"/>
      <c r="F92" s="153"/>
      <c r="G92" s="154"/>
    </row>
    <row r="93" spans="1:7">
      <c r="A93" s="151" t="s">
        <v>72</v>
      </c>
      <c r="F93" s="153"/>
      <c r="G93" s="154"/>
    </row>
    <row r="94" spans="1:7">
      <c r="A94" s="170" t="s">
        <v>73</v>
      </c>
      <c r="E94" s="168">
        <v>0</v>
      </c>
      <c r="F94" s="153"/>
      <c r="G94" s="154"/>
    </row>
    <row r="95" spans="1:7">
      <c r="A95" s="170" t="s">
        <v>74</v>
      </c>
      <c r="E95" s="168">
        <v>0</v>
      </c>
      <c r="F95" s="153"/>
      <c r="G95" s="154"/>
    </row>
    <row r="96" spans="1:7">
      <c r="A96" s="170" t="s">
        <v>75</v>
      </c>
      <c r="E96" s="168">
        <v>693593.75</v>
      </c>
      <c r="F96" s="153"/>
      <c r="G96" s="154"/>
    </row>
    <row r="97" spans="1:7">
      <c r="A97" s="170"/>
      <c r="E97" s="168"/>
      <c r="F97" s="153"/>
      <c r="G97" s="154"/>
    </row>
    <row r="98" spans="1:7">
      <c r="A98" s="170" t="s">
        <v>76</v>
      </c>
      <c r="E98" s="168">
        <v>693593.75</v>
      </c>
      <c r="F98" s="153"/>
      <c r="G98" s="154"/>
    </row>
    <row r="99" spans="1:7">
      <c r="A99" s="170" t="s">
        <v>77</v>
      </c>
      <c r="E99" s="168">
        <v>0</v>
      </c>
      <c r="F99" s="153"/>
      <c r="G99" s="154"/>
    </row>
    <row r="100" spans="1:7">
      <c r="F100" s="153"/>
      <c r="G100" s="154"/>
    </row>
    <row r="101" spans="1:7">
      <c r="A101" s="151" t="s">
        <v>78</v>
      </c>
      <c r="F101" s="153"/>
      <c r="G101" s="154"/>
    </row>
    <row r="102" spans="1:7">
      <c r="A102" s="170" t="s">
        <v>79</v>
      </c>
      <c r="E102" s="168">
        <v>0</v>
      </c>
      <c r="F102" s="153"/>
      <c r="G102" s="154"/>
    </row>
    <row r="103" spans="1:7">
      <c r="A103" s="170" t="s">
        <v>80</v>
      </c>
      <c r="E103" s="168">
        <v>0</v>
      </c>
      <c r="F103" s="153"/>
      <c r="G103" s="154"/>
    </row>
    <row r="104" spans="1:7">
      <c r="A104" s="170" t="s">
        <v>81</v>
      </c>
      <c r="E104" s="168">
        <v>182812.5</v>
      </c>
      <c r="F104" s="153"/>
      <c r="G104" s="154"/>
    </row>
    <row r="105" spans="1:7">
      <c r="A105" s="170"/>
      <c r="E105" s="168"/>
      <c r="F105" s="153"/>
      <c r="G105" s="154"/>
    </row>
    <row r="106" spans="1:7">
      <c r="A106" s="170" t="s">
        <v>82</v>
      </c>
      <c r="E106" s="168">
        <v>182812.5</v>
      </c>
      <c r="F106" s="153"/>
      <c r="G106" s="154"/>
    </row>
    <row r="107" spans="1:7">
      <c r="A107" s="170" t="s">
        <v>83</v>
      </c>
      <c r="E107" s="168">
        <v>0</v>
      </c>
      <c r="F107" s="153"/>
      <c r="G107" s="154"/>
    </row>
    <row r="108" spans="1:7">
      <c r="A108" s="170"/>
      <c r="E108" s="129"/>
      <c r="F108" s="153"/>
      <c r="G108" s="154"/>
    </row>
    <row r="109" spans="1:7">
      <c r="A109" s="151" t="s">
        <v>84</v>
      </c>
      <c r="F109" s="153"/>
      <c r="G109" s="154"/>
    </row>
    <row r="110" spans="1:7">
      <c r="A110" s="170" t="s">
        <v>85</v>
      </c>
      <c r="E110" s="169">
        <v>1291737.08</v>
      </c>
      <c r="F110" s="153"/>
      <c r="G110" s="154"/>
    </row>
    <row r="111" spans="1:7">
      <c r="A111" s="170" t="s">
        <v>86</v>
      </c>
      <c r="E111" s="169">
        <v>1291737.08</v>
      </c>
      <c r="F111" s="153"/>
      <c r="G111" s="154"/>
    </row>
    <row r="112" spans="1:7">
      <c r="A112" s="170" t="s">
        <v>87</v>
      </c>
      <c r="E112" s="169">
        <v>0</v>
      </c>
      <c r="F112" s="153"/>
      <c r="G112" s="154"/>
    </row>
    <row r="113" spans="1:7">
      <c r="A113" s="170" t="s">
        <v>88</v>
      </c>
      <c r="E113" s="169">
        <v>0</v>
      </c>
      <c r="F113" s="153"/>
      <c r="G113" s="154"/>
    </row>
    <row r="114" spans="1:7">
      <c r="F114" s="153"/>
      <c r="G114" s="154"/>
    </row>
    <row r="115" spans="1:7">
      <c r="A115" s="146" t="s">
        <v>89</v>
      </c>
      <c r="E115" s="126">
        <v>36807802.616741665</v>
      </c>
      <c r="F115" s="153"/>
      <c r="G115" s="154"/>
    </row>
    <row r="116" spans="1:7">
      <c r="A116" s="151"/>
      <c r="F116" s="153"/>
      <c r="G116" s="154"/>
    </row>
    <row r="117" spans="1:7">
      <c r="A117" s="146" t="s">
        <v>90</v>
      </c>
      <c r="E117" s="171">
        <v>35039804.50999999</v>
      </c>
      <c r="F117" s="153"/>
      <c r="G117" s="154"/>
    </row>
    <row r="118" spans="1:7">
      <c r="A118" s="146"/>
      <c r="F118" s="153"/>
      <c r="G118" s="154"/>
    </row>
    <row r="119" spans="1:7">
      <c r="A119" s="151" t="s">
        <v>91</v>
      </c>
      <c r="E119" s="168">
        <v>0</v>
      </c>
      <c r="F119" s="153"/>
      <c r="G119" s="154"/>
    </row>
    <row r="120" spans="1:7">
      <c r="A120" s="151" t="s">
        <v>92</v>
      </c>
      <c r="E120" s="172">
        <v>35039804.50999999</v>
      </c>
      <c r="F120" s="153"/>
      <c r="G120" s="154"/>
    </row>
    <row r="121" spans="1:7">
      <c r="A121" s="151" t="s">
        <v>93</v>
      </c>
      <c r="E121" s="169">
        <v>0</v>
      </c>
      <c r="F121" s="153"/>
      <c r="G121" s="154"/>
    </row>
    <row r="122" spans="1:7">
      <c r="A122" s="151"/>
      <c r="E122" s="126"/>
      <c r="F122" s="153"/>
      <c r="G122" s="154"/>
    </row>
    <row r="123" spans="1:7">
      <c r="A123" s="146" t="s">
        <v>94</v>
      </c>
      <c r="E123" s="169">
        <v>0</v>
      </c>
      <c r="F123" s="153"/>
      <c r="G123" s="154"/>
    </row>
    <row r="124" spans="1:7">
      <c r="A124" s="146"/>
      <c r="E124" s="173"/>
      <c r="F124" s="153"/>
      <c r="G124" s="154"/>
    </row>
    <row r="125" spans="1:7">
      <c r="A125" s="151" t="s">
        <v>95</v>
      </c>
      <c r="E125" s="168">
        <v>0</v>
      </c>
      <c r="F125" s="153"/>
      <c r="G125" s="154"/>
    </row>
    <row r="126" spans="1:7">
      <c r="A126" s="151" t="s">
        <v>96</v>
      </c>
      <c r="E126" s="169">
        <v>0</v>
      </c>
      <c r="F126" s="153"/>
      <c r="G126" s="154"/>
    </row>
    <row r="127" spans="1:7">
      <c r="A127" s="151" t="s">
        <v>97</v>
      </c>
      <c r="E127" s="169">
        <v>0</v>
      </c>
      <c r="F127" s="153"/>
      <c r="G127" s="154"/>
    </row>
    <row r="128" spans="1:7">
      <c r="A128" s="151"/>
      <c r="E128" s="126"/>
      <c r="F128" s="153"/>
      <c r="G128" s="154"/>
    </row>
    <row r="129" spans="1:7">
      <c r="A129" s="146" t="s">
        <v>98</v>
      </c>
      <c r="E129" s="169">
        <v>1767998.1067416742</v>
      </c>
      <c r="F129" s="153"/>
      <c r="G129" s="154"/>
    </row>
    <row r="130" spans="1:7">
      <c r="A130" s="151" t="s">
        <v>99</v>
      </c>
      <c r="E130" s="168">
        <v>0</v>
      </c>
      <c r="F130" s="153"/>
      <c r="G130" s="154"/>
    </row>
    <row r="131" spans="1:7">
      <c r="A131" s="146" t="s">
        <v>100</v>
      </c>
      <c r="E131" s="169">
        <v>1767998.1067416742</v>
      </c>
      <c r="F131" s="153"/>
      <c r="G131" s="154"/>
    </row>
    <row r="132" spans="1:7">
      <c r="F132" s="153"/>
      <c r="G132" s="154"/>
    </row>
    <row r="133" spans="1:7" hidden="1">
      <c r="A133" s="103" t="s">
        <v>101</v>
      </c>
      <c r="F133" s="153"/>
      <c r="G133" s="154"/>
    </row>
    <row r="134" spans="1:7" hidden="1">
      <c r="F134" s="153"/>
      <c r="G134" s="154"/>
    </row>
    <row r="135" spans="1:7" hidden="1">
      <c r="A135" s="146" t="s">
        <v>102</v>
      </c>
      <c r="E135" s="168">
        <v>0</v>
      </c>
      <c r="F135" s="153"/>
      <c r="G135" s="154"/>
    </row>
    <row r="136" spans="1:7" hidden="1">
      <c r="A136" s="146" t="s">
        <v>103</v>
      </c>
      <c r="E136" s="174">
        <v>0</v>
      </c>
      <c r="F136" s="153"/>
      <c r="G136" s="154"/>
    </row>
    <row r="137" spans="1:7" hidden="1">
      <c r="A137" s="146" t="s">
        <v>104</v>
      </c>
      <c r="E137" s="169">
        <v>0</v>
      </c>
      <c r="F137" s="153"/>
      <c r="G137" s="154"/>
    </row>
    <row r="138" spans="1:7" hidden="1">
      <c r="A138" s="146"/>
      <c r="E138" s="126"/>
      <c r="F138" s="153"/>
      <c r="G138" s="154"/>
    </row>
    <row r="139" spans="1:7" hidden="1">
      <c r="A139" s="146"/>
      <c r="E139" s="126"/>
      <c r="F139" s="153"/>
      <c r="G139" s="154"/>
    </row>
    <row r="140" spans="1:7">
      <c r="F140" s="153"/>
      <c r="G140" s="154"/>
    </row>
    <row r="141" spans="1:7">
      <c r="A141" s="103" t="s">
        <v>105</v>
      </c>
      <c r="F141" s="153"/>
      <c r="G141" s="154"/>
    </row>
    <row r="142" spans="1:7">
      <c r="F142" s="153"/>
      <c r="G142" s="154"/>
    </row>
    <row r="143" spans="1:7">
      <c r="A143" s="146" t="s">
        <v>106</v>
      </c>
      <c r="E143" s="169">
        <v>3255209.69</v>
      </c>
      <c r="F143" s="153"/>
      <c r="G143" s="154"/>
    </row>
    <row r="144" spans="1:7">
      <c r="A144" s="146" t="s">
        <v>107</v>
      </c>
      <c r="E144" s="169">
        <v>3255209.69</v>
      </c>
      <c r="F144" s="175"/>
      <c r="G144" s="154"/>
    </row>
    <row r="145" spans="1:256">
      <c r="A145" s="146" t="s">
        <v>108</v>
      </c>
      <c r="E145" s="168">
        <v>3255209.69</v>
      </c>
      <c r="F145" s="153"/>
      <c r="G145" s="154"/>
    </row>
    <row r="146" spans="1:256" s="102" customFormat="1">
      <c r="A146" s="176" t="s">
        <v>109</v>
      </c>
      <c r="B146" s="176"/>
      <c r="C146" s="176"/>
      <c r="D146" s="176"/>
      <c r="E146" s="168">
        <v>0</v>
      </c>
      <c r="F146" s="104"/>
      <c r="G146" s="154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  <c r="R146" s="176"/>
      <c r="S146" s="176"/>
      <c r="T146" s="176"/>
      <c r="U146" s="176"/>
      <c r="V146" s="176"/>
      <c r="W146" s="176"/>
      <c r="X146" s="176"/>
      <c r="Y146" s="176"/>
      <c r="Z146" s="176"/>
      <c r="AA146" s="176"/>
      <c r="AB146" s="176"/>
      <c r="AC146" s="176"/>
      <c r="AD146" s="176"/>
      <c r="AE146" s="176"/>
      <c r="AF146" s="176"/>
      <c r="AG146" s="176"/>
      <c r="AH146" s="176"/>
      <c r="AI146" s="176"/>
      <c r="AJ146" s="176"/>
      <c r="AK146" s="176"/>
      <c r="AL146" s="176"/>
      <c r="AM146" s="176"/>
      <c r="AN146" s="176"/>
      <c r="AO146" s="176"/>
      <c r="AP146" s="176"/>
      <c r="AQ146" s="176"/>
      <c r="AR146" s="176"/>
      <c r="AS146" s="176"/>
      <c r="AT146" s="176"/>
      <c r="AU146" s="176"/>
      <c r="AV146" s="176"/>
      <c r="AW146" s="176"/>
      <c r="AX146" s="176"/>
      <c r="AY146" s="176"/>
      <c r="AZ146" s="176"/>
      <c r="BA146" s="176"/>
      <c r="BB146" s="176"/>
      <c r="BC146" s="176"/>
      <c r="BD146" s="176"/>
      <c r="BE146" s="176"/>
      <c r="BF146" s="176"/>
      <c r="BG146" s="176"/>
      <c r="BH146" s="176"/>
      <c r="BI146" s="176"/>
      <c r="BJ146" s="176"/>
      <c r="BK146" s="176"/>
      <c r="BL146" s="176"/>
      <c r="BM146" s="176"/>
      <c r="BN146" s="176"/>
      <c r="BO146" s="176"/>
      <c r="BP146" s="176"/>
      <c r="BQ146" s="176"/>
      <c r="BR146" s="176"/>
      <c r="BS146" s="176"/>
      <c r="BT146" s="176"/>
      <c r="BU146" s="176"/>
      <c r="BV146" s="176"/>
      <c r="BW146" s="176"/>
      <c r="BX146" s="176"/>
      <c r="BY146" s="176"/>
      <c r="BZ146" s="176"/>
      <c r="CA146" s="176"/>
      <c r="CB146" s="176"/>
      <c r="CC146" s="176"/>
      <c r="CD146" s="176"/>
      <c r="CE146" s="176"/>
      <c r="CF146" s="176"/>
      <c r="CG146" s="176"/>
      <c r="CH146" s="176"/>
      <c r="CI146" s="176"/>
      <c r="CJ146" s="176"/>
      <c r="CK146" s="176"/>
      <c r="CL146" s="176"/>
      <c r="CM146" s="176"/>
      <c r="CN146" s="176"/>
      <c r="CO146" s="176"/>
      <c r="CP146" s="176"/>
      <c r="CQ146" s="176"/>
      <c r="CR146" s="176"/>
      <c r="CS146" s="176"/>
      <c r="CT146" s="176"/>
      <c r="CU146" s="176"/>
      <c r="CV146" s="176"/>
      <c r="CW146" s="176"/>
      <c r="CX146" s="176"/>
      <c r="CY146" s="176"/>
      <c r="CZ146" s="176"/>
      <c r="DA146" s="176"/>
      <c r="DB146" s="176"/>
      <c r="DC146" s="176"/>
      <c r="DD146" s="176"/>
      <c r="DE146" s="176"/>
      <c r="DF146" s="176"/>
      <c r="DG146" s="176"/>
      <c r="DH146" s="176"/>
      <c r="DI146" s="176"/>
      <c r="DJ146" s="176"/>
      <c r="DK146" s="176"/>
      <c r="DL146" s="176"/>
      <c r="DM146" s="176"/>
      <c r="DN146" s="176"/>
      <c r="DO146" s="176"/>
      <c r="DP146" s="176"/>
      <c r="DQ146" s="176"/>
      <c r="DR146" s="176"/>
      <c r="DS146" s="176"/>
      <c r="DT146" s="176"/>
      <c r="DU146" s="176"/>
      <c r="DV146" s="176"/>
      <c r="DW146" s="176"/>
      <c r="DX146" s="176"/>
      <c r="DY146" s="176"/>
      <c r="DZ146" s="176"/>
      <c r="EA146" s="176"/>
      <c r="EB146" s="176"/>
      <c r="EC146" s="176"/>
      <c r="ED146" s="176"/>
      <c r="EE146" s="176"/>
      <c r="EF146" s="176"/>
      <c r="EG146" s="176"/>
      <c r="EH146" s="176"/>
      <c r="EI146" s="176"/>
      <c r="EJ146" s="176"/>
      <c r="EK146" s="176"/>
      <c r="EL146" s="176"/>
      <c r="EM146" s="176"/>
      <c r="EN146" s="176"/>
      <c r="EO146" s="176"/>
      <c r="EP146" s="176"/>
      <c r="EQ146" s="176"/>
      <c r="ER146" s="176"/>
      <c r="ES146" s="176"/>
      <c r="ET146" s="176"/>
      <c r="EU146" s="176"/>
      <c r="EV146" s="176"/>
      <c r="EW146" s="176"/>
      <c r="EX146" s="176"/>
      <c r="EY146" s="176"/>
      <c r="EZ146" s="176"/>
      <c r="FA146" s="176"/>
      <c r="FB146" s="176"/>
      <c r="FC146" s="176"/>
      <c r="FD146" s="176"/>
      <c r="FE146" s="176"/>
      <c r="FF146" s="176"/>
      <c r="FG146" s="176"/>
      <c r="FH146" s="176"/>
      <c r="FI146" s="176"/>
      <c r="FJ146" s="176"/>
      <c r="FK146" s="176"/>
      <c r="FL146" s="176"/>
      <c r="FM146" s="176"/>
      <c r="FN146" s="176"/>
      <c r="FO146" s="176"/>
      <c r="FP146" s="176"/>
      <c r="FQ146" s="176"/>
      <c r="FR146" s="176"/>
      <c r="FS146" s="176"/>
      <c r="FT146" s="176"/>
      <c r="FU146" s="176"/>
      <c r="FV146" s="176"/>
      <c r="FW146" s="176"/>
      <c r="FX146" s="176"/>
      <c r="FY146" s="176"/>
      <c r="FZ146" s="176"/>
      <c r="GA146" s="176"/>
      <c r="GB146" s="176"/>
      <c r="GC146" s="176"/>
      <c r="GD146" s="176"/>
      <c r="GE146" s="176"/>
      <c r="GF146" s="176"/>
      <c r="GG146" s="176"/>
      <c r="GH146" s="176"/>
      <c r="GI146" s="176"/>
      <c r="GJ146" s="176"/>
      <c r="GK146" s="176"/>
      <c r="GL146" s="176"/>
      <c r="GM146" s="176"/>
      <c r="GN146" s="176"/>
      <c r="GO146" s="176"/>
      <c r="GP146" s="176"/>
      <c r="GQ146" s="176"/>
      <c r="GR146" s="176"/>
      <c r="GS146" s="176"/>
      <c r="GT146" s="176"/>
      <c r="GU146" s="176"/>
      <c r="GV146" s="176"/>
      <c r="GW146" s="176"/>
      <c r="GX146" s="176"/>
      <c r="GY146" s="176"/>
      <c r="GZ146" s="176"/>
      <c r="HA146" s="176"/>
      <c r="HB146" s="176"/>
      <c r="HC146" s="176"/>
      <c r="HD146" s="176"/>
      <c r="HE146" s="176"/>
      <c r="HF146" s="176"/>
      <c r="HG146" s="176"/>
      <c r="HH146" s="176"/>
      <c r="HI146" s="176"/>
      <c r="HJ146" s="176"/>
      <c r="HK146" s="176"/>
      <c r="HL146" s="176"/>
      <c r="HM146" s="176"/>
      <c r="HN146" s="176"/>
      <c r="HO146" s="176"/>
      <c r="HP146" s="176"/>
      <c r="HQ146" s="176"/>
      <c r="HR146" s="176"/>
      <c r="HS146" s="176"/>
      <c r="HT146" s="176"/>
      <c r="HU146" s="176"/>
      <c r="HV146" s="176"/>
      <c r="HW146" s="176"/>
      <c r="HX146" s="176"/>
      <c r="HY146" s="176"/>
      <c r="HZ146" s="176"/>
      <c r="IA146" s="176"/>
      <c r="IB146" s="176"/>
      <c r="IC146" s="176"/>
      <c r="ID146" s="176"/>
      <c r="IE146" s="176"/>
      <c r="IF146" s="176"/>
      <c r="IG146" s="176"/>
      <c r="IH146" s="176"/>
      <c r="II146" s="176"/>
      <c r="IJ146" s="176"/>
      <c r="IK146" s="176"/>
      <c r="IL146" s="176"/>
      <c r="IM146" s="176"/>
      <c r="IN146" s="176"/>
      <c r="IO146" s="176"/>
      <c r="IP146" s="176"/>
      <c r="IQ146" s="176"/>
      <c r="IR146" s="176"/>
      <c r="IS146" s="176"/>
      <c r="IT146" s="176"/>
      <c r="IU146" s="176"/>
      <c r="IV146" s="176"/>
    </row>
    <row r="147" spans="1:256">
      <c r="A147" s="146" t="s">
        <v>110</v>
      </c>
      <c r="E147" s="169">
        <v>3255209.69</v>
      </c>
      <c r="F147" s="153"/>
      <c r="G147" s="154"/>
    </row>
    <row r="148" spans="1:256">
      <c r="F148" s="153"/>
      <c r="G148" s="154"/>
    </row>
    <row r="149" spans="1:256">
      <c r="A149" s="146" t="s">
        <v>111</v>
      </c>
      <c r="D149" s="177"/>
      <c r="E149" s="126">
        <v>3255209.69</v>
      </c>
      <c r="F149" s="153"/>
      <c r="G149" s="154"/>
    </row>
    <row r="150" spans="1:256">
      <c r="F150" s="153"/>
      <c r="G150" s="154"/>
    </row>
    <row r="151" spans="1:256">
      <c r="A151" s="103" t="s">
        <v>112</v>
      </c>
      <c r="F151" s="153"/>
      <c r="G151" s="154"/>
    </row>
    <row r="152" spans="1:256">
      <c r="F152" s="153"/>
      <c r="G152" s="154"/>
    </row>
    <row r="153" spans="1:256">
      <c r="A153" s="146" t="s">
        <v>113</v>
      </c>
      <c r="E153" s="178">
        <v>3.8356342500000001E-2</v>
      </c>
      <c r="F153" s="153"/>
      <c r="G153" s="154"/>
    </row>
    <row r="154" spans="1:256">
      <c r="A154" s="146" t="s">
        <v>114</v>
      </c>
      <c r="E154" s="179">
        <v>46.087386000000002</v>
      </c>
      <c r="F154" s="153"/>
      <c r="G154" s="154"/>
    </row>
    <row r="155" spans="1:256">
      <c r="F155" s="153"/>
      <c r="G155" s="154"/>
    </row>
    <row r="156" spans="1:256">
      <c r="D156" s="163" t="s">
        <v>42</v>
      </c>
      <c r="E156" s="163" t="s">
        <v>41</v>
      </c>
      <c r="F156" s="153"/>
      <c r="G156" s="154"/>
    </row>
    <row r="157" spans="1:256">
      <c r="A157" s="146" t="s">
        <v>115</v>
      </c>
      <c r="D157" s="169">
        <v>2032219.51</v>
      </c>
      <c r="E157" s="103">
        <v>84</v>
      </c>
      <c r="F157" s="180"/>
      <c r="G157" s="154"/>
    </row>
    <row r="158" spans="1:256">
      <c r="A158" s="146" t="s">
        <v>116</v>
      </c>
      <c r="D158" s="174">
        <v>881384.47</v>
      </c>
      <c r="F158" s="153"/>
      <c r="G158" s="154"/>
    </row>
    <row r="159" spans="1:256">
      <c r="A159" s="103" t="s">
        <v>117</v>
      </c>
      <c r="D159" s="126">
        <v>1150835.04</v>
      </c>
    </row>
    <row r="160" spans="1:256">
      <c r="A160" s="146" t="s">
        <v>118</v>
      </c>
      <c r="D160" s="169">
        <v>914761755.90999997</v>
      </c>
      <c r="F160" s="180"/>
      <c r="G160" s="154"/>
    </row>
    <row r="161" spans="1:7">
      <c r="F161" s="180"/>
      <c r="G161" s="154"/>
    </row>
    <row r="162" spans="1:7">
      <c r="A162" s="146" t="s">
        <v>119</v>
      </c>
      <c r="D162" s="181">
        <v>5.5683570999999999E-3</v>
      </c>
      <c r="F162" s="180"/>
      <c r="G162" s="154"/>
    </row>
    <row r="163" spans="1:7">
      <c r="A163" s="146" t="s">
        <v>120</v>
      </c>
      <c r="D163" s="181">
        <v>1.21778818E-2</v>
      </c>
      <c r="F163" s="180"/>
      <c r="G163" s="154"/>
    </row>
    <row r="164" spans="1:7">
      <c r="A164" s="146" t="s">
        <v>121</v>
      </c>
      <c r="D164" s="181">
        <v>8.5816046000000007E-3</v>
      </c>
      <c r="F164" s="180"/>
      <c r="G164" s="154"/>
    </row>
    <row r="165" spans="1:7">
      <c r="A165" s="146" t="s">
        <v>122</v>
      </c>
      <c r="D165" s="181">
        <v>1.5096849415465416E-2</v>
      </c>
      <c r="F165" s="153"/>
      <c r="G165" s="154"/>
    </row>
    <row r="166" spans="1:7">
      <c r="A166" s="146" t="s">
        <v>123</v>
      </c>
      <c r="D166" s="178">
        <v>1.0356173228866354E-2</v>
      </c>
      <c r="F166" s="153"/>
      <c r="G166" s="154"/>
    </row>
    <row r="167" spans="1:7">
      <c r="A167" s="146"/>
      <c r="F167" s="153"/>
      <c r="G167" s="154"/>
    </row>
    <row r="168" spans="1:7">
      <c r="A168" s="146" t="s">
        <v>124</v>
      </c>
      <c r="D168" s="126">
        <v>10937642.799999999</v>
      </c>
      <c r="F168" s="153"/>
      <c r="G168" s="154"/>
    </row>
    <row r="169" spans="1:7">
      <c r="A169" s="146"/>
      <c r="F169" s="153"/>
      <c r="G169" s="154"/>
    </row>
    <row r="170" spans="1:7" ht="36">
      <c r="A170" s="146" t="s">
        <v>125</v>
      </c>
      <c r="D170" s="163" t="s">
        <v>42</v>
      </c>
      <c r="E170" s="163" t="s">
        <v>41</v>
      </c>
      <c r="F170" s="182" t="s">
        <v>126</v>
      </c>
      <c r="G170" s="154"/>
    </row>
    <row r="171" spans="1:7">
      <c r="A171" s="151" t="s">
        <v>127</v>
      </c>
      <c r="D171" s="168">
        <v>6698342.0800000001</v>
      </c>
      <c r="E171" s="183">
        <v>276</v>
      </c>
      <c r="F171" s="181">
        <v>7.6318086628791278E-3</v>
      </c>
      <c r="G171" s="154"/>
    </row>
    <row r="172" spans="1:7">
      <c r="A172" s="151" t="s">
        <v>128</v>
      </c>
      <c r="D172" s="168">
        <v>1796750.51</v>
      </c>
      <c r="E172" s="183">
        <v>86</v>
      </c>
      <c r="F172" s="181">
        <v>2.047141806655908E-3</v>
      </c>
      <c r="G172" s="154"/>
    </row>
    <row r="173" spans="1:7">
      <c r="A173" s="151" t="s">
        <v>129</v>
      </c>
      <c r="D173" s="123">
        <v>269954.84000000003</v>
      </c>
      <c r="E173" s="184">
        <v>19</v>
      </c>
      <c r="F173" s="181">
        <v>3.0757516739099552E-4</v>
      </c>
      <c r="G173" s="154"/>
    </row>
    <row r="174" spans="1:7">
      <c r="A174" s="151" t="s">
        <v>130</v>
      </c>
      <c r="D174" s="185">
        <v>0</v>
      </c>
      <c r="E174" s="186">
        <v>0</v>
      </c>
      <c r="F174" s="187">
        <v>0</v>
      </c>
      <c r="G174" s="154"/>
    </row>
    <row r="175" spans="1:7">
      <c r="A175" s="146" t="s">
        <v>131</v>
      </c>
      <c r="D175" s="188">
        <v>8765047.4299999997</v>
      </c>
      <c r="E175" s="183">
        <v>381</v>
      </c>
      <c r="F175" s="189">
        <v>9.9865256369260323E-3</v>
      </c>
      <c r="G175" s="154"/>
    </row>
    <row r="176" spans="1:7">
      <c r="A176" s="146"/>
      <c r="D176" s="168"/>
      <c r="E176" s="183"/>
      <c r="F176" s="153"/>
      <c r="G176" s="154"/>
    </row>
    <row r="177" spans="1:7">
      <c r="A177" s="146" t="s">
        <v>132</v>
      </c>
      <c r="D177" s="181"/>
      <c r="E177" s="181"/>
      <c r="F177" s="180"/>
      <c r="G177" s="154"/>
    </row>
    <row r="178" spans="1:7">
      <c r="A178" s="146" t="s">
        <v>133</v>
      </c>
      <c r="D178" s="181">
        <v>2.5238807999999999E-3</v>
      </c>
      <c r="E178" s="181">
        <v>2.1200424000000001E-3</v>
      </c>
      <c r="F178" s="180"/>
      <c r="G178" s="154"/>
    </row>
    <row r="179" spans="1:7">
      <c r="A179" s="146" t="s">
        <v>134</v>
      </c>
      <c r="D179" s="181">
        <v>2.9030111000000001E-3</v>
      </c>
      <c r="E179" s="181">
        <v>2.4076228000000002E-3</v>
      </c>
      <c r="F179" s="180"/>
      <c r="G179" s="154"/>
    </row>
    <row r="180" spans="1:7">
      <c r="A180" s="146" t="s">
        <v>135</v>
      </c>
      <c r="D180" s="181">
        <v>2.41165E-3</v>
      </c>
      <c r="E180" s="181">
        <v>2.1572036000000001E-3</v>
      </c>
      <c r="F180" s="180"/>
      <c r="G180" s="154"/>
    </row>
    <row r="181" spans="1:7">
      <c r="A181" s="146" t="s">
        <v>136</v>
      </c>
      <c r="D181" s="181">
        <v>2.3547169740469032E-3</v>
      </c>
      <c r="E181" s="181">
        <v>2.2630285788180523E-3</v>
      </c>
      <c r="F181" s="153"/>
      <c r="G181" s="154"/>
    </row>
    <row r="182" spans="1:7">
      <c r="A182" s="146" t="s">
        <v>137</v>
      </c>
      <c r="D182" s="181">
        <v>2.5483147185117257E-3</v>
      </c>
      <c r="E182" s="181">
        <v>2.2369743447045133E-3</v>
      </c>
      <c r="F182" s="153"/>
      <c r="G182" s="154"/>
    </row>
    <row r="183" spans="1:7">
      <c r="F183" s="153"/>
      <c r="G183" s="154"/>
    </row>
    <row r="184" spans="1:7">
      <c r="A184" s="102" t="s">
        <v>138</v>
      </c>
      <c r="B184" s="102"/>
      <c r="C184" s="102"/>
      <c r="D184" s="190">
        <v>2122909.56</v>
      </c>
      <c r="F184" s="153"/>
      <c r="G184" s="154"/>
    </row>
    <row r="185" spans="1:7">
      <c r="A185" s="102" t="s">
        <v>139</v>
      </c>
      <c r="B185" s="102"/>
      <c r="C185" s="102"/>
      <c r="D185" s="181">
        <v>2.4187536821823406E-3</v>
      </c>
      <c r="F185" s="153"/>
      <c r="G185" s="154"/>
    </row>
    <row r="186" spans="1:7">
      <c r="A186" s="102" t="s">
        <v>140</v>
      </c>
      <c r="B186" s="102"/>
      <c r="C186" s="102"/>
      <c r="D186" s="181">
        <v>4.9000000000000002E-2</v>
      </c>
      <c r="F186" s="153"/>
      <c r="G186" s="154"/>
    </row>
    <row r="187" spans="1:7">
      <c r="A187" s="102" t="s">
        <v>141</v>
      </c>
      <c r="B187" s="102"/>
      <c r="C187" s="102"/>
      <c r="D187" s="191" t="s">
        <v>155</v>
      </c>
      <c r="F187" s="153"/>
      <c r="G187" s="154"/>
    </row>
    <row r="188" spans="1:7">
      <c r="F188" s="153"/>
      <c r="G188" s="154"/>
    </row>
    <row r="189" spans="1:7">
      <c r="A189" s="102" t="s">
        <v>157</v>
      </c>
      <c r="D189" s="97">
        <v>9986128.9299999978</v>
      </c>
      <c r="F189" s="153"/>
      <c r="G189" s="100"/>
    </row>
    <row r="190" spans="1:7">
      <c r="A190" s="102" t="s">
        <v>158</v>
      </c>
      <c r="B190" s="95"/>
      <c r="C190" s="95"/>
      <c r="D190" s="98">
        <v>388</v>
      </c>
      <c r="F190" s="153"/>
      <c r="G190" s="100"/>
    </row>
    <row r="191" spans="1:7">
      <c r="F191" s="153"/>
      <c r="G191" s="100"/>
    </row>
    <row r="192" spans="1:7">
      <c r="A192" s="103" t="s">
        <v>142</v>
      </c>
      <c r="F192" s="153"/>
      <c r="G192" s="154"/>
    </row>
    <row r="193" spans="1:7">
      <c r="F193" s="153"/>
      <c r="G193" s="154"/>
    </row>
    <row r="194" spans="1:7">
      <c r="A194" s="146"/>
      <c r="E194" s="192"/>
      <c r="F194" s="153"/>
      <c r="G194" s="154"/>
    </row>
    <row r="195" spans="1:7">
      <c r="A195" s="146" t="s">
        <v>143</v>
      </c>
      <c r="E195" s="173"/>
      <c r="F195" s="153"/>
      <c r="G195" s="154"/>
    </row>
    <row r="196" spans="1:7">
      <c r="A196" s="146" t="s">
        <v>144</v>
      </c>
      <c r="E196" s="173"/>
      <c r="F196" s="153"/>
      <c r="G196" s="154"/>
    </row>
    <row r="197" spans="1:7">
      <c r="A197" s="146" t="s">
        <v>145</v>
      </c>
      <c r="E197" s="192"/>
      <c r="F197" s="153"/>
      <c r="G197" s="154"/>
    </row>
    <row r="198" spans="1:7">
      <c r="A198" s="146" t="s">
        <v>146</v>
      </c>
      <c r="E198" s="192" t="s">
        <v>156</v>
      </c>
      <c r="F198" s="153"/>
      <c r="G198" s="154"/>
    </row>
    <row r="199" spans="1:7">
      <c r="A199" s="146"/>
      <c r="E199" s="173"/>
      <c r="F199" s="153"/>
      <c r="G199" s="154"/>
    </row>
    <row r="200" spans="1:7">
      <c r="A200" s="146" t="s">
        <v>159</v>
      </c>
      <c r="E200" s="173"/>
      <c r="F200" s="153"/>
      <c r="G200" s="154"/>
    </row>
    <row r="201" spans="1:7">
      <c r="A201" s="146" t="s">
        <v>150</v>
      </c>
      <c r="E201" s="192" t="s">
        <v>156</v>
      </c>
      <c r="F201" s="153"/>
      <c r="G201" s="154"/>
    </row>
    <row r="202" spans="1:7">
      <c r="A202" s="146"/>
      <c r="E202" s="173"/>
      <c r="F202" s="153"/>
      <c r="G202" s="154"/>
    </row>
    <row r="203" spans="1:7">
      <c r="A203" s="146" t="s">
        <v>160</v>
      </c>
      <c r="E203" s="173"/>
      <c r="F203" s="153"/>
      <c r="G203" s="154"/>
    </row>
    <row r="204" spans="1:7">
      <c r="A204" s="146" t="s">
        <v>152</v>
      </c>
      <c r="E204" s="192" t="s">
        <v>156</v>
      </c>
      <c r="F204" s="153"/>
      <c r="G204" s="154"/>
    </row>
    <row r="205" spans="1:7">
      <c r="A205" s="146"/>
      <c r="E205" s="192"/>
      <c r="F205" s="153"/>
      <c r="G205" s="154"/>
    </row>
    <row r="206" spans="1:7">
      <c r="A206" s="146" t="s">
        <v>161</v>
      </c>
      <c r="E206" s="173"/>
      <c r="G206" s="154"/>
    </row>
    <row r="207" spans="1:7">
      <c r="A207" s="146" t="s">
        <v>154</v>
      </c>
      <c r="E207" s="192" t="s">
        <v>156</v>
      </c>
      <c r="F207" s="149"/>
      <c r="G207" s="154"/>
    </row>
    <row r="208" spans="1:7">
      <c r="G208" s="150"/>
    </row>
    <row r="209" spans="1:7">
      <c r="G209" s="150"/>
    </row>
    <row r="210" spans="1:7">
      <c r="F210" s="149"/>
      <c r="G210" s="150"/>
    </row>
    <row r="211" spans="1:7">
      <c r="F211" s="149"/>
      <c r="G211" s="150"/>
    </row>
    <row r="212" spans="1:7">
      <c r="F212" s="149"/>
      <c r="G212" s="150"/>
    </row>
    <row r="213" spans="1:7">
      <c r="F213" s="149"/>
      <c r="G213" s="150"/>
    </row>
    <row r="214" spans="1:7">
      <c r="A214" s="193"/>
      <c r="B214" s="193"/>
      <c r="C214" s="193"/>
      <c r="D214" s="193"/>
      <c r="E214" s="193"/>
      <c r="F214" s="149"/>
      <c r="G214" s="150"/>
    </row>
    <row r="215" spans="1:7">
      <c r="A215" s="193"/>
      <c r="B215" s="193"/>
      <c r="C215" s="193"/>
      <c r="D215" s="193"/>
      <c r="E215" s="193"/>
      <c r="F215" s="149"/>
      <c r="G215" s="150"/>
    </row>
    <row r="216" spans="1:7">
      <c r="A216" s="193"/>
      <c r="B216" s="193"/>
      <c r="C216" s="193"/>
      <c r="D216" s="193"/>
      <c r="E216" s="193"/>
      <c r="F216" s="149"/>
      <c r="G216" s="150"/>
    </row>
    <row r="217" spans="1:7">
      <c r="A217" s="193"/>
      <c r="B217" s="193"/>
      <c r="C217" s="193"/>
      <c r="D217" s="193"/>
      <c r="E217" s="193"/>
      <c r="F217" s="149"/>
      <c r="G217" s="150"/>
    </row>
    <row r="218" spans="1:7">
      <c r="A218" s="193"/>
      <c r="B218" s="193"/>
      <c r="C218" s="193"/>
      <c r="D218" s="193"/>
      <c r="E218" s="193"/>
      <c r="F218" s="149"/>
      <c r="G218" s="150"/>
    </row>
    <row r="219" spans="1:7">
      <c r="A219" s="193"/>
      <c r="B219" s="193"/>
      <c r="C219" s="193"/>
      <c r="D219" s="193"/>
      <c r="E219" s="193"/>
      <c r="F219" s="149"/>
      <c r="G219" s="150"/>
    </row>
    <row r="220" spans="1:7">
      <c r="A220" s="193"/>
      <c r="B220" s="193"/>
      <c r="C220" s="193"/>
      <c r="D220" s="193"/>
      <c r="E220" s="193"/>
      <c r="F220" s="149"/>
      <c r="G220" s="150"/>
    </row>
    <row r="221" spans="1:7">
      <c r="F221" s="149"/>
      <c r="G221" s="150"/>
    </row>
    <row r="222" spans="1:7">
      <c r="A222" s="193"/>
      <c r="B222" s="193"/>
      <c r="C222" s="193"/>
      <c r="D222" s="193"/>
      <c r="E222" s="193"/>
      <c r="F222" s="149"/>
      <c r="G222" s="150"/>
    </row>
    <row r="223" spans="1:7">
      <c r="A223" s="193"/>
      <c r="B223" s="193"/>
      <c r="C223" s="193"/>
      <c r="D223" s="193"/>
      <c r="E223" s="193"/>
      <c r="F223" s="149"/>
      <c r="G223" s="150"/>
    </row>
    <row r="224" spans="1:7">
      <c r="A224" s="193"/>
      <c r="B224" s="193"/>
      <c r="C224" s="193"/>
      <c r="D224" s="193"/>
      <c r="E224" s="193"/>
      <c r="F224" s="149"/>
      <c r="G224" s="150"/>
    </row>
    <row r="225" spans="1:7">
      <c r="A225" s="193"/>
      <c r="B225" s="193"/>
      <c r="C225" s="193"/>
      <c r="D225" s="193"/>
      <c r="E225" s="193"/>
      <c r="F225" s="149"/>
      <c r="G225" s="150"/>
    </row>
    <row r="226" spans="1:7">
      <c r="A226" s="193"/>
      <c r="B226" s="193"/>
      <c r="C226" s="193"/>
      <c r="D226" s="193"/>
      <c r="E226" s="193"/>
      <c r="F226" s="149"/>
      <c r="G226" s="150"/>
    </row>
    <row r="227" spans="1:7">
      <c r="A227" s="193"/>
      <c r="B227" s="193"/>
      <c r="C227" s="193"/>
      <c r="D227" s="193"/>
      <c r="E227" s="193"/>
      <c r="F227" s="149"/>
      <c r="G227" s="150"/>
    </row>
    <row r="228" spans="1:7">
      <c r="A228" s="193"/>
      <c r="B228" s="193"/>
      <c r="C228" s="193"/>
      <c r="D228" s="193"/>
      <c r="E228" s="193"/>
      <c r="F228" s="149"/>
      <c r="G228" s="150"/>
    </row>
    <row r="229" spans="1:7">
      <c r="F229" s="149"/>
      <c r="G229" s="150"/>
    </row>
    <row r="230" spans="1:7">
      <c r="F230" s="149"/>
      <c r="G230" s="150"/>
    </row>
    <row r="231" spans="1:7">
      <c r="F231" s="149"/>
      <c r="G231" s="150"/>
    </row>
    <row r="232" spans="1:7">
      <c r="F232" s="149"/>
      <c r="G232" s="150"/>
    </row>
    <row r="233" spans="1:7">
      <c r="F233" s="149"/>
      <c r="G233" s="150"/>
    </row>
    <row r="234" spans="1:7">
      <c r="F234" s="149"/>
      <c r="G234" s="150"/>
    </row>
    <row r="235" spans="1:7">
      <c r="F235" s="149"/>
      <c r="G235" s="150"/>
    </row>
    <row r="236" spans="1:7">
      <c r="F236" s="149"/>
      <c r="G236" s="150"/>
    </row>
    <row r="237" spans="1:7">
      <c r="F237" s="149"/>
      <c r="G237" s="150"/>
    </row>
    <row r="238" spans="1:7">
      <c r="F238" s="149"/>
      <c r="G238" s="150"/>
    </row>
    <row r="239" spans="1:7">
      <c r="F239" s="149"/>
      <c r="G239" s="150"/>
    </row>
    <row r="240" spans="1:7">
      <c r="F240" s="149"/>
      <c r="G240" s="150"/>
    </row>
    <row r="241" spans="6:7">
      <c r="F241" s="149"/>
      <c r="G241" s="150"/>
    </row>
    <row r="242" spans="6:7">
      <c r="F242" s="149"/>
      <c r="G242" s="150"/>
    </row>
    <row r="243" spans="6:7">
      <c r="F243" s="149"/>
      <c r="G243" s="150"/>
    </row>
    <row r="244" spans="6:7">
      <c r="F244" s="149"/>
      <c r="G244" s="150"/>
    </row>
    <row r="245" spans="6:7">
      <c r="F245" s="149"/>
      <c r="G245" s="150"/>
    </row>
    <row r="246" spans="6:7">
      <c r="F246" s="149"/>
      <c r="G246" s="150"/>
    </row>
    <row r="247" spans="6:7">
      <c r="F247" s="149"/>
      <c r="G247" s="150"/>
    </row>
    <row r="248" spans="6:7">
      <c r="F248" s="149"/>
      <c r="G248" s="150"/>
    </row>
    <row r="249" spans="6:7">
      <c r="F249" s="149"/>
      <c r="G249" s="150"/>
    </row>
    <row r="250" spans="6:7">
      <c r="F250" s="149"/>
      <c r="G250" s="150"/>
    </row>
    <row r="251" spans="6:7">
      <c r="F251" s="149"/>
      <c r="G251" s="150"/>
    </row>
    <row r="252" spans="6:7">
      <c r="F252" s="149"/>
      <c r="G252" s="150"/>
    </row>
    <row r="253" spans="6:7">
      <c r="F253" s="149"/>
      <c r="G253" s="150"/>
    </row>
    <row r="254" spans="6:7">
      <c r="F254" s="149"/>
      <c r="G254" s="150"/>
    </row>
    <row r="255" spans="6:7">
      <c r="F255" s="149"/>
      <c r="G255" s="150"/>
    </row>
    <row r="256" spans="6:7">
      <c r="F256" s="149"/>
      <c r="G256" s="150"/>
    </row>
    <row r="257" spans="6:7">
      <c r="F257" s="149"/>
      <c r="G257" s="150"/>
    </row>
    <row r="258" spans="6:7">
      <c r="F258" s="149"/>
      <c r="G258" s="150"/>
    </row>
    <row r="259" spans="6:7">
      <c r="F259" s="149"/>
      <c r="G259" s="150"/>
    </row>
    <row r="260" spans="6:7">
      <c r="F260" s="149"/>
      <c r="G260" s="150"/>
    </row>
    <row r="261" spans="6:7">
      <c r="F261" s="149"/>
      <c r="G261" s="150"/>
    </row>
    <row r="262" spans="6:7">
      <c r="F262" s="149"/>
      <c r="G262" s="150"/>
    </row>
    <row r="263" spans="6:7">
      <c r="F263" s="149"/>
      <c r="G263" s="150"/>
    </row>
    <row r="264" spans="6:7">
      <c r="F264" s="149"/>
      <c r="G264" s="150"/>
    </row>
    <row r="265" spans="6:7">
      <c r="F265" s="149"/>
      <c r="G265" s="150"/>
    </row>
    <row r="266" spans="6:7">
      <c r="F266" s="149"/>
      <c r="G266" s="150"/>
    </row>
    <row r="267" spans="6:7">
      <c r="F267" s="149"/>
      <c r="G267" s="150"/>
    </row>
    <row r="268" spans="6:7">
      <c r="F268" s="149"/>
      <c r="G268" s="150"/>
    </row>
    <row r="269" spans="6:7">
      <c r="F269" s="149"/>
      <c r="G269" s="150"/>
    </row>
    <row r="270" spans="6:7">
      <c r="F270" s="149"/>
      <c r="G270" s="150"/>
    </row>
    <row r="271" spans="6:7">
      <c r="F271" s="149"/>
      <c r="G271" s="150"/>
    </row>
    <row r="272" spans="6:7">
      <c r="F272" s="149"/>
      <c r="G272" s="150"/>
    </row>
    <row r="273" spans="6:7">
      <c r="F273" s="149"/>
      <c r="G273" s="150"/>
    </row>
    <row r="274" spans="6:7">
      <c r="F274" s="149"/>
      <c r="G274" s="150"/>
    </row>
    <row r="275" spans="6:7">
      <c r="F275" s="149"/>
      <c r="G275" s="150"/>
    </row>
    <row r="276" spans="6:7">
      <c r="F276" s="149"/>
      <c r="G276" s="150"/>
    </row>
    <row r="277" spans="6:7">
      <c r="F277" s="149"/>
      <c r="G277" s="150"/>
    </row>
    <row r="278" spans="6:7">
      <c r="F278" s="149"/>
      <c r="G278" s="150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19-C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IV278"/>
  <sheetViews>
    <sheetView showRuler="0" zoomScale="80" zoomScaleNormal="80" zoomScaleSheetLayoutView="90" workbookViewId="0">
      <selection activeCell="E5" sqref="E5"/>
    </sheetView>
  </sheetViews>
  <sheetFormatPr defaultColWidth="9.140625" defaultRowHeight="18"/>
  <cols>
    <col min="1" max="1" width="43.42578125" style="103" customWidth="1"/>
    <col min="2" max="2" width="23.85546875" style="103" customWidth="1"/>
    <col min="3" max="3" width="26.85546875" style="103" customWidth="1"/>
    <col min="4" max="4" width="24.7109375" style="103" customWidth="1"/>
    <col min="5" max="5" width="39.28515625" style="103" bestFit="1" customWidth="1"/>
    <col min="6" max="6" width="23.85546875" style="104" customWidth="1"/>
    <col min="7" max="7" width="34.5703125" style="105" customWidth="1"/>
    <col min="8" max="9" width="34.5703125" style="103" customWidth="1"/>
    <col min="10" max="10" width="9.140625" style="103"/>
    <col min="11" max="11" width="9.5703125" style="103" bestFit="1" customWidth="1"/>
    <col min="12" max="16384" width="9.140625" style="103"/>
  </cols>
  <sheetData>
    <row r="1" spans="1:13">
      <c r="A1" s="101" t="s">
        <v>0</v>
      </c>
      <c r="B1" s="102"/>
    </row>
    <row r="2" spans="1:13" ht="15.75" customHeight="1">
      <c r="A2" s="102"/>
      <c r="B2" s="102"/>
      <c r="C2" s="106"/>
    </row>
    <row r="3" spans="1:13" ht="15.75" customHeight="1">
      <c r="A3" s="102" t="s">
        <v>1</v>
      </c>
      <c r="B3" s="107">
        <f>[9]Notes!C20</f>
        <v>44104</v>
      </c>
      <c r="C3" s="108" t="s">
        <v>2</v>
      </c>
      <c r="D3" s="103">
        <f>[9]Notes!C30</f>
        <v>30</v>
      </c>
      <c r="E3" s="103" t="s">
        <v>3</v>
      </c>
      <c r="F3" s="109">
        <f>[9]Notes!C19+1</f>
        <v>44075</v>
      </c>
      <c r="G3" s="103"/>
    </row>
    <row r="4" spans="1:13" ht="15.75" customHeight="1">
      <c r="A4" s="102" t="s">
        <v>4</v>
      </c>
      <c r="B4" s="107">
        <f>Curr_DistDate</f>
        <v>44119</v>
      </c>
      <c r="C4" s="108" t="s">
        <v>5</v>
      </c>
      <c r="D4" s="110">
        <f>[9]Notes!C31</f>
        <v>30</v>
      </c>
      <c r="E4" s="103" t="s">
        <v>6</v>
      </c>
      <c r="F4" s="109">
        <f>[9]Notes!C20</f>
        <v>44104</v>
      </c>
      <c r="G4" s="103"/>
    </row>
    <row r="5" spans="1:13" ht="17.25" customHeight="1">
      <c r="A5" s="102"/>
      <c r="B5" s="102"/>
      <c r="C5" s="106"/>
      <c r="E5" s="103" t="s">
        <v>7</v>
      </c>
      <c r="F5" s="109">
        <f>IF(Curr_DistDate&lt;&gt;First_DistDate,Prev_DistDate,[9]Notes!C15)</f>
        <v>44089</v>
      </c>
      <c r="G5" s="103"/>
    </row>
    <row r="6" spans="1:13" ht="15.75" customHeight="1">
      <c r="A6" s="102"/>
      <c r="B6" s="102"/>
      <c r="C6" s="106"/>
      <c r="E6" s="103" t="s">
        <v>8</v>
      </c>
      <c r="F6" s="109">
        <f>Curr_DistDate</f>
        <v>44119</v>
      </c>
      <c r="G6" s="103"/>
    </row>
    <row r="7" spans="1:13">
      <c r="A7" s="111"/>
      <c r="B7" s="112"/>
      <c r="C7" s="113"/>
      <c r="D7" s="114"/>
      <c r="E7" s="111"/>
      <c r="F7" s="115"/>
    </row>
    <row r="8" spans="1:13">
      <c r="A8" s="111"/>
      <c r="B8" s="111"/>
      <c r="C8" s="113"/>
      <c r="D8" s="114"/>
      <c r="E8" s="111"/>
      <c r="F8" s="115"/>
    </row>
    <row r="9" spans="1:13">
      <c r="A9" s="116"/>
      <c r="B9" s="117" t="s">
        <v>9</v>
      </c>
      <c r="C9" s="118" t="s">
        <v>10</v>
      </c>
      <c r="D9" s="118" t="s">
        <v>11</v>
      </c>
      <c r="E9" s="118" t="s">
        <v>12</v>
      </c>
      <c r="F9" s="119" t="s">
        <v>13</v>
      </c>
    </row>
    <row r="10" spans="1:13">
      <c r="A10" s="116" t="s">
        <v>14</v>
      </c>
      <c r="B10" s="120"/>
      <c r="C10" s="121">
        <f>VLOOKUP("0509_COLLATERAL_BALANCE",'[9]Initial Data'!B:F,3,FALSE)</f>
        <v>1364914302.27</v>
      </c>
      <c r="D10" s="122">
        <f>Coll_BegBal</f>
        <v>952870330.70000005</v>
      </c>
      <c r="E10" s="123">
        <f>Coll_EndBal</f>
        <v>914761755.90999997</v>
      </c>
      <c r="F10" s="124">
        <f>IF(C12&lt;=0,0,E10/C12)</f>
        <v>0.70253673547967121</v>
      </c>
      <c r="G10" s="125"/>
      <c r="H10" s="126"/>
      <c r="I10" s="126"/>
      <c r="J10" s="126"/>
      <c r="K10" s="126"/>
      <c r="L10" s="126"/>
      <c r="M10" s="126"/>
    </row>
    <row r="11" spans="1:13">
      <c r="A11" s="116" t="s">
        <v>15</v>
      </c>
      <c r="B11" s="120"/>
      <c r="C11" s="127">
        <f>VLOOKUP("OVERCOLLATERAL_BALANCE",'[9]Initial Data'!B:F,3,FALSE)</f>
        <v>62830425.780000001</v>
      </c>
      <c r="D11" s="122">
        <f>OC_BegBal</f>
        <v>36860721.659999996</v>
      </c>
      <c r="E11" s="123">
        <f>OC_EndBal</f>
        <v>34706306.299999997</v>
      </c>
      <c r="F11" s="124"/>
      <c r="G11" s="125"/>
      <c r="H11" s="126"/>
      <c r="I11" s="126"/>
      <c r="J11" s="126"/>
      <c r="K11" s="126"/>
      <c r="L11" s="126"/>
      <c r="M11" s="126"/>
    </row>
    <row r="12" spans="1:13">
      <c r="A12" s="116" t="s">
        <v>16</v>
      </c>
      <c r="B12" s="120"/>
      <c r="C12" s="128">
        <f>C10-C11</f>
        <v>1302083876.49</v>
      </c>
      <c r="D12" s="122">
        <f>Adj_BegBal</f>
        <v>916009609.04000008</v>
      </c>
      <c r="E12" s="123">
        <f>Adj_EndBal</f>
        <v>880055449.61000001</v>
      </c>
      <c r="F12" s="124"/>
      <c r="G12" s="125"/>
      <c r="H12" s="126"/>
      <c r="I12" s="126"/>
      <c r="J12" s="126"/>
      <c r="K12" s="126"/>
      <c r="L12" s="126"/>
      <c r="M12" s="126"/>
    </row>
    <row r="13" spans="1:13">
      <c r="A13" s="116" t="s">
        <v>17</v>
      </c>
      <c r="B13" s="111"/>
      <c r="C13" s="128">
        <f>SUM(C14:C19)</f>
        <v>1302083876.49</v>
      </c>
      <c r="D13" s="122">
        <f>SUM(D14:D19)</f>
        <v>916009609.04000092</v>
      </c>
      <c r="E13" s="123">
        <f>SUM(E14:E19)</f>
        <v>880055449.61000073</v>
      </c>
      <c r="F13" s="124">
        <f>IF(C13&lt;=0,0,E13/C13)</f>
        <v>0.67588230336001676</v>
      </c>
      <c r="G13" s="125"/>
      <c r="H13" s="129"/>
      <c r="I13" s="126"/>
      <c r="J13" s="126"/>
      <c r="K13" s="126"/>
      <c r="L13" s="126"/>
      <c r="M13" s="126"/>
    </row>
    <row r="14" spans="1:13">
      <c r="A14" s="130" t="s">
        <v>18</v>
      </c>
      <c r="B14" s="131">
        <f>[9]Notes!$F$4</f>
        <v>1.9597799999999999E-2</v>
      </c>
      <c r="C14" s="127">
        <f>[9]Notes!$B$4</f>
        <v>275000000</v>
      </c>
      <c r="D14" s="122">
        <f>[9]Notes!C4</f>
        <v>0</v>
      </c>
      <c r="E14" s="123">
        <f>[9]Notes!P4</f>
        <v>0</v>
      </c>
      <c r="F14" s="124">
        <f t="shared" ref="F14:F19" si="0">IF(C14&lt;=0,0,E14/C14)</f>
        <v>0</v>
      </c>
      <c r="G14" s="125"/>
      <c r="H14" s="129"/>
      <c r="I14" s="126"/>
      <c r="J14" s="126"/>
      <c r="K14" s="126"/>
      <c r="L14" s="126"/>
      <c r="M14" s="126"/>
    </row>
    <row r="15" spans="1:13">
      <c r="A15" s="130" t="s">
        <v>19</v>
      </c>
      <c r="B15" s="131">
        <f>[9]Notes!$F$5</f>
        <v>1.9699999999999999E-2</v>
      </c>
      <c r="C15" s="127">
        <f>[9]Notes!$B$5</f>
        <v>371250000</v>
      </c>
      <c r="D15" s="122">
        <f>[9]Notes!C5</f>
        <v>275629543.67347902</v>
      </c>
      <c r="E15" s="123">
        <f>[9]Notes!P5</f>
        <v>244677702.07721809</v>
      </c>
      <c r="F15" s="124">
        <f t="shared" si="0"/>
        <v>0.65906451737971206</v>
      </c>
      <c r="G15" s="125"/>
      <c r="I15" s="126"/>
      <c r="J15" s="126"/>
      <c r="K15" s="126"/>
      <c r="L15" s="126"/>
      <c r="M15" s="126"/>
    </row>
    <row r="16" spans="1:13">
      <c r="A16" s="130" t="s">
        <v>20</v>
      </c>
      <c r="B16" s="131">
        <f>[9]Notes!$F$6</f>
        <v>3.9237999999999999E-3</v>
      </c>
      <c r="C16" s="127">
        <f>[9]Notes!$B$6</f>
        <v>60000000</v>
      </c>
      <c r="D16" s="122">
        <f>[9]Notes!C6</f>
        <v>44546188.876521803</v>
      </c>
      <c r="E16" s="123">
        <f>[9]Notes!P6</f>
        <v>39543871.042782664</v>
      </c>
      <c r="F16" s="124">
        <f>IF(C16&lt;=0,0,E16/C16)</f>
        <v>0.65906451737971106</v>
      </c>
      <c r="G16" s="125"/>
      <c r="I16" s="126"/>
      <c r="J16" s="126"/>
      <c r="K16" s="126"/>
      <c r="L16" s="126"/>
      <c r="M16" s="126"/>
    </row>
    <row r="17" spans="1:13">
      <c r="A17" s="130" t="s">
        <v>21</v>
      </c>
      <c r="B17" s="131">
        <f>[9]Notes!$F$7</f>
        <v>1.9300000000000001E-2</v>
      </c>
      <c r="C17" s="127">
        <f>[9]Notes!$B$7</f>
        <v>431250000</v>
      </c>
      <c r="D17" s="122">
        <f>[9]Notes!C7</f>
        <v>431250000</v>
      </c>
      <c r="E17" s="123">
        <f>[9]Notes!P7</f>
        <v>431250000</v>
      </c>
      <c r="F17" s="124">
        <f t="shared" si="0"/>
        <v>1</v>
      </c>
      <c r="G17" s="125"/>
      <c r="I17" s="126"/>
      <c r="J17" s="126"/>
      <c r="K17" s="126"/>
      <c r="L17" s="126"/>
      <c r="M17" s="126"/>
    </row>
    <row r="18" spans="1:13">
      <c r="A18" s="130" t="s">
        <v>22</v>
      </c>
      <c r="B18" s="131">
        <f>[9]Notes!$F$8</f>
        <v>1.95E-2</v>
      </c>
      <c r="C18" s="127">
        <f>[9]Notes!$B$8</f>
        <v>112500000</v>
      </c>
      <c r="D18" s="122">
        <f>[9]Notes!C8</f>
        <v>112500000</v>
      </c>
      <c r="E18" s="123">
        <f>[9]Notes!P8</f>
        <v>112500000</v>
      </c>
      <c r="F18" s="124">
        <f t="shared" si="0"/>
        <v>1</v>
      </c>
      <c r="I18" s="126"/>
      <c r="J18" s="126"/>
      <c r="K18" s="126"/>
      <c r="L18" s="126"/>
      <c r="M18" s="126"/>
    </row>
    <row r="19" spans="1:13">
      <c r="A19" s="130" t="s">
        <v>23</v>
      </c>
      <c r="B19" s="131">
        <f>IF(OR(Curr_DistDate&gt;=A2_FinalDist,Events_of_Default="Yes",Rescission="Yes"),A2a_BegBal,IF(AND(A2a_BegBal&lt;&gt;0,A1_EndBal=0),MIN(A2a_BegBal,MAX(0,(Adj_BegBal-Adj_EndBal-C18)*'Sep20'!C15/SUM('Sep20'!C15:C16))),0))</f>
        <v>0</v>
      </c>
      <c r="C19" s="121">
        <f>[9]Notes!$B$9</f>
        <v>52083876.490000002</v>
      </c>
      <c r="D19" s="122">
        <f>[9]Notes!C9</f>
        <v>52083876.490000002</v>
      </c>
      <c r="E19" s="123">
        <f>[9]Notes!P9</f>
        <v>52083876.490000002</v>
      </c>
      <c r="F19" s="124">
        <f t="shared" si="0"/>
        <v>1</v>
      </c>
      <c r="I19" s="126"/>
      <c r="J19" s="126"/>
      <c r="K19" s="126"/>
      <c r="L19" s="126"/>
      <c r="M19" s="126"/>
    </row>
    <row r="20" spans="1:13">
      <c r="A20" s="132"/>
      <c r="B20" s="133"/>
      <c r="C20" s="134"/>
      <c r="D20" s="134"/>
      <c r="E20" s="134"/>
      <c r="F20" s="135"/>
    </row>
    <row r="21" spans="1:13">
      <c r="A21" s="132"/>
      <c r="B21" s="133"/>
      <c r="C21" s="134"/>
      <c r="D21" s="134"/>
      <c r="E21" s="134"/>
      <c r="F21" s="136"/>
    </row>
    <row r="22" spans="1:13" ht="54">
      <c r="A22" s="132"/>
      <c r="B22" s="137" t="s">
        <v>24</v>
      </c>
      <c r="C22" s="137" t="s">
        <v>25</v>
      </c>
      <c r="D22" s="138" t="s">
        <v>26</v>
      </c>
      <c r="E22" s="138" t="s">
        <v>27</v>
      </c>
      <c r="F22" s="136"/>
    </row>
    <row r="23" spans="1:13">
      <c r="A23" s="132" t="s">
        <v>18</v>
      </c>
      <c r="B23" s="122">
        <f>[9]Notes!N4</f>
        <v>0</v>
      </c>
      <c r="C23" s="122">
        <f>[9]Notes!K4</f>
        <v>0</v>
      </c>
      <c r="D23" s="139">
        <f>IF(C14&lt;=0,0,B23/(C14/1000))</f>
        <v>0</v>
      </c>
      <c r="E23" s="140">
        <f>IF(C14&lt;=0,0,C23/(C14/1000))</f>
        <v>0</v>
      </c>
      <c r="F23" s="136"/>
    </row>
    <row r="24" spans="1:13">
      <c r="A24" s="132" t="s">
        <v>19</v>
      </c>
      <c r="B24" s="122">
        <f>[9]Notes!N5</f>
        <v>30951841.596260924</v>
      </c>
      <c r="C24" s="122">
        <f>[9]Notes!K5</f>
        <v>452491.83</v>
      </c>
      <c r="D24" s="139">
        <f t="shared" ref="D24:D28" si="1">IF(C15&lt;=0,0,B24/(C15/1000))</f>
        <v>83.371963895652314</v>
      </c>
      <c r="E24" s="140">
        <f t="shared" ref="E24:E28" si="2">IF(C15&lt;=0,0,C24/(C15/1000))</f>
        <v>1.2188332121212122</v>
      </c>
      <c r="F24" s="136"/>
    </row>
    <row r="25" spans="1:13">
      <c r="A25" s="132" t="s">
        <v>20</v>
      </c>
      <c r="B25" s="122">
        <f>[9]Notes!N6</f>
        <v>5002317.8337391401</v>
      </c>
      <c r="C25" s="122">
        <f>[9]Notes!K6</f>
        <v>14565.86</v>
      </c>
      <c r="D25" s="139">
        <f t="shared" si="1"/>
        <v>83.371963895652328</v>
      </c>
      <c r="E25" s="140">
        <f>IF(C16&lt;=0,0,C25/(C16/1000))</f>
        <v>0.24276433333333333</v>
      </c>
      <c r="F25" s="136"/>
    </row>
    <row r="26" spans="1:13">
      <c r="A26" s="132" t="s">
        <v>21</v>
      </c>
      <c r="B26" s="122">
        <f>[9]Notes!N7</f>
        <v>0</v>
      </c>
      <c r="C26" s="122">
        <f>[9]Notes!K7</f>
        <v>693593.75</v>
      </c>
      <c r="D26" s="139">
        <f t="shared" si="1"/>
        <v>0</v>
      </c>
      <c r="E26" s="140">
        <f t="shared" si="2"/>
        <v>1.6083333333333334</v>
      </c>
      <c r="F26" s="136"/>
    </row>
    <row r="27" spans="1:13">
      <c r="A27" s="132" t="s">
        <v>22</v>
      </c>
      <c r="B27" s="122">
        <f>[9]Notes!N8</f>
        <v>0</v>
      </c>
      <c r="C27" s="122">
        <f>[9]Notes!K8</f>
        <v>182812.5</v>
      </c>
      <c r="D27" s="139">
        <f t="shared" si="1"/>
        <v>0</v>
      </c>
      <c r="E27" s="140">
        <f t="shared" si="2"/>
        <v>1.625</v>
      </c>
      <c r="F27" s="136"/>
    </row>
    <row r="28" spans="1:13">
      <c r="A28" s="132" t="s">
        <v>23</v>
      </c>
      <c r="B28" s="122">
        <f>[9]Notes!N9</f>
        <v>0</v>
      </c>
      <c r="C28" s="122">
        <f>[9]Notes!K9</f>
        <v>0</v>
      </c>
      <c r="D28" s="139">
        <f t="shared" si="1"/>
        <v>0</v>
      </c>
      <c r="E28" s="140">
        <f t="shared" si="2"/>
        <v>0</v>
      </c>
      <c r="F28" s="136"/>
    </row>
    <row r="29" spans="1:13" ht="18.75" thickBot="1">
      <c r="A29" s="141" t="s">
        <v>28</v>
      </c>
      <c r="B29" s="142">
        <f>SUM(B23:B28)</f>
        <v>35954159.430000067</v>
      </c>
      <c r="C29" s="142">
        <f>SUM(C23:C28)</f>
        <v>1343463.94</v>
      </c>
      <c r="D29" s="143"/>
      <c r="E29" s="134"/>
      <c r="F29" s="136"/>
    </row>
    <row r="30" spans="1:13">
      <c r="B30" s="129"/>
      <c r="C30" s="129"/>
      <c r="D30" s="144"/>
      <c r="E30" s="129"/>
      <c r="F30" s="145"/>
    </row>
    <row r="31" spans="1:13">
      <c r="A31" s="146"/>
      <c r="B31" s="147"/>
      <c r="C31" s="129"/>
      <c r="D31" s="129"/>
      <c r="E31" s="129"/>
      <c r="F31" s="145"/>
    </row>
    <row r="32" spans="1:13">
      <c r="A32" s="103" t="s">
        <v>29</v>
      </c>
      <c r="E32" s="148"/>
    </row>
    <row r="33" spans="1:7">
      <c r="E33" s="148"/>
      <c r="F33" s="149"/>
      <c r="G33" s="150"/>
    </row>
    <row r="34" spans="1:7">
      <c r="A34" s="146" t="s">
        <v>30</v>
      </c>
      <c r="F34" s="149"/>
      <c r="G34" s="150"/>
    </row>
    <row r="35" spans="1:7">
      <c r="A35" s="151" t="s">
        <v>31</v>
      </c>
      <c r="E35" s="152">
        <f>[9]Sources!B6</f>
        <v>3052043.23</v>
      </c>
      <c r="F35" s="153"/>
      <c r="G35" s="154"/>
    </row>
    <row r="36" spans="1:7">
      <c r="A36" s="151" t="s">
        <v>32</v>
      </c>
      <c r="E36" s="155">
        <f>[9]Sources!B28</f>
        <v>0</v>
      </c>
      <c r="F36" s="153"/>
      <c r="G36" s="154"/>
    </row>
    <row r="37" spans="1:7">
      <c r="A37" s="146" t="s">
        <v>33</v>
      </c>
      <c r="E37" s="152">
        <f>SUM(E35:E36)</f>
        <v>3052043.23</v>
      </c>
      <c r="F37" s="153"/>
      <c r="G37" s="154"/>
    </row>
    <row r="38" spans="1:7">
      <c r="E38" s="156"/>
      <c r="F38" s="153"/>
      <c r="G38" s="154"/>
    </row>
    <row r="39" spans="1:7">
      <c r="A39" s="146" t="s">
        <v>34</v>
      </c>
      <c r="E39" s="156"/>
      <c r="F39" s="153"/>
      <c r="G39" s="154"/>
    </row>
    <row r="40" spans="1:7">
      <c r="A40" s="151" t="s">
        <v>35</v>
      </c>
      <c r="E40" s="152">
        <f>[9]Sources!B14</f>
        <v>36620097.060000002</v>
      </c>
      <c r="F40" s="153"/>
      <c r="G40" s="154"/>
    </row>
    <row r="41" spans="1:7">
      <c r="A41" s="151" t="s">
        <v>36</v>
      </c>
      <c r="E41" s="155">
        <f>[9]Sources!B29</f>
        <v>0</v>
      </c>
      <c r="F41" s="153"/>
      <c r="G41" s="154"/>
    </row>
    <row r="42" spans="1:7">
      <c r="A42" s="146" t="s">
        <v>37</v>
      </c>
      <c r="E42" s="152">
        <f>SUM(E40:E41)</f>
        <v>36620097.060000002</v>
      </c>
      <c r="F42" s="153"/>
      <c r="G42" s="154"/>
    </row>
    <row r="43" spans="1:7">
      <c r="A43" s="151"/>
      <c r="E43" s="157"/>
      <c r="F43" s="153"/>
      <c r="G43" s="154"/>
    </row>
    <row r="44" spans="1:7">
      <c r="A44" s="146" t="s">
        <v>38</v>
      </c>
      <c r="E44" s="152">
        <f>[9]Sources!B16</f>
        <v>807048.03</v>
      </c>
      <c r="F44" s="153"/>
      <c r="G44" s="154"/>
    </row>
    <row r="45" spans="1:7">
      <c r="A45" s="146"/>
      <c r="E45" s="152"/>
      <c r="F45" s="153"/>
      <c r="G45" s="154"/>
    </row>
    <row r="46" spans="1:7">
      <c r="A46" s="146"/>
      <c r="E46" s="158"/>
      <c r="F46" s="153"/>
      <c r="G46" s="154"/>
    </row>
    <row r="47" spans="1:7" ht="18.75" thickBot="1">
      <c r="A47" s="103" t="s">
        <v>39</v>
      </c>
      <c r="E47" s="159">
        <f>E37+E42+E44</f>
        <v>40479188.32</v>
      </c>
      <c r="F47" s="153"/>
      <c r="G47" s="154"/>
    </row>
    <row r="48" spans="1:7" ht="18.75" thickTop="1">
      <c r="E48" s="160"/>
      <c r="F48" s="153"/>
      <c r="G48" s="154"/>
    </row>
    <row r="49" spans="1:7">
      <c r="A49" s="103" t="s">
        <v>40</v>
      </c>
      <c r="D49" s="161"/>
      <c r="E49" s="162"/>
      <c r="F49" s="153"/>
      <c r="G49" s="154"/>
    </row>
    <row r="50" spans="1:7">
      <c r="D50" s="163" t="s">
        <v>41</v>
      </c>
      <c r="E50" s="163" t="s">
        <v>42</v>
      </c>
      <c r="F50" s="153"/>
      <c r="G50" s="154"/>
    </row>
    <row r="51" spans="1:7">
      <c r="A51" s="146" t="s">
        <v>43</v>
      </c>
      <c r="D51" s="164">
        <f>[9]Collateral!C4</f>
        <v>49011</v>
      </c>
      <c r="E51" s="158">
        <f>Adj_BegBal</f>
        <v>916009609.04000008</v>
      </c>
      <c r="F51" s="153"/>
      <c r="G51" s="154"/>
    </row>
    <row r="52" spans="1:7">
      <c r="A52" s="146" t="s">
        <v>44</v>
      </c>
      <c r="D52" s="165"/>
      <c r="E52" s="155">
        <f>D12-E12</f>
        <v>35954159.430000067</v>
      </c>
      <c r="F52" s="153"/>
      <c r="G52" s="154"/>
    </row>
    <row r="53" spans="1:7">
      <c r="A53" s="146"/>
      <c r="D53" s="166">
        <f>IF([9]Notes!S1=1,[9]Collateral!C5,0)</f>
        <v>47747</v>
      </c>
      <c r="E53" s="167">
        <f>E51-E52</f>
        <v>880055449.61000001</v>
      </c>
      <c r="F53" s="153"/>
      <c r="G53" s="154"/>
    </row>
    <row r="54" spans="1:7">
      <c r="F54" s="153"/>
      <c r="G54" s="154"/>
    </row>
    <row r="55" spans="1:7">
      <c r="A55" s="103" t="s">
        <v>45</v>
      </c>
      <c r="E55" s="161"/>
      <c r="F55" s="153"/>
      <c r="G55" s="154"/>
    </row>
    <row r="56" spans="1:7">
      <c r="F56" s="153"/>
      <c r="G56" s="154"/>
    </row>
    <row r="57" spans="1:7">
      <c r="A57" s="146" t="s">
        <v>39</v>
      </c>
      <c r="E57" s="168">
        <f>E47</f>
        <v>40479188.32</v>
      </c>
      <c r="F57" s="153"/>
      <c r="G57" s="154"/>
    </row>
    <row r="58" spans="1:7">
      <c r="A58" s="146" t="s">
        <v>46</v>
      </c>
      <c r="E58" s="168">
        <f>'[9]Credit Support'!B6</f>
        <v>0</v>
      </c>
      <c r="F58" s="153"/>
      <c r="G58" s="154"/>
    </row>
    <row r="59" spans="1:7">
      <c r="A59" s="146" t="s">
        <v>47</v>
      </c>
      <c r="E59" s="169">
        <f>SUM(E57:E58)</f>
        <v>40479188.32</v>
      </c>
      <c r="F59" s="153"/>
      <c r="G59" s="154"/>
    </row>
    <row r="60" spans="1:7">
      <c r="F60" s="153"/>
      <c r="G60" s="154"/>
    </row>
    <row r="61" spans="1:7">
      <c r="A61" s="146" t="s">
        <v>48</v>
      </c>
      <c r="E61" s="129">
        <f>[9]Waterfall!B9</f>
        <v>0</v>
      </c>
      <c r="F61" s="153"/>
      <c r="G61" s="154"/>
    </row>
    <row r="62" spans="1:7">
      <c r="F62" s="153"/>
      <c r="G62" s="154"/>
    </row>
    <row r="63" spans="1:7">
      <c r="A63" s="146" t="s">
        <v>49</v>
      </c>
      <c r="F63" s="153"/>
      <c r="G63" s="154"/>
    </row>
    <row r="64" spans="1:7">
      <c r="A64" s="151" t="s">
        <v>50</v>
      </c>
      <c r="E64" s="168">
        <f>ROUND([9]Waterfall!B10,2)</f>
        <v>794058.61</v>
      </c>
      <c r="F64" s="153"/>
      <c r="G64" s="154"/>
    </row>
    <row r="65" spans="1:7">
      <c r="A65" s="151" t="s">
        <v>51</v>
      </c>
      <c r="E65" s="168">
        <f>ROUND([9]Waterfall!C10,2)</f>
        <v>794058.61</v>
      </c>
      <c r="F65" s="153"/>
      <c r="G65" s="154"/>
    </row>
    <row r="66" spans="1:7">
      <c r="A66" s="151" t="s">
        <v>52</v>
      </c>
      <c r="E66" s="169">
        <f>[9]Waterfall!E10</f>
        <v>0</v>
      </c>
      <c r="F66" s="153"/>
      <c r="G66" s="154"/>
    </row>
    <row r="67" spans="1:7">
      <c r="F67" s="153"/>
      <c r="G67" s="154"/>
    </row>
    <row r="68" spans="1:7">
      <c r="A68" s="146" t="s">
        <v>53</v>
      </c>
      <c r="F68" s="153"/>
      <c r="G68" s="154"/>
    </row>
    <row r="69" spans="1:7">
      <c r="A69" s="151" t="s">
        <v>54</v>
      </c>
      <c r="F69" s="153"/>
      <c r="G69" s="154"/>
    </row>
    <row r="70" spans="1:7">
      <c r="A70" s="170" t="s">
        <v>55</v>
      </c>
      <c r="E70" s="168">
        <f>[9]Notes!I4</f>
        <v>0</v>
      </c>
      <c r="F70" s="153"/>
      <c r="G70" s="154"/>
    </row>
    <row r="71" spans="1:7">
      <c r="A71" s="170" t="s">
        <v>56</v>
      </c>
      <c r="E71" s="168">
        <f>[9]Notes!J4</f>
        <v>0</v>
      </c>
      <c r="F71" s="153"/>
      <c r="G71" s="154"/>
    </row>
    <row r="72" spans="1:7">
      <c r="A72" s="170" t="s">
        <v>57</v>
      </c>
      <c r="E72" s="168">
        <f>[9]Notes!H4</f>
        <v>0</v>
      </c>
      <c r="F72" s="153"/>
      <c r="G72" s="154"/>
    </row>
    <row r="73" spans="1:7">
      <c r="A73" s="170"/>
      <c r="E73" s="168"/>
      <c r="F73" s="153"/>
      <c r="G73" s="154"/>
    </row>
    <row r="74" spans="1:7">
      <c r="A74" s="170" t="s">
        <v>58</v>
      </c>
      <c r="E74" s="168">
        <f>[9]Notes!K4</f>
        <v>0</v>
      </c>
      <c r="F74" s="153"/>
      <c r="G74" s="154"/>
    </row>
    <row r="75" spans="1:7">
      <c r="A75" s="170" t="s">
        <v>59</v>
      </c>
      <c r="E75" s="168">
        <f>[9]Notes!L4-[9]Notes!I4</f>
        <v>0</v>
      </c>
      <c r="F75" s="153"/>
      <c r="G75" s="154"/>
    </row>
    <row r="76" spans="1:7">
      <c r="F76" s="153"/>
      <c r="G76" s="154"/>
    </row>
    <row r="77" spans="1:7">
      <c r="A77" s="151" t="s">
        <v>60</v>
      </c>
      <c r="F77" s="153"/>
      <c r="G77" s="154"/>
    </row>
    <row r="78" spans="1:7">
      <c r="A78" s="170" t="s">
        <v>61</v>
      </c>
      <c r="E78" s="168">
        <f>[9]Notes!I5</f>
        <v>0</v>
      </c>
      <c r="F78" s="153"/>
      <c r="G78" s="154"/>
    </row>
    <row r="79" spans="1:7">
      <c r="A79" s="170" t="s">
        <v>62</v>
      </c>
      <c r="E79" s="168">
        <f>[9]Notes!J5</f>
        <v>0</v>
      </c>
      <c r="F79" s="153"/>
      <c r="G79" s="154"/>
    </row>
    <row r="80" spans="1:7">
      <c r="A80" s="170" t="s">
        <v>63</v>
      </c>
      <c r="E80" s="168">
        <f>[9]Notes!H5</f>
        <v>452491.83</v>
      </c>
      <c r="F80" s="153"/>
      <c r="G80" s="154"/>
    </row>
    <row r="81" spans="1:7">
      <c r="A81" s="170"/>
      <c r="E81" s="168"/>
      <c r="F81" s="153"/>
      <c r="G81" s="154"/>
    </row>
    <row r="82" spans="1:7">
      <c r="A82" s="170" t="s">
        <v>64</v>
      </c>
      <c r="E82" s="168">
        <f>[9]Notes!K5</f>
        <v>452491.83</v>
      </c>
      <c r="F82" s="153"/>
      <c r="G82" s="154"/>
    </row>
    <row r="83" spans="1:7">
      <c r="A83" s="170" t="s">
        <v>65</v>
      </c>
      <c r="E83" s="168">
        <f>[9]Notes!L5-[9]Notes!I5</f>
        <v>0</v>
      </c>
      <c r="F83" s="153"/>
      <c r="G83" s="154"/>
    </row>
    <row r="84" spans="1:7">
      <c r="A84" s="170"/>
      <c r="F84" s="153"/>
      <c r="G84" s="154"/>
    </row>
    <row r="85" spans="1:7">
      <c r="A85" s="151" t="s">
        <v>66</v>
      </c>
      <c r="F85" s="153"/>
      <c r="G85" s="154"/>
    </row>
    <row r="86" spans="1:7">
      <c r="A86" s="170" t="s">
        <v>67</v>
      </c>
      <c r="E86" s="168">
        <f>[9]Notes!I6</f>
        <v>0</v>
      </c>
      <c r="F86" s="153"/>
      <c r="G86" s="154"/>
    </row>
    <row r="87" spans="1:7">
      <c r="A87" s="170" t="s">
        <v>68</v>
      </c>
      <c r="E87" s="168">
        <f>[9]Notes!J6</f>
        <v>0</v>
      </c>
      <c r="F87" s="153"/>
      <c r="G87" s="154"/>
    </row>
    <row r="88" spans="1:7">
      <c r="A88" s="170" t="s">
        <v>69</v>
      </c>
      <c r="E88" s="168">
        <f>[9]Notes!H6</f>
        <v>14565.86</v>
      </c>
      <c r="F88" s="153"/>
      <c r="G88" s="154"/>
    </row>
    <row r="89" spans="1:7">
      <c r="A89" s="170"/>
      <c r="E89" s="168"/>
      <c r="F89" s="153"/>
      <c r="G89" s="154"/>
    </row>
    <row r="90" spans="1:7">
      <c r="A90" s="170" t="s">
        <v>70</v>
      </c>
      <c r="E90" s="168">
        <f>[9]Notes!K6</f>
        <v>14565.86</v>
      </c>
      <c r="F90" s="153"/>
      <c r="G90" s="154"/>
    </row>
    <row r="91" spans="1:7">
      <c r="A91" s="170" t="s">
        <v>71</v>
      </c>
      <c r="E91" s="168">
        <f>[9]Notes!L6-[9]Notes!I6</f>
        <v>0</v>
      </c>
      <c r="F91" s="153"/>
      <c r="G91" s="154"/>
    </row>
    <row r="92" spans="1:7">
      <c r="A92" s="170"/>
      <c r="F92" s="153"/>
      <c r="G92" s="154"/>
    </row>
    <row r="93" spans="1:7">
      <c r="A93" s="151" t="s">
        <v>72</v>
      </c>
      <c r="F93" s="153"/>
      <c r="G93" s="154"/>
    </row>
    <row r="94" spans="1:7">
      <c r="A94" s="170" t="s">
        <v>73</v>
      </c>
      <c r="E94" s="168">
        <f>[9]Notes!I7</f>
        <v>0</v>
      </c>
      <c r="F94" s="153"/>
      <c r="G94" s="154"/>
    </row>
    <row r="95" spans="1:7">
      <c r="A95" s="170" t="s">
        <v>74</v>
      </c>
      <c r="E95" s="168">
        <f>[9]Notes!J7</f>
        <v>0</v>
      </c>
      <c r="F95" s="153"/>
      <c r="G95" s="154"/>
    </row>
    <row r="96" spans="1:7">
      <c r="A96" s="170" t="s">
        <v>75</v>
      </c>
      <c r="E96" s="168">
        <f>[9]Notes!H7</f>
        <v>693593.75</v>
      </c>
      <c r="F96" s="153"/>
      <c r="G96" s="154"/>
    </row>
    <row r="97" spans="1:7">
      <c r="A97" s="170"/>
      <c r="E97" s="168"/>
      <c r="F97" s="153"/>
      <c r="G97" s="154"/>
    </row>
    <row r="98" spans="1:7">
      <c r="A98" s="170" t="s">
        <v>76</v>
      </c>
      <c r="E98" s="168">
        <f>[9]Notes!K7</f>
        <v>693593.75</v>
      </c>
      <c r="F98" s="153"/>
      <c r="G98" s="154"/>
    </row>
    <row r="99" spans="1:7">
      <c r="A99" s="170" t="s">
        <v>77</v>
      </c>
      <c r="E99" s="168">
        <f>[9]Notes!L7-[9]Notes!I7</f>
        <v>0</v>
      </c>
      <c r="F99" s="153"/>
      <c r="G99" s="154"/>
    </row>
    <row r="100" spans="1:7">
      <c r="F100" s="153"/>
      <c r="G100" s="154"/>
    </row>
    <row r="101" spans="1:7">
      <c r="A101" s="151" t="s">
        <v>78</v>
      </c>
      <c r="F101" s="153"/>
      <c r="G101" s="154"/>
    </row>
    <row r="102" spans="1:7">
      <c r="A102" s="170" t="s">
        <v>79</v>
      </c>
      <c r="E102" s="168">
        <f>[9]Notes!I8</f>
        <v>0</v>
      </c>
      <c r="F102" s="153"/>
      <c r="G102" s="154"/>
    </row>
    <row r="103" spans="1:7">
      <c r="A103" s="170" t="s">
        <v>80</v>
      </c>
      <c r="E103" s="168">
        <f>[9]Notes!J8</f>
        <v>0</v>
      </c>
      <c r="F103" s="153"/>
      <c r="G103" s="154"/>
    </row>
    <row r="104" spans="1:7">
      <c r="A104" s="170" t="s">
        <v>81</v>
      </c>
      <c r="E104" s="168">
        <f>[9]Notes!H8</f>
        <v>182812.5</v>
      </c>
      <c r="F104" s="153"/>
      <c r="G104" s="154"/>
    </row>
    <row r="105" spans="1:7">
      <c r="A105" s="170"/>
      <c r="E105" s="168"/>
      <c r="F105" s="153"/>
      <c r="G105" s="154"/>
    </row>
    <row r="106" spans="1:7">
      <c r="A106" s="170" t="s">
        <v>82</v>
      </c>
      <c r="E106" s="168">
        <f>[9]Notes!K8</f>
        <v>182812.5</v>
      </c>
      <c r="F106" s="153"/>
      <c r="G106" s="154"/>
    </row>
    <row r="107" spans="1:7">
      <c r="A107" s="170" t="s">
        <v>83</v>
      </c>
      <c r="E107" s="168">
        <f>[9]Notes!L8-[9]Notes!I8</f>
        <v>0</v>
      </c>
      <c r="F107" s="153"/>
      <c r="G107" s="154"/>
    </row>
    <row r="108" spans="1:7">
      <c r="A108" s="170"/>
      <c r="E108" s="129"/>
      <c r="F108" s="153"/>
      <c r="G108" s="154"/>
    </row>
    <row r="109" spans="1:7">
      <c r="A109" s="151" t="s">
        <v>84</v>
      </c>
      <c r="F109" s="153"/>
      <c r="G109" s="154"/>
    </row>
    <row r="110" spans="1:7">
      <c r="A110" s="170" t="s">
        <v>85</v>
      </c>
      <c r="E110" s="169">
        <f>E72+E80+E88+E96+E104</f>
        <v>1343463.94</v>
      </c>
      <c r="F110" s="153"/>
      <c r="G110" s="154"/>
    </row>
    <row r="111" spans="1:7">
      <c r="A111" s="170" t="s">
        <v>86</v>
      </c>
      <c r="E111" s="169">
        <f>E74+E82+E90+E98+E106</f>
        <v>1343463.94</v>
      </c>
      <c r="F111" s="153"/>
      <c r="G111" s="154"/>
    </row>
    <row r="112" spans="1:7">
      <c r="A112" s="170" t="s">
        <v>87</v>
      </c>
      <c r="E112" s="169">
        <f>E70+E78+E94+E102</f>
        <v>0</v>
      </c>
      <c r="F112" s="153"/>
      <c r="G112" s="154"/>
    </row>
    <row r="113" spans="1:7">
      <c r="A113" s="170" t="s">
        <v>88</v>
      </c>
      <c r="E113" s="169">
        <f>E75+E83+E99+E107</f>
        <v>0</v>
      </c>
      <c r="F113" s="153"/>
      <c r="G113" s="154"/>
    </row>
    <row r="114" spans="1:7">
      <c r="F114" s="153"/>
      <c r="G114" s="154"/>
    </row>
    <row r="115" spans="1:7">
      <c r="A115" s="146" t="s">
        <v>89</v>
      </c>
      <c r="E115" s="126">
        <f>Avail_Amt-SUM([9]Waterfall!C9:C17)</f>
        <v>38341665.771083333</v>
      </c>
      <c r="F115" s="153"/>
      <c r="G115" s="154"/>
    </row>
    <row r="116" spans="1:7">
      <c r="A116" s="151"/>
      <c r="F116" s="153"/>
      <c r="G116" s="154"/>
    </row>
    <row r="117" spans="1:7">
      <c r="A117" s="146" t="s">
        <v>90</v>
      </c>
      <c r="E117" s="171">
        <f>SUM([9]Notes!N4:N8)</f>
        <v>35954159.430000067</v>
      </c>
      <c r="F117" s="153"/>
      <c r="G117" s="154"/>
    </row>
    <row r="118" spans="1:7">
      <c r="A118" s="146"/>
      <c r="F118" s="153"/>
      <c r="G118" s="154"/>
    </row>
    <row r="119" spans="1:7">
      <c r="A119" s="151" t="s">
        <v>91</v>
      </c>
      <c r="E119" s="168">
        <f>SUM([9]Notes!M4:M8)</f>
        <v>0</v>
      </c>
      <c r="F119" s="153"/>
      <c r="G119" s="154"/>
    </row>
    <row r="120" spans="1:7">
      <c r="A120" s="151" t="s">
        <v>92</v>
      </c>
      <c r="E120" s="172">
        <f>SUM([9]Notes!N4:N8)</f>
        <v>35954159.430000067</v>
      </c>
      <c r="F120" s="153"/>
      <c r="G120" s="154"/>
    </row>
    <row r="121" spans="1:7">
      <c r="A121" s="151" t="s">
        <v>93</v>
      </c>
      <c r="E121" s="169">
        <f>SUM([9]Notes!O4:O8)-SUM([9]Notes!M4:M8)</f>
        <v>0</v>
      </c>
      <c r="F121" s="153"/>
      <c r="G121" s="154"/>
    </row>
    <row r="122" spans="1:7">
      <c r="A122" s="151"/>
      <c r="E122" s="126"/>
      <c r="F122" s="153"/>
      <c r="G122" s="154"/>
    </row>
    <row r="123" spans="1:7">
      <c r="A123" s="146" t="s">
        <v>94</v>
      </c>
      <c r="E123" s="169">
        <f>[9]Notes!N9</f>
        <v>0</v>
      </c>
      <c r="F123" s="153"/>
      <c r="G123" s="154"/>
    </row>
    <row r="124" spans="1:7">
      <c r="A124" s="146"/>
      <c r="E124" s="173"/>
      <c r="F124" s="153"/>
      <c r="G124" s="154"/>
    </row>
    <row r="125" spans="1:7">
      <c r="A125" s="151" t="s">
        <v>95</v>
      </c>
      <c r="E125" s="168">
        <f>[9]Notes!M9</f>
        <v>0</v>
      </c>
      <c r="F125" s="153"/>
      <c r="G125" s="154"/>
    </row>
    <row r="126" spans="1:7">
      <c r="A126" s="151" t="s">
        <v>96</v>
      </c>
      <c r="E126" s="169">
        <f>[9]Notes!N9</f>
        <v>0</v>
      </c>
      <c r="F126" s="153"/>
      <c r="G126" s="154"/>
    </row>
    <row r="127" spans="1:7">
      <c r="A127" s="151" t="s">
        <v>97</v>
      </c>
      <c r="E127" s="169">
        <f>[9]Notes!O9-[9]Notes!M9</f>
        <v>0</v>
      </c>
      <c r="F127" s="153"/>
      <c r="G127" s="154"/>
    </row>
    <row r="128" spans="1:7">
      <c r="A128" s="151"/>
      <c r="E128" s="126"/>
      <c r="F128" s="153"/>
      <c r="G128" s="154"/>
    </row>
    <row r="129" spans="1:7">
      <c r="A129" s="146" t="s">
        <v>98</v>
      </c>
      <c r="E129" s="169">
        <f>Avail_Amt-SUM([9]Waterfall!C9:C22)</f>
        <v>2387506.3410832658</v>
      </c>
      <c r="F129" s="153"/>
      <c r="G129" s="154"/>
    </row>
    <row r="130" spans="1:7">
      <c r="A130" s="151" t="s">
        <v>99</v>
      </c>
      <c r="E130" s="168">
        <f>[9]Waterfall!C23</f>
        <v>0</v>
      </c>
      <c r="F130" s="153"/>
      <c r="G130" s="154"/>
    </row>
    <row r="131" spans="1:7">
      <c r="A131" s="146" t="s">
        <v>100</v>
      </c>
      <c r="E131" s="169">
        <f>E129-E130</f>
        <v>2387506.3410832658</v>
      </c>
      <c r="F131" s="153"/>
      <c r="G131" s="154"/>
    </row>
    <row r="132" spans="1:7">
      <c r="F132" s="153"/>
      <c r="G132" s="154"/>
    </row>
    <row r="133" spans="1:7" hidden="1">
      <c r="A133" s="103" t="s">
        <v>101</v>
      </c>
      <c r="F133" s="153"/>
      <c r="G133" s="154"/>
    </row>
    <row r="134" spans="1:7" hidden="1">
      <c r="F134" s="153"/>
      <c r="G134" s="154"/>
    </row>
    <row r="135" spans="1:7" hidden="1">
      <c r="A135" s="146" t="s">
        <v>102</v>
      </c>
      <c r="E135" s="168">
        <f>'[9]Credit Support'!B12</f>
        <v>0</v>
      </c>
      <c r="F135" s="153"/>
      <c r="G135" s="154"/>
    </row>
    <row r="136" spans="1:7" hidden="1">
      <c r="A136" s="146" t="s">
        <v>103</v>
      </c>
      <c r="E136" s="174">
        <f>'[9]Credit Support'!B13</f>
        <v>0</v>
      </c>
      <c r="F136" s="153"/>
      <c r="G136" s="154"/>
    </row>
    <row r="137" spans="1:7" hidden="1">
      <c r="A137" s="146" t="s">
        <v>104</v>
      </c>
      <c r="E137" s="169">
        <f>'[9]Credit Support'!B14</f>
        <v>0</v>
      </c>
      <c r="F137" s="153"/>
      <c r="G137" s="154"/>
    </row>
    <row r="138" spans="1:7" hidden="1">
      <c r="A138" s="146"/>
      <c r="E138" s="126"/>
      <c r="F138" s="153"/>
      <c r="G138" s="154"/>
    </row>
    <row r="139" spans="1:7" hidden="1">
      <c r="A139" s="146"/>
      <c r="E139" s="126"/>
      <c r="F139" s="153"/>
      <c r="G139" s="154"/>
    </row>
    <row r="140" spans="1:7">
      <c r="F140" s="153"/>
      <c r="G140" s="154"/>
    </row>
    <row r="141" spans="1:7">
      <c r="A141" s="103" t="s">
        <v>105</v>
      </c>
      <c r="F141" s="153"/>
      <c r="G141" s="154"/>
    </row>
    <row r="142" spans="1:7">
      <c r="F142" s="153"/>
      <c r="G142" s="154"/>
    </row>
    <row r="143" spans="1:7">
      <c r="A143" s="146" t="s">
        <v>106</v>
      </c>
      <c r="E143" s="169">
        <f>'[9]Initial Data'!D15</f>
        <v>3255209.69</v>
      </c>
      <c r="F143" s="153"/>
      <c r="G143" s="154"/>
    </row>
    <row r="144" spans="1:7">
      <c r="A144" s="146" t="s">
        <v>107</v>
      </c>
      <c r="E144" s="169">
        <f>'[9]Credit Support'!B8</f>
        <v>3255209.69</v>
      </c>
      <c r="F144" s="175"/>
      <c r="G144" s="154"/>
    </row>
    <row r="145" spans="1:256">
      <c r="A145" s="146" t="s">
        <v>108</v>
      </c>
      <c r="E145" s="168">
        <f>'[9]Credit Support'!B4</f>
        <v>3255209.69</v>
      </c>
      <c r="F145" s="153"/>
      <c r="G145" s="154"/>
    </row>
    <row r="146" spans="1:256" s="102" customFormat="1">
      <c r="A146" s="176" t="s">
        <v>109</v>
      </c>
      <c r="B146" s="176"/>
      <c r="C146" s="176"/>
      <c r="D146" s="176"/>
      <c r="E146" s="168">
        <f>'[9]Credit Support'!B5</f>
        <v>0</v>
      </c>
      <c r="F146" s="104"/>
      <c r="G146" s="154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  <c r="R146" s="176"/>
      <c r="S146" s="176"/>
      <c r="T146" s="176"/>
      <c r="U146" s="176"/>
      <c r="V146" s="176"/>
      <c r="W146" s="176"/>
      <c r="X146" s="176"/>
      <c r="Y146" s="176"/>
      <c r="Z146" s="176"/>
      <c r="AA146" s="176"/>
      <c r="AB146" s="176"/>
      <c r="AC146" s="176"/>
      <c r="AD146" s="176"/>
      <c r="AE146" s="176"/>
      <c r="AF146" s="176"/>
      <c r="AG146" s="176"/>
      <c r="AH146" s="176"/>
      <c r="AI146" s="176"/>
      <c r="AJ146" s="176"/>
      <c r="AK146" s="176"/>
      <c r="AL146" s="176"/>
      <c r="AM146" s="176"/>
      <c r="AN146" s="176"/>
      <c r="AO146" s="176"/>
      <c r="AP146" s="176"/>
      <c r="AQ146" s="176"/>
      <c r="AR146" s="176"/>
      <c r="AS146" s="176"/>
      <c r="AT146" s="176"/>
      <c r="AU146" s="176"/>
      <c r="AV146" s="176"/>
      <c r="AW146" s="176"/>
      <c r="AX146" s="176"/>
      <c r="AY146" s="176"/>
      <c r="AZ146" s="176"/>
      <c r="BA146" s="176"/>
      <c r="BB146" s="176"/>
      <c r="BC146" s="176"/>
      <c r="BD146" s="176"/>
      <c r="BE146" s="176"/>
      <c r="BF146" s="176"/>
      <c r="BG146" s="176"/>
      <c r="BH146" s="176"/>
      <c r="BI146" s="176"/>
      <c r="BJ146" s="176"/>
      <c r="BK146" s="176"/>
      <c r="BL146" s="176"/>
      <c r="BM146" s="176"/>
      <c r="BN146" s="176"/>
      <c r="BO146" s="176"/>
      <c r="BP146" s="176"/>
      <c r="BQ146" s="176"/>
      <c r="BR146" s="176"/>
      <c r="BS146" s="176"/>
      <c r="BT146" s="176"/>
      <c r="BU146" s="176"/>
      <c r="BV146" s="176"/>
      <c r="BW146" s="176"/>
      <c r="BX146" s="176"/>
      <c r="BY146" s="176"/>
      <c r="BZ146" s="176"/>
      <c r="CA146" s="176"/>
      <c r="CB146" s="176"/>
      <c r="CC146" s="176"/>
      <c r="CD146" s="176"/>
      <c r="CE146" s="176"/>
      <c r="CF146" s="176"/>
      <c r="CG146" s="176"/>
      <c r="CH146" s="176"/>
      <c r="CI146" s="176"/>
      <c r="CJ146" s="176"/>
      <c r="CK146" s="176"/>
      <c r="CL146" s="176"/>
      <c r="CM146" s="176"/>
      <c r="CN146" s="176"/>
      <c r="CO146" s="176"/>
      <c r="CP146" s="176"/>
      <c r="CQ146" s="176"/>
      <c r="CR146" s="176"/>
      <c r="CS146" s="176"/>
      <c r="CT146" s="176"/>
      <c r="CU146" s="176"/>
      <c r="CV146" s="176"/>
      <c r="CW146" s="176"/>
      <c r="CX146" s="176"/>
      <c r="CY146" s="176"/>
      <c r="CZ146" s="176"/>
      <c r="DA146" s="176"/>
      <c r="DB146" s="176"/>
      <c r="DC146" s="176"/>
      <c r="DD146" s="176"/>
      <c r="DE146" s="176"/>
      <c r="DF146" s="176"/>
      <c r="DG146" s="176"/>
      <c r="DH146" s="176"/>
      <c r="DI146" s="176"/>
      <c r="DJ146" s="176"/>
      <c r="DK146" s="176"/>
      <c r="DL146" s="176"/>
      <c r="DM146" s="176"/>
      <c r="DN146" s="176"/>
      <c r="DO146" s="176"/>
      <c r="DP146" s="176"/>
      <c r="DQ146" s="176"/>
      <c r="DR146" s="176"/>
      <c r="DS146" s="176"/>
      <c r="DT146" s="176"/>
      <c r="DU146" s="176"/>
      <c r="DV146" s="176"/>
      <c r="DW146" s="176"/>
      <c r="DX146" s="176"/>
      <c r="DY146" s="176"/>
      <c r="DZ146" s="176"/>
      <c r="EA146" s="176"/>
      <c r="EB146" s="176"/>
      <c r="EC146" s="176"/>
      <c r="ED146" s="176"/>
      <c r="EE146" s="176"/>
      <c r="EF146" s="176"/>
      <c r="EG146" s="176"/>
      <c r="EH146" s="176"/>
      <c r="EI146" s="176"/>
      <c r="EJ146" s="176"/>
      <c r="EK146" s="176"/>
      <c r="EL146" s="176"/>
      <c r="EM146" s="176"/>
      <c r="EN146" s="176"/>
      <c r="EO146" s="176"/>
      <c r="EP146" s="176"/>
      <c r="EQ146" s="176"/>
      <c r="ER146" s="176"/>
      <c r="ES146" s="176"/>
      <c r="ET146" s="176"/>
      <c r="EU146" s="176"/>
      <c r="EV146" s="176"/>
      <c r="EW146" s="176"/>
      <c r="EX146" s="176"/>
      <c r="EY146" s="176"/>
      <c r="EZ146" s="176"/>
      <c r="FA146" s="176"/>
      <c r="FB146" s="176"/>
      <c r="FC146" s="176"/>
      <c r="FD146" s="176"/>
      <c r="FE146" s="176"/>
      <c r="FF146" s="176"/>
      <c r="FG146" s="176"/>
      <c r="FH146" s="176"/>
      <c r="FI146" s="176"/>
      <c r="FJ146" s="176"/>
      <c r="FK146" s="176"/>
      <c r="FL146" s="176"/>
      <c r="FM146" s="176"/>
      <c r="FN146" s="176"/>
      <c r="FO146" s="176"/>
      <c r="FP146" s="176"/>
      <c r="FQ146" s="176"/>
      <c r="FR146" s="176"/>
      <c r="FS146" s="176"/>
      <c r="FT146" s="176"/>
      <c r="FU146" s="176"/>
      <c r="FV146" s="176"/>
      <c r="FW146" s="176"/>
      <c r="FX146" s="176"/>
      <c r="FY146" s="176"/>
      <c r="FZ146" s="176"/>
      <c r="GA146" s="176"/>
      <c r="GB146" s="176"/>
      <c r="GC146" s="176"/>
      <c r="GD146" s="176"/>
      <c r="GE146" s="176"/>
      <c r="GF146" s="176"/>
      <c r="GG146" s="176"/>
      <c r="GH146" s="176"/>
      <c r="GI146" s="176"/>
      <c r="GJ146" s="176"/>
      <c r="GK146" s="176"/>
      <c r="GL146" s="176"/>
      <c r="GM146" s="176"/>
      <c r="GN146" s="176"/>
      <c r="GO146" s="176"/>
      <c r="GP146" s="176"/>
      <c r="GQ146" s="176"/>
      <c r="GR146" s="176"/>
      <c r="GS146" s="176"/>
      <c r="GT146" s="176"/>
      <c r="GU146" s="176"/>
      <c r="GV146" s="176"/>
      <c r="GW146" s="176"/>
      <c r="GX146" s="176"/>
      <c r="GY146" s="176"/>
      <c r="GZ146" s="176"/>
      <c r="HA146" s="176"/>
      <c r="HB146" s="176"/>
      <c r="HC146" s="176"/>
      <c r="HD146" s="176"/>
      <c r="HE146" s="176"/>
      <c r="HF146" s="176"/>
      <c r="HG146" s="176"/>
      <c r="HH146" s="176"/>
      <c r="HI146" s="176"/>
      <c r="HJ146" s="176"/>
      <c r="HK146" s="176"/>
      <c r="HL146" s="176"/>
      <c r="HM146" s="176"/>
      <c r="HN146" s="176"/>
      <c r="HO146" s="176"/>
      <c r="HP146" s="176"/>
      <c r="HQ146" s="176"/>
      <c r="HR146" s="176"/>
      <c r="HS146" s="176"/>
      <c r="HT146" s="176"/>
      <c r="HU146" s="176"/>
      <c r="HV146" s="176"/>
      <c r="HW146" s="176"/>
      <c r="HX146" s="176"/>
      <c r="HY146" s="176"/>
      <c r="HZ146" s="176"/>
      <c r="IA146" s="176"/>
      <c r="IB146" s="176"/>
      <c r="IC146" s="176"/>
      <c r="ID146" s="176"/>
      <c r="IE146" s="176"/>
      <c r="IF146" s="176"/>
      <c r="IG146" s="176"/>
      <c r="IH146" s="176"/>
      <c r="II146" s="176"/>
      <c r="IJ146" s="176"/>
      <c r="IK146" s="176"/>
      <c r="IL146" s="176"/>
      <c r="IM146" s="176"/>
      <c r="IN146" s="176"/>
      <c r="IO146" s="176"/>
      <c r="IP146" s="176"/>
      <c r="IQ146" s="176"/>
      <c r="IR146" s="176"/>
      <c r="IS146" s="176"/>
      <c r="IT146" s="176"/>
      <c r="IU146" s="176"/>
      <c r="IV146" s="176"/>
    </row>
    <row r="147" spans="1:256">
      <c r="A147" s="146" t="s">
        <v>110</v>
      </c>
      <c r="E147" s="169">
        <f>'[9]Credit Support'!B7</f>
        <v>3255209.69</v>
      </c>
      <c r="F147" s="153"/>
      <c r="G147" s="154"/>
    </row>
    <row r="148" spans="1:256">
      <c r="F148" s="153"/>
      <c r="G148" s="154"/>
    </row>
    <row r="149" spans="1:256">
      <c r="A149" s="146" t="s">
        <v>111</v>
      </c>
      <c r="D149" s="177"/>
      <c r="E149" s="126">
        <f>E144</f>
        <v>3255209.69</v>
      </c>
      <c r="F149" s="153"/>
      <c r="G149" s="154"/>
    </row>
    <row r="150" spans="1:256">
      <c r="F150" s="153"/>
      <c r="G150" s="154"/>
    </row>
    <row r="151" spans="1:256">
      <c r="A151" s="103" t="s">
        <v>112</v>
      </c>
      <c r="F151" s="153"/>
      <c r="G151" s="154"/>
    </row>
    <row r="152" spans="1:256">
      <c r="F152" s="153"/>
      <c r="G152" s="154"/>
    </row>
    <row r="153" spans="1:256">
      <c r="A153" s="146" t="s">
        <v>113</v>
      </c>
      <c r="E153" s="178">
        <f>[9]Sources!B31</f>
        <v>3.8357429499999998E-2</v>
      </c>
      <c r="F153" s="153"/>
      <c r="G153" s="154"/>
    </row>
    <row r="154" spans="1:256">
      <c r="A154" s="146" t="s">
        <v>114</v>
      </c>
      <c r="E154" s="179">
        <f>[9]Sources!B32</f>
        <v>46.983007999999998</v>
      </c>
      <c r="F154" s="153"/>
      <c r="G154" s="154"/>
    </row>
    <row r="155" spans="1:256">
      <c r="F155" s="153"/>
      <c r="G155" s="154"/>
    </row>
    <row r="156" spans="1:256">
      <c r="D156" s="163" t="s">
        <v>42</v>
      </c>
      <c r="E156" s="163" t="s">
        <v>41</v>
      </c>
      <c r="F156" s="153"/>
      <c r="G156" s="154"/>
    </row>
    <row r="157" spans="1:256">
      <c r="A157" s="146" t="s">
        <v>115</v>
      </c>
      <c r="D157" s="169">
        <f>[9]Collateral!C19</f>
        <v>1488477.73</v>
      </c>
      <c r="E157" s="103">
        <f>+[9]Collateral!B19</f>
        <v>60</v>
      </c>
      <c r="F157" s="180"/>
      <c r="G157" s="154"/>
    </row>
    <row r="158" spans="1:256">
      <c r="A158" s="146" t="s">
        <v>116</v>
      </c>
      <c r="D158" s="174">
        <f>[9]Sources!B16</f>
        <v>807048.03</v>
      </c>
      <c r="F158" s="153"/>
      <c r="G158" s="154"/>
    </row>
    <row r="159" spans="1:256">
      <c r="A159" s="103" t="s">
        <v>117</v>
      </c>
      <c r="D159" s="126">
        <f>+D157-D158</f>
        <v>681429.7</v>
      </c>
    </row>
    <row r="160" spans="1:256">
      <c r="A160" s="146" t="s">
        <v>118</v>
      </c>
      <c r="D160" s="169">
        <f>Coll_BegBal</f>
        <v>952870330.70000005</v>
      </c>
      <c r="F160" s="180"/>
      <c r="G160" s="154"/>
    </row>
    <row r="161" spans="1:7">
      <c r="F161" s="180"/>
      <c r="G161" s="154"/>
    </row>
    <row r="162" spans="1:7">
      <c r="A162" s="146" t="s">
        <v>119</v>
      </c>
      <c r="D162" s="181">
        <f>[9]Sources!B34</f>
        <v>2.9499209999999998E-4</v>
      </c>
      <c r="F162" s="180"/>
      <c r="G162" s="154"/>
    </row>
    <row r="163" spans="1:7">
      <c r="A163" s="146" t="s">
        <v>120</v>
      </c>
      <c r="D163" s="181">
        <f>[9]Sources!B35</f>
        <v>5.5683570999999999E-3</v>
      </c>
      <c r="F163" s="180"/>
      <c r="G163" s="154"/>
    </row>
    <row r="164" spans="1:7">
      <c r="A164" s="146" t="s">
        <v>121</v>
      </c>
      <c r="D164" s="181">
        <f>[9]Sources!B36</f>
        <v>1.21778818E-2</v>
      </c>
      <c r="F164" s="180"/>
      <c r="G164" s="154"/>
    </row>
    <row r="165" spans="1:7">
      <c r="A165" s="146" t="s">
        <v>122</v>
      </c>
      <c r="D165" s="181">
        <f>IF(D160&lt;=0,0,12*(D157-D158)/D160)</f>
        <v>8.5816045862115112E-3</v>
      </c>
      <c r="F165" s="153"/>
      <c r="G165" s="154"/>
    </row>
    <row r="166" spans="1:7">
      <c r="A166" s="146" t="s">
        <v>123</v>
      </c>
      <c r="D166" s="178">
        <f>AVERAGE(D162:D165)</f>
        <v>6.6557088965528768E-3</v>
      </c>
      <c r="F166" s="153"/>
      <c r="G166" s="154"/>
    </row>
    <row r="167" spans="1:7">
      <c r="A167" s="146"/>
      <c r="F167" s="153"/>
      <c r="G167" s="154"/>
    </row>
    <row r="168" spans="1:7">
      <c r="A168" s="146" t="s">
        <v>124</v>
      </c>
      <c r="D168" s="126">
        <f>[9]Collateral!C20</f>
        <v>9786807.7600000016</v>
      </c>
      <c r="F168" s="153"/>
      <c r="G168" s="154"/>
    </row>
    <row r="169" spans="1:7">
      <c r="A169" s="146"/>
      <c r="F169" s="153"/>
      <c r="G169" s="154"/>
    </row>
    <row r="170" spans="1:7" ht="36">
      <c r="A170" s="146" t="s">
        <v>125</v>
      </c>
      <c r="D170" s="163" t="s">
        <v>42</v>
      </c>
      <c r="E170" s="163" t="s">
        <v>41</v>
      </c>
      <c r="F170" s="182" t="s">
        <v>126</v>
      </c>
      <c r="G170" s="154"/>
    </row>
    <row r="171" spans="1:7">
      <c r="A171" s="151" t="s">
        <v>127</v>
      </c>
      <c r="D171" s="168">
        <f>[9]Collateral!C15</f>
        <v>5661316.3399999999</v>
      </c>
      <c r="E171" s="183">
        <f>[9]Collateral!B15</f>
        <v>239</v>
      </c>
      <c r="F171" s="181">
        <f>[9]Collateral!D15</f>
        <v>6.1888423990442776E-3</v>
      </c>
      <c r="G171" s="154"/>
    </row>
    <row r="172" spans="1:7">
      <c r="A172" s="151" t="s">
        <v>128</v>
      </c>
      <c r="D172" s="168">
        <f>[9]Collateral!C16</f>
        <v>1390961.6</v>
      </c>
      <c r="E172" s="183">
        <f>[9]Collateral!B16</f>
        <v>64</v>
      </c>
      <c r="F172" s="181">
        <f>[9]Collateral!D16</f>
        <v>1.5205725326987234E-3</v>
      </c>
      <c r="G172" s="154"/>
    </row>
    <row r="173" spans="1:7">
      <c r="A173" s="151" t="s">
        <v>129</v>
      </c>
      <c r="D173" s="123">
        <f>[9]Collateral!C17</f>
        <v>815123.61</v>
      </c>
      <c r="E173" s="184">
        <f>[9]Collateral!B17</f>
        <v>39</v>
      </c>
      <c r="F173" s="181">
        <f>[9]Collateral!D17</f>
        <v>8.910774906512347E-4</v>
      </c>
      <c r="G173" s="154"/>
    </row>
    <row r="174" spans="1:7">
      <c r="A174" s="151" t="s">
        <v>130</v>
      </c>
      <c r="D174" s="185">
        <f>+[9]Collateral!C18</f>
        <v>0</v>
      </c>
      <c r="E174" s="186">
        <f>+[9]Collateral!B18</f>
        <v>0</v>
      </c>
      <c r="F174" s="187">
        <f>[9]Collateral!D18</f>
        <v>0</v>
      </c>
      <c r="G174" s="154"/>
    </row>
    <row r="175" spans="1:7">
      <c r="A175" s="146" t="s">
        <v>131</v>
      </c>
      <c r="D175" s="188">
        <f>SUM(D171:D174)</f>
        <v>7867401.5499999998</v>
      </c>
      <c r="E175" s="183">
        <f>SUM(E171:E174)</f>
        <v>342</v>
      </c>
      <c r="F175" s="189">
        <f>SUM(F171:F174)</f>
        <v>8.6004924223942354E-3</v>
      </c>
      <c r="G175" s="154"/>
    </row>
    <row r="176" spans="1:7">
      <c r="A176" s="146"/>
      <c r="D176" s="168"/>
      <c r="E176" s="183"/>
      <c r="F176" s="153"/>
      <c r="G176" s="154"/>
    </row>
    <row r="177" spans="1:7">
      <c r="A177" s="146" t="s">
        <v>132</v>
      </c>
      <c r="D177" s="181"/>
      <c r="E177" s="181"/>
      <c r="F177" s="180"/>
      <c r="G177" s="154"/>
    </row>
    <row r="178" spans="1:7">
      <c r="A178" s="146" t="s">
        <v>133</v>
      </c>
      <c r="D178" s="181">
        <f>[9]Collateral!C22</f>
        <v>1.8785609999999999E-3</v>
      </c>
      <c r="E178" s="181">
        <f>[9]Collateral!B22</f>
        <v>1.9032668999999999E-3</v>
      </c>
      <c r="F178" s="180"/>
      <c r="G178" s="154"/>
    </row>
    <row r="179" spans="1:7">
      <c r="A179" s="146" t="s">
        <v>134</v>
      </c>
      <c r="D179" s="181">
        <f>[9]Collateral!C23</f>
        <v>2.5238807999999999E-3</v>
      </c>
      <c r="E179" s="181">
        <f>[9]Collateral!B23</f>
        <v>2.1200424000000001E-3</v>
      </c>
      <c r="F179" s="180"/>
      <c r="G179" s="154"/>
    </row>
    <row r="180" spans="1:7">
      <c r="A180" s="146" t="s">
        <v>135</v>
      </c>
      <c r="D180" s="181">
        <f>[9]Collateral!C24</f>
        <v>2.9030111000000001E-3</v>
      </c>
      <c r="E180" s="181">
        <f>[9]Collateral!B24</f>
        <v>2.4076228000000002E-3</v>
      </c>
      <c r="F180" s="180"/>
      <c r="G180" s="154"/>
    </row>
    <row r="181" spans="1:7">
      <c r="A181" s="146" t="s">
        <v>136</v>
      </c>
      <c r="D181" s="181">
        <f>IF(Coll_EndBal&lt;=0,0,SUM(D172:D174)/Coll_EndBal)</f>
        <v>2.4116500233499578E-3</v>
      </c>
      <c r="E181" s="181">
        <f>IF(D53&lt;=0,0,SUM('Sep20'!E172:E174)/D53)</f>
        <v>2.1572035939430747E-3</v>
      </c>
      <c r="F181" s="153"/>
      <c r="G181" s="154"/>
    </row>
    <row r="182" spans="1:7">
      <c r="A182" s="146" t="s">
        <v>137</v>
      </c>
      <c r="D182" s="181">
        <f>AVERAGE(D178:D181)</f>
        <v>2.4292757308374893E-3</v>
      </c>
      <c r="E182" s="181">
        <f>AVERAGE(E178:E181)</f>
        <v>2.1470339234857688E-3</v>
      </c>
      <c r="F182" s="153"/>
      <c r="G182" s="154"/>
    </row>
    <row r="183" spans="1:7">
      <c r="F183" s="153"/>
      <c r="G183" s="154"/>
    </row>
    <row r="184" spans="1:7">
      <c r="A184" s="102" t="s">
        <v>138</v>
      </c>
      <c r="B184" s="102"/>
      <c r="C184" s="102"/>
      <c r="D184" s="190">
        <f>+[9]Collateral!C27</f>
        <v>2344528.2799999998</v>
      </c>
      <c r="F184" s="153"/>
      <c r="G184" s="154"/>
    </row>
    <row r="185" spans="1:7">
      <c r="A185" s="102" t="s">
        <v>139</v>
      </c>
      <c r="B185" s="102"/>
      <c r="C185" s="102"/>
      <c r="D185" s="181">
        <f>+[9]Collateral!C27/Coll_EndBal</f>
        <v>2.5629933311626871E-3</v>
      </c>
      <c r="F185" s="153"/>
      <c r="G185" s="154"/>
    </row>
    <row r="186" spans="1:7">
      <c r="A186" s="102" t="s">
        <v>140</v>
      </c>
      <c r="B186" s="102"/>
      <c r="C186" s="102"/>
      <c r="D186" s="181">
        <f>+'[9]Initial Data'!D49</f>
        <v>4.9000000000000002E-2</v>
      </c>
      <c r="F186" s="153"/>
      <c r="G186" s="154"/>
    </row>
    <row r="187" spans="1:7">
      <c r="A187" s="102" t="s">
        <v>141</v>
      </c>
      <c r="B187" s="102"/>
      <c r="C187" s="102"/>
      <c r="D187" s="191" t="str">
        <f>+IF(D185&lt;=D186,"No","Yes")</f>
        <v>No</v>
      </c>
      <c r="F187" s="153"/>
      <c r="G187" s="154"/>
    </row>
    <row r="188" spans="1:7">
      <c r="F188" s="153"/>
      <c r="G188" s="154"/>
    </row>
    <row r="189" spans="1:7">
      <c r="A189" s="102" t="s">
        <v>157</v>
      </c>
      <c r="D189" s="97">
        <v>11075355.059999999</v>
      </c>
      <c r="F189" s="153"/>
      <c r="G189" s="100"/>
    </row>
    <row r="190" spans="1:7">
      <c r="A190" s="102" t="s">
        <v>158</v>
      </c>
      <c r="B190" s="95"/>
      <c r="C190" s="95"/>
      <c r="D190" s="98">
        <v>412</v>
      </c>
      <c r="F190" s="153"/>
      <c r="G190" s="100"/>
    </row>
    <row r="191" spans="1:7">
      <c r="F191" s="153"/>
      <c r="G191" s="100"/>
    </row>
    <row r="192" spans="1:7">
      <c r="A192" s="103" t="s">
        <v>142</v>
      </c>
      <c r="F192" s="153"/>
      <c r="G192" s="154"/>
    </row>
    <row r="193" spans="1:7">
      <c r="F193" s="153"/>
      <c r="G193" s="154"/>
    </row>
    <row r="194" spans="1:7">
      <c r="A194" s="146"/>
      <c r="E194" s="192"/>
      <c r="F194" s="153"/>
      <c r="G194" s="154"/>
    </row>
    <row r="195" spans="1:7">
      <c r="A195" s="146" t="s">
        <v>143</v>
      </c>
      <c r="E195" s="173"/>
      <c r="F195" s="153"/>
      <c r="G195" s="154"/>
    </row>
    <row r="196" spans="1:7">
      <c r="A196" s="146" t="s">
        <v>144</v>
      </c>
      <c r="E196" s="173"/>
      <c r="F196" s="153"/>
      <c r="G196" s="154"/>
    </row>
    <row r="197" spans="1:7">
      <c r="A197" s="146" t="s">
        <v>145</v>
      </c>
      <c r="E197" s="192"/>
      <c r="F197" s="153"/>
      <c r="G197" s="154"/>
    </row>
    <row r="198" spans="1:7">
      <c r="A198" s="146" t="s">
        <v>146</v>
      </c>
      <c r="E198" s="192" t="str">
        <f>VLOOKUP("STMNT_TO_NOTEHLD_2",'[9]Current Data'!B:F,2,FALSE)</f>
        <v>NO</v>
      </c>
      <c r="F198" s="153"/>
      <c r="G198" s="154"/>
    </row>
    <row r="199" spans="1:7">
      <c r="A199" s="146"/>
      <c r="E199" s="173"/>
      <c r="F199" s="153"/>
      <c r="G199" s="154"/>
    </row>
    <row r="200" spans="1:7">
      <c r="A200" s="146" t="s">
        <v>159</v>
      </c>
      <c r="E200" s="173"/>
      <c r="F200" s="153"/>
      <c r="G200" s="154"/>
    </row>
    <row r="201" spans="1:7">
      <c r="A201" s="146" t="s">
        <v>150</v>
      </c>
      <c r="E201" s="192" t="str">
        <f>VLOOKUP("STMNT_TO_NOTEHLD_4",'[9]Current Data'!B:F,2,FALSE)</f>
        <v>NO</v>
      </c>
      <c r="F201" s="153"/>
      <c r="G201" s="154"/>
    </row>
    <row r="202" spans="1:7">
      <c r="A202" s="146"/>
      <c r="E202" s="173"/>
      <c r="F202" s="153"/>
      <c r="G202" s="154"/>
    </row>
    <row r="203" spans="1:7">
      <c r="A203" s="146" t="s">
        <v>160</v>
      </c>
      <c r="E203" s="173"/>
      <c r="F203" s="153"/>
      <c r="G203" s="154"/>
    </row>
    <row r="204" spans="1:7">
      <c r="A204" s="146" t="s">
        <v>152</v>
      </c>
      <c r="E204" s="192" t="str">
        <f>VLOOKUP("STMNT_TO_NOTEHLD_5",'[9]Current Data'!B:F,2,FALSE)</f>
        <v>NO</v>
      </c>
      <c r="F204" s="153"/>
      <c r="G204" s="154"/>
    </row>
    <row r="205" spans="1:7">
      <c r="A205" s="146"/>
      <c r="E205" s="192"/>
      <c r="F205" s="153"/>
      <c r="G205" s="154"/>
    </row>
    <row r="206" spans="1:7">
      <c r="A206" s="146" t="s">
        <v>161</v>
      </c>
      <c r="E206" s="173"/>
      <c r="G206" s="154"/>
    </row>
    <row r="207" spans="1:7">
      <c r="A207" s="146" t="s">
        <v>154</v>
      </c>
      <c r="E207" s="192" t="str">
        <f>VLOOKUP("STMNT_TO_NOTEHLD_6",'[9]Current Data'!B:F,2,FALSE)</f>
        <v>NO</v>
      </c>
      <c r="F207" s="149"/>
      <c r="G207" s="154"/>
    </row>
    <row r="208" spans="1:7">
      <c r="G208" s="150"/>
    </row>
    <row r="209" spans="1:7">
      <c r="G209" s="150"/>
    </row>
    <row r="210" spans="1:7">
      <c r="F210" s="149"/>
      <c r="G210" s="150"/>
    </row>
    <row r="211" spans="1:7">
      <c r="F211" s="149"/>
      <c r="G211" s="150"/>
    </row>
    <row r="212" spans="1:7">
      <c r="F212" s="149"/>
      <c r="G212" s="150"/>
    </row>
    <row r="213" spans="1:7">
      <c r="F213" s="149"/>
      <c r="G213" s="150"/>
    </row>
    <row r="214" spans="1:7">
      <c r="A214" s="193"/>
      <c r="B214" s="193"/>
      <c r="C214" s="193"/>
      <c r="D214" s="193"/>
      <c r="E214" s="193"/>
      <c r="F214" s="149"/>
      <c r="G214" s="150"/>
    </row>
    <row r="215" spans="1:7">
      <c r="A215" s="193"/>
      <c r="B215" s="193"/>
      <c r="C215" s="193"/>
      <c r="D215" s="193"/>
      <c r="E215" s="193"/>
      <c r="F215" s="149"/>
      <c r="G215" s="150"/>
    </row>
    <row r="216" spans="1:7">
      <c r="A216" s="193"/>
      <c r="B216" s="193"/>
      <c r="C216" s="193"/>
      <c r="D216" s="193"/>
      <c r="E216" s="193"/>
      <c r="F216" s="149"/>
      <c r="G216" s="150"/>
    </row>
    <row r="217" spans="1:7">
      <c r="A217" s="193"/>
      <c r="B217" s="193"/>
      <c r="C217" s="193"/>
      <c r="D217" s="193"/>
      <c r="E217" s="193"/>
      <c r="F217" s="149"/>
      <c r="G217" s="150"/>
    </row>
    <row r="218" spans="1:7">
      <c r="A218" s="193"/>
      <c r="B218" s="193"/>
      <c r="C218" s="193"/>
      <c r="D218" s="193"/>
      <c r="E218" s="193"/>
      <c r="F218" s="149"/>
      <c r="G218" s="150"/>
    </row>
    <row r="219" spans="1:7">
      <c r="A219" s="193"/>
      <c r="B219" s="193"/>
      <c r="C219" s="193"/>
      <c r="D219" s="193"/>
      <c r="E219" s="193"/>
      <c r="F219" s="149"/>
      <c r="G219" s="150"/>
    </row>
    <row r="220" spans="1:7">
      <c r="A220" s="193"/>
      <c r="B220" s="193"/>
      <c r="C220" s="193"/>
      <c r="D220" s="193"/>
      <c r="E220" s="193"/>
      <c r="F220" s="149"/>
      <c r="G220" s="150"/>
    </row>
    <row r="221" spans="1:7">
      <c r="F221" s="149"/>
      <c r="G221" s="150"/>
    </row>
    <row r="222" spans="1:7">
      <c r="A222" s="193"/>
      <c r="B222" s="193"/>
      <c r="C222" s="193"/>
      <c r="D222" s="193"/>
      <c r="E222" s="193"/>
      <c r="F222" s="149"/>
      <c r="G222" s="150"/>
    </row>
    <row r="223" spans="1:7">
      <c r="A223" s="193"/>
      <c r="B223" s="193"/>
      <c r="C223" s="193"/>
      <c r="D223" s="193"/>
      <c r="E223" s="193"/>
      <c r="F223" s="149"/>
      <c r="G223" s="150"/>
    </row>
    <row r="224" spans="1:7">
      <c r="A224" s="193"/>
      <c r="B224" s="193"/>
      <c r="C224" s="193"/>
      <c r="D224" s="193"/>
      <c r="E224" s="193"/>
      <c r="F224" s="149"/>
      <c r="G224" s="150"/>
    </row>
    <row r="225" spans="1:7">
      <c r="A225" s="193"/>
      <c r="B225" s="193"/>
      <c r="C225" s="193"/>
      <c r="D225" s="193"/>
      <c r="E225" s="193"/>
      <c r="F225" s="149"/>
      <c r="G225" s="150"/>
    </row>
    <row r="226" spans="1:7">
      <c r="A226" s="193"/>
      <c r="B226" s="193"/>
      <c r="C226" s="193"/>
      <c r="D226" s="193"/>
      <c r="E226" s="193"/>
      <c r="F226" s="149"/>
      <c r="G226" s="150"/>
    </row>
    <row r="227" spans="1:7">
      <c r="A227" s="193"/>
      <c r="B227" s="193"/>
      <c r="C227" s="193"/>
      <c r="D227" s="193"/>
      <c r="E227" s="193"/>
      <c r="F227" s="149"/>
      <c r="G227" s="150"/>
    </row>
    <row r="228" spans="1:7">
      <c r="A228" s="193"/>
      <c r="B228" s="193"/>
      <c r="C228" s="193"/>
      <c r="D228" s="193"/>
      <c r="E228" s="193"/>
      <c r="F228" s="149"/>
      <c r="G228" s="150"/>
    </row>
    <row r="229" spans="1:7">
      <c r="F229" s="149"/>
      <c r="G229" s="150"/>
    </row>
    <row r="230" spans="1:7">
      <c r="F230" s="149"/>
      <c r="G230" s="150"/>
    </row>
    <row r="231" spans="1:7">
      <c r="F231" s="149"/>
      <c r="G231" s="150"/>
    </row>
    <row r="232" spans="1:7">
      <c r="F232" s="149"/>
      <c r="G232" s="150"/>
    </row>
    <row r="233" spans="1:7">
      <c r="F233" s="149"/>
      <c r="G233" s="150"/>
    </row>
    <row r="234" spans="1:7">
      <c r="F234" s="149"/>
      <c r="G234" s="150"/>
    </row>
    <row r="235" spans="1:7">
      <c r="F235" s="149"/>
      <c r="G235" s="150"/>
    </row>
    <row r="236" spans="1:7">
      <c r="F236" s="149"/>
      <c r="G236" s="150"/>
    </row>
    <row r="237" spans="1:7">
      <c r="F237" s="149"/>
      <c r="G237" s="150"/>
    </row>
    <row r="238" spans="1:7">
      <c r="F238" s="149"/>
      <c r="G238" s="150"/>
    </row>
    <row r="239" spans="1:7">
      <c r="F239" s="149"/>
      <c r="G239" s="150"/>
    </row>
    <row r="240" spans="1:7">
      <c r="F240" s="149"/>
      <c r="G240" s="150"/>
    </row>
    <row r="241" spans="6:7">
      <c r="F241" s="149"/>
      <c r="G241" s="150"/>
    </row>
    <row r="242" spans="6:7">
      <c r="F242" s="149"/>
      <c r="G242" s="150"/>
    </row>
    <row r="243" spans="6:7">
      <c r="F243" s="149"/>
      <c r="G243" s="150"/>
    </row>
    <row r="244" spans="6:7">
      <c r="F244" s="149"/>
      <c r="G244" s="150"/>
    </row>
    <row r="245" spans="6:7">
      <c r="F245" s="149"/>
      <c r="G245" s="150"/>
    </row>
    <row r="246" spans="6:7">
      <c r="F246" s="149"/>
      <c r="G246" s="150"/>
    </row>
    <row r="247" spans="6:7">
      <c r="F247" s="149"/>
      <c r="G247" s="150"/>
    </row>
    <row r="248" spans="6:7">
      <c r="F248" s="149"/>
      <c r="G248" s="150"/>
    </row>
    <row r="249" spans="6:7">
      <c r="F249" s="149"/>
      <c r="G249" s="150"/>
    </row>
    <row r="250" spans="6:7">
      <c r="F250" s="149"/>
      <c r="G250" s="150"/>
    </row>
    <row r="251" spans="6:7">
      <c r="F251" s="149"/>
      <c r="G251" s="150"/>
    </row>
    <row r="252" spans="6:7">
      <c r="F252" s="149"/>
      <c r="G252" s="150"/>
    </row>
    <row r="253" spans="6:7">
      <c r="F253" s="149"/>
      <c r="G253" s="150"/>
    </row>
    <row r="254" spans="6:7">
      <c r="F254" s="149"/>
      <c r="G254" s="150"/>
    </row>
    <row r="255" spans="6:7">
      <c r="F255" s="149"/>
      <c r="G255" s="150"/>
    </row>
    <row r="256" spans="6:7">
      <c r="F256" s="149"/>
      <c r="G256" s="150"/>
    </row>
    <row r="257" spans="6:7">
      <c r="F257" s="149"/>
      <c r="G257" s="150"/>
    </row>
    <row r="258" spans="6:7">
      <c r="F258" s="149"/>
      <c r="G258" s="150"/>
    </row>
    <row r="259" spans="6:7">
      <c r="F259" s="149"/>
      <c r="G259" s="150"/>
    </row>
    <row r="260" spans="6:7">
      <c r="F260" s="149"/>
      <c r="G260" s="150"/>
    </row>
    <row r="261" spans="6:7">
      <c r="F261" s="149"/>
      <c r="G261" s="150"/>
    </row>
    <row r="262" spans="6:7">
      <c r="F262" s="149"/>
      <c r="G262" s="150"/>
    </row>
    <row r="263" spans="6:7">
      <c r="F263" s="149"/>
      <c r="G263" s="150"/>
    </row>
    <row r="264" spans="6:7">
      <c r="F264" s="149"/>
      <c r="G264" s="150"/>
    </row>
    <row r="265" spans="6:7">
      <c r="F265" s="149"/>
      <c r="G265" s="150"/>
    </row>
    <row r="266" spans="6:7">
      <c r="F266" s="149"/>
      <c r="G266" s="150"/>
    </row>
    <row r="267" spans="6:7">
      <c r="F267" s="149"/>
      <c r="G267" s="150"/>
    </row>
    <row r="268" spans="6:7">
      <c r="F268" s="149"/>
      <c r="G268" s="150"/>
    </row>
    <row r="269" spans="6:7">
      <c r="F269" s="149"/>
      <c r="G269" s="150"/>
    </row>
    <row r="270" spans="6:7">
      <c r="F270" s="149"/>
      <c r="G270" s="150"/>
    </row>
    <row r="271" spans="6:7">
      <c r="F271" s="149"/>
      <c r="G271" s="150"/>
    </row>
    <row r="272" spans="6:7">
      <c r="F272" s="149"/>
      <c r="G272" s="150"/>
    </row>
    <row r="273" spans="6:7">
      <c r="F273" s="149"/>
      <c r="G273" s="150"/>
    </row>
    <row r="274" spans="6:7">
      <c r="F274" s="149"/>
      <c r="G274" s="150"/>
    </row>
    <row r="275" spans="6:7">
      <c r="F275" s="149"/>
      <c r="G275" s="150"/>
    </row>
    <row r="276" spans="6:7">
      <c r="F276" s="149"/>
      <c r="G276" s="150"/>
    </row>
    <row r="277" spans="6:7">
      <c r="F277" s="149"/>
      <c r="G277" s="150"/>
    </row>
    <row r="278" spans="6:7">
      <c r="F278" s="149"/>
      <c r="G278" s="150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19-C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A1:IV278"/>
  <sheetViews>
    <sheetView showRuler="0" topLeftCell="A187" zoomScale="80" zoomScaleNormal="80" zoomScaleSheetLayoutView="90" workbookViewId="0">
      <selection activeCell="D219" sqref="D219"/>
    </sheetView>
  </sheetViews>
  <sheetFormatPr defaultColWidth="9.140625" defaultRowHeight="18"/>
  <cols>
    <col min="1" max="1" width="43.42578125" style="103" customWidth="1"/>
    <col min="2" max="2" width="23.85546875" style="103" customWidth="1"/>
    <col min="3" max="3" width="26.85546875" style="103" customWidth="1"/>
    <col min="4" max="4" width="24.5703125" style="103" customWidth="1"/>
    <col min="5" max="5" width="39.42578125" style="103" bestFit="1" customWidth="1"/>
    <col min="6" max="6" width="23.85546875" style="104" customWidth="1"/>
    <col min="7" max="7" width="34.5703125" style="105" customWidth="1"/>
    <col min="8" max="9" width="34.5703125" style="103" customWidth="1"/>
    <col min="10" max="10" width="9.140625" style="103"/>
    <col min="11" max="11" width="9.5703125" style="103" bestFit="1" customWidth="1"/>
    <col min="12" max="16384" width="9.140625" style="103"/>
  </cols>
  <sheetData>
    <row r="1" spans="1:13">
      <c r="A1" s="101" t="s">
        <v>0</v>
      </c>
      <c r="B1" s="102"/>
    </row>
    <row r="2" spans="1:13" ht="15.75" customHeight="1">
      <c r="A2" s="102"/>
      <c r="B2" s="102"/>
      <c r="C2" s="106"/>
    </row>
    <row r="3" spans="1:13" ht="15.75" customHeight="1">
      <c r="A3" s="102" t="s">
        <v>1</v>
      </c>
      <c r="B3" s="107">
        <v>44074</v>
      </c>
      <c r="C3" s="108" t="s">
        <v>2</v>
      </c>
      <c r="D3" s="103">
        <v>30</v>
      </c>
      <c r="E3" s="103" t="s">
        <v>3</v>
      </c>
      <c r="F3" s="109">
        <v>44044</v>
      </c>
      <c r="G3" s="103"/>
    </row>
    <row r="4" spans="1:13" ht="15.75" customHeight="1">
      <c r="A4" s="102" t="s">
        <v>4</v>
      </c>
      <c r="B4" s="107">
        <v>44089</v>
      </c>
      <c r="C4" s="108" t="s">
        <v>5</v>
      </c>
      <c r="D4" s="110">
        <v>29</v>
      </c>
      <c r="E4" s="103" t="s">
        <v>6</v>
      </c>
      <c r="F4" s="109">
        <v>44074</v>
      </c>
      <c r="G4" s="103"/>
    </row>
    <row r="5" spans="1:13" ht="17.25" customHeight="1">
      <c r="A5" s="102"/>
      <c r="B5" s="102"/>
      <c r="C5" s="106"/>
      <c r="E5" s="103" t="s">
        <v>7</v>
      </c>
      <c r="F5" s="109">
        <v>44060</v>
      </c>
      <c r="G5" s="103"/>
    </row>
    <row r="6" spans="1:13" ht="15.75" customHeight="1">
      <c r="A6" s="102"/>
      <c r="B6" s="102"/>
      <c r="C6" s="106"/>
      <c r="E6" s="103" t="s">
        <v>8</v>
      </c>
      <c r="F6" s="109">
        <v>44089</v>
      </c>
      <c r="G6" s="103"/>
    </row>
    <row r="7" spans="1:13">
      <c r="A7" s="111"/>
      <c r="B7" s="112"/>
      <c r="C7" s="113"/>
      <c r="D7" s="114"/>
      <c r="E7" s="111"/>
      <c r="F7" s="115"/>
    </row>
    <row r="8" spans="1:13">
      <c r="A8" s="111"/>
      <c r="B8" s="111"/>
      <c r="C8" s="113"/>
      <c r="D8" s="114"/>
      <c r="E8" s="111"/>
      <c r="F8" s="115"/>
    </row>
    <row r="9" spans="1:13">
      <c r="A9" s="116"/>
      <c r="B9" s="117" t="s">
        <v>9</v>
      </c>
      <c r="C9" s="118" t="s">
        <v>10</v>
      </c>
      <c r="D9" s="118" t="s">
        <v>11</v>
      </c>
      <c r="E9" s="118" t="s">
        <v>12</v>
      </c>
      <c r="F9" s="119" t="s">
        <v>13</v>
      </c>
    </row>
    <row r="10" spans="1:13">
      <c r="A10" s="116" t="s">
        <v>14</v>
      </c>
      <c r="B10" s="120"/>
      <c r="C10" s="121">
        <v>1364914302.27</v>
      </c>
      <c r="D10" s="122">
        <v>989729807.13</v>
      </c>
      <c r="E10" s="123">
        <v>952870330.70000005</v>
      </c>
      <c r="F10" s="124">
        <v>0.73180410870967272</v>
      </c>
      <c r="G10" s="125"/>
      <c r="H10" s="126"/>
      <c r="I10" s="126"/>
      <c r="J10" s="126"/>
      <c r="K10" s="126"/>
      <c r="L10" s="126"/>
      <c r="M10" s="126"/>
    </row>
    <row r="11" spans="1:13">
      <c r="A11" s="116" t="s">
        <v>15</v>
      </c>
      <c r="B11" s="120"/>
      <c r="C11" s="127">
        <v>62830425.780000001</v>
      </c>
      <c r="D11" s="122">
        <v>38968926.869999997</v>
      </c>
      <c r="E11" s="123">
        <v>36860721.659999996</v>
      </c>
      <c r="F11" s="124"/>
      <c r="G11" s="125"/>
      <c r="H11" s="126"/>
      <c r="I11" s="126"/>
      <c r="J11" s="126"/>
      <c r="K11" s="126"/>
      <c r="L11" s="126"/>
      <c r="M11" s="126"/>
    </row>
    <row r="12" spans="1:13">
      <c r="A12" s="116" t="s">
        <v>16</v>
      </c>
      <c r="B12" s="120"/>
      <c r="C12" s="128">
        <v>1302083876.49</v>
      </c>
      <c r="D12" s="122">
        <v>950760880.25999999</v>
      </c>
      <c r="E12" s="123">
        <v>916009609.04000008</v>
      </c>
      <c r="F12" s="124"/>
      <c r="G12" s="125"/>
      <c r="H12" s="126"/>
      <c r="I12" s="126"/>
      <c r="J12" s="126"/>
      <c r="K12" s="126"/>
      <c r="L12" s="126"/>
      <c r="M12" s="126"/>
    </row>
    <row r="13" spans="1:13">
      <c r="A13" s="116" t="s">
        <v>17</v>
      </c>
      <c r="B13" s="111"/>
      <c r="C13" s="128">
        <v>1302083876.49</v>
      </c>
      <c r="D13" s="122">
        <v>950760880.26000071</v>
      </c>
      <c r="E13" s="123">
        <v>916009609.0400008</v>
      </c>
      <c r="F13" s="124">
        <v>0.70349508628374124</v>
      </c>
      <c r="G13" s="125"/>
      <c r="H13" s="129"/>
      <c r="I13" s="126"/>
      <c r="J13" s="126"/>
      <c r="K13" s="126"/>
      <c r="L13" s="126"/>
      <c r="M13" s="126"/>
    </row>
    <row r="14" spans="1:13">
      <c r="A14" s="130" t="s">
        <v>18</v>
      </c>
      <c r="B14" s="131">
        <v>1.9597799999999999E-2</v>
      </c>
      <c r="C14" s="127">
        <v>275000000</v>
      </c>
      <c r="D14" s="122">
        <v>0</v>
      </c>
      <c r="E14" s="123">
        <v>0</v>
      </c>
      <c r="F14" s="124">
        <v>0</v>
      </c>
      <c r="G14" s="125"/>
      <c r="H14" s="129"/>
      <c r="I14" s="126"/>
      <c r="J14" s="126"/>
      <c r="K14" s="126"/>
      <c r="L14" s="126"/>
      <c r="M14" s="126"/>
    </row>
    <row r="15" spans="1:13">
      <c r="A15" s="130" t="s">
        <v>19</v>
      </c>
      <c r="B15" s="131">
        <v>1.9699999999999999E-2</v>
      </c>
      <c r="C15" s="127">
        <v>371250000</v>
      </c>
      <c r="D15" s="122">
        <v>305545855.41939199</v>
      </c>
      <c r="E15" s="123">
        <v>275629543.67347902</v>
      </c>
      <c r="F15" s="124">
        <v>0.74243648127536432</v>
      </c>
      <c r="G15" s="125"/>
      <c r="I15" s="126"/>
      <c r="J15" s="126"/>
      <c r="K15" s="126"/>
      <c r="L15" s="126"/>
      <c r="M15" s="126"/>
    </row>
    <row r="16" spans="1:13">
      <c r="A16" s="130" t="s">
        <v>20</v>
      </c>
      <c r="B16" s="131">
        <v>4.0187999999999995E-3</v>
      </c>
      <c r="C16" s="127">
        <v>60000000</v>
      </c>
      <c r="D16" s="122">
        <v>49381148.350608699</v>
      </c>
      <c r="E16" s="123">
        <v>44546188.876521751</v>
      </c>
      <c r="F16" s="124">
        <v>0.74243648127536255</v>
      </c>
      <c r="G16" s="125"/>
      <c r="I16" s="126"/>
      <c r="J16" s="126"/>
      <c r="K16" s="126"/>
      <c r="L16" s="126"/>
      <c r="M16" s="126"/>
    </row>
    <row r="17" spans="1:13">
      <c r="A17" s="130" t="s">
        <v>21</v>
      </c>
      <c r="B17" s="131">
        <v>1.9300000000000001E-2</v>
      </c>
      <c r="C17" s="127">
        <v>431250000</v>
      </c>
      <c r="D17" s="122">
        <v>431250000</v>
      </c>
      <c r="E17" s="123">
        <v>431250000</v>
      </c>
      <c r="F17" s="124">
        <v>1</v>
      </c>
      <c r="G17" s="125"/>
      <c r="I17" s="126"/>
      <c r="J17" s="126"/>
      <c r="K17" s="126"/>
      <c r="L17" s="126"/>
      <c r="M17" s="126"/>
    </row>
    <row r="18" spans="1:13">
      <c r="A18" s="130" t="s">
        <v>22</v>
      </c>
      <c r="B18" s="131">
        <v>1.95E-2</v>
      </c>
      <c r="C18" s="127">
        <v>112500000</v>
      </c>
      <c r="D18" s="122">
        <v>112500000</v>
      </c>
      <c r="E18" s="123">
        <v>112500000</v>
      </c>
      <c r="F18" s="124">
        <v>1</v>
      </c>
      <c r="I18" s="126"/>
      <c r="J18" s="126"/>
      <c r="K18" s="126"/>
      <c r="L18" s="126"/>
      <c r="M18" s="126"/>
    </row>
    <row r="19" spans="1:13">
      <c r="A19" s="130" t="s">
        <v>23</v>
      </c>
      <c r="B19" s="131">
        <v>0</v>
      </c>
      <c r="C19" s="121">
        <v>52083876.490000002</v>
      </c>
      <c r="D19" s="122">
        <v>52083876.490000002</v>
      </c>
      <c r="E19" s="123">
        <v>52083876.490000002</v>
      </c>
      <c r="F19" s="124">
        <v>1</v>
      </c>
      <c r="I19" s="126"/>
      <c r="J19" s="126"/>
      <c r="K19" s="126"/>
      <c r="L19" s="126"/>
      <c r="M19" s="126"/>
    </row>
    <row r="20" spans="1:13">
      <c r="A20" s="132"/>
      <c r="B20" s="133"/>
      <c r="C20" s="134"/>
      <c r="D20" s="134"/>
      <c r="E20" s="134"/>
      <c r="F20" s="135"/>
    </row>
    <row r="21" spans="1:13">
      <c r="A21" s="132"/>
      <c r="B21" s="133"/>
      <c r="C21" s="134"/>
      <c r="D21" s="134"/>
      <c r="E21" s="134"/>
      <c r="F21" s="136"/>
    </row>
    <row r="22" spans="1:13" ht="54">
      <c r="A22" s="132"/>
      <c r="B22" s="137" t="s">
        <v>24</v>
      </c>
      <c r="C22" s="137" t="s">
        <v>25</v>
      </c>
      <c r="D22" s="138" t="s">
        <v>26</v>
      </c>
      <c r="E22" s="138" t="s">
        <v>27</v>
      </c>
      <c r="F22" s="136"/>
    </row>
    <row r="23" spans="1:13">
      <c r="A23" s="132" t="s">
        <v>18</v>
      </c>
      <c r="B23" s="122">
        <v>0</v>
      </c>
      <c r="C23" s="122">
        <v>0</v>
      </c>
      <c r="D23" s="139">
        <v>0</v>
      </c>
      <c r="E23" s="140">
        <v>0</v>
      </c>
      <c r="F23" s="136"/>
    </row>
    <row r="24" spans="1:13">
      <c r="A24" s="132" t="s">
        <v>19</v>
      </c>
      <c r="B24" s="122">
        <v>29916311.745912965</v>
      </c>
      <c r="C24" s="122">
        <v>501604.45</v>
      </c>
      <c r="D24" s="139">
        <v>80.582657901449068</v>
      </c>
      <c r="E24" s="140">
        <v>1.3511230976430977</v>
      </c>
      <c r="F24" s="136"/>
    </row>
    <row r="25" spans="1:13">
      <c r="A25" s="132" t="s">
        <v>20</v>
      </c>
      <c r="B25" s="122">
        <v>4834959.474086944</v>
      </c>
      <c r="C25" s="122">
        <v>15986.49</v>
      </c>
      <c r="D25" s="139">
        <v>80.582657901449068</v>
      </c>
      <c r="E25" s="140">
        <v>0.2664415</v>
      </c>
      <c r="F25" s="136"/>
    </row>
    <row r="26" spans="1:13">
      <c r="A26" s="132" t="s">
        <v>21</v>
      </c>
      <c r="B26" s="122">
        <v>0</v>
      </c>
      <c r="C26" s="122">
        <v>693593.75</v>
      </c>
      <c r="D26" s="139">
        <v>0</v>
      </c>
      <c r="E26" s="140">
        <v>1.6083333333333334</v>
      </c>
      <c r="F26" s="136"/>
    </row>
    <row r="27" spans="1:13">
      <c r="A27" s="132" t="s">
        <v>22</v>
      </c>
      <c r="B27" s="122">
        <v>0</v>
      </c>
      <c r="C27" s="122">
        <v>182812.5</v>
      </c>
      <c r="D27" s="139">
        <v>0</v>
      </c>
      <c r="E27" s="140">
        <v>1.625</v>
      </c>
      <c r="F27" s="136"/>
    </row>
    <row r="28" spans="1:13">
      <c r="A28" s="132" t="s">
        <v>23</v>
      </c>
      <c r="B28" s="122">
        <v>0</v>
      </c>
      <c r="C28" s="122">
        <v>0</v>
      </c>
      <c r="D28" s="139">
        <v>0</v>
      </c>
      <c r="E28" s="140">
        <v>0</v>
      </c>
      <c r="F28" s="136"/>
    </row>
    <row r="29" spans="1:13" ht="18.75" thickBot="1">
      <c r="A29" s="141" t="s">
        <v>28</v>
      </c>
      <c r="B29" s="142">
        <v>34751271.219999909</v>
      </c>
      <c r="C29" s="142">
        <v>1393997.19</v>
      </c>
      <c r="D29" s="143"/>
      <c r="E29" s="134"/>
      <c r="F29" s="136"/>
    </row>
    <row r="30" spans="1:13">
      <c r="B30" s="129"/>
      <c r="C30" s="129"/>
      <c r="D30" s="144"/>
      <c r="E30" s="129"/>
      <c r="F30" s="145"/>
    </row>
    <row r="31" spans="1:13">
      <c r="A31" s="146"/>
      <c r="B31" s="147"/>
      <c r="C31" s="129"/>
      <c r="D31" s="129"/>
      <c r="E31" s="129"/>
      <c r="F31" s="145"/>
    </row>
    <row r="32" spans="1:13">
      <c r="A32" s="103" t="s">
        <v>29</v>
      </c>
      <c r="E32" s="148"/>
    </row>
    <row r="33" spans="1:7">
      <c r="E33" s="148"/>
      <c r="F33" s="149"/>
      <c r="G33" s="150"/>
    </row>
    <row r="34" spans="1:7">
      <c r="A34" s="146" t="s">
        <v>30</v>
      </c>
      <c r="F34" s="149"/>
      <c r="G34" s="150"/>
    </row>
    <row r="35" spans="1:7">
      <c r="A35" s="151" t="s">
        <v>31</v>
      </c>
      <c r="E35" s="152">
        <v>3219892.75</v>
      </c>
      <c r="F35" s="153"/>
      <c r="G35" s="154"/>
    </row>
    <row r="36" spans="1:7">
      <c r="A36" s="151" t="s">
        <v>32</v>
      </c>
      <c r="E36" s="155">
        <v>0</v>
      </c>
      <c r="F36" s="153"/>
      <c r="G36" s="154"/>
    </row>
    <row r="37" spans="1:7">
      <c r="A37" s="146" t="s">
        <v>33</v>
      </c>
      <c r="E37" s="152">
        <v>3219892.75</v>
      </c>
      <c r="F37" s="153"/>
      <c r="G37" s="154"/>
    </row>
    <row r="38" spans="1:7">
      <c r="E38" s="156"/>
      <c r="F38" s="153"/>
      <c r="G38" s="154"/>
    </row>
    <row r="39" spans="1:7">
      <c r="A39" s="146" t="s">
        <v>34</v>
      </c>
      <c r="E39" s="156"/>
      <c r="F39" s="153"/>
      <c r="G39" s="154"/>
    </row>
    <row r="40" spans="1:7">
      <c r="A40" s="151" t="s">
        <v>35</v>
      </c>
      <c r="E40" s="152">
        <v>35274715.590000004</v>
      </c>
      <c r="F40" s="153"/>
      <c r="G40" s="154"/>
    </row>
    <row r="41" spans="1:7">
      <c r="A41" s="151" t="s">
        <v>36</v>
      </c>
      <c r="E41" s="155">
        <v>0</v>
      </c>
      <c r="F41" s="153"/>
      <c r="G41" s="154"/>
    </row>
    <row r="42" spans="1:7">
      <c r="A42" s="146" t="s">
        <v>37</v>
      </c>
      <c r="E42" s="152">
        <v>35274715.590000004</v>
      </c>
      <c r="F42" s="153"/>
      <c r="G42" s="154"/>
    </row>
    <row r="43" spans="1:7">
      <c r="A43" s="151"/>
      <c r="E43" s="157"/>
      <c r="F43" s="153"/>
      <c r="G43" s="154"/>
    </row>
    <row r="44" spans="1:7">
      <c r="A44" s="146" t="s">
        <v>38</v>
      </c>
      <c r="E44" s="152">
        <v>580359.79</v>
      </c>
      <c r="F44" s="153"/>
      <c r="G44" s="154"/>
    </row>
    <row r="45" spans="1:7">
      <c r="A45" s="146"/>
      <c r="E45" s="152"/>
      <c r="F45" s="153"/>
      <c r="G45" s="154"/>
    </row>
    <row r="46" spans="1:7">
      <c r="A46" s="146"/>
      <c r="E46" s="158"/>
      <c r="F46" s="153"/>
      <c r="G46" s="154"/>
    </row>
    <row r="47" spans="1:7" ht="18.75" thickBot="1">
      <c r="A47" s="103" t="s">
        <v>39</v>
      </c>
      <c r="E47" s="159">
        <v>39074968.130000003</v>
      </c>
      <c r="F47" s="153"/>
      <c r="G47" s="154"/>
    </row>
    <row r="48" spans="1:7" ht="18.75" thickTop="1">
      <c r="E48" s="160"/>
      <c r="F48" s="153"/>
      <c r="G48" s="154"/>
    </row>
    <row r="49" spans="1:7">
      <c r="A49" s="103" t="s">
        <v>40</v>
      </c>
      <c r="D49" s="161"/>
      <c r="E49" s="162"/>
      <c r="F49" s="153"/>
      <c r="G49" s="154"/>
    </row>
    <row r="50" spans="1:7">
      <c r="D50" s="163" t="s">
        <v>41</v>
      </c>
      <c r="E50" s="163" t="s">
        <v>42</v>
      </c>
      <c r="F50" s="153"/>
      <c r="G50" s="154"/>
    </row>
    <row r="51" spans="1:7">
      <c r="A51" s="146" t="s">
        <v>43</v>
      </c>
      <c r="D51" s="164">
        <v>49999</v>
      </c>
      <c r="E51" s="158">
        <v>950760880.25999999</v>
      </c>
      <c r="F51" s="153"/>
      <c r="G51" s="154"/>
    </row>
    <row r="52" spans="1:7">
      <c r="A52" s="146" t="s">
        <v>44</v>
      </c>
      <c r="D52" s="165"/>
      <c r="E52" s="155">
        <v>34751271.219999909</v>
      </c>
      <c r="F52" s="153"/>
      <c r="G52" s="154"/>
    </row>
    <row r="53" spans="1:7">
      <c r="A53" s="146"/>
      <c r="D53" s="166">
        <v>49011</v>
      </c>
      <c r="E53" s="167">
        <v>916009609.04000008</v>
      </c>
      <c r="F53" s="153"/>
      <c r="G53" s="154"/>
    </row>
    <row r="54" spans="1:7">
      <c r="F54" s="153"/>
      <c r="G54" s="154"/>
    </row>
    <row r="55" spans="1:7">
      <c r="A55" s="103" t="s">
        <v>45</v>
      </c>
      <c r="E55" s="161"/>
      <c r="F55" s="153"/>
      <c r="G55" s="154"/>
    </row>
    <row r="56" spans="1:7">
      <c r="F56" s="153"/>
      <c r="G56" s="154"/>
    </row>
    <row r="57" spans="1:7">
      <c r="A57" s="146" t="s">
        <v>39</v>
      </c>
      <c r="E57" s="168">
        <v>39074968.130000003</v>
      </c>
      <c r="F57" s="153"/>
      <c r="G57" s="154"/>
    </row>
    <row r="58" spans="1:7">
      <c r="A58" s="146" t="s">
        <v>46</v>
      </c>
      <c r="E58" s="168">
        <v>0</v>
      </c>
      <c r="F58" s="153"/>
      <c r="G58" s="154"/>
    </row>
    <row r="59" spans="1:7">
      <c r="A59" s="146" t="s">
        <v>47</v>
      </c>
      <c r="E59" s="169">
        <v>39074968.130000003</v>
      </c>
      <c r="F59" s="153"/>
      <c r="G59" s="154"/>
    </row>
    <row r="60" spans="1:7">
      <c r="F60" s="153"/>
      <c r="G60" s="154"/>
    </row>
    <row r="61" spans="1:7">
      <c r="A61" s="146" t="s">
        <v>48</v>
      </c>
      <c r="E61" s="129">
        <v>0</v>
      </c>
      <c r="F61" s="153"/>
      <c r="G61" s="154"/>
    </row>
    <row r="62" spans="1:7">
      <c r="F62" s="153"/>
      <c r="G62" s="154"/>
    </row>
    <row r="63" spans="1:7">
      <c r="A63" s="146" t="s">
        <v>49</v>
      </c>
      <c r="F63" s="153"/>
      <c r="G63" s="154"/>
    </row>
    <row r="64" spans="1:7">
      <c r="A64" s="151" t="s">
        <v>50</v>
      </c>
      <c r="E64" s="168">
        <v>824774.84</v>
      </c>
      <c r="F64" s="153"/>
      <c r="G64" s="154"/>
    </row>
    <row r="65" spans="1:7">
      <c r="A65" s="151" t="s">
        <v>51</v>
      </c>
      <c r="E65" s="168">
        <v>824774.84</v>
      </c>
      <c r="F65" s="153"/>
      <c r="G65" s="154"/>
    </row>
    <row r="66" spans="1:7">
      <c r="A66" s="151" t="s">
        <v>52</v>
      </c>
      <c r="E66" s="169">
        <v>0</v>
      </c>
      <c r="F66" s="153"/>
      <c r="G66" s="154"/>
    </row>
    <row r="67" spans="1:7">
      <c r="F67" s="153"/>
      <c r="G67" s="154"/>
    </row>
    <row r="68" spans="1:7">
      <c r="A68" s="146" t="s">
        <v>53</v>
      </c>
      <c r="F68" s="153"/>
      <c r="G68" s="154"/>
    </row>
    <row r="69" spans="1:7">
      <c r="A69" s="151" t="s">
        <v>54</v>
      </c>
      <c r="F69" s="153"/>
      <c r="G69" s="154"/>
    </row>
    <row r="70" spans="1:7">
      <c r="A70" s="170" t="s">
        <v>55</v>
      </c>
      <c r="E70" s="168">
        <v>0</v>
      </c>
      <c r="F70" s="153"/>
      <c r="G70" s="154"/>
    </row>
    <row r="71" spans="1:7">
      <c r="A71" s="170" t="s">
        <v>56</v>
      </c>
      <c r="E71" s="168">
        <v>0</v>
      </c>
      <c r="F71" s="153"/>
      <c r="G71" s="154"/>
    </row>
    <row r="72" spans="1:7">
      <c r="A72" s="170" t="s">
        <v>57</v>
      </c>
      <c r="E72" s="168">
        <v>0</v>
      </c>
      <c r="F72" s="153"/>
      <c r="G72" s="154"/>
    </row>
    <row r="73" spans="1:7">
      <c r="A73" s="170"/>
      <c r="E73" s="168"/>
      <c r="F73" s="153"/>
      <c r="G73" s="154"/>
    </row>
    <row r="74" spans="1:7">
      <c r="A74" s="170" t="s">
        <v>58</v>
      </c>
      <c r="E74" s="168">
        <v>0</v>
      </c>
      <c r="F74" s="153"/>
      <c r="G74" s="154"/>
    </row>
    <row r="75" spans="1:7">
      <c r="A75" s="170" t="s">
        <v>59</v>
      </c>
      <c r="E75" s="168">
        <v>0</v>
      </c>
      <c r="F75" s="153"/>
      <c r="G75" s="154"/>
    </row>
    <row r="76" spans="1:7">
      <c r="F76" s="153"/>
      <c r="G76" s="154"/>
    </row>
    <row r="77" spans="1:7">
      <c r="A77" s="151" t="s">
        <v>60</v>
      </c>
      <c r="F77" s="153"/>
      <c r="G77" s="154"/>
    </row>
    <row r="78" spans="1:7">
      <c r="A78" s="170" t="s">
        <v>61</v>
      </c>
      <c r="E78" s="168">
        <v>0</v>
      </c>
      <c r="F78" s="153"/>
      <c r="G78" s="154"/>
    </row>
    <row r="79" spans="1:7">
      <c r="A79" s="170" t="s">
        <v>62</v>
      </c>
      <c r="E79" s="168">
        <v>0</v>
      </c>
      <c r="F79" s="153"/>
      <c r="G79" s="154"/>
    </row>
    <row r="80" spans="1:7">
      <c r="A80" s="170" t="s">
        <v>63</v>
      </c>
      <c r="E80" s="168">
        <v>501604.45</v>
      </c>
      <c r="F80" s="153"/>
      <c r="G80" s="154"/>
    </row>
    <row r="81" spans="1:7">
      <c r="A81" s="170"/>
      <c r="E81" s="168"/>
      <c r="F81" s="153"/>
      <c r="G81" s="154"/>
    </row>
    <row r="82" spans="1:7">
      <c r="A82" s="170" t="s">
        <v>64</v>
      </c>
      <c r="E82" s="168">
        <v>501604.45</v>
      </c>
      <c r="F82" s="153"/>
      <c r="G82" s="154"/>
    </row>
    <row r="83" spans="1:7">
      <c r="A83" s="170" t="s">
        <v>65</v>
      </c>
      <c r="E83" s="168">
        <v>0</v>
      </c>
      <c r="F83" s="153"/>
      <c r="G83" s="154"/>
    </row>
    <row r="84" spans="1:7">
      <c r="A84" s="170"/>
      <c r="F84" s="153"/>
      <c r="G84" s="154"/>
    </row>
    <row r="85" spans="1:7">
      <c r="A85" s="151" t="s">
        <v>66</v>
      </c>
      <c r="F85" s="153"/>
      <c r="G85" s="154"/>
    </row>
    <row r="86" spans="1:7">
      <c r="A86" s="170" t="s">
        <v>67</v>
      </c>
      <c r="E86" s="168">
        <v>0</v>
      </c>
      <c r="F86" s="153"/>
      <c r="G86" s="154"/>
    </row>
    <row r="87" spans="1:7">
      <c r="A87" s="170" t="s">
        <v>68</v>
      </c>
      <c r="E87" s="168">
        <v>0</v>
      </c>
      <c r="F87" s="153"/>
      <c r="G87" s="154"/>
    </row>
    <row r="88" spans="1:7">
      <c r="A88" s="170" t="s">
        <v>69</v>
      </c>
      <c r="E88" s="168">
        <v>15986.49</v>
      </c>
      <c r="F88" s="153"/>
      <c r="G88" s="154"/>
    </row>
    <row r="89" spans="1:7">
      <c r="A89" s="170"/>
      <c r="E89" s="168"/>
      <c r="F89" s="153"/>
      <c r="G89" s="154"/>
    </row>
    <row r="90" spans="1:7">
      <c r="A90" s="170" t="s">
        <v>70</v>
      </c>
      <c r="E90" s="168">
        <v>15986.49</v>
      </c>
      <c r="F90" s="153"/>
      <c r="G90" s="154"/>
    </row>
    <row r="91" spans="1:7">
      <c r="A91" s="170" t="s">
        <v>71</v>
      </c>
      <c r="E91" s="168">
        <v>0</v>
      </c>
      <c r="F91" s="153"/>
      <c r="G91" s="154"/>
    </row>
    <row r="92" spans="1:7">
      <c r="A92" s="170"/>
      <c r="F92" s="153"/>
      <c r="G92" s="154"/>
    </row>
    <row r="93" spans="1:7">
      <c r="A93" s="151" t="s">
        <v>72</v>
      </c>
      <c r="F93" s="153"/>
      <c r="G93" s="154"/>
    </row>
    <row r="94" spans="1:7">
      <c r="A94" s="170" t="s">
        <v>73</v>
      </c>
      <c r="E94" s="168">
        <v>0</v>
      </c>
      <c r="F94" s="153"/>
      <c r="G94" s="154"/>
    </row>
    <row r="95" spans="1:7">
      <c r="A95" s="170" t="s">
        <v>74</v>
      </c>
      <c r="E95" s="168">
        <v>0</v>
      </c>
      <c r="F95" s="153"/>
      <c r="G95" s="154"/>
    </row>
    <row r="96" spans="1:7">
      <c r="A96" s="170" t="s">
        <v>75</v>
      </c>
      <c r="E96" s="168">
        <v>693593.75</v>
      </c>
      <c r="F96" s="153"/>
      <c r="G96" s="154"/>
    </row>
    <row r="97" spans="1:7">
      <c r="A97" s="170"/>
      <c r="E97" s="168"/>
      <c r="F97" s="153"/>
      <c r="G97" s="154"/>
    </row>
    <row r="98" spans="1:7">
      <c r="A98" s="170" t="s">
        <v>76</v>
      </c>
      <c r="E98" s="168">
        <v>693593.75</v>
      </c>
      <c r="F98" s="153"/>
      <c r="G98" s="154"/>
    </row>
    <row r="99" spans="1:7">
      <c r="A99" s="170" t="s">
        <v>77</v>
      </c>
      <c r="E99" s="168">
        <v>0</v>
      </c>
      <c r="F99" s="153"/>
      <c r="G99" s="154"/>
    </row>
    <row r="100" spans="1:7">
      <c r="F100" s="153"/>
      <c r="G100" s="154"/>
    </row>
    <row r="101" spans="1:7">
      <c r="A101" s="151" t="s">
        <v>78</v>
      </c>
      <c r="F101" s="153"/>
      <c r="G101" s="154"/>
    </row>
    <row r="102" spans="1:7">
      <c r="A102" s="170" t="s">
        <v>79</v>
      </c>
      <c r="E102" s="168">
        <v>0</v>
      </c>
      <c r="F102" s="153"/>
      <c r="G102" s="154"/>
    </row>
    <row r="103" spans="1:7">
      <c r="A103" s="170" t="s">
        <v>80</v>
      </c>
      <c r="E103" s="168">
        <v>0</v>
      </c>
      <c r="F103" s="153"/>
      <c r="G103" s="154"/>
    </row>
    <row r="104" spans="1:7">
      <c r="A104" s="170" t="s">
        <v>81</v>
      </c>
      <c r="E104" s="168">
        <v>182812.5</v>
      </c>
      <c r="F104" s="153"/>
      <c r="G104" s="154"/>
    </row>
    <row r="105" spans="1:7">
      <c r="A105" s="170"/>
      <c r="E105" s="168"/>
      <c r="F105" s="153"/>
      <c r="G105" s="154"/>
    </row>
    <row r="106" spans="1:7">
      <c r="A106" s="170" t="s">
        <v>82</v>
      </c>
      <c r="E106" s="168">
        <v>182812.5</v>
      </c>
      <c r="F106" s="153"/>
      <c r="G106" s="154"/>
    </row>
    <row r="107" spans="1:7">
      <c r="A107" s="170" t="s">
        <v>83</v>
      </c>
      <c r="E107" s="168">
        <v>0</v>
      </c>
      <c r="F107" s="153"/>
      <c r="G107" s="154"/>
    </row>
    <row r="108" spans="1:7">
      <c r="A108" s="170"/>
      <c r="E108" s="129"/>
      <c r="F108" s="153"/>
      <c r="G108" s="154"/>
    </row>
    <row r="109" spans="1:7">
      <c r="A109" s="151" t="s">
        <v>84</v>
      </c>
      <c r="F109" s="153"/>
      <c r="G109" s="154"/>
    </row>
    <row r="110" spans="1:7">
      <c r="A110" s="170" t="s">
        <v>85</v>
      </c>
      <c r="E110" s="169">
        <v>1393997.19</v>
      </c>
      <c r="F110" s="153"/>
      <c r="G110" s="154"/>
    </row>
    <row r="111" spans="1:7">
      <c r="A111" s="170" t="s">
        <v>86</v>
      </c>
      <c r="E111" s="169">
        <v>1393997.19</v>
      </c>
      <c r="F111" s="153"/>
      <c r="G111" s="154"/>
    </row>
    <row r="112" spans="1:7">
      <c r="A112" s="170" t="s">
        <v>87</v>
      </c>
      <c r="E112" s="169">
        <v>0</v>
      </c>
      <c r="F112" s="153"/>
      <c r="G112" s="154"/>
    </row>
    <row r="113" spans="1:7">
      <c r="A113" s="170" t="s">
        <v>88</v>
      </c>
      <c r="E113" s="169">
        <v>0</v>
      </c>
      <c r="F113" s="153"/>
      <c r="G113" s="154"/>
    </row>
    <row r="114" spans="1:7">
      <c r="F114" s="153"/>
      <c r="G114" s="154"/>
    </row>
    <row r="115" spans="1:7">
      <c r="A115" s="146" t="s">
        <v>89</v>
      </c>
      <c r="E115" s="126">
        <v>36856196.100725003</v>
      </c>
      <c r="F115" s="153"/>
      <c r="G115" s="154"/>
    </row>
    <row r="116" spans="1:7">
      <c r="A116" s="151"/>
      <c r="F116" s="153"/>
      <c r="G116" s="154"/>
    </row>
    <row r="117" spans="1:7">
      <c r="A117" s="146" t="s">
        <v>90</v>
      </c>
      <c r="E117" s="171">
        <v>34751271.219999909</v>
      </c>
      <c r="F117" s="153"/>
      <c r="G117" s="154"/>
    </row>
    <row r="118" spans="1:7">
      <c r="A118" s="146"/>
      <c r="F118" s="153"/>
      <c r="G118" s="154"/>
    </row>
    <row r="119" spans="1:7">
      <c r="A119" s="151" t="s">
        <v>91</v>
      </c>
      <c r="E119" s="168">
        <v>0</v>
      </c>
      <c r="F119" s="153"/>
      <c r="G119" s="154"/>
    </row>
    <row r="120" spans="1:7">
      <c r="A120" s="151" t="s">
        <v>92</v>
      </c>
      <c r="E120" s="172">
        <v>34751271.219999909</v>
      </c>
      <c r="F120" s="153"/>
      <c r="G120" s="154"/>
    </row>
    <row r="121" spans="1:7">
      <c r="A121" s="151" t="s">
        <v>93</v>
      </c>
      <c r="E121" s="169">
        <v>0</v>
      </c>
      <c r="F121" s="153"/>
      <c r="G121" s="154"/>
    </row>
    <row r="122" spans="1:7">
      <c r="A122" s="151"/>
      <c r="E122" s="126"/>
      <c r="F122" s="153"/>
      <c r="G122" s="154"/>
    </row>
    <row r="123" spans="1:7">
      <c r="A123" s="146" t="s">
        <v>94</v>
      </c>
      <c r="E123" s="169">
        <v>0</v>
      </c>
      <c r="F123" s="153"/>
      <c r="G123" s="154"/>
    </row>
    <row r="124" spans="1:7">
      <c r="A124" s="146"/>
      <c r="E124" s="173"/>
      <c r="F124" s="153"/>
      <c r="G124" s="154"/>
    </row>
    <row r="125" spans="1:7">
      <c r="A125" s="151" t="s">
        <v>95</v>
      </c>
      <c r="E125" s="168">
        <v>0</v>
      </c>
      <c r="F125" s="153"/>
      <c r="G125" s="154"/>
    </row>
    <row r="126" spans="1:7">
      <c r="A126" s="151" t="s">
        <v>96</v>
      </c>
      <c r="E126" s="169">
        <v>0</v>
      </c>
      <c r="F126" s="153"/>
      <c r="G126" s="154"/>
    </row>
    <row r="127" spans="1:7">
      <c r="A127" s="151" t="s">
        <v>97</v>
      </c>
      <c r="E127" s="169">
        <v>0</v>
      </c>
      <c r="F127" s="153"/>
      <c r="G127" s="154"/>
    </row>
    <row r="128" spans="1:7">
      <c r="A128" s="151"/>
      <c r="E128" s="126"/>
      <c r="F128" s="153"/>
      <c r="G128" s="154"/>
    </row>
    <row r="129" spans="1:7">
      <c r="A129" s="146" t="s">
        <v>98</v>
      </c>
      <c r="E129" s="169">
        <v>2104924.8807250932</v>
      </c>
      <c r="F129" s="153"/>
      <c r="G129" s="154"/>
    </row>
    <row r="130" spans="1:7">
      <c r="A130" s="151" t="s">
        <v>99</v>
      </c>
      <c r="E130" s="168">
        <v>0</v>
      </c>
      <c r="F130" s="153"/>
      <c r="G130" s="154"/>
    </row>
    <row r="131" spans="1:7">
      <c r="A131" s="146" t="s">
        <v>100</v>
      </c>
      <c r="E131" s="169">
        <v>2104924.8807250932</v>
      </c>
      <c r="F131" s="153"/>
      <c r="G131" s="154"/>
    </row>
    <row r="132" spans="1:7">
      <c r="F132" s="153"/>
      <c r="G132" s="154"/>
    </row>
    <row r="133" spans="1:7" hidden="1">
      <c r="A133" s="103" t="s">
        <v>101</v>
      </c>
      <c r="F133" s="153"/>
      <c r="G133" s="154"/>
    </row>
    <row r="134" spans="1:7" hidden="1">
      <c r="F134" s="153"/>
      <c r="G134" s="154"/>
    </row>
    <row r="135" spans="1:7" hidden="1">
      <c r="A135" s="146" t="s">
        <v>102</v>
      </c>
      <c r="E135" s="168">
        <v>0</v>
      </c>
      <c r="F135" s="153"/>
      <c r="G135" s="154"/>
    </row>
    <row r="136" spans="1:7" hidden="1">
      <c r="A136" s="146" t="s">
        <v>103</v>
      </c>
      <c r="E136" s="174">
        <v>0</v>
      </c>
      <c r="F136" s="153"/>
      <c r="G136" s="154"/>
    </row>
    <row r="137" spans="1:7" hidden="1">
      <c r="A137" s="146" t="s">
        <v>104</v>
      </c>
      <c r="E137" s="169">
        <v>0</v>
      </c>
      <c r="F137" s="153"/>
      <c r="G137" s="154"/>
    </row>
    <row r="138" spans="1:7" hidden="1">
      <c r="A138" s="146"/>
      <c r="E138" s="126"/>
      <c r="F138" s="153"/>
      <c r="G138" s="154"/>
    </row>
    <row r="139" spans="1:7" hidden="1">
      <c r="A139" s="146"/>
      <c r="E139" s="126"/>
      <c r="F139" s="153"/>
      <c r="G139" s="154"/>
    </row>
    <row r="140" spans="1:7">
      <c r="F140" s="153"/>
      <c r="G140" s="154"/>
    </row>
    <row r="141" spans="1:7">
      <c r="A141" s="103" t="s">
        <v>105</v>
      </c>
      <c r="F141" s="153"/>
      <c r="G141" s="154"/>
    </row>
    <row r="142" spans="1:7">
      <c r="F142" s="153"/>
      <c r="G142" s="154"/>
    </row>
    <row r="143" spans="1:7">
      <c r="A143" s="146" t="s">
        <v>106</v>
      </c>
      <c r="E143" s="169">
        <v>3255209.69</v>
      </c>
      <c r="F143" s="153"/>
      <c r="G143" s="154"/>
    </row>
    <row r="144" spans="1:7">
      <c r="A144" s="146" t="s">
        <v>107</v>
      </c>
      <c r="E144" s="169">
        <v>3255209.69</v>
      </c>
      <c r="F144" s="175"/>
      <c r="G144" s="154"/>
    </row>
    <row r="145" spans="1:256">
      <c r="A145" s="146" t="s">
        <v>108</v>
      </c>
      <c r="E145" s="168">
        <v>3255209.69</v>
      </c>
      <c r="F145" s="153"/>
      <c r="G145" s="154"/>
    </row>
    <row r="146" spans="1:256" s="102" customFormat="1">
      <c r="A146" s="176" t="s">
        <v>109</v>
      </c>
      <c r="B146" s="176"/>
      <c r="C146" s="176"/>
      <c r="D146" s="176"/>
      <c r="E146" s="168">
        <v>0</v>
      </c>
      <c r="F146" s="104"/>
      <c r="G146" s="154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  <c r="R146" s="176"/>
      <c r="S146" s="176"/>
      <c r="T146" s="176"/>
      <c r="U146" s="176"/>
      <c r="V146" s="176"/>
      <c r="W146" s="176"/>
      <c r="X146" s="176"/>
      <c r="Y146" s="176"/>
      <c r="Z146" s="176"/>
      <c r="AA146" s="176"/>
      <c r="AB146" s="176"/>
      <c r="AC146" s="176"/>
      <c r="AD146" s="176"/>
      <c r="AE146" s="176"/>
      <c r="AF146" s="176"/>
      <c r="AG146" s="176"/>
      <c r="AH146" s="176"/>
      <c r="AI146" s="176"/>
      <c r="AJ146" s="176"/>
      <c r="AK146" s="176"/>
      <c r="AL146" s="176"/>
      <c r="AM146" s="176"/>
      <c r="AN146" s="176"/>
      <c r="AO146" s="176"/>
      <c r="AP146" s="176"/>
      <c r="AQ146" s="176"/>
      <c r="AR146" s="176"/>
      <c r="AS146" s="176"/>
      <c r="AT146" s="176"/>
      <c r="AU146" s="176"/>
      <c r="AV146" s="176"/>
      <c r="AW146" s="176"/>
      <c r="AX146" s="176"/>
      <c r="AY146" s="176"/>
      <c r="AZ146" s="176"/>
      <c r="BA146" s="176"/>
      <c r="BB146" s="176"/>
      <c r="BC146" s="176"/>
      <c r="BD146" s="176"/>
      <c r="BE146" s="176"/>
      <c r="BF146" s="176"/>
      <c r="BG146" s="176"/>
      <c r="BH146" s="176"/>
      <c r="BI146" s="176"/>
      <c r="BJ146" s="176"/>
      <c r="BK146" s="176"/>
      <c r="BL146" s="176"/>
      <c r="BM146" s="176"/>
      <c r="BN146" s="176"/>
      <c r="BO146" s="176"/>
      <c r="BP146" s="176"/>
      <c r="BQ146" s="176"/>
      <c r="BR146" s="176"/>
      <c r="BS146" s="176"/>
      <c r="BT146" s="176"/>
      <c r="BU146" s="176"/>
      <c r="BV146" s="176"/>
      <c r="BW146" s="176"/>
      <c r="BX146" s="176"/>
      <c r="BY146" s="176"/>
      <c r="BZ146" s="176"/>
      <c r="CA146" s="176"/>
      <c r="CB146" s="176"/>
      <c r="CC146" s="176"/>
      <c r="CD146" s="176"/>
      <c r="CE146" s="176"/>
      <c r="CF146" s="176"/>
      <c r="CG146" s="176"/>
      <c r="CH146" s="176"/>
      <c r="CI146" s="176"/>
      <c r="CJ146" s="176"/>
      <c r="CK146" s="176"/>
      <c r="CL146" s="176"/>
      <c r="CM146" s="176"/>
      <c r="CN146" s="176"/>
      <c r="CO146" s="176"/>
      <c r="CP146" s="176"/>
      <c r="CQ146" s="176"/>
      <c r="CR146" s="176"/>
      <c r="CS146" s="176"/>
      <c r="CT146" s="176"/>
      <c r="CU146" s="176"/>
      <c r="CV146" s="176"/>
      <c r="CW146" s="176"/>
      <c r="CX146" s="176"/>
      <c r="CY146" s="176"/>
      <c r="CZ146" s="176"/>
      <c r="DA146" s="176"/>
      <c r="DB146" s="176"/>
      <c r="DC146" s="176"/>
      <c r="DD146" s="176"/>
      <c r="DE146" s="176"/>
      <c r="DF146" s="176"/>
      <c r="DG146" s="176"/>
      <c r="DH146" s="176"/>
      <c r="DI146" s="176"/>
      <c r="DJ146" s="176"/>
      <c r="DK146" s="176"/>
      <c r="DL146" s="176"/>
      <c r="DM146" s="176"/>
      <c r="DN146" s="176"/>
      <c r="DO146" s="176"/>
      <c r="DP146" s="176"/>
      <c r="DQ146" s="176"/>
      <c r="DR146" s="176"/>
      <c r="DS146" s="176"/>
      <c r="DT146" s="176"/>
      <c r="DU146" s="176"/>
      <c r="DV146" s="176"/>
      <c r="DW146" s="176"/>
      <c r="DX146" s="176"/>
      <c r="DY146" s="176"/>
      <c r="DZ146" s="176"/>
      <c r="EA146" s="176"/>
      <c r="EB146" s="176"/>
      <c r="EC146" s="176"/>
      <c r="ED146" s="176"/>
      <c r="EE146" s="176"/>
      <c r="EF146" s="176"/>
      <c r="EG146" s="176"/>
      <c r="EH146" s="176"/>
      <c r="EI146" s="176"/>
      <c r="EJ146" s="176"/>
      <c r="EK146" s="176"/>
      <c r="EL146" s="176"/>
      <c r="EM146" s="176"/>
      <c r="EN146" s="176"/>
      <c r="EO146" s="176"/>
      <c r="EP146" s="176"/>
      <c r="EQ146" s="176"/>
      <c r="ER146" s="176"/>
      <c r="ES146" s="176"/>
      <c r="ET146" s="176"/>
      <c r="EU146" s="176"/>
      <c r="EV146" s="176"/>
      <c r="EW146" s="176"/>
      <c r="EX146" s="176"/>
      <c r="EY146" s="176"/>
      <c r="EZ146" s="176"/>
      <c r="FA146" s="176"/>
      <c r="FB146" s="176"/>
      <c r="FC146" s="176"/>
      <c r="FD146" s="176"/>
      <c r="FE146" s="176"/>
      <c r="FF146" s="176"/>
      <c r="FG146" s="176"/>
      <c r="FH146" s="176"/>
      <c r="FI146" s="176"/>
      <c r="FJ146" s="176"/>
      <c r="FK146" s="176"/>
      <c r="FL146" s="176"/>
      <c r="FM146" s="176"/>
      <c r="FN146" s="176"/>
      <c r="FO146" s="176"/>
      <c r="FP146" s="176"/>
      <c r="FQ146" s="176"/>
      <c r="FR146" s="176"/>
      <c r="FS146" s="176"/>
      <c r="FT146" s="176"/>
      <c r="FU146" s="176"/>
      <c r="FV146" s="176"/>
      <c r="FW146" s="176"/>
      <c r="FX146" s="176"/>
      <c r="FY146" s="176"/>
      <c r="FZ146" s="176"/>
      <c r="GA146" s="176"/>
      <c r="GB146" s="176"/>
      <c r="GC146" s="176"/>
      <c r="GD146" s="176"/>
      <c r="GE146" s="176"/>
      <c r="GF146" s="176"/>
      <c r="GG146" s="176"/>
      <c r="GH146" s="176"/>
      <c r="GI146" s="176"/>
      <c r="GJ146" s="176"/>
      <c r="GK146" s="176"/>
      <c r="GL146" s="176"/>
      <c r="GM146" s="176"/>
      <c r="GN146" s="176"/>
      <c r="GO146" s="176"/>
      <c r="GP146" s="176"/>
      <c r="GQ146" s="176"/>
      <c r="GR146" s="176"/>
      <c r="GS146" s="176"/>
      <c r="GT146" s="176"/>
      <c r="GU146" s="176"/>
      <c r="GV146" s="176"/>
      <c r="GW146" s="176"/>
      <c r="GX146" s="176"/>
      <c r="GY146" s="176"/>
      <c r="GZ146" s="176"/>
      <c r="HA146" s="176"/>
      <c r="HB146" s="176"/>
      <c r="HC146" s="176"/>
      <c r="HD146" s="176"/>
      <c r="HE146" s="176"/>
      <c r="HF146" s="176"/>
      <c r="HG146" s="176"/>
      <c r="HH146" s="176"/>
      <c r="HI146" s="176"/>
      <c r="HJ146" s="176"/>
      <c r="HK146" s="176"/>
      <c r="HL146" s="176"/>
      <c r="HM146" s="176"/>
      <c r="HN146" s="176"/>
      <c r="HO146" s="176"/>
      <c r="HP146" s="176"/>
      <c r="HQ146" s="176"/>
      <c r="HR146" s="176"/>
      <c r="HS146" s="176"/>
      <c r="HT146" s="176"/>
      <c r="HU146" s="176"/>
      <c r="HV146" s="176"/>
      <c r="HW146" s="176"/>
      <c r="HX146" s="176"/>
      <c r="HY146" s="176"/>
      <c r="HZ146" s="176"/>
      <c r="IA146" s="176"/>
      <c r="IB146" s="176"/>
      <c r="IC146" s="176"/>
      <c r="ID146" s="176"/>
      <c r="IE146" s="176"/>
      <c r="IF146" s="176"/>
      <c r="IG146" s="176"/>
      <c r="IH146" s="176"/>
      <c r="II146" s="176"/>
      <c r="IJ146" s="176"/>
      <c r="IK146" s="176"/>
      <c r="IL146" s="176"/>
      <c r="IM146" s="176"/>
      <c r="IN146" s="176"/>
      <c r="IO146" s="176"/>
      <c r="IP146" s="176"/>
      <c r="IQ146" s="176"/>
      <c r="IR146" s="176"/>
      <c r="IS146" s="176"/>
      <c r="IT146" s="176"/>
      <c r="IU146" s="176"/>
      <c r="IV146" s="176"/>
    </row>
    <row r="147" spans="1:256">
      <c r="A147" s="146" t="s">
        <v>110</v>
      </c>
      <c r="E147" s="169">
        <v>3255209.69</v>
      </c>
      <c r="F147" s="153"/>
      <c r="G147" s="154"/>
    </row>
    <row r="148" spans="1:256">
      <c r="F148" s="153"/>
      <c r="G148" s="154"/>
    </row>
    <row r="149" spans="1:256">
      <c r="A149" s="146" t="s">
        <v>111</v>
      </c>
      <c r="D149" s="177"/>
      <c r="E149" s="126">
        <v>3255209.69</v>
      </c>
      <c r="F149" s="153"/>
      <c r="G149" s="154"/>
    </row>
    <row r="150" spans="1:256">
      <c r="F150" s="153"/>
      <c r="G150" s="154"/>
    </row>
    <row r="151" spans="1:256">
      <c r="A151" s="103" t="s">
        <v>112</v>
      </c>
      <c r="F151" s="153"/>
      <c r="G151" s="154"/>
    </row>
    <row r="152" spans="1:256">
      <c r="F152" s="153"/>
      <c r="G152" s="154"/>
    </row>
    <row r="153" spans="1:256">
      <c r="A153" s="146" t="s">
        <v>113</v>
      </c>
      <c r="E153" s="178">
        <v>3.83205166E-2</v>
      </c>
      <c r="F153" s="153"/>
      <c r="G153" s="154"/>
    </row>
    <row r="154" spans="1:256">
      <c r="A154" s="146" t="s">
        <v>114</v>
      </c>
      <c r="E154" s="179">
        <v>47.834730999999998</v>
      </c>
      <c r="F154" s="153"/>
      <c r="G154" s="154"/>
    </row>
    <row r="155" spans="1:256">
      <c r="F155" s="153"/>
      <c r="G155" s="154"/>
    </row>
    <row r="156" spans="1:256">
      <c r="D156" s="163" t="s">
        <v>42</v>
      </c>
      <c r="E156" s="163" t="s">
        <v>41</v>
      </c>
      <c r="F156" s="153"/>
      <c r="G156" s="154"/>
    </row>
    <row r="157" spans="1:256">
      <c r="A157" s="146" t="s">
        <v>115</v>
      </c>
      <c r="D157" s="169">
        <v>1584760.84</v>
      </c>
      <c r="E157" s="103">
        <v>64</v>
      </c>
      <c r="F157" s="180"/>
      <c r="G157" s="154"/>
    </row>
    <row r="158" spans="1:256">
      <c r="A158" s="146" t="s">
        <v>116</v>
      </c>
      <c r="D158" s="174">
        <v>580359.79</v>
      </c>
      <c r="F158" s="153"/>
      <c r="G158" s="154"/>
    </row>
    <row r="159" spans="1:256">
      <c r="A159" s="103" t="s">
        <v>117</v>
      </c>
      <c r="D159" s="126">
        <v>1004401.05</v>
      </c>
    </row>
    <row r="160" spans="1:256">
      <c r="A160" s="146" t="s">
        <v>118</v>
      </c>
      <c r="D160" s="169">
        <v>989729807.13</v>
      </c>
      <c r="F160" s="180"/>
      <c r="G160" s="154"/>
    </row>
    <row r="161" spans="1:7">
      <c r="F161" s="180"/>
      <c r="G161" s="154"/>
    </row>
    <row r="162" spans="1:7">
      <c r="A162" s="146" t="s">
        <v>119</v>
      </c>
      <c r="D162" s="181">
        <v>5.6647716000000001E-3</v>
      </c>
      <c r="F162" s="180"/>
      <c r="G162" s="154"/>
    </row>
    <row r="163" spans="1:7">
      <c r="A163" s="146" t="s">
        <v>120</v>
      </c>
      <c r="D163" s="181">
        <v>2.9499209999999998E-4</v>
      </c>
      <c r="F163" s="180"/>
      <c r="G163" s="154"/>
    </row>
    <row r="164" spans="1:7">
      <c r="A164" s="146" t="s">
        <v>121</v>
      </c>
      <c r="D164" s="181">
        <v>5.5683570999999999E-3</v>
      </c>
      <c r="F164" s="180"/>
      <c r="G164" s="154"/>
    </row>
    <row r="165" spans="1:7">
      <c r="A165" s="146" t="s">
        <v>122</v>
      </c>
      <c r="D165" s="181">
        <v>1.2177881794780458E-2</v>
      </c>
      <c r="F165" s="153"/>
      <c r="G165" s="154"/>
    </row>
    <row r="166" spans="1:7">
      <c r="A166" s="146" t="s">
        <v>123</v>
      </c>
      <c r="D166" s="178">
        <v>5.9265006486951145E-3</v>
      </c>
      <c r="F166" s="153"/>
      <c r="G166" s="154"/>
    </row>
    <row r="167" spans="1:7">
      <c r="A167" s="146"/>
      <c r="F167" s="153"/>
      <c r="G167" s="154"/>
    </row>
    <row r="168" spans="1:7">
      <c r="A168" s="146" t="s">
        <v>124</v>
      </c>
      <c r="D168" s="126">
        <v>9105378.0599999987</v>
      </c>
      <c r="F168" s="153"/>
      <c r="G168" s="154"/>
    </row>
    <row r="169" spans="1:7">
      <c r="A169" s="146"/>
      <c r="F169" s="153"/>
      <c r="G169" s="154"/>
    </row>
    <row r="170" spans="1:7" ht="36">
      <c r="A170" s="146" t="s">
        <v>125</v>
      </c>
      <c r="D170" s="163" t="s">
        <v>42</v>
      </c>
      <c r="E170" s="163" t="s">
        <v>41</v>
      </c>
      <c r="F170" s="182" t="s">
        <v>126</v>
      </c>
      <c r="G170" s="154"/>
    </row>
    <row r="171" spans="1:7">
      <c r="A171" s="151" t="s">
        <v>127</v>
      </c>
      <c r="D171" s="168">
        <v>5403628.9199999999</v>
      </c>
      <c r="E171" s="183">
        <v>215</v>
      </c>
      <c r="F171" s="181">
        <v>5.6708963915692205E-3</v>
      </c>
      <c r="G171" s="154"/>
    </row>
    <row r="172" spans="1:7">
      <c r="A172" s="151" t="s">
        <v>128</v>
      </c>
      <c r="D172" s="168">
        <v>2051284.79</v>
      </c>
      <c r="E172" s="183">
        <v>86</v>
      </c>
      <c r="F172" s="181">
        <v>2.1527428485396119E-3</v>
      </c>
      <c r="G172" s="154"/>
    </row>
    <row r="173" spans="1:7">
      <c r="A173" s="151" t="s">
        <v>129</v>
      </c>
      <c r="D173" s="123">
        <v>714908.31</v>
      </c>
      <c r="E173" s="184">
        <v>32</v>
      </c>
      <c r="F173" s="181">
        <v>7.5026820225876096E-4</v>
      </c>
      <c r="G173" s="154"/>
    </row>
    <row r="174" spans="1:7">
      <c r="A174" s="151" t="s">
        <v>130</v>
      </c>
      <c r="D174" s="185">
        <v>0</v>
      </c>
      <c r="E174" s="186">
        <v>0</v>
      </c>
      <c r="F174" s="187">
        <v>0</v>
      </c>
      <c r="G174" s="154"/>
    </row>
    <row r="175" spans="1:7">
      <c r="A175" s="146" t="s">
        <v>131</v>
      </c>
      <c r="D175" s="188">
        <v>8169822.0199999996</v>
      </c>
      <c r="E175" s="183">
        <v>333</v>
      </c>
      <c r="F175" s="189">
        <v>8.5739074423675926E-3</v>
      </c>
      <c r="G175" s="154"/>
    </row>
    <row r="176" spans="1:7">
      <c r="A176" s="146"/>
      <c r="D176" s="168"/>
      <c r="E176" s="183"/>
      <c r="F176" s="153"/>
      <c r="G176" s="154"/>
    </row>
    <row r="177" spans="1:7">
      <c r="A177" s="146" t="s">
        <v>132</v>
      </c>
      <c r="D177" s="181"/>
      <c r="E177" s="181"/>
      <c r="F177" s="180"/>
      <c r="G177" s="154"/>
    </row>
    <row r="178" spans="1:7">
      <c r="A178" s="146" t="s">
        <v>133</v>
      </c>
      <c r="D178" s="181">
        <v>1.893444E-3</v>
      </c>
      <c r="E178" s="181">
        <v>1.6957971E-3</v>
      </c>
      <c r="F178" s="180"/>
      <c r="G178" s="154"/>
    </row>
    <row r="179" spans="1:7">
      <c r="A179" s="146" t="s">
        <v>134</v>
      </c>
      <c r="D179" s="181">
        <v>1.8785609999999999E-3</v>
      </c>
      <c r="E179" s="181">
        <v>1.9032668999999999E-3</v>
      </c>
      <c r="F179" s="180"/>
      <c r="G179" s="154"/>
    </row>
    <row r="180" spans="1:7">
      <c r="A180" s="146" t="s">
        <v>135</v>
      </c>
      <c r="D180" s="181">
        <v>2.5238807999999999E-3</v>
      </c>
      <c r="E180" s="181">
        <v>2.1200424000000001E-3</v>
      </c>
      <c r="F180" s="180"/>
      <c r="G180" s="154"/>
    </row>
    <row r="181" spans="1:7">
      <c r="A181" s="146" t="s">
        <v>136</v>
      </c>
      <c r="D181" s="181">
        <v>2.9030110507983729E-3</v>
      </c>
      <c r="E181" s="181">
        <v>2.4076227785599152E-3</v>
      </c>
      <c r="F181" s="153"/>
      <c r="G181" s="154"/>
    </row>
    <row r="182" spans="1:7">
      <c r="A182" s="146" t="s">
        <v>137</v>
      </c>
      <c r="D182" s="181">
        <v>2.2997242126995931E-3</v>
      </c>
      <c r="E182" s="181">
        <v>2.031682294639979E-3</v>
      </c>
      <c r="F182" s="153"/>
      <c r="G182" s="154"/>
    </row>
    <row r="183" spans="1:7">
      <c r="F183" s="153"/>
      <c r="G183" s="154"/>
    </row>
    <row r="184" spans="1:7">
      <c r="A184" s="102" t="s">
        <v>138</v>
      </c>
      <c r="B184" s="102"/>
      <c r="C184" s="102"/>
      <c r="D184" s="190">
        <v>2857835.31</v>
      </c>
      <c r="F184" s="153"/>
      <c r="G184" s="154"/>
    </row>
    <row r="185" spans="1:7">
      <c r="A185" s="102" t="s">
        <v>139</v>
      </c>
      <c r="B185" s="102"/>
      <c r="C185" s="102"/>
      <c r="D185" s="181">
        <v>2.9991859520912671E-3</v>
      </c>
      <c r="F185" s="153"/>
      <c r="G185" s="154"/>
    </row>
    <row r="186" spans="1:7">
      <c r="A186" s="102" t="s">
        <v>140</v>
      </c>
      <c r="B186" s="102"/>
      <c r="C186" s="102"/>
      <c r="D186" s="181">
        <v>4.9000000000000002E-2</v>
      </c>
      <c r="F186" s="153"/>
      <c r="G186" s="154"/>
    </row>
    <row r="187" spans="1:7">
      <c r="A187" s="102" t="s">
        <v>141</v>
      </c>
      <c r="B187" s="102"/>
      <c r="C187" s="102"/>
      <c r="D187" s="191" t="s">
        <v>155</v>
      </c>
      <c r="F187" s="153"/>
      <c r="G187" s="154"/>
    </row>
    <row r="188" spans="1:7">
      <c r="F188" s="153"/>
      <c r="G188" s="154"/>
    </row>
    <row r="189" spans="1:7">
      <c r="A189" s="102" t="s">
        <v>157</v>
      </c>
      <c r="D189" s="97">
        <v>14881794.629999986</v>
      </c>
      <c r="F189" s="153"/>
      <c r="G189" s="100"/>
    </row>
    <row r="190" spans="1:7">
      <c r="A190" s="102" t="s">
        <v>158</v>
      </c>
      <c r="B190" s="95"/>
      <c r="C190" s="95"/>
      <c r="D190" s="98">
        <v>533</v>
      </c>
      <c r="F190" s="153"/>
      <c r="G190" s="100"/>
    </row>
    <row r="191" spans="1:7">
      <c r="F191" s="153"/>
      <c r="G191" s="100"/>
    </row>
    <row r="192" spans="1:7">
      <c r="A192" s="103" t="s">
        <v>142</v>
      </c>
      <c r="F192" s="153"/>
      <c r="G192" s="154"/>
    </row>
    <row r="193" spans="1:7">
      <c r="F193" s="153"/>
      <c r="G193" s="154"/>
    </row>
    <row r="194" spans="1:7">
      <c r="A194" s="146"/>
      <c r="E194" s="192"/>
      <c r="F194" s="153"/>
      <c r="G194" s="154"/>
    </row>
    <row r="195" spans="1:7">
      <c r="A195" s="146" t="s">
        <v>143</v>
      </c>
      <c r="E195" s="173"/>
      <c r="F195" s="153"/>
      <c r="G195" s="154"/>
    </row>
    <row r="196" spans="1:7">
      <c r="A196" s="146" t="s">
        <v>144</v>
      </c>
      <c r="E196" s="173"/>
      <c r="F196" s="153"/>
      <c r="G196" s="154"/>
    </row>
    <row r="197" spans="1:7">
      <c r="A197" s="146" t="s">
        <v>145</v>
      </c>
      <c r="E197" s="192"/>
      <c r="F197" s="153"/>
      <c r="G197" s="154"/>
    </row>
    <row r="198" spans="1:7">
      <c r="A198" s="146" t="s">
        <v>146</v>
      </c>
      <c r="E198" s="192" t="s">
        <v>156</v>
      </c>
      <c r="F198" s="153"/>
      <c r="G198" s="154"/>
    </row>
    <row r="199" spans="1:7">
      <c r="A199" s="146"/>
      <c r="E199" s="173"/>
      <c r="F199" s="153"/>
      <c r="G199" s="154"/>
    </row>
    <row r="200" spans="1:7">
      <c r="A200" s="146" t="s">
        <v>159</v>
      </c>
      <c r="E200" s="173"/>
      <c r="F200" s="153"/>
      <c r="G200" s="154"/>
    </row>
    <row r="201" spans="1:7">
      <c r="A201" s="146" t="s">
        <v>150</v>
      </c>
      <c r="E201" s="192" t="s">
        <v>156</v>
      </c>
      <c r="F201" s="153"/>
      <c r="G201" s="154"/>
    </row>
    <row r="202" spans="1:7">
      <c r="A202" s="146"/>
      <c r="E202" s="173"/>
      <c r="F202" s="153"/>
      <c r="G202" s="154"/>
    </row>
    <row r="203" spans="1:7">
      <c r="A203" s="146" t="s">
        <v>160</v>
      </c>
      <c r="E203" s="173"/>
      <c r="F203" s="153"/>
      <c r="G203" s="154"/>
    </row>
    <row r="204" spans="1:7">
      <c r="A204" s="146" t="s">
        <v>152</v>
      </c>
      <c r="E204" s="192" t="s">
        <v>156</v>
      </c>
      <c r="F204" s="153"/>
      <c r="G204" s="154"/>
    </row>
    <row r="205" spans="1:7">
      <c r="A205" s="146"/>
      <c r="E205" s="192"/>
      <c r="F205" s="153"/>
      <c r="G205" s="154"/>
    </row>
    <row r="206" spans="1:7">
      <c r="A206" s="146" t="s">
        <v>161</v>
      </c>
      <c r="E206" s="173"/>
      <c r="G206" s="154"/>
    </row>
    <row r="207" spans="1:7">
      <c r="A207" s="146" t="s">
        <v>154</v>
      </c>
      <c r="E207" s="192" t="s">
        <v>156</v>
      </c>
      <c r="F207" s="149"/>
      <c r="G207" s="154"/>
    </row>
    <row r="208" spans="1:7">
      <c r="G208" s="150"/>
    </row>
    <row r="209" spans="1:7">
      <c r="G209" s="150"/>
    </row>
    <row r="210" spans="1:7">
      <c r="F210" s="149"/>
      <c r="G210" s="150"/>
    </row>
    <row r="211" spans="1:7">
      <c r="F211" s="149"/>
      <c r="G211" s="150"/>
    </row>
    <row r="212" spans="1:7">
      <c r="F212" s="149"/>
      <c r="G212" s="150"/>
    </row>
    <row r="213" spans="1:7">
      <c r="F213" s="149"/>
      <c r="G213" s="150"/>
    </row>
    <row r="214" spans="1:7">
      <c r="A214" s="193"/>
      <c r="B214" s="193"/>
      <c r="C214" s="193"/>
      <c r="D214" s="193"/>
      <c r="E214" s="193"/>
      <c r="F214" s="149"/>
      <c r="G214" s="150"/>
    </row>
    <row r="215" spans="1:7">
      <c r="A215" s="193"/>
      <c r="B215" s="193"/>
      <c r="C215" s="193"/>
      <c r="D215" s="193"/>
      <c r="E215" s="193"/>
      <c r="F215" s="149"/>
      <c r="G215" s="150"/>
    </row>
    <row r="216" spans="1:7">
      <c r="A216" s="193"/>
      <c r="B216" s="193"/>
      <c r="C216" s="193"/>
      <c r="D216" s="193"/>
      <c r="E216" s="193"/>
      <c r="F216" s="149"/>
      <c r="G216" s="150"/>
    </row>
    <row r="217" spans="1:7">
      <c r="A217" s="193"/>
      <c r="B217" s="193"/>
      <c r="C217" s="193"/>
      <c r="D217" s="193"/>
      <c r="E217" s="193"/>
      <c r="F217" s="149"/>
      <c r="G217" s="150"/>
    </row>
    <row r="218" spans="1:7">
      <c r="A218" s="193"/>
      <c r="B218" s="193"/>
      <c r="C218" s="193"/>
      <c r="D218" s="193"/>
      <c r="E218" s="193"/>
      <c r="F218" s="149"/>
      <c r="G218" s="150"/>
    </row>
    <row r="219" spans="1:7">
      <c r="A219" s="193"/>
      <c r="B219" s="193"/>
      <c r="C219" s="193"/>
      <c r="D219" s="193"/>
      <c r="E219" s="193"/>
      <c r="F219" s="149"/>
      <c r="G219" s="150"/>
    </row>
    <row r="220" spans="1:7">
      <c r="A220" s="193"/>
      <c r="B220" s="193"/>
      <c r="C220" s="193"/>
      <c r="D220" s="193"/>
      <c r="E220" s="193"/>
      <c r="F220" s="149"/>
      <c r="G220" s="150"/>
    </row>
    <row r="221" spans="1:7">
      <c r="F221" s="149"/>
      <c r="G221" s="150"/>
    </row>
    <row r="222" spans="1:7">
      <c r="A222" s="193"/>
      <c r="B222" s="193"/>
      <c r="C222" s="193"/>
      <c r="D222" s="193"/>
      <c r="E222" s="193"/>
      <c r="F222" s="149"/>
      <c r="G222" s="150"/>
    </row>
    <row r="223" spans="1:7">
      <c r="A223" s="193"/>
      <c r="B223" s="193"/>
      <c r="C223" s="193"/>
      <c r="D223" s="193"/>
      <c r="E223" s="193"/>
      <c r="F223" s="149"/>
      <c r="G223" s="150"/>
    </row>
    <row r="224" spans="1:7">
      <c r="A224" s="193"/>
      <c r="B224" s="193"/>
      <c r="C224" s="193"/>
      <c r="D224" s="193"/>
      <c r="E224" s="193"/>
      <c r="F224" s="149"/>
      <c r="G224" s="150"/>
    </row>
    <row r="225" spans="1:7">
      <c r="A225" s="193"/>
      <c r="B225" s="193"/>
      <c r="C225" s="193"/>
      <c r="D225" s="193"/>
      <c r="E225" s="193"/>
      <c r="F225" s="149"/>
      <c r="G225" s="150"/>
    </row>
    <row r="226" spans="1:7">
      <c r="A226" s="193"/>
      <c r="B226" s="193"/>
      <c r="C226" s="193"/>
      <c r="D226" s="193"/>
      <c r="E226" s="193"/>
      <c r="F226" s="149"/>
      <c r="G226" s="150"/>
    </row>
    <row r="227" spans="1:7">
      <c r="A227" s="193"/>
      <c r="B227" s="193"/>
      <c r="C227" s="193"/>
      <c r="D227" s="193"/>
      <c r="E227" s="193"/>
      <c r="F227" s="149"/>
      <c r="G227" s="150"/>
    </row>
    <row r="228" spans="1:7">
      <c r="A228" s="193"/>
      <c r="B228" s="193"/>
      <c r="C228" s="193"/>
      <c r="D228" s="193"/>
      <c r="E228" s="193"/>
      <c r="F228" s="149"/>
      <c r="G228" s="150"/>
    </row>
    <row r="229" spans="1:7">
      <c r="F229" s="149"/>
      <c r="G229" s="150"/>
    </row>
    <row r="230" spans="1:7">
      <c r="F230" s="149"/>
      <c r="G230" s="150"/>
    </row>
    <row r="231" spans="1:7">
      <c r="F231" s="149"/>
      <c r="G231" s="150"/>
    </row>
    <row r="232" spans="1:7">
      <c r="F232" s="149"/>
      <c r="G232" s="150"/>
    </row>
    <row r="233" spans="1:7">
      <c r="F233" s="149"/>
      <c r="G233" s="150"/>
    </row>
    <row r="234" spans="1:7">
      <c r="F234" s="149"/>
      <c r="G234" s="150"/>
    </row>
    <row r="235" spans="1:7">
      <c r="F235" s="149"/>
      <c r="G235" s="150"/>
    </row>
    <row r="236" spans="1:7">
      <c r="F236" s="149"/>
      <c r="G236" s="150"/>
    </row>
    <row r="237" spans="1:7">
      <c r="F237" s="149"/>
      <c r="G237" s="150"/>
    </row>
    <row r="238" spans="1:7">
      <c r="F238" s="149"/>
      <c r="G238" s="150"/>
    </row>
    <row r="239" spans="1:7">
      <c r="F239" s="149"/>
      <c r="G239" s="150"/>
    </row>
    <row r="240" spans="1:7">
      <c r="F240" s="149"/>
      <c r="G240" s="150"/>
    </row>
    <row r="241" spans="6:7">
      <c r="F241" s="149"/>
      <c r="G241" s="150"/>
    </row>
    <row r="242" spans="6:7">
      <c r="F242" s="149"/>
      <c r="G242" s="150"/>
    </row>
    <row r="243" spans="6:7">
      <c r="F243" s="149"/>
      <c r="G243" s="150"/>
    </row>
    <row r="244" spans="6:7">
      <c r="F244" s="149"/>
      <c r="G244" s="150"/>
    </row>
    <row r="245" spans="6:7">
      <c r="F245" s="149"/>
      <c r="G245" s="150"/>
    </row>
    <row r="246" spans="6:7">
      <c r="F246" s="149"/>
      <c r="G246" s="150"/>
    </row>
    <row r="247" spans="6:7">
      <c r="F247" s="149"/>
      <c r="G247" s="150"/>
    </row>
    <row r="248" spans="6:7">
      <c r="F248" s="149"/>
      <c r="G248" s="150"/>
    </row>
    <row r="249" spans="6:7">
      <c r="F249" s="149"/>
      <c r="G249" s="150"/>
    </row>
    <row r="250" spans="6:7">
      <c r="F250" s="149"/>
      <c r="G250" s="150"/>
    </row>
    <row r="251" spans="6:7">
      <c r="F251" s="149"/>
      <c r="G251" s="150"/>
    </row>
    <row r="252" spans="6:7">
      <c r="F252" s="149"/>
      <c r="G252" s="150"/>
    </row>
    <row r="253" spans="6:7">
      <c r="F253" s="149"/>
      <c r="G253" s="150"/>
    </row>
    <row r="254" spans="6:7">
      <c r="F254" s="149"/>
      <c r="G254" s="150"/>
    </row>
    <row r="255" spans="6:7">
      <c r="F255" s="149"/>
      <c r="G255" s="150"/>
    </row>
    <row r="256" spans="6:7">
      <c r="F256" s="149"/>
      <c r="G256" s="150"/>
    </row>
    <row r="257" spans="6:7">
      <c r="F257" s="149"/>
      <c r="G257" s="150"/>
    </row>
    <row r="258" spans="6:7">
      <c r="F258" s="149"/>
      <c r="G258" s="150"/>
    </row>
    <row r="259" spans="6:7">
      <c r="F259" s="149"/>
      <c r="G259" s="150"/>
    </row>
    <row r="260" spans="6:7">
      <c r="F260" s="149"/>
      <c r="G260" s="150"/>
    </row>
    <row r="261" spans="6:7">
      <c r="F261" s="149"/>
      <c r="G261" s="150"/>
    </row>
    <row r="262" spans="6:7">
      <c r="F262" s="149"/>
      <c r="G262" s="150"/>
    </row>
    <row r="263" spans="6:7">
      <c r="F263" s="149"/>
      <c r="G263" s="150"/>
    </row>
    <row r="264" spans="6:7">
      <c r="F264" s="149"/>
      <c r="G264" s="150"/>
    </row>
    <row r="265" spans="6:7">
      <c r="F265" s="149"/>
      <c r="G265" s="150"/>
    </row>
    <row r="266" spans="6:7">
      <c r="F266" s="149"/>
      <c r="G266" s="150"/>
    </row>
    <row r="267" spans="6:7">
      <c r="F267" s="149"/>
      <c r="G267" s="150"/>
    </row>
    <row r="268" spans="6:7">
      <c r="F268" s="149"/>
      <c r="G268" s="150"/>
    </row>
    <row r="269" spans="6:7">
      <c r="F269" s="149"/>
      <c r="G269" s="150"/>
    </row>
    <row r="270" spans="6:7">
      <c r="F270" s="149"/>
      <c r="G270" s="150"/>
    </row>
    <row r="271" spans="6:7">
      <c r="F271" s="149"/>
      <c r="G271" s="150"/>
    </row>
    <row r="272" spans="6:7">
      <c r="F272" s="149"/>
      <c r="G272" s="150"/>
    </row>
    <row r="273" spans="6:7">
      <c r="F273" s="149"/>
      <c r="G273" s="150"/>
    </row>
    <row r="274" spans="6:7">
      <c r="F274" s="149"/>
      <c r="G274" s="150"/>
    </row>
    <row r="275" spans="6:7">
      <c r="F275" s="149"/>
      <c r="G275" s="150"/>
    </row>
    <row r="276" spans="6:7">
      <c r="F276" s="149"/>
      <c r="G276" s="150"/>
    </row>
    <row r="277" spans="6:7">
      <c r="F277" s="149"/>
      <c r="G277" s="150"/>
    </row>
    <row r="278" spans="6:7">
      <c r="F278" s="149"/>
      <c r="G278" s="150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19-C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78"/>
  <sheetViews>
    <sheetView zoomScale="80" zoomScaleNormal="80" workbookViewId="0">
      <selection activeCell="H17" sqref="H17"/>
    </sheetView>
  </sheetViews>
  <sheetFormatPr defaultColWidth="9.140625" defaultRowHeight="18"/>
  <cols>
    <col min="1" max="1" width="43.42578125" style="103" customWidth="1"/>
    <col min="2" max="2" width="23.85546875" style="103" customWidth="1"/>
    <col min="3" max="3" width="26.85546875" style="103" customWidth="1"/>
    <col min="4" max="4" width="24.7109375" style="103" customWidth="1"/>
    <col min="5" max="5" width="39.28515625" style="103" bestFit="1" customWidth="1"/>
    <col min="6" max="6" width="23.85546875" style="104" customWidth="1"/>
    <col min="7" max="7" width="34.5703125" style="105" customWidth="1"/>
    <col min="8" max="9" width="34.5703125" style="103" customWidth="1"/>
    <col min="10" max="10" width="9.140625" style="103"/>
    <col min="11" max="11" width="9.5703125" style="103" bestFit="1" customWidth="1"/>
    <col min="12" max="16384" width="9.140625" style="103"/>
  </cols>
  <sheetData>
    <row r="1" spans="1:13">
      <c r="A1" s="101" t="s">
        <v>0</v>
      </c>
      <c r="B1" s="102"/>
    </row>
    <row r="2" spans="1:13" ht="15.75" customHeight="1">
      <c r="A2" s="102"/>
      <c r="B2" s="102"/>
      <c r="C2" s="106"/>
    </row>
    <row r="3" spans="1:13" ht="15.75" customHeight="1">
      <c r="A3" s="102" t="s">
        <v>1</v>
      </c>
      <c r="B3" s="107">
        <v>44043</v>
      </c>
      <c r="C3" s="108" t="s">
        <v>2</v>
      </c>
      <c r="D3" s="103">
        <v>30</v>
      </c>
      <c r="E3" s="103" t="s">
        <v>3</v>
      </c>
      <c r="F3" s="109">
        <v>44013</v>
      </c>
      <c r="G3" s="103"/>
    </row>
    <row r="4" spans="1:13" ht="15.75" customHeight="1">
      <c r="A4" s="102" t="s">
        <v>4</v>
      </c>
      <c r="B4" s="107">
        <v>44060</v>
      </c>
      <c r="C4" s="108" t="s">
        <v>5</v>
      </c>
      <c r="D4" s="110">
        <v>33</v>
      </c>
      <c r="E4" s="103" t="s">
        <v>6</v>
      </c>
      <c r="F4" s="109">
        <v>44043</v>
      </c>
      <c r="G4" s="103"/>
    </row>
    <row r="5" spans="1:13" ht="17.25" customHeight="1">
      <c r="A5" s="102"/>
      <c r="B5" s="102"/>
      <c r="C5" s="106"/>
      <c r="E5" s="103" t="s">
        <v>7</v>
      </c>
      <c r="F5" s="109">
        <v>44027</v>
      </c>
      <c r="G5" s="103"/>
    </row>
    <row r="6" spans="1:13" ht="15.75" customHeight="1">
      <c r="A6" s="102"/>
      <c r="B6" s="102"/>
      <c r="C6" s="106"/>
      <c r="E6" s="103" t="s">
        <v>8</v>
      </c>
      <c r="F6" s="109">
        <v>44060</v>
      </c>
      <c r="G6" s="103"/>
    </row>
    <row r="7" spans="1:13">
      <c r="A7" s="111"/>
      <c r="B7" s="112"/>
      <c r="C7" s="113"/>
      <c r="D7" s="114"/>
      <c r="E7" s="111"/>
      <c r="F7" s="115"/>
    </row>
    <row r="8" spans="1:13">
      <c r="A8" s="111"/>
      <c r="B8" s="111"/>
      <c r="C8" s="113"/>
      <c r="D8" s="114"/>
      <c r="E8" s="111"/>
      <c r="F8" s="115"/>
    </row>
    <row r="9" spans="1:13">
      <c r="A9" s="116"/>
      <c r="B9" s="117" t="s">
        <v>9</v>
      </c>
      <c r="C9" s="118" t="s">
        <v>10</v>
      </c>
      <c r="D9" s="118" t="s">
        <v>11</v>
      </c>
      <c r="E9" s="118" t="s">
        <v>12</v>
      </c>
      <c r="F9" s="119" t="s">
        <v>13</v>
      </c>
    </row>
    <row r="10" spans="1:13">
      <c r="A10" s="116" t="s">
        <v>14</v>
      </c>
      <c r="B10" s="120"/>
      <c r="C10" s="121">
        <v>1364914302.27</v>
      </c>
      <c r="D10" s="122">
        <v>1026663316.6900001</v>
      </c>
      <c r="E10" s="123">
        <v>989729807.13</v>
      </c>
      <c r="F10" s="124">
        <v>0.76011217479936366</v>
      </c>
      <c r="G10" s="125"/>
      <c r="H10" s="126"/>
      <c r="I10" s="126"/>
      <c r="J10" s="126"/>
      <c r="K10" s="126"/>
      <c r="L10" s="126"/>
      <c r="M10" s="126"/>
    </row>
    <row r="11" spans="1:13">
      <c r="A11" s="116" t="s">
        <v>15</v>
      </c>
      <c r="B11" s="120"/>
      <c r="C11" s="127">
        <v>62830425.780000001</v>
      </c>
      <c r="D11" s="122">
        <v>41182016.630000003</v>
      </c>
      <c r="E11" s="123">
        <v>38968926.869999997</v>
      </c>
      <c r="F11" s="124"/>
      <c r="G11" s="125"/>
      <c r="H11" s="126"/>
      <c r="I11" s="126"/>
      <c r="J11" s="126"/>
      <c r="K11" s="126"/>
      <c r="L11" s="126"/>
      <c r="M11" s="126"/>
    </row>
    <row r="12" spans="1:13">
      <c r="A12" s="116" t="s">
        <v>16</v>
      </c>
      <c r="B12" s="120"/>
      <c r="C12" s="128">
        <v>1302083876.49</v>
      </c>
      <c r="D12" s="122">
        <v>985481300.06000006</v>
      </c>
      <c r="E12" s="123">
        <v>950760880.25999999</v>
      </c>
      <c r="F12" s="124"/>
      <c r="G12" s="125"/>
      <c r="H12" s="126"/>
      <c r="I12" s="126"/>
      <c r="J12" s="126"/>
      <c r="K12" s="126"/>
      <c r="L12" s="126"/>
      <c r="M12" s="126"/>
    </row>
    <row r="13" spans="1:13">
      <c r="A13" s="116" t="s">
        <v>17</v>
      </c>
      <c r="B13" s="111"/>
      <c r="C13" s="128">
        <v>1302083876.49</v>
      </c>
      <c r="D13" s="122">
        <v>985481300.06000042</v>
      </c>
      <c r="E13" s="123">
        <v>950760880.26000035</v>
      </c>
      <c r="F13" s="124">
        <v>0.73018405144755061</v>
      </c>
      <c r="G13" s="125"/>
      <c r="H13" s="129"/>
      <c r="I13" s="126"/>
      <c r="J13" s="126"/>
      <c r="K13" s="126"/>
      <c r="L13" s="126"/>
      <c r="M13" s="126"/>
    </row>
    <row r="14" spans="1:13">
      <c r="A14" s="130" t="s">
        <v>18</v>
      </c>
      <c r="B14" s="131">
        <v>1.9597799999999999E-2</v>
      </c>
      <c r="C14" s="127">
        <v>275000000</v>
      </c>
      <c r="D14" s="122">
        <v>0</v>
      </c>
      <c r="E14" s="123">
        <v>0</v>
      </c>
      <c r="F14" s="124">
        <v>0</v>
      </c>
      <c r="G14" s="125"/>
      <c r="H14" s="129"/>
      <c r="I14" s="126"/>
      <c r="J14" s="126"/>
      <c r="K14" s="126"/>
      <c r="L14" s="126"/>
      <c r="M14" s="126"/>
    </row>
    <row r="15" spans="1:13">
      <c r="A15" s="130" t="s">
        <v>19</v>
      </c>
      <c r="B15" s="131">
        <v>1.9699999999999999E-2</v>
      </c>
      <c r="C15" s="127">
        <v>371250000</v>
      </c>
      <c r="D15" s="122">
        <v>335435608.11678302</v>
      </c>
      <c r="E15" s="123">
        <v>305545855.41939163</v>
      </c>
      <c r="F15" s="124">
        <v>0.82301913917681246</v>
      </c>
      <c r="G15" s="125"/>
      <c r="I15" s="126"/>
      <c r="J15" s="126"/>
      <c r="K15" s="126"/>
      <c r="L15" s="126"/>
      <c r="M15" s="126"/>
    </row>
    <row r="16" spans="1:13">
      <c r="A16" s="130" t="s">
        <v>20</v>
      </c>
      <c r="B16" s="131">
        <v>4.1475000000000001E-3</v>
      </c>
      <c r="C16" s="127">
        <v>60000000</v>
      </c>
      <c r="D16" s="122">
        <v>54211815.453217402</v>
      </c>
      <c r="E16" s="123">
        <v>49381148.350608699</v>
      </c>
      <c r="F16" s="124">
        <v>0.82301913917681169</v>
      </c>
      <c r="G16" s="125"/>
      <c r="I16" s="126"/>
      <c r="J16" s="126"/>
      <c r="K16" s="126"/>
      <c r="L16" s="126"/>
      <c r="M16" s="126"/>
    </row>
    <row r="17" spans="1:13">
      <c r="A17" s="130" t="s">
        <v>21</v>
      </c>
      <c r="B17" s="131">
        <v>1.9300000000000001E-2</v>
      </c>
      <c r="C17" s="127">
        <v>431250000</v>
      </c>
      <c r="D17" s="122">
        <v>431250000</v>
      </c>
      <c r="E17" s="123">
        <v>431250000</v>
      </c>
      <c r="F17" s="124">
        <v>1</v>
      </c>
      <c r="G17" s="125"/>
      <c r="I17" s="126"/>
      <c r="J17" s="126"/>
      <c r="K17" s="126"/>
      <c r="L17" s="126"/>
      <c r="M17" s="126"/>
    </row>
    <row r="18" spans="1:13">
      <c r="A18" s="130" t="s">
        <v>22</v>
      </c>
      <c r="B18" s="131">
        <v>1.95E-2</v>
      </c>
      <c r="C18" s="127">
        <v>112500000</v>
      </c>
      <c r="D18" s="122">
        <v>112500000</v>
      </c>
      <c r="E18" s="123">
        <v>112500000</v>
      </c>
      <c r="F18" s="124">
        <v>1</v>
      </c>
      <c r="I18" s="126"/>
      <c r="J18" s="126"/>
      <c r="K18" s="126"/>
      <c r="L18" s="126"/>
      <c r="M18" s="126"/>
    </row>
    <row r="19" spans="1:13">
      <c r="A19" s="130" t="s">
        <v>23</v>
      </c>
      <c r="B19" s="131">
        <v>0</v>
      </c>
      <c r="C19" s="121">
        <v>52083876.490000002</v>
      </c>
      <c r="D19" s="122">
        <v>52083876.490000002</v>
      </c>
      <c r="E19" s="123">
        <v>52083876.490000002</v>
      </c>
      <c r="F19" s="124">
        <v>1</v>
      </c>
      <c r="I19" s="126"/>
      <c r="J19" s="126"/>
      <c r="K19" s="126"/>
      <c r="L19" s="126"/>
      <c r="M19" s="126"/>
    </row>
    <row r="20" spans="1:13">
      <c r="A20" s="132"/>
      <c r="B20" s="133"/>
      <c r="C20" s="134"/>
      <c r="D20" s="134"/>
      <c r="E20" s="134"/>
      <c r="F20" s="135"/>
    </row>
    <row r="21" spans="1:13">
      <c r="A21" s="132"/>
      <c r="B21" s="133"/>
      <c r="C21" s="134"/>
      <c r="D21" s="134"/>
      <c r="E21" s="134"/>
      <c r="F21" s="136"/>
    </row>
    <row r="22" spans="1:13" ht="54">
      <c r="A22" s="132"/>
      <c r="B22" s="137" t="s">
        <v>24</v>
      </c>
      <c r="C22" s="137" t="s">
        <v>25</v>
      </c>
      <c r="D22" s="138" t="s">
        <v>26</v>
      </c>
      <c r="E22" s="138" t="s">
        <v>27</v>
      </c>
      <c r="F22" s="136"/>
    </row>
    <row r="23" spans="1:13">
      <c r="A23" s="132" t="s">
        <v>18</v>
      </c>
      <c r="B23" s="122">
        <v>0</v>
      </c>
      <c r="C23" s="122">
        <v>0</v>
      </c>
      <c r="D23" s="139">
        <v>0</v>
      </c>
      <c r="E23" s="140">
        <v>0</v>
      </c>
      <c r="F23" s="136"/>
    </row>
    <row r="24" spans="1:13">
      <c r="A24" s="132" t="s">
        <v>19</v>
      </c>
      <c r="B24" s="122">
        <v>29889752.697391365</v>
      </c>
      <c r="C24" s="122">
        <v>550673.46</v>
      </c>
      <c r="D24" s="139">
        <v>80.511118376811751</v>
      </c>
      <c r="E24" s="140">
        <v>1.483295515151515</v>
      </c>
      <c r="F24" s="136"/>
    </row>
    <row r="25" spans="1:13">
      <c r="A25" s="132" t="s">
        <v>20</v>
      </c>
      <c r="B25" s="122">
        <v>4830667.1026087059</v>
      </c>
      <c r="C25" s="122">
        <v>20610.650000000001</v>
      </c>
      <c r="D25" s="139">
        <v>80.511118376811766</v>
      </c>
      <c r="E25" s="140">
        <v>0.34351083333333338</v>
      </c>
      <c r="F25" s="136"/>
    </row>
    <row r="26" spans="1:13">
      <c r="A26" s="132" t="s">
        <v>21</v>
      </c>
      <c r="B26" s="122">
        <v>0</v>
      </c>
      <c r="C26" s="122">
        <v>693593.75</v>
      </c>
      <c r="D26" s="139">
        <v>0</v>
      </c>
      <c r="E26" s="140">
        <v>1.6083333333333334</v>
      </c>
      <c r="F26" s="136"/>
    </row>
    <row r="27" spans="1:13">
      <c r="A27" s="132" t="s">
        <v>22</v>
      </c>
      <c r="B27" s="122">
        <v>0</v>
      </c>
      <c r="C27" s="122">
        <v>182812.5</v>
      </c>
      <c r="D27" s="139">
        <v>0</v>
      </c>
      <c r="E27" s="140">
        <v>1.625</v>
      </c>
      <c r="F27" s="136"/>
    </row>
    <row r="28" spans="1:13">
      <c r="A28" s="132" t="s">
        <v>23</v>
      </c>
      <c r="B28" s="122">
        <v>0</v>
      </c>
      <c r="C28" s="122">
        <v>0</v>
      </c>
      <c r="D28" s="139">
        <v>0</v>
      </c>
      <c r="E28" s="140">
        <v>0</v>
      </c>
      <c r="F28" s="136"/>
    </row>
    <row r="29" spans="1:13" ht="18.75" thickBot="1">
      <c r="A29" s="141" t="s">
        <v>28</v>
      </c>
      <c r="B29" s="142">
        <v>34720419.800000072</v>
      </c>
      <c r="C29" s="142">
        <v>1447690.3599999999</v>
      </c>
      <c r="D29" s="143"/>
      <c r="E29" s="134"/>
      <c r="F29" s="136"/>
    </row>
    <row r="30" spans="1:13">
      <c r="B30" s="129"/>
      <c r="C30" s="129"/>
      <c r="D30" s="144"/>
      <c r="E30" s="129"/>
      <c r="F30" s="145"/>
    </row>
    <row r="31" spans="1:13">
      <c r="A31" s="146"/>
      <c r="B31" s="147"/>
      <c r="C31" s="129"/>
      <c r="D31" s="129"/>
      <c r="E31" s="129"/>
      <c r="F31" s="145"/>
    </row>
    <row r="32" spans="1:13">
      <c r="A32" s="103" t="s">
        <v>29</v>
      </c>
      <c r="E32" s="148"/>
    </row>
    <row r="33" spans="1:7">
      <c r="E33" s="148"/>
      <c r="F33" s="149"/>
      <c r="G33" s="150"/>
    </row>
    <row r="34" spans="1:7">
      <c r="A34" s="146" t="s">
        <v>30</v>
      </c>
      <c r="F34" s="149"/>
      <c r="G34" s="150"/>
    </row>
    <row r="35" spans="1:7">
      <c r="A35" s="151" t="s">
        <v>31</v>
      </c>
      <c r="E35" s="152">
        <v>3488680.54</v>
      </c>
      <c r="F35" s="153"/>
      <c r="G35" s="154"/>
    </row>
    <row r="36" spans="1:7">
      <c r="A36" s="151" t="s">
        <v>32</v>
      </c>
      <c r="E36" s="155">
        <v>0</v>
      </c>
      <c r="F36" s="153"/>
      <c r="G36" s="154"/>
    </row>
    <row r="37" spans="1:7">
      <c r="A37" s="146" t="s">
        <v>33</v>
      </c>
      <c r="E37" s="152">
        <v>3488680.54</v>
      </c>
      <c r="F37" s="153"/>
      <c r="G37" s="154"/>
    </row>
    <row r="38" spans="1:7">
      <c r="E38" s="156"/>
      <c r="F38" s="153"/>
      <c r="G38" s="154"/>
    </row>
    <row r="39" spans="1:7">
      <c r="A39" s="146" t="s">
        <v>34</v>
      </c>
      <c r="E39" s="156"/>
      <c r="F39" s="153"/>
      <c r="G39" s="154"/>
    </row>
    <row r="40" spans="1:7">
      <c r="A40" s="151" t="s">
        <v>35</v>
      </c>
      <c r="E40" s="152">
        <v>35714680.979999997</v>
      </c>
      <c r="F40" s="153"/>
      <c r="G40" s="154"/>
    </row>
    <row r="41" spans="1:7">
      <c r="A41" s="151" t="s">
        <v>36</v>
      </c>
      <c r="E41" s="155">
        <v>0</v>
      </c>
      <c r="F41" s="153"/>
      <c r="G41" s="154"/>
    </row>
    <row r="42" spans="1:7">
      <c r="A42" s="146" t="s">
        <v>37</v>
      </c>
      <c r="E42" s="152">
        <v>35714680.979999997</v>
      </c>
      <c r="F42" s="153"/>
      <c r="G42" s="154"/>
    </row>
    <row r="43" spans="1:7">
      <c r="A43" s="151"/>
      <c r="E43" s="157"/>
      <c r="F43" s="153"/>
      <c r="G43" s="154"/>
    </row>
    <row r="44" spans="1:7">
      <c r="A44" s="146" t="s">
        <v>38</v>
      </c>
      <c r="E44" s="152">
        <v>742426.25</v>
      </c>
      <c r="F44" s="153"/>
      <c r="G44" s="154"/>
    </row>
    <row r="45" spans="1:7">
      <c r="A45" s="146"/>
      <c r="E45" s="152"/>
      <c r="F45" s="153"/>
      <c r="G45" s="154"/>
    </row>
    <row r="46" spans="1:7">
      <c r="A46" s="146"/>
      <c r="E46" s="158"/>
      <c r="F46" s="153"/>
      <c r="G46" s="154"/>
    </row>
    <row r="47" spans="1:7" ht="18.75" thickBot="1">
      <c r="A47" s="103" t="s">
        <v>39</v>
      </c>
      <c r="E47" s="159">
        <v>39945787.769999996</v>
      </c>
      <c r="F47" s="153"/>
      <c r="G47" s="154"/>
    </row>
    <row r="48" spans="1:7" ht="18.75" thickTop="1">
      <c r="E48" s="160"/>
      <c r="F48" s="153"/>
      <c r="G48" s="154"/>
    </row>
    <row r="49" spans="1:7">
      <c r="A49" s="103" t="s">
        <v>40</v>
      </c>
      <c r="D49" s="161"/>
      <c r="E49" s="162"/>
      <c r="F49" s="153"/>
      <c r="G49" s="154"/>
    </row>
    <row r="50" spans="1:7">
      <c r="D50" s="163" t="s">
        <v>41</v>
      </c>
      <c r="E50" s="163" t="s">
        <v>42</v>
      </c>
      <c r="F50" s="153"/>
      <c r="G50" s="154"/>
    </row>
    <row r="51" spans="1:7">
      <c r="A51" s="146" t="s">
        <v>43</v>
      </c>
      <c r="D51" s="164">
        <v>50965</v>
      </c>
      <c r="E51" s="158">
        <v>985481300.06000006</v>
      </c>
      <c r="F51" s="153"/>
      <c r="G51" s="154"/>
    </row>
    <row r="52" spans="1:7">
      <c r="A52" s="146" t="s">
        <v>44</v>
      </c>
      <c r="D52" s="165"/>
      <c r="E52" s="155">
        <v>34720419.800000072</v>
      </c>
      <c r="F52" s="153"/>
      <c r="G52" s="154"/>
    </row>
    <row r="53" spans="1:7">
      <c r="A53" s="146"/>
      <c r="D53" s="166">
        <v>49999</v>
      </c>
      <c r="E53" s="167">
        <v>950760880.25999999</v>
      </c>
      <c r="F53" s="153"/>
      <c r="G53" s="154"/>
    </row>
    <row r="54" spans="1:7">
      <c r="F54" s="153"/>
      <c r="G54" s="154"/>
    </row>
    <row r="55" spans="1:7">
      <c r="A55" s="103" t="s">
        <v>45</v>
      </c>
      <c r="E55" s="161"/>
      <c r="F55" s="153"/>
      <c r="G55" s="154"/>
    </row>
    <row r="56" spans="1:7">
      <c r="F56" s="153"/>
      <c r="G56" s="154"/>
    </row>
    <row r="57" spans="1:7">
      <c r="A57" s="146" t="s">
        <v>39</v>
      </c>
      <c r="E57" s="168">
        <v>39945787.769999996</v>
      </c>
      <c r="F57" s="153"/>
      <c r="G57" s="154"/>
    </row>
    <row r="58" spans="1:7">
      <c r="A58" s="146" t="s">
        <v>46</v>
      </c>
      <c r="E58" s="168">
        <v>0</v>
      </c>
      <c r="F58" s="153"/>
      <c r="G58" s="154"/>
    </row>
    <row r="59" spans="1:7">
      <c r="A59" s="146" t="s">
        <v>47</v>
      </c>
      <c r="E59" s="169">
        <v>39945787.769999996</v>
      </c>
      <c r="F59" s="153"/>
      <c r="G59" s="154"/>
    </row>
    <row r="60" spans="1:7">
      <c r="F60" s="153"/>
      <c r="G60" s="154"/>
    </row>
    <row r="61" spans="1:7">
      <c r="A61" s="146" t="s">
        <v>48</v>
      </c>
      <c r="E61" s="129">
        <v>0</v>
      </c>
      <c r="F61" s="153"/>
      <c r="G61" s="154"/>
    </row>
    <row r="62" spans="1:7">
      <c r="F62" s="153"/>
      <c r="G62" s="154"/>
    </row>
    <row r="63" spans="1:7">
      <c r="A63" s="146" t="s">
        <v>49</v>
      </c>
      <c r="F63" s="153"/>
      <c r="G63" s="154"/>
    </row>
    <row r="64" spans="1:7">
      <c r="A64" s="151" t="s">
        <v>50</v>
      </c>
      <c r="E64" s="168">
        <v>855552.76</v>
      </c>
      <c r="F64" s="153"/>
      <c r="G64" s="154"/>
    </row>
    <row r="65" spans="1:7">
      <c r="A65" s="151" t="s">
        <v>51</v>
      </c>
      <c r="E65" s="168">
        <v>855552.76</v>
      </c>
      <c r="F65" s="153"/>
      <c r="G65" s="154"/>
    </row>
    <row r="66" spans="1:7">
      <c r="A66" s="151" t="s">
        <v>52</v>
      </c>
      <c r="E66" s="169">
        <v>0</v>
      </c>
      <c r="F66" s="153"/>
      <c r="G66" s="154"/>
    </row>
    <row r="67" spans="1:7">
      <c r="F67" s="153"/>
      <c r="G67" s="154"/>
    </row>
    <row r="68" spans="1:7">
      <c r="A68" s="146" t="s">
        <v>53</v>
      </c>
      <c r="F68" s="153"/>
      <c r="G68" s="154"/>
    </row>
    <row r="69" spans="1:7">
      <c r="A69" s="151" t="s">
        <v>54</v>
      </c>
      <c r="F69" s="153"/>
      <c r="G69" s="154"/>
    </row>
    <row r="70" spans="1:7">
      <c r="A70" s="170" t="s">
        <v>55</v>
      </c>
      <c r="E70" s="168">
        <v>0</v>
      </c>
      <c r="F70" s="153"/>
      <c r="G70" s="154"/>
    </row>
    <row r="71" spans="1:7">
      <c r="A71" s="170" t="s">
        <v>56</v>
      </c>
      <c r="E71" s="168">
        <v>0</v>
      </c>
      <c r="F71" s="153"/>
      <c r="G71" s="154"/>
    </row>
    <row r="72" spans="1:7">
      <c r="A72" s="170" t="s">
        <v>57</v>
      </c>
      <c r="E72" s="168">
        <v>0</v>
      </c>
      <c r="F72" s="153"/>
      <c r="G72" s="154"/>
    </row>
    <row r="73" spans="1:7">
      <c r="A73" s="170"/>
      <c r="E73" s="168"/>
      <c r="F73" s="153"/>
      <c r="G73" s="154"/>
    </row>
    <row r="74" spans="1:7">
      <c r="A74" s="170" t="s">
        <v>58</v>
      </c>
      <c r="E74" s="168">
        <v>0</v>
      </c>
      <c r="F74" s="153"/>
      <c r="G74" s="154"/>
    </row>
    <row r="75" spans="1:7">
      <c r="A75" s="170" t="s">
        <v>59</v>
      </c>
      <c r="E75" s="168">
        <v>0</v>
      </c>
      <c r="F75" s="153"/>
      <c r="G75" s="154"/>
    </row>
    <row r="76" spans="1:7">
      <c r="F76" s="153"/>
      <c r="G76" s="154"/>
    </row>
    <row r="77" spans="1:7">
      <c r="A77" s="151" t="s">
        <v>60</v>
      </c>
      <c r="F77" s="153"/>
      <c r="G77" s="154"/>
    </row>
    <row r="78" spans="1:7">
      <c r="A78" s="170" t="s">
        <v>61</v>
      </c>
      <c r="E78" s="168">
        <v>0</v>
      </c>
      <c r="F78" s="153"/>
      <c r="G78" s="154"/>
    </row>
    <row r="79" spans="1:7">
      <c r="A79" s="170" t="s">
        <v>62</v>
      </c>
      <c r="E79" s="168">
        <v>0</v>
      </c>
      <c r="F79" s="153"/>
      <c r="G79" s="154"/>
    </row>
    <row r="80" spans="1:7">
      <c r="A80" s="170" t="s">
        <v>63</v>
      </c>
      <c r="E80" s="168">
        <v>550673.46</v>
      </c>
      <c r="F80" s="153"/>
      <c r="G80" s="154"/>
    </row>
    <row r="81" spans="1:7">
      <c r="A81" s="170"/>
      <c r="E81" s="168"/>
      <c r="F81" s="153"/>
      <c r="G81" s="154"/>
    </row>
    <row r="82" spans="1:7">
      <c r="A82" s="170" t="s">
        <v>64</v>
      </c>
      <c r="E82" s="168">
        <v>550673.46</v>
      </c>
      <c r="F82" s="153"/>
      <c r="G82" s="154"/>
    </row>
    <row r="83" spans="1:7">
      <c r="A83" s="170" t="s">
        <v>65</v>
      </c>
      <c r="E83" s="168">
        <v>0</v>
      </c>
      <c r="F83" s="153"/>
      <c r="G83" s="154"/>
    </row>
    <row r="84" spans="1:7">
      <c r="A84" s="170"/>
      <c r="F84" s="153"/>
      <c r="G84" s="154"/>
    </row>
    <row r="85" spans="1:7">
      <c r="A85" s="151" t="s">
        <v>66</v>
      </c>
      <c r="F85" s="153"/>
      <c r="G85" s="154"/>
    </row>
    <row r="86" spans="1:7">
      <c r="A86" s="170" t="s">
        <v>67</v>
      </c>
      <c r="E86" s="168">
        <v>0</v>
      </c>
      <c r="F86" s="153"/>
      <c r="G86" s="154"/>
    </row>
    <row r="87" spans="1:7">
      <c r="A87" s="170" t="s">
        <v>68</v>
      </c>
      <c r="E87" s="168">
        <v>0</v>
      </c>
      <c r="F87" s="153"/>
      <c r="G87" s="154"/>
    </row>
    <row r="88" spans="1:7">
      <c r="A88" s="170" t="s">
        <v>69</v>
      </c>
      <c r="E88" s="168">
        <v>20610.650000000001</v>
      </c>
      <c r="F88" s="153"/>
      <c r="G88" s="154"/>
    </row>
    <row r="89" spans="1:7">
      <c r="A89" s="170"/>
      <c r="E89" s="168"/>
      <c r="F89" s="153"/>
      <c r="G89" s="154"/>
    </row>
    <row r="90" spans="1:7">
      <c r="A90" s="170" t="s">
        <v>70</v>
      </c>
      <c r="E90" s="168">
        <v>20610.650000000001</v>
      </c>
      <c r="F90" s="153"/>
      <c r="G90" s="154"/>
    </row>
    <row r="91" spans="1:7">
      <c r="A91" s="170" t="s">
        <v>71</v>
      </c>
      <c r="E91" s="168">
        <v>0</v>
      </c>
      <c r="F91" s="153"/>
      <c r="G91" s="154"/>
    </row>
    <row r="92" spans="1:7">
      <c r="A92" s="170"/>
      <c r="F92" s="153"/>
      <c r="G92" s="154"/>
    </row>
    <row r="93" spans="1:7">
      <c r="A93" s="151" t="s">
        <v>72</v>
      </c>
      <c r="F93" s="153"/>
      <c r="G93" s="154"/>
    </row>
    <row r="94" spans="1:7">
      <c r="A94" s="170" t="s">
        <v>73</v>
      </c>
      <c r="E94" s="168">
        <v>0</v>
      </c>
      <c r="F94" s="153"/>
      <c r="G94" s="154"/>
    </row>
    <row r="95" spans="1:7">
      <c r="A95" s="170" t="s">
        <v>74</v>
      </c>
      <c r="E95" s="168">
        <v>0</v>
      </c>
      <c r="F95" s="153"/>
      <c r="G95" s="154"/>
    </row>
    <row r="96" spans="1:7">
      <c r="A96" s="170" t="s">
        <v>75</v>
      </c>
      <c r="E96" s="168">
        <v>693593.75</v>
      </c>
      <c r="F96" s="153"/>
      <c r="G96" s="154"/>
    </row>
    <row r="97" spans="1:7">
      <c r="A97" s="170"/>
      <c r="E97" s="168"/>
      <c r="F97" s="153"/>
      <c r="G97" s="154"/>
    </row>
    <row r="98" spans="1:7">
      <c r="A98" s="170" t="s">
        <v>76</v>
      </c>
      <c r="E98" s="168">
        <v>693593.75</v>
      </c>
      <c r="F98" s="153"/>
      <c r="G98" s="154"/>
    </row>
    <row r="99" spans="1:7">
      <c r="A99" s="170" t="s">
        <v>77</v>
      </c>
      <c r="E99" s="168">
        <v>0</v>
      </c>
      <c r="F99" s="153"/>
      <c r="G99" s="154"/>
    </row>
    <row r="100" spans="1:7">
      <c r="F100" s="153"/>
      <c r="G100" s="154"/>
    </row>
    <row r="101" spans="1:7">
      <c r="A101" s="151" t="s">
        <v>78</v>
      </c>
      <c r="F101" s="153"/>
      <c r="G101" s="154"/>
    </row>
    <row r="102" spans="1:7">
      <c r="A102" s="170" t="s">
        <v>79</v>
      </c>
      <c r="E102" s="168">
        <v>0</v>
      </c>
      <c r="F102" s="153"/>
      <c r="G102" s="154"/>
    </row>
    <row r="103" spans="1:7">
      <c r="A103" s="170" t="s">
        <v>80</v>
      </c>
      <c r="E103" s="168">
        <v>0</v>
      </c>
      <c r="F103" s="153"/>
      <c r="G103" s="154"/>
    </row>
    <row r="104" spans="1:7">
      <c r="A104" s="170" t="s">
        <v>81</v>
      </c>
      <c r="E104" s="168">
        <v>182812.5</v>
      </c>
      <c r="F104" s="153"/>
      <c r="G104" s="154"/>
    </row>
    <row r="105" spans="1:7">
      <c r="A105" s="170"/>
      <c r="E105" s="168"/>
      <c r="F105" s="153"/>
      <c r="G105" s="154"/>
    </row>
    <row r="106" spans="1:7">
      <c r="A106" s="170" t="s">
        <v>82</v>
      </c>
      <c r="E106" s="168">
        <v>182812.5</v>
      </c>
      <c r="F106" s="153"/>
      <c r="G106" s="154"/>
    </row>
    <row r="107" spans="1:7">
      <c r="A107" s="170" t="s">
        <v>83</v>
      </c>
      <c r="E107" s="168">
        <v>0</v>
      </c>
      <c r="F107" s="153"/>
      <c r="G107" s="154"/>
    </row>
    <row r="108" spans="1:7">
      <c r="A108" s="170"/>
      <c r="E108" s="129"/>
      <c r="F108" s="153"/>
      <c r="G108" s="154"/>
    </row>
    <row r="109" spans="1:7">
      <c r="A109" s="151" t="s">
        <v>84</v>
      </c>
      <c r="F109" s="153"/>
      <c r="G109" s="154"/>
    </row>
    <row r="110" spans="1:7">
      <c r="A110" s="170" t="s">
        <v>85</v>
      </c>
      <c r="E110" s="169">
        <v>1447690.3599999999</v>
      </c>
      <c r="F110" s="153"/>
      <c r="G110" s="154"/>
    </row>
    <row r="111" spans="1:7">
      <c r="A111" s="170" t="s">
        <v>86</v>
      </c>
      <c r="E111" s="169">
        <v>1447690.3599999999</v>
      </c>
      <c r="F111" s="153"/>
      <c r="G111" s="154"/>
    </row>
    <row r="112" spans="1:7">
      <c r="A112" s="170" t="s">
        <v>87</v>
      </c>
      <c r="E112" s="169">
        <v>0</v>
      </c>
      <c r="F112" s="153"/>
      <c r="G112" s="154"/>
    </row>
    <row r="113" spans="1:7">
      <c r="A113" s="170" t="s">
        <v>88</v>
      </c>
      <c r="E113" s="169">
        <v>0</v>
      </c>
      <c r="F113" s="153"/>
      <c r="G113" s="154"/>
    </row>
    <row r="114" spans="1:7">
      <c r="F114" s="153"/>
      <c r="G114" s="154"/>
    </row>
    <row r="115" spans="1:7">
      <c r="A115" s="146" t="s">
        <v>89</v>
      </c>
      <c r="E115" s="126">
        <v>37642544.646091662</v>
      </c>
      <c r="F115" s="153"/>
      <c r="G115" s="154"/>
    </row>
    <row r="116" spans="1:7">
      <c r="A116" s="151"/>
      <c r="F116" s="153"/>
      <c r="G116" s="154"/>
    </row>
    <row r="117" spans="1:7">
      <c r="A117" s="146" t="s">
        <v>90</v>
      </c>
      <c r="E117" s="171">
        <v>34720419.800000072</v>
      </c>
      <c r="F117" s="153"/>
      <c r="G117" s="154"/>
    </row>
    <row r="118" spans="1:7">
      <c r="A118" s="146"/>
      <c r="F118" s="153"/>
      <c r="G118" s="154"/>
    </row>
    <row r="119" spans="1:7">
      <c r="A119" s="151" t="s">
        <v>91</v>
      </c>
      <c r="E119" s="168">
        <v>0</v>
      </c>
      <c r="F119" s="153"/>
      <c r="G119" s="154"/>
    </row>
    <row r="120" spans="1:7">
      <c r="A120" s="151" t="s">
        <v>92</v>
      </c>
      <c r="E120" s="172">
        <v>34720419.800000072</v>
      </c>
      <c r="F120" s="153"/>
      <c r="G120" s="154"/>
    </row>
    <row r="121" spans="1:7">
      <c r="A121" s="151" t="s">
        <v>93</v>
      </c>
      <c r="E121" s="169">
        <v>0</v>
      </c>
      <c r="F121" s="153"/>
      <c r="G121" s="154"/>
    </row>
    <row r="122" spans="1:7">
      <c r="A122" s="151"/>
      <c r="E122" s="126"/>
      <c r="F122" s="153"/>
      <c r="G122" s="154"/>
    </row>
    <row r="123" spans="1:7">
      <c r="A123" s="146" t="s">
        <v>94</v>
      </c>
      <c r="E123" s="169">
        <v>0</v>
      </c>
      <c r="F123" s="153"/>
      <c r="G123" s="154"/>
    </row>
    <row r="124" spans="1:7">
      <c r="A124" s="146"/>
      <c r="E124" s="173"/>
      <c r="F124" s="153"/>
      <c r="G124" s="154"/>
    </row>
    <row r="125" spans="1:7">
      <c r="A125" s="151" t="s">
        <v>95</v>
      </c>
      <c r="E125" s="168">
        <v>0</v>
      </c>
      <c r="F125" s="153"/>
      <c r="G125" s="154"/>
    </row>
    <row r="126" spans="1:7">
      <c r="A126" s="151" t="s">
        <v>96</v>
      </c>
      <c r="E126" s="169">
        <v>0</v>
      </c>
      <c r="F126" s="153"/>
      <c r="G126" s="154"/>
    </row>
    <row r="127" spans="1:7">
      <c r="A127" s="151" t="s">
        <v>97</v>
      </c>
      <c r="E127" s="169">
        <v>0</v>
      </c>
      <c r="F127" s="153"/>
      <c r="G127" s="154"/>
    </row>
    <row r="128" spans="1:7">
      <c r="A128" s="151"/>
      <c r="E128" s="126"/>
      <c r="F128" s="153"/>
      <c r="G128" s="154"/>
    </row>
    <row r="129" spans="1:7">
      <c r="A129" s="146" t="s">
        <v>98</v>
      </c>
      <c r="E129" s="169">
        <v>2922124.8460915908</v>
      </c>
      <c r="F129" s="153"/>
      <c r="G129" s="154"/>
    </row>
    <row r="130" spans="1:7">
      <c r="A130" s="151" t="s">
        <v>99</v>
      </c>
      <c r="E130" s="168">
        <v>0</v>
      </c>
      <c r="F130" s="153"/>
      <c r="G130" s="154"/>
    </row>
    <row r="131" spans="1:7">
      <c r="A131" s="146" t="s">
        <v>100</v>
      </c>
      <c r="E131" s="169">
        <v>2922124.8460915908</v>
      </c>
      <c r="F131" s="153"/>
      <c r="G131" s="154"/>
    </row>
    <row r="132" spans="1:7">
      <c r="F132" s="153"/>
      <c r="G132" s="154"/>
    </row>
    <row r="133" spans="1:7" hidden="1">
      <c r="A133" s="103" t="s">
        <v>101</v>
      </c>
      <c r="F133" s="153"/>
      <c r="G133" s="154"/>
    </row>
    <row r="134" spans="1:7" hidden="1">
      <c r="F134" s="153"/>
      <c r="G134" s="154"/>
    </row>
    <row r="135" spans="1:7" hidden="1">
      <c r="A135" s="146" t="s">
        <v>102</v>
      </c>
      <c r="E135" s="168">
        <v>0</v>
      </c>
      <c r="F135" s="153"/>
      <c r="G135" s="154"/>
    </row>
    <row r="136" spans="1:7" hidden="1">
      <c r="A136" s="146" t="s">
        <v>103</v>
      </c>
      <c r="E136" s="174">
        <v>0</v>
      </c>
      <c r="F136" s="153"/>
      <c r="G136" s="154"/>
    </row>
    <row r="137" spans="1:7" hidden="1">
      <c r="A137" s="146" t="s">
        <v>104</v>
      </c>
      <c r="E137" s="169">
        <v>0</v>
      </c>
      <c r="F137" s="153"/>
      <c r="G137" s="154"/>
    </row>
    <row r="138" spans="1:7" hidden="1">
      <c r="A138" s="146"/>
      <c r="E138" s="126"/>
      <c r="F138" s="153"/>
      <c r="G138" s="154"/>
    </row>
    <row r="139" spans="1:7" hidden="1">
      <c r="A139" s="146"/>
      <c r="E139" s="126"/>
      <c r="F139" s="153"/>
      <c r="G139" s="154"/>
    </row>
    <row r="140" spans="1:7">
      <c r="F140" s="153"/>
      <c r="G140" s="154"/>
    </row>
    <row r="141" spans="1:7">
      <c r="A141" s="103" t="s">
        <v>105</v>
      </c>
      <c r="F141" s="153"/>
      <c r="G141" s="154"/>
    </row>
    <row r="142" spans="1:7">
      <c r="F142" s="153"/>
      <c r="G142" s="154"/>
    </row>
    <row r="143" spans="1:7">
      <c r="A143" s="146" t="s">
        <v>106</v>
      </c>
      <c r="E143" s="169">
        <v>3255209.69</v>
      </c>
      <c r="F143" s="153"/>
      <c r="G143" s="154"/>
    </row>
    <row r="144" spans="1:7">
      <c r="A144" s="146" t="s">
        <v>107</v>
      </c>
      <c r="E144" s="169">
        <v>3255209.69</v>
      </c>
      <c r="F144" s="175"/>
      <c r="G144" s="154"/>
    </row>
    <row r="145" spans="1:256">
      <c r="A145" s="146" t="s">
        <v>108</v>
      </c>
      <c r="E145" s="168">
        <v>3255209.69</v>
      </c>
      <c r="F145" s="153"/>
      <c r="G145" s="154"/>
    </row>
    <row r="146" spans="1:256" s="102" customFormat="1">
      <c r="A146" s="176" t="s">
        <v>109</v>
      </c>
      <c r="B146" s="176"/>
      <c r="C146" s="176"/>
      <c r="D146" s="176"/>
      <c r="E146" s="168">
        <v>0</v>
      </c>
      <c r="F146" s="104"/>
      <c r="G146" s="154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  <c r="R146" s="176"/>
      <c r="S146" s="176"/>
      <c r="T146" s="176"/>
      <c r="U146" s="176"/>
      <c r="V146" s="176"/>
      <c r="W146" s="176"/>
      <c r="X146" s="176"/>
      <c r="Y146" s="176"/>
      <c r="Z146" s="176"/>
      <c r="AA146" s="176"/>
      <c r="AB146" s="176"/>
      <c r="AC146" s="176"/>
      <c r="AD146" s="176"/>
      <c r="AE146" s="176"/>
      <c r="AF146" s="176"/>
      <c r="AG146" s="176"/>
      <c r="AH146" s="176"/>
      <c r="AI146" s="176"/>
      <c r="AJ146" s="176"/>
      <c r="AK146" s="176"/>
      <c r="AL146" s="176"/>
      <c r="AM146" s="176"/>
      <c r="AN146" s="176"/>
      <c r="AO146" s="176"/>
      <c r="AP146" s="176"/>
      <c r="AQ146" s="176"/>
      <c r="AR146" s="176"/>
      <c r="AS146" s="176"/>
      <c r="AT146" s="176"/>
      <c r="AU146" s="176"/>
      <c r="AV146" s="176"/>
      <c r="AW146" s="176"/>
      <c r="AX146" s="176"/>
      <c r="AY146" s="176"/>
      <c r="AZ146" s="176"/>
      <c r="BA146" s="176"/>
      <c r="BB146" s="176"/>
      <c r="BC146" s="176"/>
      <c r="BD146" s="176"/>
      <c r="BE146" s="176"/>
      <c r="BF146" s="176"/>
      <c r="BG146" s="176"/>
      <c r="BH146" s="176"/>
      <c r="BI146" s="176"/>
      <c r="BJ146" s="176"/>
      <c r="BK146" s="176"/>
      <c r="BL146" s="176"/>
      <c r="BM146" s="176"/>
      <c r="BN146" s="176"/>
      <c r="BO146" s="176"/>
      <c r="BP146" s="176"/>
      <c r="BQ146" s="176"/>
      <c r="BR146" s="176"/>
      <c r="BS146" s="176"/>
      <c r="BT146" s="176"/>
      <c r="BU146" s="176"/>
      <c r="BV146" s="176"/>
      <c r="BW146" s="176"/>
      <c r="BX146" s="176"/>
      <c r="BY146" s="176"/>
      <c r="BZ146" s="176"/>
      <c r="CA146" s="176"/>
      <c r="CB146" s="176"/>
      <c r="CC146" s="176"/>
      <c r="CD146" s="176"/>
      <c r="CE146" s="176"/>
      <c r="CF146" s="176"/>
      <c r="CG146" s="176"/>
      <c r="CH146" s="176"/>
      <c r="CI146" s="176"/>
      <c r="CJ146" s="176"/>
      <c r="CK146" s="176"/>
      <c r="CL146" s="176"/>
      <c r="CM146" s="176"/>
      <c r="CN146" s="176"/>
      <c r="CO146" s="176"/>
      <c r="CP146" s="176"/>
      <c r="CQ146" s="176"/>
      <c r="CR146" s="176"/>
      <c r="CS146" s="176"/>
      <c r="CT146" s="176"/>
      <c r="CU146" s="176"/>
      <c r="CV146" s="176"/>
      <c r="CW146" s="176"/>
      <c r="CX146" s="176"/>
      <c r="CY146" s="176"/>
      <c r="CZ146" s="176"/>
      <c r="DA146" s="176"/>
      <c r="DB146" s="176"/>
      <c r="DC146" s="176"/>
      <c r="DD146" s="176"/>
      <c r="DE146" s="176"/>
      <c r="DF146" s="176"/>
      <c r="DG146" s="176"/>
      <c r="DH146" s="176"/>
      <c r="DI146" s="176"/>
      <c r="DJ146" s="176"/>
      <c r="DK146" s="176"/>
      <c r="DL146" s="176"/>
      <c r="DM146" s="176"/>
      <c r="DN146" s="176"/>
      <c r="DO146" s="176"/>
      <c r="DP146" s="176"/>
      <c r="DQ146" s="176"/>
      <c r="DR146" s="176"/>
      <c r="DS146" s="176"/>
      <c r="DT146" s="176"/>
      <c r="DU146" s="176"/>
      <c r="DV146" s="176"/>
      <c r="DW146" s="176"/>
      <c r="DX146" s="176"/>
      <c r="DY146" s="176"/>
      <c r="DZ146" s="176"/>
      <c r="EA146" s="176"/>
      <c r="EB146" s="176"/>
      <c r="EC146" s="176"/>
      <c r="ED146" s="176"/>
      <c r="EE146" s="176"/>
      <c r="EF146" s="176"/>
      <c r="EG146" s="176"/>
      <c r="EH146" s="176"/>
      <c r="EI146" s="176"/>
      <c r="EJ146" s="176"/>
      <c r="EK146" s="176"/>
      <c r="EL146" s="176"/>
      <c r="EM146" s="176"/>
      <c r="EN146" s="176"/>
      <c r="EO146" s="176"/>
      <c r="EP146" s="176"/>
      <c r="EQ146" s="176"/>
      <c r="ER146" s="176"/>
      <c r="ES146" s="176"/>
      <c r="ET146" s="176"/>
      <c r="EU146" s="176"/>
      <c r="EV146" s="176"/>
      <c r="EW146" s="176"/>
      <c r="EX146" s="176"/>
      <c r="EY146" s="176"/>
      <c r="EZ146" s="176"/>
      <c r="FA146" s="176"/>
      <c r="FB146" s="176"/>
      <c r="FC146" s="176"/>
      <c r="FD146" s="176"/>
      <c r="FE146" s="176"/>
      <c r="FF146" s="176"/>
      <c r="FG146" s="176"/>
      <c r="FH146" s="176"/>
      <c r="FI146" s="176"/>
      <c r="FJ146" s="176"/>
      <c r="FK146" s="176"/>
      <c r="FL146" s="176"/>
      <c r="FM146" s="176"/>
      <c r="FN146" s="176"/>
      <c r="FO146" s="176"/>
      <c r="FP146" s="176"/>
      <c r="FQ146" s="176"/>
      <c r="FR146" s="176"/>
      <c r="FS146" s="176"/>
      <c r="FT146" s="176"/>
      <c r="FU146" s="176"/>
      <c r="FV146" s="176"/>
      <c r="FW146" s="176"/>
      <c r="FX146" s="176"/>
      <c r="FY146" s="176"/>
      <c r="FZ146" s="176"/>
      <c r="GA146" s="176"/>
      <c r="GB146" s="176"/>
      <c r="GC146" s="176"/>
      <c r="GD146" s="176"/>
      <c r="GE146" s="176"/>
      <c r="GF146" s="176"/>
      <c r="GG146" s="176"/>
      <c r="GH146" s="176"/>
      <c r="GI146" s="176"/>
      <c r="GJ146" s="176"/>
      <c r="GK146" s="176"/>
      <c r="GL146" s="176"/>
      <c r="GM146" s="176"/>
      <c r="GN146" s="176"/>
      <c r="GO146" s="176"/>
      <c r="GP146" s="176"/>
      <c r="GQ146" s="176"/>
      <c r="GR146" s="176"/>
      <c r="GS146" s="176"/>
      <c r="GT146" s="176"/>
      <c r="GU146" s="176"/>
      <c r="GV146" s="176"/>
      <c r="GW146" s="176"/>
      <c r="GX146" s="176"/>
      <c r="GY146" s="176"/>
      <c r="GZ146" s="176"/>
      <c r="HA146" s="176"/>
      <c r="HB146" s="176"/>
      <c r="HC146" s="176"/>
      <c r="HD146" s="176"/>
      <c r="HE146" s="176"/>
      <c r="HF146" s="176"/>
      <c r="HG146" s="176"/>
      <c r="HH146" s="176"/>
      <c r="HI146" s="176"/>
      <c r="HJ146" s="176"/>
      <c r="HK146" s="176"/>
      <c r="HL146" s="176"/>
      <c r="HM146" s="176"/>
      <c r="HN146" s="176"/>
      <c r="HO146" s="176"/>
      <c r="HP146" s="176"/>
      <c r="HQ146" s="176"/>
      <c r="HR146" s="176"/>
      <c r="HS146" s="176"/>
      <c r="HT146" s="176"/>
      <c r="HU146" s="176"/>
      <c r="HV146" s="176"/>
      <c r="HW146" s="176"/>
      <c r="HX146" s="176"/>
      <c r="HY146" s="176"/>
      <c r="HZ146" s="176"/>
      <c r="IA146" s="176"/>
      <c r="IB146" s="176"/>
      <c r="IC146" s="176"/>
      <c r="ID146" s="176"/>
      <c r="IE146" s="176"/>
      <c r="IF146" s="176"/>
      <c r="IG146" s="176"/>
      <c r="IH146" s="176"/>
      <c r="II146" s="176"/>
      <c r="IJ146" s="176"/>
      <c r="IK146" s="176"/>
      <c r="IL146" s="176"/>
      <c r="IM146" s="176"/>
      <c r="IN146" s="176"/>
      <c r="IO146" s="176"/>
      <c r="IP146" s="176"/>
      <c r="IQ146" s="176"/>
      <c r="IR146" s="176"/>
      <c r="IS146" s="176"/>
      <c r="IT146" s="176"/>
      <c r="IU146" s="176"/>
      <c r="IV146" s="176"/>
    </row>
    <row r="147" spans="1:256">
      <c r="A147" s="146" t="s">
        <v>110</v>
      </c>
      <c r="E147" s="169">
        <v>3255209.69</v>
      </c>
      <c r="F147" s="153"/>
      <c r="G147" s="154"/>
    </row>
    <row r="148" spans="1:256">
      <c r="F148" s="153"/>
      <c r="G148" s="154"/>
    </row>
    <row r="149" spans="1:256">
      <c r="A149" s="146" t="s">
        <v>111</v>
      </c>
      <c r="D149" s="177"/>
      <c r="E149" s="126">
        <v>3255209.69</v>
      </c>
      <c r="F149" s="153"/>
      <c r="G149" s="154"/>
    </row>
    <row r="150" spans="1:256">
      <c r="F150" s="153"/>
      <c r="G150" s="154"/>
    </row>
    <row r="151" spans="1:256">
      <c r="A151" s="103" t="s">
        <v>112</v>
      </c>
      <c r="F151" s="153"/>
      <c r="G151" s="154"/>
    </row>
    <row r="152" spans="1:256">
      <c r="F152" s="153"/>
      <c r="G152" s="154"/>
    </row>
    <row r="153" spans="1:256">
      <c r="A153" s="146" t="s">
        <v>113</v>
      </c>
      <c r="E153" s="178">
        <v>3.8310067000000003E-2</v>
      </c>
      <c r="F153" s="153"/>
      <c r="G153" s="154"/>
    </row>
    <row r="154" spans="1:256">
      <c r="A154" s="146" t="s">
        <v>114</v>
      </c>
      <c r="E154" s="179">
        <v>48.687918000000003</v>
      </c>
      <c r="F154" s="153"/>
      <c r="G154" s="154"/>
    </row>
    <row r="155" spans="1:256">
      <c r="F155" s="153"/>
      <c r="G155" s="154"/>
    </row>
    <row r="156" spans="1:256">
      <c r="D156" s="163" t="s">
        <v>42</v>
      </c>
      <c r="E156" s="163" t="s">
        <v>41</v>
      </c>
      <c r="F156" s="153"/>
      <c r="G156" s="154"/>
    </row>
    <row r="157" spans="1:256">
      <c r="A157" s="146" t="s">
        <v>115</v>
      </c>
      <c r="D157" s="169">
        <v>1218828.58</v>
      </c>
      <c r="E157" s="103">
        <v>49</v>
      </c>
      <c r="F157" s="180"/>
      <c r="G157" s="154"/>
    </row>
    <row r="158" spans="1:256">
      <c r="A158" s="146" t="s">
        <v>116</v>
      </c>
      <c r="D158" s="174">
        <v>742426.25</v>
      </c>
      <c r="F158" s="153"/>
      <c r="G158" s="154"/>
    </row>
    <row r="159" spans="1:256">
      <c r="A159" s="103" t="s">
        <v>117</v>
      </c>
      <c r="D159" s="126">
        <v>476402.33000000007</v>
      </c>
    </row>
    <row r="160" spans="1:256">
      <c r="A160" s="146" t="s">
        <v>118</v>
      </c>
      <c r="D160" s="169">
        <v>1026663316.6900001</v>
      </c>
      <c r="F160" s="180"/>
      <c r="G160" s="154"/>
    </row>
    <row r="161" spans="1:7">
      <c r="F161" s="180"/>
      <c r="G161" s="154"/>
    </row>
    <row r="162" spans="1:7">
      <c r="A162" s="146" t="s">
        <v>119</v>
      </c>
      <c r="D162" s="181">
        <v>1.3828151800000001E-2</v>
      </c>
      <c r="F162" s="180"/>
      <c r="G162" s="154"/>
    </row>
    <row r="163" spans="1:7">
      <c r="A163" s="146" t="s">
        <v>120</v>
      </c>
      <c r="D163" s="181">
        <v>5.6647716000000001E-3</v>
      </c>
      <c r="F163" s="180"/>
      <c r="G163" s="154"/>
    </row>
    <row r="164" spans="1:7">
      <c r="A164" s="146" t="s">
        <v>121</v>
      </c>
      <c r="D164" s="181">
        <v>2.9499209999999998E-4</v>
      </c>
      <c r="F164" s="180"/>
      <c r="G164" s="154"/>
    </row>
    <row r="165" spans="1:7">
      <c r="A165" s="146" t="s">
        <v>122</v>
      </c>
      <c r="D165" s="181">
        <v>5.5683570914282421E-3</v>
      </c>
      <c r="F165" s="153"/>
      <c r="G165" s="154"/>
    </row>
    <row r="166" spans="1:7">
      <c r="A166" s="146" t="s">
        <v>123</v>
      </c>
      <c r="D166" s="178">
        <v>6.3390681478570606E-3</v>
      </c>
      <c r="F166" s="153"/>
      <c r="G166" s="154"/>
    </row>
    <row r="167" spans="1:7">
      <c r="A167" s="146"/>
      <c r="F167" s="153"/>
      <c r="G167" s="154"/>
    </row>
    <row r="168" spans="1:7">
      <c r="A168" s="146" t="s">
        <v>124</v>
      </c>
      <c r="D168" s="126">
        <v>8100977.0099999998</v>
      </c>
      <c r="F168" s="153"/>
      <c r="G168" s="154"/>
    </row>
    <row r="169" spans="1:7">
      <c r="A169" s="146"/>
      <c r="F169" s="153"/>
      <c r="G169" s="154"/>
    </row>
    <row r="170" spans="1:7" ht="36">
      <c r="A170" s="146" t="s">
        <v>125</v>
      </c>
      <c r="D170" s="163" t="s">
        <v>42</v>
      </c>
      <c r="E170" s="163" t="s">
        <v>41</v>
      </c>
      <c r="F170" s="182" t="s">
        <v>126</v>
      </c>
      <c r="G170" s="154"/>
    </row>
    <row r="171" spans="1:7">
      <c r="A171" s="151" t="s">
        <v>127</v>
      </c>
      <c r="D171" s="168">
        <v>4900121.3099999996</v>
      </c>
      <c r="E171" s="183">
        <v>198</v>
      </c>
      <c r="F171" s="181">
        <v>4.9509687135818204E-3</v>
      </c>
      <c r="G171" s="154"/>
    </row>
    <row r="172" spans="1:7">
      <c r="A172" s="151" t="s">
        <v>128</v>
      </c>
      <c r="D172" s="168">
        <v>1779245.33</v>
      </c>
      <c r="E172" s="183">
        <v>70</v>
      </c>
      <c r="F172" s="181">
        <v>1.7977081393147313E-3</v>
      </c>
      <c r="G172" s="154"/>
    </row>
    <row r="173" spans="1:7">
      <c r="A173" s="151" t="s">
        <v>129</v>
      </c>
      <c r="D173" s="123">
        <v>718714.77</v>
      </c>
      <c r="E173" s="184">
        <v>36</v>
      </c>
      <c r="F173" s="181">
        <v>7.2617270372417667E-4</v>
      </c>
      <c r="G173" s="154"/>
    </row>
    <row r="174" spans="1:7">
      <c r="A174" s="151" t="s">
        <v>130</v>
      </c>
      <c r="D174" s="185">
        <v>0</v>
      </c>
      <c r="E174" s="186">
        <v>0</v>
      </c>
      <c r="F174" s="187">
        <v>0</v>
      </c>
      <c r="G174" s="154"/>
    </row>
    <row r="175" spans="1:7">
      <c r="A175" s="146" t="s">
        <v>131</v>
      </c>
      <c r="D175" s="188">
        <v>7398081.4100000001</v>
      </c>
      <c r="E175" s="183">
        <v>304</v>
      </c>
      <c r="F175" s="189">
        <v>7.4748495566207282E-3</v>
      </c>
      <c r="G175" s="154"/>
    </row>
    <row r="176" spans="1:7">
      <c r="A176" s="146"/>
      <c r="D176" s="168"/>
      <c r="E176" s="183"/>
      <c r="F176" s="153"/>
      <c r="G176" s="154"/>
    </row>
    <row r="177" spans="1:7">
      <c r="A177" s="146" t="s">
        <v>132</v>
      </c>
      <c r="D177" s="181"/>
      <c r="E177" s="181"/>
      <c r="F177" s="180"/>
      <c r="G177" s="154"/>
    </row>
    <row r="178" spans="1:7">
      <c r="A178" s="146" t="s">
        <v>133</v>
      </c>
      <c r="D178" s="181">
        <v>1.8250936000000001E-3</v>
      </c>
      <c r="E178" s="181">
        <v>1.6316928E-3</v>
      </c>
      <c r="F178" s="180"/>
      <c r="G178" s="154"/>
    </row>
    <row r="179" spans="1:7">
      <c r="A179" s="146" t="s">
        <v>134</v>
      </c>
      <c r="D179" s="181">
        <v>1.893444E-3</v>
      </c>
      <c r="E179" s="181">
        <v>1.6957971E-3</v>
      </c>
      <c r="F179" s="180"/>
      <c r="G179" s="154"/>
    </row>
    <row r="180" spans="1:7">
      <c r="A180" s="146" t="s">
        <v>135</v>
      </c>
      <c r="D180" s="181">
        <v>1.8785609999999999E-3</v>
      </c>
      <c r="E180" s="181">
        <v>1.9032668999999999E-3</v>
      </c>
      <c r="F180" s="180"/>
      <c r="G180" s="154"/>
    </row>
    <row r="181" spans="1:7">
      <c r="A181" s="146" t="s">
        <v>136</v>
      </c>
      <c r="D181" s="181">
        <v>2.5238808430389078E-3</v>
      </c>
      <c r="E181" s="181">
        <v>2.120042400848017E-3</v>
      </c>
      <c r="F181" s="153"/>
      <c r="G181" s="154"/>
    </row>
    <row r="182" spans="1:7">
      <c r="A182" s="146" t="s">
        <v>137</v>
      </c>
      <c r="D182" s="181">
        <v>2.030244860759727E-3</v>
      </c>
      <c r="E182" s="181">
        <v>1.8376998002120042E-3</v>
      </c>
      <c r="F182" s="153"/>
      <c r="G182" s="154"/>
    </row>
    <row r="183" spans="1:7">
      <c r="F183" s="153"/>
      <c r="G183" s="154"/>
    </row>
    <row r="184" spans="1:7">
      <c r="A184" s="102" t="s">
        <v>138</v>
      </c>
      <c r="B184" s="102"/>
      <c r="C184" s="102"/>
      <c r="D184" s="190">
        <v>2588466.5099999998</v>
      </c>
      <c r="F184" s="153"/>
      <c r="G184" s="154"/>
    </row>
    <row r="185" spans="1:7">
      <c r="A185" s="102" t="s">
        <v>139</v>
      </c>
      <c r="B185" s="102"/>
      <c r="C185" s="102"/>
      <c r="D185" s="181">
        <v>2.6153264167176967E-3</v>
      </c>
      <c r="F185" s="153"/>
      <c r="G185" s="154"/>
    </row>
    <row r="186" spans="1:7">
      <c r="A186" s="102" t="s">
        <v>140</v>
      </c>
      <c r="B186" s="102"/>
      <c r="C186" s="102"/>
      <c r="D186" s="181">
        <v>4.9000000000000002E-2</v>
      </c>
      <c r="F186" s="153"/>
      <c r="G186" s="154"/>
    </row>
    <row r="187" spans="1:7">
      <c r="A187" s="102" t="s">
        <v>141</v>
      </c>
      <c r="B187" s="102"/>
      <c r="C187" s="102"/>
      <c r="D187" s="191" t="s">
        <v>155</v>
      </c>
      <c r="F187" s="153"/>
      <c r="G187" s="154"/>
    </row>
    <row r="188" spans="1:7">
      <c r="F188" s="153"/>
      <c r="G188" s="154"/>
    </row>
    <row r="189" spans="1:7">
      <c r="A189" s="102" t="s">
        <v>157</v>
      </c>
      <c r="D189" s="97">
        <v>20134504.399999987</v>
      </c>
      <c r="F189" s="153"/>
      <c r="G189" s="154"/>
    </row>
    <row r="190" spans="1:7">
      <c r="A190" s="102" t="s">
        <v>158</v>
      </c>
      <c r="B190" s="95"/>
      <c r="C190" s="95"/>
      <c r="D190" s="98">
        <v>728</v>
      </c>
      <c r="F190" s="153"/>
      <c r="G190" s="154"/>
    </row>
    <row r="191" spans="1:7">
      <c r="F191" s="153"/>
      <c r="G191" s="154"/>
    </row>
    <row r="192" spans="1:7">
      <c r="A192" s="103" t="s">
        <v>142</v>
      </c>
      <c r="F192" s="153"/>
      <c r="G192" s="154"/>
    </row>
    <row r="193" spans="1:7">
      <c r="F193" s="153"/>
      <c r="G193" s="154"/>
    </row>
    <row r="194" spans="1:7">
      <c r="A194" s="146"/>
      <c r="E194" s="192"/>
      <c r="F194" s="153"/>
      <c r="G194" s="154"/>
    </row>
    <row r="195" spans="1:7">
      <c r="A195" s="146" t="s">
        <v>143</v>
      </c>
      <c r="E195" s="173"/>
      <c r="F195" s="153"/>
      <c r="G195" s="154"/>
    </row>
    <row r="196" spans="1:7">
      <c r="A196" s="146" t="s">
        <v>144</v>
      </c>
      <c r="E196" s="173"/>
      <c r="F196" s="153"/>
      <c r="G196" s="154"/>
    </row>
    <row r="197" spans="1:7">
      <c r="A197" s="146" t="s">
        <v>145</v>
      </c>
      <c r="E197" s="192"/>
      <c r="F197" s="153"/>
      <c r="G197" s="154"/>
    </row>
    <row r="198" spans="1:7">
      <c r="A198" s="146" t="s">
        <v>146</v>
      </c>
      <c r="E198" s="192" t="s">
        <v>156</v>
      </c>
      <c r="F198" s="153"/>
      <c r="G198" s="154"/>
    </row>
    <row r="199" spans="1:7">
      <c r="A199" s="146"/>
      <c r="E199" s="173"/>
      <c r="F199" s="153"/>
      <c r="G199" s="154"/>
    </row>
    <row r="200" spans="1:7">
      <c r="A200" s="146" t="s">
        <v>159</v>
      </c>
      <c r="E200" s="173"/>
      <c r="F200" s="153"/>
      <c r="G200" s="154"/>
    </row>
    <row r="201" spans="1:7">
      <c r="A201" s="146" t="s">
        <v>150</v>
      </c>
      <c r="E201" s="192" t="s">
        <v>156</v>
      </c>
      <c r="F201" s="153"/>
      <c r="G201" s="154"/>
    </row>
    <row r="202" spans="1:7">
      <c r="A202" s="146"/>
      <c r="E202" s="173"/>
      <c r="F202" s="153"/>
      <c r="G202" s="154"/>
    </row>
    <row r="203" spans="1:7">
      <c r="A203" s="146" t="s">
        <v>160</v>
      </c>
      <c r="E203" s="173"/>
      <c r="F203" s="153"/>
      <c r="G203" s="154"/>
    </row>
    <row r="204" spans="1:7">
      <c r="A204" s="146" t="s">
        <v>152</v>
      </c>
      <c r="E204" s="192" t="s">
        <v>156</v>
      </c>
      <c r="F204" s="153"/>
      <c r="G204" s="154"/>
    </row>
    <row r="205" spans="1:7">
      <c r="A205" s="146"/>
      <c r="E205" s="192"/>
      <c r="F205" s="153"/>
      <c r="G205" s="154"/>
    </row>
    <row r="206" spans="1:7">
      <c r="A206" s="146" t="s">
        <v>161</v>
      </c>
      <c r="E206" s="173"/>
      <c r="G206" s="154"/>
    </row>
    <row r="207" spans="1:7">
      <c r="A207" s="146" t="s">
        <v>154</v>
      </c>
      <c r="E207" s="192" t="s">
        <v>156</v>
      </c>
      <c r="F207" s="149"/>
      <c r="G207" s="154"/>
    </row>
    <row r="208" spans="1:7">
      <c r="G208" s="150"/>
    </row>
    <row r="209" spans="1:7">
      <c r="G209" s="150"/>
    </row>
    <row r="210" spans="1:7">
      <c r="F210" s="149"/>
      <c r="G210" s="150"/>
    </row>
    <row r="211" spans="1:7">
      <c r="F211" s="149"/>
      <c r="G211" s="150"/>
    </row>
    <row r="212" spans="1:7">
      <c r="F212" s="149"/>
      <c r="G212" s="150"/>
    </row>
    <row r="213" spans="1:7">
      <c r="F213" s="149"/>
      <c r="G213" s="150"/>
    </row>
    <row r="214" spans="1:7">
      <c r="A214" s="193"/>
      <c r="B214" s="193"/>
      <c r="C214" s="193"/>
      <c r="D214" s="193"/>
      <c r="E214" s="193"/>
      <c r="F214" s="149"/>
      <c r="G214" s="150"/>
    </row>
    <row r="215" spans="1:7">
      <c r="A215" s="193"/>
      <c r="B215" s="193"/>
      <c r="C215" s="193"/>
      <c r="D215" s="193"/>
      <c r="E215" s="193"/>
      <c r="F215" s="149"/>
      <c r="G215" s="150"/>
    </row>
    <row r="216" spans="1:7">
      <c r="A216" s="193"/>
      <c r="B216" s="193"/>
      <c r="C216" s="193"/>
      <c r="D216" s="193"/>
      <c r="E216" s="193"/>
      <c r="F216" s="149"/>
      <c r="G216" s="150"/>
    </row>
    <row r="217" spans="1:7">
      <c r="A217" s="193"/>
      <c r="B217" s="193"/>
      <c r="C217" s="193"/>
      <c r="D217" s="193"/>
      <c r="E217" s="193"/>
      <c r="F217" s="149"/>
      <c r="G217" s="150"/>
    </row>
    <row r="218" spans="1:7">
      <c r="A218" s="193"/>
      <c r="B218" s="193"/>
      <c r="C218" s="193"/>
      <c r="D218" s="193"/>
      <c r="E218" s="193"/>
      <c r="F218" s="149"/>
      <c r="G218" s="150"/>
    </row>
    <row r="219" spans="1:7">
      <c r="A219" s="193"/>
      <c r="B219" s="193"/>
      <c r="C219" s="193"/>
      <c r="D219" s="193"/>
      <c r="E219" s="193"/>
      <c r="F219" s="149"/>
      <c r="G219" s="150"/>
    </row>
    <row r="220" spans="1:7">
      <c r="A220" s="193"/>
      <c r="B220" s="193"/>
      <c r="C220" s="193"/>
      <c r="D220" s="193"/>
      <c r="E220" s="193"/>
      <c r="F220" s="149"/>
      <c r="G220" s="150"/>
    </row>
    <row r="221" spans="1:7">
      <c r="F221" s="149"/>
      <c r="G221" s="150"/>
    </row>
    <row r="222" spans="1:7">
      <c r="A222" s="193"/>
      <c r="B222" s="193"/>
      <c r="C222" s="193"/>
      <c r="D222" s="193"/>
      <c r="E222" s="193"/>
      <c r="F222" s="149"/>
      <c r="G222" s="150"/>
    </row>
    <row r="223" spans="1:7">
      <c r="A223" s="193"/>
      <c r="B223" s="193"/>
      <c r="C223" s="193"/>
      <c r="D223" s="193"/>
      <c r="E223" s="193"/>
      <c r="F223" s="149"/>
      <c r="G223" s="150"/>
    </row>
    <row r="224" spans="1:7">
      <c r="A224" s="193"/>
      <c r="B224" s="193"/>
      <c r="C224" s="193"/>
      <c r="D224" s="193"/>
      <c r="E224" s="193"/>
      <c r="F224" s="149"/>
      <c r="G224" s="150"/>
    </row>
    <row r="225" spans="1:7">
      <c r="A225" s="193"/>
      <c r="B225" s="193"/>
      <c r="C225" s="193"/>
      <c r="D225" s="193"/>
      <c r="E225" s="193"/>
      <c r="F225" s="149"/>
      <c r="G225" s="150"/>
    </row>
    <row r="226" spans="1:7">
      <c r="A226" s="193"/>
      <c r="B226" s="193"/>
      <c r="C226" s="193"/>
      <c r="D226" s="193"/>
      <c r="E226" s="193"/>
      <c r="F226" s="149"/>
      <c r="G226" s="150"/>
    </row>
    <row r="227" spans="1:7">
      <c r="A227" s="193"/>
      <c r="B227" s="193"/>
      <c r="C227" s="193"/>
      <c r="D227" s="193"/>
      <c r="E227" s="193"/>
      <c r="F227" s="149"/>
      <c r="G227" s="150"/>
    </row>
    <row r="228" spans="1:7">
      <c r="A228" s="193"/>
      <c r="B228" s="193"/>
      <c r="C228" s="193"/>
      <c r="D228" s="193"/>
      <c r="E228" s="193"/>
      <c r="F228" s="149"/>
      <c r="G228" s="150"/>
    </row>
    <row r="229" spans="1:7">
      <c r="F229" s="149"/>
      <c r="G229" s="150"/>
    </row>
    <row r="230" spans="1:7">
      <c r="F230" s="149"/>
      <c r="G230" s="150"/>
    </row>
    <row r="231" spans="1:7">
      <c r="F231" s="149"/>
      <c r="G231" s="150"/>
    </row>
    <row r="232" spans="1:7">
      <c r="F232" s="149"/>
      <c r="G232" s="150"/>
    </row>
    <row r="233" spans="1:7">
      <c r="F233" s="149"/>
      <c r="G233" s="150"/>
    </row>
    <row r="234" spans="1:7">
      <c r="F234" s="149"/>
      <c r="G234" s="150"/>
    </row>
    <row r="235" spans="1:7">
      <c r="F235" s="149"/>
      <c r="G235" s="150"/>
    </row>
    <row r="236" spans="1:7">
      <c r="F236" s="149"/>
      <c r="G236" s="150"/>
    </row>
    <row r="237" spans="1:7">
      <c r="F237" s="149"/>
      <c r="G237" s="150"/>
    </row>
    <row r="238" spans="1:7">
      <c r="F238" s="149"/>
      <c r="G238" s="150"/>
    </row>
    <row r="239" spans="1:7">
      <c r="F239" s="149"/>
      <c r="G239" s="150"/>
    </row>
    <row r="240" spans="1:7">
      <c r="F240" s="149"/>
      <c r="G240" s="150"/>
    </row>
    <row r="241" spans="6:7">
      <c r="F241" s="149"/>
      <c r="G241" s="150"/>
    </row>
    <row r="242" spans="6:7">
      <c r="F242" s="149"/>
      <c r="G242" s="150"/>
    </row>
    <row r="243" spans="6:7">
      <c r="F243" s="149"/>
      <c r="G243" s="150"/>
    </row>
    <row r="244" spans="6:7">
      <c r="F244" s="149"/>
      <c r="G244" s="150"/>
    </row>
    <row r="245" spans="6:7">
      <c r="F245" s="149"/>
      <c r="G245" s="150"/>
    </row>
    <row r="246" spans="6:7">
      <c r="F246" s="149"/>
      <c r="G246" s="150"/>
    </row>
    <row r="247" spans="6:7">
      <c r="F247" s="149"/>
      <c r="G247" s="150"/>
    </row>
    <row r="248" spans="6:7">
      <c r="F248" s="149"/>
      <c r="G248" s="150"/>
    </row>
    <row r="249" spans="6:7">
      <c r="F249" s="149"/>
      <c r="G249" s="150"/>
    </row>
    <row r="250" spans="6:7">
      <c r="F250" s="149"/>
      <c r="G250" s="150"/>
    </row>
    <row r="251" spans="6:7">
      <c r="F251" s="149"/>
      <c r="G251" s="150"/>
    </row>
    <row r="252" spans="6:7">
      <c r="F252" s="149"/>
      <c r="G252" s="150"/>
    </row>
    <row r="253" spans="6:7">
      <c r="F253" s="149"/>
      <c r="G253" s="150"/>
    </row>
    <row r="254" spans="6:7">
      <c r="F254" s="149"/>
      <c r="G254" s="150"/>
    </row>
    <row r="255" spans="6:7">
      <c r="F255" s="149"/>
      <c r="G255" s="150"/>
    </row>
    <row r="256" spans="6:7">
      <c r="F256" s="149"/>
      <c r="G256" s="150"/>
    </row>
    <row r="257" spans="6:7">
      <c r="F257" s="149"/>
      <c r="G257" s="150"/>
    </row>
    <row r="258" spans="6:7">
      <c r="F258" s="149"/>
      <c r="G258" s="150"/>
    </row>
    <row r="259" spans="6:7">
      <c r="F259" s="149"/>
      <c r="G259" s="150"/>
    </row>
    <row r="260" spans="6:7">
      <c r="F260" s="149"/>
      <c r="G260" s="150"/>
    </row>
    <row r="261" spans="6:7">
      <c r="F261" s="149"/>
      <c r="G261" s="150"/>
    </row>
    <row r="262" spans="6:7">
      <c r="F262" s="149"/>
      <c r="G262" s="150"/>
    </row>
    <row r="263" spans="6:7">
      <c r="F263" s="149"/>
      <c r="G263" s="150"/>
    </row>
    <row r="264" spans="6:7">
      <c r="F264" s="149"/>
      <c r="G264" s="150"/>
    </row>
    <row r="265" spans="6:7">
      <c r="F265" s="149"/>
      <c r="G265" s="150"/>
    </row>
    <row r="266" spans="6:7">
      <c r="F266" s="149"/>
      <c r="G266" s="150"/>
    </row>
    <row r="267" spans="6:7">
      <c r="F267" s="149"/>
      <c r="G267" s="150"/>
    </row>
    <row r="268" spans="6:7">
      <c r="F268" s="149"/>
      <c r="G268" s="150"/>
    </row>
    <row r="269" spans="6:7">
      <c r="F269" s="149"/>
      <c r="G269" s="150"/>
    </row>
    <row r="270" spans="6:7">
      <c r="F270" s="149"/>
      <c r="G270" s="150"/>
    </row>
    <row r="271" spans="6:7">
      <c r="F271" s="149"/>
      <c r="G271" s="150"/>
    </row>
    <row r="272" spans="6:7">
      <c r="F272" s="149"/>
      <c r="G272" s="150"/>
    </row>
    <row r="273" spans="6:7">
      <c r="F273" s="149"/>
      <c r="G273" s="150"/>
    </row>
    <row r="274" spans="6:7">
      <c r="F274" s="149"/>
      <c r="G274" s="150"/>
    </row>
    <row r="275" spans="6:7">
      <c r="F275" s="149"/>
      <c r="G275" s="150"/>
    </row>
    <row r="276" spans="6:7">
      <c r="F276" s="149"/>
      <c r="G276" s="150"/>
    </row>
    <row r="277" spans="6:7">
      <c r="F277" s="149"/>
      <c r="G277" s="150"/>
    </row>
    <row r="278" spans="6:7">
      <c r="F278" s="149"/>
      <c r="G278" s="15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pageSetUpPr fitToPage="1"/>
  </sheetPr>
  <dimension ref="A1:IV278"/>
  <sheetViews>
    <sheetView showRuler="0" topLeftCell="A176" zoomScale="80" zoomScaleNormal="80" zoomScaleSheetLayoutView="90" workbookViewId="0">
      <selection activeCell="G201" sqref="A1:XFD1048576"/>
    </sheetView>
  </sheetViews>
  <sheetFormatPr defaultColWidth="9.140625" defaultRowHeight="18"/>
  <cols>
    <col min="1" max="1" width="43.42578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85546875" style="4" customWidth="1"/>
    <col min="7" max="7" width="34.5703125" style="5" customWidth="1"/>
    <col min="8" max="9" width="34.5703125" style="3" customWidth="1"/>
    <col min="10" max="10" width="9.140625" style="3"/>
    <col min="11" max="11" width="9.5703125" style="3" bestFit="1" customWidth="1"/>
    <col min="12" max="16384" width="9.140625" style="3"/>
  </cols>
  <sheetData>
    <row r="1" spans="1:13">
      <c r="A1" s="1" t="s">
        <v>0</v>
      </c>
      <c r="B1" s="2"/>
    </row>
    <row r="2" spans="1:13" ht="15.75" customHeight="1">
      <c r="A2" s="2"/>
      <c r="B2" s="2"/>
      <c r="C2" s="6"/>
    </row>
    <row r="3" spans="1:13" ht="15.75" customHeight="1">
      <c r="A3" s="2" t="s">
        <v>1</v>
      </c>
      <c r="B3" s="7">
        <v>44012</v>
      </c>
      <c r="C3" s="8" t="s">
        <v>2</v>
      </c>
      <c r="D3" s="3">
        <v>30</v>
      </c>
      <c r="E3" s="3" t="s">
        <v>3</v>
      </c>
      <c r="F3" s="9">
        <v>43983</v>
      </c>
      <c r="G3" s="3"/>
    </row>
    <row r="4" spans="1:13" ht="15.75" customHeight="1">
      <c r="A4" s="2" t="s">
        <v>4</v>
      </c>
      <c r="B4" s="7">
        <v>44027</v>
      </c>
      <c r="C4" s="8" t="s">
        <v>5</v>
      </c>
      <c r="D4" s="10">
        <v>30</v>
      </c>
      <c r="E4" s="3" t="s">
        <v>6</v>
      </c>
      <c r="F4" s="9">
        <v>44012</v>
      </c>
      <c r="G4" s="3"/>
    </row>
    <row r="5" spans="1:13" ht="17.25" customHeight="1">
      <c r="A5" s="2"/>
      <c r="B5" s="2"/>
      <c r="C5" s="6"/>
      <c r="E5" s="3" t="s">
        <v>7</v>
      </c>
      <c r="F5" s="9">
        <v>43997</v>
      </c>
      <c r="G5" s="3"/>
    </row>
    <row r="6" spans="1:13" ht="15.75" customHeight="1">
      <c r="A6" s="2"/>
      <c r="B6" s="2"/>
      <c r="C6" s="6"/>
      <c r="E6" s="3" t="s">
        <v>8</v>
      </c>
      <c r="F6" s="9">
        <v>44027</v>
      </c>
      <c r="G6" s="3"/>
    </row>
    <row r="7" spans="1:13">
      <c r="A7" s="11"/>
      <c r="B7" s="12"/>
      <c r="C7" s="13"/>
      <c r="D7" s="14"/>
      <c r="E7" s="11"/>
      <c r="F7" s="15"/>
    </row>
    <row r="8" spans="1:13">
      <c r="A8" s="11"/>
      <c r="B8" s="11"/>
      <c r="C8" s="13"/>
      <c r="D8" s="14"/>
      <c r="E8" s="11"/>
      <c r="F8" s="15"/>
    </row>
    <row r="9" spans="1:13">
      <c r="A9" s="16"/>
      <c r="B9" s="17" t="s">
        <v>9</v>
      </c>
      <c r="C9" s="18" t="s">
        <v>10</v>
      </c>
      <c r="D9" s="18" t="s">
        <v>11</v>
      </c>
      <c r="E9" s="18" t="s">
        <v>12</v>
      </c>
      <c r="F9" s="19" t="s">
        <v>13</v>
      </c>
    </row>
    <row r="10" spans="1:13">
      <c r="A10" s="16" t="s">
        <v>14</v>
      </c>
      <c r="B10" s="20"/>
      <c r="C10" s="21">
        <v>1364914302.27</v>
      </c>
      <c r="D10" s="22">
        <v>1063084970.2</v>
      </c>
      <c r="E10" s="23">
        <v>1026663316.6900001</v>
      </c>
      <c r="F10" s="24">
        <v>0.788477098309177</v>
      </c>
      <c r="G10" s="25"/>
      <c r="H10" s="26"/>
      <c r="I10" s="26"/>
      <c r="J10" s="26"/>
      <c r="K10" s="26"/>
      <c r="L10" s="26"/>
      <c r="M10" s="26"/>
    </row>
    <row r="11" spans="1:13">
      <c r="A11" s="16" t="s">
        <v>15</v>
      </c>
      <c r="B11" s="20"/>
      <c r="C11" s="27">
        <v>62830425.780000001</v>
      </c>
      <c r="D11" s="22">
        <v>43440634.939999998</v>
      </c>
      <c r="E11" s="23">
        <v>41182016.630000003</v>
      </c>
      <c r="F11" s="24"/>
      <c r="G11" s="25"/>
      <c r="H11" s="26"/>
      <c r="I11" s="26"/>
      <c r="J11" s="26"/>
      <c r="K11" s="26"/>
      <c r="L11" s="26"/>
      <c r="M11" s="26"/>
    </row>
    <row r="12" spans="1:13">
      <c r="A12" s="16" t="s">
        <v>16</v>
      </c>
      <c r="B12" s="20"/>
      <c r="C12" s="28">
        <v>1302083876.49</v>
      </c>
      <c r="D12" s="22">
        <v>1019644335.26</v>
      </c>
      <c r="E12" s="23">
        <v>985481300.06000006</v>
      </c>
      <c r="F12" s="24"/>
      <c r="G12" s="25"/>
      <c r="H12" s="26"/>
      <c r="I12" s="26"/>
      <c r="J12" s="26"/>
      <c r="K12" s="26"/>
      <c r="L12" s="26"/>
      <c r="M12" s="26"/>
    </row>
    <row r="13" spans="1:13">
      <c r="A13" s="16" t="s">
        <v>17</v>
      </c>
      <c r="B13" s="11"/>
      <c r="C13" s="28">
        <v>1302083876.49</v>
      </c>
      <c r="D13" s="22">
        <v>1019644335.26</v>
      </c>
      <c r="E13" s="23">
        <v>985481300.06000018</v>
      </c>
      <c r="F13" s="24">
        <v>0.75684932273068406</v>
      </c>
      <c r="G13" s="25"/>
      <c r="H13" s="29"/>
      <c r="I13" s="26"/>
      <c r="J13" s="26"/>
      <c r="K13" s="26"/>
      <c r="L13" s="26"/>
      <c r="M13" s="26"/>
    </row>
    <row r="14" spans="1:13">
      <c r="A14" s="30" t="s">
        <v>18</v>
      </c>
      <c r="B14" s="31">
        <v>1.9597799999999999E-2</v>
      </c>
      <c r="C14" s="27">
        <v>275000000</v>
      </c>
      <c r="D14" s="22">
        <v>0</v>
      </c>
      <c r="E14" s="23">
        <v>0</v>
      </c>
      <c r="F14" s="24">
        <v>0</v>
      </c>
      <c r="G14" s="25"/>
      <c r="H14" s="29"/>
      <c r="I14" s="26"/>
      <c r="J14" s="26"/>
      <c r="K14" s="26"/>
      <c r="L14" s="26"/>
      <c r="M14" s="26"/>
    </row>
    <row r="15" spans="1:13">
      <c r="A15" s="30" t="s">
        <v>19</v>
      </c>
      <c r="B15" s="31">
        <v>1.9699999999999999E-2</v>
      </c>
      <c r="C15" s="27">
        <v>371250000</v>
      </c>
      <c r="D15" s="22">
        <v>364845525.37591302</v>
      </c>
      <c r="E15" s="23">
        <v>335435608.11678267</v>
      </c>
      <c r="F15" s="24">
        <v>0.90353025755362337</v>
      </c>
      <c r="G15" s="25"/>
      <c r="I15" s="26"/>
      <c r="J15" s="26"/>
      <c r="K15" s="26"/>
      <c r="L15" s="26"/>
      <c r="M15" s="26"/>
    </row>
    <row r="16" spans="1:13">
      <c r="A16" s="30" t="s">
        <v>20</v>
      </c>
      <c r="B16" s="31">
        <v>4.2474999999999995E-3</v>
      </c>
      <c r="C16" s="27">
        <v>60000000</v>
      </c>
      <c r="D16" s="22">
        <v>58964933.394087002</v>
      </c>
      <c r="E16" s="23">
        <v>54211815.453217447</v>
      </c>
      <c r="F16" s="24">
        <v>0.90353025755362415</v>
      </c>
      <c r="G16" s="25"/>
      <c r="I16" s="26"/>
      <c r="J16" s="26"/>
      <c r="K16" s="26"/>
      <c r="L16" s="26"/>
      <c r="M16" s="26"/>
    </row>
    <row r="17" spans="1:13">
      <c r="A17" s="30" t="s">
        <v>21</v>
      </c>
      <c r="B17" s="31">
        <v>1.9300000000000001E-2</v>
      </c>
      <c r="C17" s="27">
        <v>431250000</v>
      </c>
      <c r="D17" s="22">
        <v>431250000</v>
      </c>
      <c r="E17" s="23">
        <v>431250000</v>
      </c>
      <c r="F17" s="24">
        <v>1</v>
      </c>
      <c r="G17" s="25"/>
      <c r="I17" s="26"/>
      <c r="J17" s="26"/>
      <c r="K17" s="26"/>
      <c r="L17" s="26"/>
      <c r="M17" s="26"/>
    </row>
    <row r="18" spans="1:13">
      <c r="A18" s="30" t="s">
        <v>22</v>
      </c>
      <c r="B18" s="31">
        <v>1.95E-2</v>
      </c>
      <c r="C18" s="27">
        <v>112500000</v>
      </c>
      <c r="D18" s="22">
        <v>112500000</v>
      </c>
      <c r="E18" s="23">
        <v>112500000</v>
      </c>
      <c r="F18" s="24">
        <v>1</v>
      </c>
      <c r="I18" s="26"/>
      <c r="J18" s="26"/>
      <c r="K18" s="26"/>
      <c r="L18" s="26"/>
      <c r="M18" s="26"/>
    </row>
    <row r="19" spans="1:13">
      <c r="A19" s="30" t="s">
        <v>23</v>
      </c>
      <c r="B19" s="31">
        <v>0</v>
      </c>
      <c r="C19" s="21">
        <v>52083876.490000002</v>
      </c>
      <c r="D19" s="22">
        <v>52083876.490000002</v>
      </c>
      <c r="E19" s="23">
        <v>52083876.490000002</v>
      </c>
      <c r="F19" s="24">
        <v>1</v>
      </c>
      <c r="I19" s="26"/>
      <c r="J19" s="26"/>
      <c r="K19" s="26"/>
      <c r="L19" s="26"/>
      <c r="M19" s="26"/>
    </row>
    <row r="20" spans="1:13">
      <c r="A20" s="32"/>
      <c r="B20" s="33"/>
      <c r="C20" s="34"/>
      <c r="D20" s="34"/>
      <c r="E20" s="34"/>
      <c r="F20" s="35"/>
    </row>
    <row r="21" spans="1:13">
      <c r="A21" s="32"/>
      <c r="B21" s="33"/>
      <c r="C21" s="34"/>
      <c r="D21" s="34"/>
      <c r="E21" s="34"/>
      <c r="F21" s="36"/>
    </row>
    <row r="22" spans="1:13" ht="54">
      <c r="A22" s="32"/>
      <c r="B22" s="37" t="s">
        <v>24</v>
      </c>
      <c r="C22" s="37" t="s">
        <v>25</v>
      </c>
      <c r="D22" s="38" t="s">
        <v>26</v>
      </c>
      <c r="E22" s="38" t="s">
        <v>27</v>
      </c>
      <c r="F22" s="36"/>
    </row>
    <row r="23" spans="1:13">
      <c r="A23" s="32" t="s">
        <v>18</v>
      </c>
      <c r="B23" s="22">
        <v>0</v>
      </c>
      <c r="C23" s="22">
        <v>0</v>
      </c>
      <c r="D23" s="39">
        <v>0</v>
      </c>
      <c r="E23" s="40">
        <v>0</v>
      </c>
      <c r="F23" s="36"/>
    </row>
    <row r="24" spans="1:13">
      <c r="A24" s="32" t="s">
        <v>19</v>
      </c>
      <c r="B24" s="22">
        <v>29409917.259130374</v>
      </c>
      <c r="C24" s="22">
        <v>598954.74</v>
      </c>
      <c r="D24" s="39">
        <v>79.218632347825917</v>
      </c>
      <c r="E24" s="40">
        <v>1.6133461010101009</v>
      </c>
      <c r="F24" s="36"/>
    </row>
    <row r="25" spans="1:13">
      <c r="A25" s="32" t="s">
        <v>20</v>
      </c>
      <c r="B25" s="22">
        <v>4753117.9408695558</v>
      </c>
      <c r="C25" s="22">
        <v>20871.13</v>
      </c>
      <c r="D25" s="39">
        <v>79.218632347825931</v>
      </c>
      <c r="E25" s="40">
        <v>0.34785216666666668</v>
      </c>
      <c r="F25" s="36"/>
    </row>
    <row r="26" spans="1:13">
      <c r="A26" s="32" t="s">
        <v>21</v>
      </c>
      <c r="B26" s="22">
        <v>0</v>
      </c>
      <c r="C26" s="22">
        <v>693593.75</v>
      </c>
      <c r="D26" s="39">
        <v>0</v>
      </c>
      <c r="E26" s="40">
        <v>1.6083333333333334</v>
      </c>
      <c r="F26" s="36"/>
    </row>
    <row r="27" spans="1:13">
      <c r="A27" s="32" t="s">
        <v>22</v>
      </c>
      <c r="B27" s="22">
        <v>0</v>
      </c>
      <c r="C27" s="22">
        <v>182812.5</v>
      </c>
      <c r="D27" s="39">
        <v>0</v>
      </c>
      <c r="E27" s="40">
        <v>1.625</v>
      </c>
      <c r="F27" s="36"/>
    </row>
    <row r="28" spans="1:13">
      <c r="A28" s="32" t="s">
        <v>23</v>
      </c>
      <c r="B28" s="22">
        <v>0</v>
      </c>
      <c r="C28" s="22">
        <v>0</v>
      </c>
      <c r="D28" s="39">
        <v>0</v>
      </c>
      <c r="E28" s="40">
        <v>0</v>
      </c>
      <c r="F28" s="36"/>
    </row>
    <row r="29" spans="1:13" ht="18.75" thickBot="1">
      <c r="A29" s="41" t="s">
        <v>28</v>
      </c>
      <c r="B29" s="42">
        <v>34163035.199999928</v>
      </c>
      <c r="C29" s="42">
        <v>1496232.12</v>
      </c>
      <c r="D29" s="43"/>
      <c r="E29" s="34"/>
      <c r="F29" s="36"/>
    </row>
    <row r="30" spans="1:13">
      <c r="B30" s="29"/>
      <c r="C30" s="29"/>
      <c r="D30" s="44"/>
      <c r="E30" s="29"/>
      <c r="F30" s="45"/>
    </row>
    <row r="31" spans="1:13">
      <c r="A31" s="46"/>
      <c r="B31" s="47"/>
      <c r="C31" s="29"/>
      <c r="D31" s="29"/>
      <c r="E31" s="29"/>
      <c r="F31" s="45"/>
    </row>
    <row r="32" spans="1:13">
      <c r="A32" s="3" t="s">
        <v>29</v>
      </c>
      <c r="E32" s="48"/>
    </row>
    <row r="33" spans="1:7">
      <c r="E33" s="48"/>
      <c r="F33" s="49"/>
      <c r="G33" s="50"/>
    </row>
    <row r="34" spans="1:7">
      <c r="A34" s="46" t="s">
        <v>30</v>
      </c>
      <c r="F34" s="49"/>
      <c r="G34" s="50"/>
    </row>
    <row r="35" spans="1:7">
      <c r="A35" s="51" t="s">
        <v>31</v>
      </c>
      <c r="E35" s="52">
        <v>3616409.96</v>
      </c>
      <c r="F35" s="53"/>
      <c r="G35" s="54"/>
    </row>
    <row r="36" spans="1:7">
      <c r="A36" s="51" t="s">
        <v>32</v>
      </c>
      <c r="E36" s="55">
        <v>0</v>
      </c>
      <c r="F36" s="53"/>
      <c r="G36" s="54"/>
    </row>
    <row r="37" spans="1:7">
      <c r="A37" s="46" t="s">
        <v>33</v>
      </c>
      <c r="E37" s="52">
        <v>3616409.96</v>
      </c>
      <c r="F37" s="53"/>
      <c r="G37" s="54"/>
    </row>
    <row r="38" spans="1:7">
      <c r="E38" s="56"/>
      <c r="F38" s="53"/>
      <c r="G38" s="54"/>
    </row>
    <row r="39" spans="1:7">
      <c r="A39" s="46" t="s">
        <v>34</v>
      </c>
      <c r="E39" s="56"/>
      <c r="F39" s="53"/>
      <c r="G39" s="54"/>
    </row>
    <row r="40" spans="1:7">
      <c r="A40" s="51" t="s">
        <v>35</v>
      </c>
      <c r="E40" s="52">
        <v>35350515</v>
      </c>
      <c r="F40" s="53"/>
      <c r="G40" s="54"/>
    </row>
    <row r="41" spans="1:7">
      <c r="A41" s="51" t="s">
        <v>36</v>
      </c>
      <c r="E41" s="55">
        <v>0</v>
      </c>
      <c r="F41" s="53"/>
      <c r="G41" s="54"/>
    </row>
    <row r="42" spans="1:7">
      <c r="A42" s="46" t="s">
        <v>37</v>
      </c>
      <c r="E42" s="52">
        <v>35350515</v>
      </c>
      <c r="F42" s="53"/>
      <c r="G42" s="54"/>
    </row>
    <row r="43" spans="1:7">
      <c r="A43" s="51"/>
      <c r="E43" s="57"/>
      <c r="F43" s="53"/>
      <c r="G43" s="54"/>
    </row>
    <row r="44" spans="1:7">
      <c r="A44" s="46" t="s">
        <v>38</v>
      </c>
      <c r="E44" s="52">
        <v>1045005.04</v>
      </c>
      <c r="F44" s="53"/>
      <c r="G44" s="54"/>
    </row>
    <row r="45" spans="1:7">
      <c r="A45" s="46"/>
      <c r="E45" s="52"/>
      <c r="F45" s="53"/>
      <c r="G45" s="54"/>
    </row>
    <row r="46" spans="1:7">
      <c r="A46" s="46"/>
      <c r="E46" s="58"/>
      <c r="F46" s="53"/>
      <c r="G46" s="54"/>
    </row>
    <row r="47" spans="1:7" ht="18.75" thickBot="1">
      <c r="A47" s="3" t="s">
        <v>39</v>
      </c>
      <c r="E47" s="59">
        <v>40011930</v>
      </c>
      <c r="F47" s="53"/>
      <c r="G47" s="54"/>
    </row>
    <row r="48" spans="1:7" ht="18.75" thickTop="1">
      <c r="E48" s="60"/>
      <c r="F48" s="53"/>
      <c r="G48" s="54"/>
    </row>
    <row r="49" spans="1:7">
      <c r="A49" s="3" t="s">
        <v>40</v>
      </c>
      <c r="D49" s="61"/>
      <c r="E49" s="62"/>
      <c r="F49" s="53"/>
      <c r="G49" s="54"/>
    </row>
    <row r="50" spans="1:7">
      <c r="D50" s="63" t="s">
        <v>41</v>
      </c>
      <c r="E50" s="63" t="s">
        <v>42</v>
      </c>
      <c r="F50" s="53"/>
      <c r="G50" s="54"/>
    </row>
    <row r="51" spans="1:7">
      <c r="A51" s="46" t="s">
        <v>43</v>
      </c>
      <c r="D51" s="64">
        <v>51893</v>
      </c>
      <c r="E51" s="58">
        <v>1019644335.26</v>
      </c>
      <c r="F51" s="53"/>
      <c r="G51" s="54"/>
    </row>
    <row r="52" spans="1:7">
      <c r="A52" s="46" t="s">
        <v>44</v>
      </c>
      <c r="D52" s="65"/>
      <c r="E52" s="55">
        <v>34163035.199999928</v>
      </c>
      <c r="F52" s="53"/>
      <c r="G52" s="54"/>
    </row>
    <row r="53" spans="1:7">
      <c r="A53" s="46"/>
      <c r="D53" s="66">
        <v>50965</v>
      </c>
      <c r="E53" s="67">
        <v>985481300.06000006</v>
      </c>
      <c r="F53" s="53"/>
      <c r="G53" s="54"/>
    </row>
    <row r="54" spans="1:7">
      <c r="F54" s="53"/>
      <c r="G54" s="54"/>
    </row>
    <row r="55" spans="1:7">
      <c r="A55" s="3" t="s">
        <v>45</v>
      </c>
      <c r="E55" s="61"/>
      <c r="F55" s="53"/>
      <c r="G55" s="54"/>
    </row>
    <row r="56" spans="1:7">
      <c r="F56" s="53"/>
      <c r="G56" s="54"/>
    </row>
    <row r="57" spans="1:7">
      <c r="A57" s="46" t="s">
        <v>39</v>
      </c>
      <c r="E57" s="68">
        <v>40011930</v>
      </c>
      <c r="F57" s="53"/>
      <c r="G57" s="54"/>
    </row>
    <row r="58" spans="1:7">
      <c r="A58" s="46" t="s">
        <v>46</v>
      </c>
      <c r="E58" s="68">
        <v>0</v>
      </c>
      <c r="F58" s="53"/>
      <c r="G58" s="54"/>
    </row>
    <row r="59" spans="1:7">
      <c r="A59" s="46" t="s">
        <v>47</v>
      </c>
      <c r="E59" s="69">
        <v>40011930</v>
      </c>
      <c r="F59" s="53"/>
      <c r="G59" s="54"/>
    </row>
    <row r="60" spans="1:7">
      <c r="F60" s="53"/>
      <c r="G60" s="54"/>
    </row>
    <row r="61" spans="1:7">
      <c r="A61" s="46" t="s">
        <v>48</v>
      </c>
      <c r="E61" s="29">
        <v>0</v>
      </c>
      <c r="F61" s="53"/>
      <c r="G61" s="54"/>
    </row>
    <row r="62" spans="1:7">
      <c r="F62" s="53"/>
      <c r="G62" s="54"/>
    </row>
    <row r="63" spans="1:7">
      <c r="A63" s="46" t="s">
        <v>49</v>
      </c>
      <c r="F63" s="53"/>
      <c r="G63" s="54"/>
    </row>
    <row r="64" spans="1:7">
      <c r="A64" s="51" t="s">
        <v>50</v>
      </c>
      <c r="E64" s="68">
        <v>885904.14</v>
      </c>
      <c r="F64" s="53"/>
      <c r="G64" s="54"/>
    </row>
    <row r="65" spans="1:7">
      <c r="A65" s="51" t="s">
        <v>51</v>
      </c>
      <c r="E65" s="68">
        <v>885904.14</v>
      </c>
      <c r="F65" s="53"/>
      <c r="G65" s="54"/>
    </row>
    <row r="66" spans="1:7">
      <c r="A66" s="51" t="s">
        <v>52</v>
      </c>
      <c r="E66" s="69">
        <v>0</v>
      </c>
      <c r="F66" s="53"/>
      <c r="G66" s="54"/>
    </row>
    <row r="67" spans="1:7">
      <c r="F67" s="53"/>
      <c r="G67" s="54"/>
    </row>
    <row r="68" spans="1:7">
      <c r="A68" s="46" t="s">
        <v>53</v>
      </c>
      <c r="F68" s="53"/>
      <c r="G68" s="54"/>
    </row>
    <row r="69" spans="1:7">
      <c r="A69" s="51" t="s">
        <v>54</v>
      </c>
      <c r="F69" s="53"/>
      <c r="G69" s="54"/>
    </row>
    <row r="70" spans="1:7">
      <c r="A70" s="70" t="s">
        <v>55</v>
      </c>
      <c r="E70" s="68">
        <v>0</v>
      </c>
      <c r="F70" s="53"/>
      <c r="G70" s="54"/>
    </row>
    <row r="71" spans="1:7">
      <c r="A71" s="70" t="s">
        <v>56</v>
      </c>
      <c r="E71" s="68">
        <v>0</v>
      </c>
      <c r="F71" s="53"/>
      <c r="G71" s="54"/>
    </row>
    <row r="72" spans="1:7">
      <c r="A72" s="70" t="s">
        <v>57</v>
      </c>
      <c r="E72" s="68">
        <v>0</v>
      </c>
      <c r="F72" s="53"/>
      <c r="G72" s="54"/>
    </row>
    <row r="73" spans="1:7">
      <c r="A73" s="70"/>
      <c r="E73" s="68"/>
      <c r="F73" s="53"/>
      <c r="G73" s="54"/>
    </row>
    <row r="74" spans="1:7">
      <c r="A74" s="70" t="s">
        <v>58</v>
      </c>
      <c r="E74" s="68">
        <v>0</v>
      </c>
      <c r="F74" s="53"/>
      <c r="G74" s="54"/>
    </row>
    <row r="75" spans="1:7">
      <c r="A75" s="70" t="s">
        <v>59</v>
      </c>
      <c r="E75" s="68">
        <v>0</v>
      </c>
      <c r="F75" s="53"/>
      <c r="G75" s="54"/>
    </row>
    <row r="76" spans="1:7">
      <c r="F76" s="53"/>
      <c r="G76" s="54"/>
    </row>
    <row r="77" spans="1:7">
      <c r="A77" s="51" t="s">
        <v>60</v>
      </c>
      <c r="F77" s="53"/>
      <c r="G77" s="54"/>
    </row>
    <row r="78" spans="1:7">
      <c r="A78" s="70" t="s">
        <v>61</v>
      </c>
      <c r="E78" s="68">
        <v>0</v>
      </c>
      <c r="F78" s="53"/>
      <c r="G78" s="54"/>
    </row>
    <row r="79" spans="1:7">
      <c r="A79" s="70" t="s">
        <v>62</v>
      </c>
      <c r="E79" s="68">
        <v>0</v>
      </c>
      <c r="F79" s="53"/>
      <c r="G79" s="54"/>
    </row>
    <row r="80" spans="1:7">
      <c r="A80" s="70" t="s">
        <v>63</v>
      </c>
      <c r="E80" s="68">
        <v>598954.74</v>
      </c>
      <c r="F80" s="53"/>
      <c r="G80" s="54"/>
    </row>
    <row r="81" spans="1:7">
      <c r="A81" s="70"/>
      <c r="E81" s="68"/>
      <c r="F81" s="53"/>
      <c r="G81" s="54"/>
    </row>
    <row r="82" spans="1:7">
      <c r="A82" s="70" t="s">
        <v>64</v>
      </c>
      <c r="E82" s="68">
        <v>598954.74</v>
      </c>
      <c r="F82" s="53"/>
      <c r="G82" s="54"/>
    </row>
    <row r="83" spans="1:7">
      <c r="A83" s="70" t="s">
        <v>65</v>
      </c>
      <c r="E83" s="68">
        <v>0</v>
      </c>
      <c r="F83" s="53"/>
      <c r="G83" s="54"/>
    </row>
    <row r="84" spans="1:7">
      <c r="A84" s="70"/>
      <c r="F84" s="53"/>
      <c r="G84" s="54"/>
    </row>
    <row r="85" spans="1:7">
      <c r="A85" s="51" t="s">
        <v>66</v>
      </c>
      <c r="F85" s="53"/>
      <c r="G85" s="54"/>
    </row>
    <row r="86" spans="1:7">
      <c r="A86" s="70" t="s">
        <v>67</v>
      </c>
      <c r="E86" s="68">
        <v>0</v>
      </c>
      <c r="F86" s="53"/>
      <c r="G86" s="54"/>
    </row>
    <row r="87" spans="1:7">
      <c r="A87" s="70" t="s">
        <v>68</v>
      </c>
      <c r="E87" s="68">
        <v>0</v>
      </c>
      <c r="F87" s="53"/>
      <c r="G87" s="54"/>
    </row>
    <row r="88" spans="1:7">
      <c r="A88" s="70" t="s">
        <v>69</v>
      </c>
      <c r="E88" s="68">
        <v>20871.13</v>
      </c>
      <c r="F88" s="53"/>
      <c r="G88" s="54"/>
    </row>
    <row r="89" spans="1:7">
      <c r="A89" s="70"/>
      <c r="E89" s="68"/>
      <c r="F89" s="53"/>
      <c r="G89" s="54"/>
    </row>
    <row r="90" spans="1:7">
      <c r="A90" s="70" t="s">
        <v>70</v>
      </c>
      <c r="E90" s="68">
        <v>20871.13</v>
      </c>
      <c r="F90" s="53"/>
      <c r="G90" s="54"/>
    </row>
    <row r="91" spans="1:7">
      <c r="A91" s="70" t="s">
        <v>71</v>
      </c>
      <c r="E91" s="68">
        <v>0</v>
      </c>
      <c r="F91" s="53"/>
      <c r="G91" s="54"/>
    </row>
    <row r="92" spans="1:7">
      <c r="A92" s="70"/>
      <c r="F92" s="53"/>
      <c r="G92" s="54"/>
    </row>
    <row r="93" spans="1:7">
      <c r="A93" s="51" t="s">
        <v>72</v>
      </c>
      <c r="F93" s="53"/>
      <c r="G93" s="54"/>
    </row>
    <row r="94" spans="1:7">
      <c r="A94" s="70" t="s">
        <v>73</v>
      </c>
      <c r="E94" s="68">
        <v>0</v>
      </c>
      <c r="F94" s="53"/>
      <c r="G94" s="54"/>
    </row>
    <row r="95" spans="1:7">
      <c r="A95" s="70" t="s">
        <v>74</v>
      </c>
      <c r="E95" s="68">
        <v>0</v>
      </c>
      <c r="F95" s="53"/>
      <c r="G95" s="54"/>
    </row>
    <row r="96" spans="1:7">
      <c r="A96" s="70" t="s">
        <v>75</v>
      </c>
      <c r="E96" s="68">
        <v>693593.75</v>
      </c>
      <c r="F96" s="53"/>
      <c r="G96" s="54"/>
    </row>
    <row r="97" spans="1:7">
      <c r="A97" s="70"/>
      <c r="E97" s="68"/>
      <c r="F97" s="53"/>
      <c r="G97" s="54"/>
    </row>
    <row r="98" spans="1:7">
      <c r="A98" s="70" t="s">
        <v>76</v>
      </c>
      <c r="E98" s="68">
        <v>693593.75</v>
      </c>
      <c r="F98" s="53"/>
      <c r="G98" s="54"/>
    </row>
    <row r="99" spans="1:7">
      <c r="A99" s="70" t="s">
        <v>77</v>
      </c>
      <c r="E99" s="68">
        <v>0</v>
      </c>
      <c r="F99" s="53"/>
      <c r="G99" s="54"/>
    </row>
    <row r="100" spans="1:7">
      <c r="F100" s="53"/>
      <c r="G100" s="54"/>
    </row>
    <row r="101" spans="1:7">
      <c r="A101" s="51" t="s">
        <v>78</v>
      </c>
      <c r="F101" s="53"/>
      <c r="G101" s="54"/>
    </row>
    <row r="102" spans="1:7">
      <c r="A102" s="70" t="s">
        <v>79</v>
      </c>
      <c r="E102" s="68">
        <v>0</v>
      </c>
      <c r="F102" s="53"/>
      <c r="G102" s="54"/>
    </row>
    <row r="103" spans="1:7">
      <c r="A103" s="70" t="s">
        <v>80</v>
      </c>
      <c r="E103" s="68">
        <v>0</v>
      </c>
      <c r="F103" s="53"/>
      <c r="G103" s="54"/>
    </row>
    <row r="104" spans="1:7">
      <c r="A104" s="70" t="s">
        <v>81</v>
      </c>
      <c r="E104" s="68">
        <v>182812.5</v>
      </c>
      <c r="F104" s="53"/>
      <c r="G104" s="54"/>
    </row>
    <row r="105" spans="1:7">
      <c r="A105" s="70"/>
      <c r="E105" s="68"/>
      <c r="F105" s="53"/>
      <c r="G105" s="54"/>
    </row>
    <row r="106" spans="1:7">
      <c r="A106" s="70" t="s">
        <v>82</v>
      </c>
      <c r="E106" s="68">
        <v>182812.5</v>
      </c>
      <c r="F106" s="53"/>
      <c r="G106" s="54"/>
    </row>
    <row r="107" spans="1:7">
      <c r="A107" s="70" t="s">
        <v>83</v>
      </c>
      <c r="E107" s="68">
        <v>0</v>
      </c>
      <c r="F107" s="53"/>
      <c r="G107" s="54"/>
    </row>
    <row r="108" spans="1:7">
      <c r="A108" s="70"/>
      <c r="E108" s="29"/>
      <c r="F108" s="53"/>
      <c r="G108" s="54"/>
    </row>
    <row r="109" spans="1:7">
      <c r="A109" s="51" t="s">
        <v>84</v>
      </c>
      <c r="F109" s="53"/>
      <c r="G109" s="54"/>
    </row>
    <row r="110" spans="1:7">
      <c r="A110" s="70" t="s">
        <v>85</v>
      </c>
      <c r="E110" s="69">
        <v>1496232.12</v>
      </c>
      <c r="F110" s="53"/>
      <c r="G110" s="54"/>
    </row>
    <row r="111" spans="1:7">
      <c r="A111" s="70" t="s">
        <v>86</v>
      </c>
      <c r="E111" s="69">
        <v>1496232.12</v>
      </c>
      <c r="F111" s="53"/>
      <c r="G111" s="54"/>
    </row>
    <row r="112" spans="1:7">
      <c r="A112" s="70" t="s">
        <v>87</v>
      </c>
      <c r="E112" s="69">
        <v>0</v>
      </c>
      <c r="F112" s="53"/>
      <c r="G112" s="54"/>
    </row>
    <row r="113" spans="1:7">
      <c r="A113" s="70" t="s">
        <v>88</v>
      </c>
      <c r="E113" s="69">
        <v>0</v>
      </c>
      <c r="F113" s="53"/>
      <c r="G113" s="54"/>
    </row>
    <row r="114" spans="1:7">
      <c r="F114" s="53"/>
      <c r="G114" s="54"/>
    </row>
    <row r="115" spans="1:7">
      <c r="A115" s="46" t="s">
        <v>89</v>
      </c>
      <c r="E115" s="26">
        <v>37629793.738166668</v>
      </c>
      <c r="F115" s="53"/>
      <c r="G115" s="54"/>
    </row>
    <row r="116" spans="1:7">
      <c r="A116" s="51"/>
      <c r="F116" s="53"/>
      <c r="G116" s="54"/>
    </row>
    <row r="117" spans="1:7">
      <c r="A117" s="46" t="s">
        <v>90</v>
      </c>
      <c r="E117" s="71">
        <v>34163035.199999928</v>
      </c>
      <c r="F117" s="53"/>
      <c r="G117" s="54"/>
    </row>
    <row r="118" spans="1:7">
      <c r="A118" s="46"/>
      <c r="F118" s="53"/>
      <c r="G118" s="54"/>
    </row>
    <row r="119" spans="1:7">
      <c r="A119" s="51" t="s">
        <v>91</v>
      </c>
      <c r="E119" s="68">
        <v>0</v>
      </c>
      <c r="F119" s="53"/>
      <c r="G119" s="54"/>
    </row>
    <row r="120" spans="1:7">
      <c r="A120" s="51" t="s">
        <v>92</v>
      </c>
      <c r="E120" s="72">
        <v>34163035.199999928</v>
      </c>
      <c r="F120" s="53"/>
      <c r="G120" s="54"/>
    </row>
    <row r="121" spans="1:7">
      <c r="A121" s="51" t="s">
        <v>93</v>
      </c>
      <c r="E121" s="69">
        <v>0</v>
      </c>
      <c r="F121" s="53"/>
      <c r="G121" s="54"/>
    </row>
    <row r="122" spans="1:7">
      <c r="A122" s="51"/>
      <c r="E122" s="26"/>
      <c r="F122" s="53"/>
      <c r="G122" s="54"/>
    </row>
    <row r="123" spans="1:7">
      <c r="A123" s="46" t="s">
        <v>94</v>
      </c>
      <c r="E123" s="69">
        <v>0</v>
      </c>
      <c r="F123" s="53"/>
      <c r="G123" s="54"/>
    </row>
    <row r="124" spans="1:7">
      <c r="A124" s="46"/>
      <c r="E124" s="73"/>
      <c r="F124" s="53"/>
      <c r="G124" s="54"/>
    </row>
    <row r="125" spans="1:7">
      <c r="A125" s="51" t="s">
        <v>95</v>
      </c>
      <c r="E125" s="68">
        <v>0</v>
      </c>
      <c r="F125" s="53"/>
      <c r="G125" s="54"/>
    </row>
    <row r="126" spans="1:7">
      <c r="A126" s="51" t="s">
        <v>96</v>
      </c>
      <c r="E126" s="69">
        <v>0</v>
      </c>
      <c r="F126" s="53"/>
      <c r="G126" s="54"/>
    </row>
    <row r="127" spans="1:7">
      <c r="A127" s="51" t="s">
        <v>97</v>
      </c>
      <c r="E127" s="69">
        <v>0</v>
      </c>
      <c r="F127" s="53"/>
      <c r="G127" s="54"/>
    </row>
    <row r="128" spans="1:7">
      <c r="A128" s="51"/>
      <c r="E128" s="26"/>
      <c r="F128" s="53"/>
      <c r="G128" s="54"/>
    </row>
    <row r="129" spans="1:7">
      <c r="A129" s="46" t="s">
        <v>98</v>
      </c>
      <c r="E129" s="69">
        <v>3466758.538166739</v>
      </c>
      <c r="F129" s="53"/>
      <c r="G129" s="54"/>
    </row>
    <row r="130" spans="1:7">
      <c r="A130" s="51" t="s">
        <v>99</v>
      </c>
      <c r="E130" s="68">
        <v>0</v>
      </c>
      <c r="F130" s="53"/>
      <c r="G130" s="54"/>
    </row>
    <row r="131" spans="1:7">
      <c r="A131" s="46" t="s">
        <v>100</v>
      </c>
      <c r="E131" s="69">
        <v>3466758.538166739</v>
      </c>
      <c r="F131" s="53"/>
      <c r="G131" s="54"/>
    </row>
    <row r="132" spans="1:7">
      <c r="F132" s="53"/>
      <c r="G132" s="54"/>
    </row>
    <row r="133" spans="1:7" hidden="1">
      <c r="A133" s="3" t="s">
        <v>101</v>
      </c>
      <c r="F133" s="53"/>
      <c r="G133" s="54"/>
    </row>
    <row r="134" spans="1:7" hidden="1">
      <c r="F134" s="53"/>
      <c r="G134" s="54"/>
    </row>
    <row r="135" spans="1:7" hidden="1">
      <c r="A135" s="46" t="s">
        <v>102</v>
      </c>
      <c r="E135" s="68">
        <v>0</v>
      </c>
      <c r="F135" s="53"/>
      <c r="G135" s="54"/>
    </row>
    <row r="136" spans="1:7" hidden="1">
      <c r="A136" s="46" t="s">
        <v>103</v>
      </c>
      <c r="E136" s="74">
        <v>0</v>
      </c>
      <c r="F136" s="53"/>
      <c r="G136" s="54"/>
    </row>
    <row r="137" spans="1:7" hidden="1">
      <c r="A137" s="46" t="s">
        <v>104</v>
      </c>
      <c r="E137" s="69">
        <v>0</v>
      </c>
      <c r="F137" s="53"/>
      <c r="G137" s="54"/>
    </row>
    <row r="138" spans="1:7" hidden="1">
      <c r="A138" s="46"/>
      <c r="E138" s="26"/>
      <c r="F138" s="53"/>
      <c r="G138" s="54"/>
    </row>
    <row r="139" spans="1:7" hidden="1">
      <c r="A139" s="46"/>
      <c r="E139" s="26"/>
      <c r="F139" s="53"/>
      <c r="G139" s="54"/>
    </row>
    <row r="140" spans="1:7">
      <c r="F140" s="53"/>
      <c r="G140" s="54"/>
    </row>
    <row r="141" spans="1:7">
      <c r="A141" s="3" t="s">
        <v>105</v>
      </c>
      <c r="F141" s="53"/>
      <c r="G141" s="54"/>
    </row>
    <row r="142" spans="1:7">
      <c r="F142" s="53"/>
      <c r="G142" s="54"/>
    </row>
    <row r="143" spans="1:7">
      <c r="A143" s="46" t="s">
        <v>106</v>
      </c>
      <c r="E143" s="69">
        <v>3255209.69</v>
      </c>
      <c r="F143" s="53"/>
      <c r="G143" s="54"/>
    </row>
    <row r="144" spans="1:7">
      <c r="A144" s="46" t="s">
        <v>107</v>
      </c>
      <c r="E144" s="69">
        <v>3255209.69</v>
      </c>
      <c r="F144" s="75"/>
      <c r="G144" s="54"/>
    </row>
    <row r="145" spans="1:256">
      <c r="A145" s="46" t="s">
        <v>108</v>
      </c>
      <c r="E145" s="68">
        <v>3255209.69</v>
      </c>
      <c r="F145" s="53"/>
      <c r="G145" s="54"/>
    </row>
    <row r="146" spans="1:256" s="2" customFormat="1">
      <c r="A146" s="76" t="s">
        <v>109</v>
      </c>
      <c r="B146" s="76"/>
      <c r="C146" s="76"/>
      <c r="D146" s="76"/>
      <c r="E146" s="68">
        <v>0</v>
      </c>
      <c r="F146" s="4"/>
      <c r="G146" s="54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6"/>
      <c r="CK146" s="76"/>
      <c r="CL146" s="76"/>
      <c r="CM146" s="76"/>
      <c r="CN146" s="76"/>
      <c r="CO146" s="76"/>
      <c r="CP146" s="76"/>
      <c r="CQ146" s="76"/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6"/>
      <c r="DE146" s="76"/>
      <c r="DF146" s="76"/>
      <c r="DG146" s="76"/>
      <c r="DH146" s="76"/>
      <c r="DI146" s="76"/>
      <c r="DJ146" s="76"/>
      <c r="DK146" s="76"/>
      <c r="DL146" s="76"/>
      <c r="DM146" s="76"/>
      <c r="DN146" s="76"/>
      <c r="DO146" s="76"/>
      <c r="DP146" s="76"/>
      <c r="DQ146" s="76"/>
      <c r="DR146" s="76"/>
      <c r="DS146" s="76"/>
      <c r="DT146" s="76"/>
      <c r="DU146" s="76"/>
      <c r="DV146" s="76"/>
      <c r="DW146" s="76"/>
      <c r="DX146" s="76"/>
      <c r="DY146" s="76"/>
      <c r="DZ146" s="76"/>
      <c r="EA146" s="76"/>
      <c r="EB146" s="76"/>
      <c r="EC146" s="76"/>
      <c r="ED146" s="76"/>
      <c r="EE146" s="76"/>
      <c r="EF146" s="76"/>
      <c r="EG146" s="76"/>
      <c r="EH146" s="76"/>
      <c r="EI146" s="76"/>
      <c r="EJ146" s="76"/>
      <c r="EK146" s="76"/>
      <c r="EL146" s="76"/>
      <c r="EM146" s="76"/>
      <c r="EN146" s="76"/>
      <c r="EO146" s="76"/>
      <c r="EP146" s="76"/>
      <c r="EQ146" s="76"/>
      <c r="ER146" s="76"/>
      <c r="ES146" s="76"/>
      <c r="ET146" s="76"/>
      <c r="EU146" s="76"/>
      <c r="EV146" s="76"/>
      <c r="EW146" s="76"/>
      <c r="EX146" s="76"/>
      <c r="EY146" s="76"/>
      <c r="EZ146" s="76"/>
      <c r="FA146" s="76"/>
      <c r="FB146" s="76"/>
      <c r="FC146" s="76"/>
      <c r="FD146" s="76"/>
      <c r="FE146" s="76"/>
      <c r="FF146" s="76"/>
      <c r="FG146" s="76"/>
      <c r="FH146" s="76"/>
      <c r="FI146" s="76"/>
      <c r="FJ146" s="76"/>
      <c r="FK146" s="76"/>
      <c r="FL146" s="76"/>
      <c r="FM146" s="76"/>
      <c r="FN146" s="76"/>
      <c r="FO146" s="76"/>
      <c r="FP146" s="76"/>
      <c r="FQ146" s="76"/>
      <c r="FR146" s="76"/>
      <c r="FS146" s="76"/>
      <c r="FT146" s="76"/>
      <c r="FU146" s="76"/>
      <c r="FV146" s="76"/>
      <c r="FW146" s="76"/>
      <c r="FX146" s="76"/>
      <c r="FY146" s="76"/>
      <c r="FZ146" s="76"/>
      <c r="GA146" s="76"/>
      <c r="GB146" s="76"/>
      <c r="GC146" s="76"/>
      <c r="GD146" s="76"/>
      <c r="GE146" s="76"/>
      <c r="GF146" s="76"/>
      <c r="GG146" s="76"/>
      <c r="GH146" s="76"/>
      <c r="GI146" s="76"/>
      <c r="GJ146" s="76"/>
      <c r="GK146" s="76"/>
      <c r="GL146" s="76"/>
      <c r="GM146" s="76"/>
      <c r="GN146" s="76"/>
      <c r="GO146" s="76"/>
      <c r="GP146" s="76"/>
      <c r="GQ146" s="76"/>
      <c r="GR146" s="76"/>
      <c r="GS146" s="76"/>
      <c r="GT146" s="76"/>
      <c r="GU146" s="76"/>
      <c r="GV146" s="76"/>
      <c r="GW146" s="76"/>
      <c r="GX146" s="76"/>
      <c r="GY146" s="76"/>
      <c r="GZ146" s="76"/>
      <c r="HA146" s="76"/>
      <c r="HB146" s="76"/>
      <c r="HC146" s="76"/>
      <c r="HD146" s="76"/>
      <c r="HE146" s="76"/>
      <c r="HF146" s="76"/>
      <c r="HG146" s="76"/>
      <c r="HH146" s="76"/>
      <c r="HI146" s="76"/>
      <c r="HJ146" s="76"/>
      <c r="HK146" s="76"/>
      <c r="HL146" s="76"/>
      <c r="HM146" s="76"/>
      <c r="HN146" s="76"/>
      <c r="HO146" s="76"/>
      <c r="HP146" s="76"/>
      <c r="HQ146" s="76"/>
      <c r="HR146" s="76"/>
      <c r="HS146" s="76"/>
      <c r="HT146" s="76"/>
      <c r="HU146" s="76"/>
      <c r="HV146" s="76"/>
      <c r="HW146" s="76"/>
      <c r="HX146" s="76"/>
      <c r="HY146" s="76"/>
      <c r="HZ146" s="76"/>
      <c r="IA146" s="76"/>
      <c r="IB146" s="76"/>
      <c r="IC146" s="76"/>
      <c r="ID146" s="76"/>
      <c r="IE146" s="76"/>
      <c r="IF146" s="76"/>
      <c r="IG146" s="76"/>
      <c r="IH146" s="76"/>
      <c r="II146" s="76"/>
      <c r="IJ146" s="76"/>
      <c r="IK146" s="76"/>
      <c r="IL146" s="76"/>
      <c r="IM146" s="76"/>
      <c r="IN146" s="76"/>
      <c r="IO146" s="76"/>
      <c r="IP146" s="76"/>
      <c r="IQ146" s="76"/>
      <c r="IR146" s="76"/>
      <c r="IS146" s="76"/>
      <c r="IT146" s="76"/>
      <c r="IU146" s="76"/>
      <c r="IV146" s="76"/>
    </row>
    <row r="147" spans="1:256">
      <c r="A147" s="46" t="s">
        <v>110</v>
      </c>
      <c r="E147" s="69">
        <v>3255209.69</v>
      </c>
      <c r="F147" s="53"/>
      <c r="G147" s="54"/>
    </row>
    <row r="148" spans="1:256">
      <c r="F148" s="53"/>
      <c r="G148" s="54"/>
    </row>
    <row r="149" spans="1:256">
      <c r="A149" s="46" t="s">
        <v>111</v>
      </c>
      <c r="D149" s="77"/>
      <c r="E149" s="26">
        <v>3255209.69</v>
      </c>
      <c r="F149" s="53"/>
      <c r="G149" s="54"/>
    </row>
    <row r="150" spans="1:256">
      <c r="F150" s="53"/>
      <c r="G150" s="54"/>
    </row>
    <row r="151" spans="1:256">
      <c r="A151" s="3" t="s">
        <v>112</v>
      </c>
      <c r="F151" s="53"/>
      <c r="G151" s="54"/>
    </row>
    <row r="152" spans="1:256">
      <c r="F152" s="53"/>
      <c r="G152" s="54"/>
    </row>
    <row r="153" spans="1:256">
      <c r="A153" s="46" t="s">
        <v>113</v>
      </c>
      <c r="E153" s="78">
        <v>3.8280603900000001E-2</v>
      </c>
      <c r="F153" s="53"/>
      <c r="G153" s="54"/>
    </row>
    <row r="154" spans="1:256">
      <c r="A154" s="46" t="s">
        <v>114</v>
      </c>
      <c r="E154" s="79">
        <v>49.557763000000001</v>
      </c>
      <c r="F154" s="53"/>
      <c r="G154" s="54"/>
    </row>
    <row r="155" spans="1:256">
      <c r="F155" s="53"/>
      <c r="G155" s="54"/>
    </row>
    <row r="156" spans="1:256">
      <c r="D156" s="63" t="s">
        <v>42</v>
      </c>
      <c r="E156" s="63" t="s">
        <v>41</v>
      </c>
      <c r="F156" s="53"/>
      <c r="G156" s="54"/>
    </row>
    <row r="157" spans="1:256">
      <c r="A157" s="46" t="s">
        <v>115</v>
      </c>
      <c r="D157" s="69">
        <v>1071138.51</v>
      </c>
      <c r="E157" s="3">
        <v>43</v>
      </c>
      <c r="F157" s="80"/>
      <c r="G157" s="54"/>
    </row>
    <row r="158" spans="1:256">
      <c r="A158" s="46" t="s">
        <v>116</v>
      </c>
      <c r="D158" s="74">
        <v>1045005.04</v>
      </c>
      <c r="F158" s="53"/>
      <c r="G158" s="54"/>
    </row>
    <row r="159" spans="1:256">
      <c r="A159" s="3" t="s">
        <v>117</v>
      </c>
      <c r="D159" s="26">
        <v>26133.469999999972</v>
      </c>
    </row>
    <row r="160" spans="1:256">
      <c r="A160" s="46" t="s">
        <v>118</v>
      </c>
      <c r="D160" s="69">
        <v>1063084970.2</v>
      </c>
      <c r="F160" s="80"/>
      <c r="G160" s="54"/>
    </row>
    <row r="161" spans="1:7">
      <c r="F161" s="80"/>
      <c r="G161" s="54"/>
    </row>
    <row r="162" spans="1:7">
      <c r="A162" s="46" t="s">
        <v>119</v>
      </c>
      <c r="D162" s="81">
        <v>1.11603465E-2</v>
      </c>
      <c r="F162" s="80"/>
      <c r="G162" s="54"/>
    </row>
    <row r="163" spans="1:7">
      <c r="A163" s="46" t="s">
        <v>120</v>
      </c>
      <c r="D163" s="81">
        <v>1.3828151800000001E-2</v>
      </c>
      <c r="F163" s="80"/>
      <c r="G163" s="54"/>
    </row>
    <row r="164" spans="1:7">
      <c r="A164" s="46" t="s">
        <v>121</v>
      </c>
      <c r="D164" s="81">
        <v>5.6647716000000001E-3</v>
      </c>
      <c r="F164" s="80"/>
      <c r="G164" s="54"/>
    </row>
    <row r="165" spans="1:7">
      <c r="A165" s="46" t="s">
        <v>122</v>
      </c>
      <c r="D165" s="81">
        <v>2.9499207381419499E-4</v>
      </c>
      <c r="F165" s="53"/>
      <c r="G165" s="54"/>
    </row>
    <row r="166" spans="1:7">
      <c r="A166" s="46" t="s">
        <v>123</v>
      </c>
      <c r="D166" s="78">
        <v>7.7370654934535493E-3</v>
      </c>
      <c r="F166" s="53"/>
      <c r="G166" s="54"/>
    </row>
    <row r="167" spans="1:7">
      <c r="A167" s="46"/>
      <c r="F167" s="53"/>
      <c r="G167" s="54"/>
    </row>
    <row r="168" spans="1:7">
      <c r="A168" s="46" t="s">
        <v>124</v>
      </c>
      <c r="D168" s="26">
        <v>7624574.6800000006</v>
      </c>
      <c r="F168" s="53"/>
      <c r="G168" s="54"/>
    </row>
    <row r="169" spans="1:7">
      <c r="A169" s="46"/>
      <c r="F169" s="53"/>
      <c r="G169" s="54"/>
    </row>
    <row r="170" spans="1:7" ht="36">
      <c r="A170" s="46" t="s">
        <v>125</v>
      </c>
      <c r="D170" s="63" t="s">
        <v>42</v>
      </c>
      <c r="E170" s="63" t="s">
        <v>41</v>
      </c>
      <c r="F170" s="82" t="s">
        <v>126</v>
      </c>
      <c r="G170" s="54"/>
    </row>
    <row r="171" spans="1:7">
      <c r="A171" s="51" t="s">
        <v>127</v>
      </c>
      <c r="D171" s="68">
        <v>4023572</v>
      </c>
      <c r="E171" s="83">
        <v>161</v>
      </c>
      <c r="F171" s="81">
        <v>3.9190764241700416E-3</v>
      </c>
      <c r="G171" s="54"/>
    </row>
    <row r="172" spans="1:7">
      <c r="A172" s="51" t="s">
        <v>128</v>
      </c>
      <c r="D172" s="68">
        <v>1384627.63</v>
      </c>
      <c r="E172" s="83">
        <v>69</v>
      </c>
      <c r="F172" s="81">
        <v>1.3486676766284878E-3</v>
      </c>
      <c r="G172" s="54"/>
    </row>
    <row r="173" spans="1:7">
      <c r="A173" s="51" t="s">
        <v>129</v>
      </c>
      <c r="D173" s="23">
        <v>544022.06000000006</v>
      </c>
      <c r="E173" s="84">
        <v>28</v>
      </c>
      <c r="F173" s="81">
        <v>5.2989334590617982E-4</v>
      </c>
      <c r="G173" s="54"/>
    </row>
    <row r="174" spans="1:7">
      <c r="A174" s="51" t="s">
        <v>130</v>
      </c>
      <c r="D174" s="85">
        <v>0</v>
      </c>
      <c r="E174" s="86">
        <v>0</v>
      </c>
      <c r="F174" s="87">
        <v>0</v>
      </c>
      <c r="G174" s="54"/>
    </row>
    <row r="175" spans="1:7">
      <c r="A175" s="46" t="s">
        <v>131</v>
      </c>
      <c r="D175" s="88">
        <v>5952221.6899999995</v>
      </c>
      <c r="E175" s="83">
        <v>258</v>
      </c>
      <c r="F175" s="89">
        <v>5.7976374467047093E-3</v>
      </c>
      <c r="G175" s="54"/>
    </row>
    <row r="176" spans="1:7">
      <c r="A176" s="46"/>
      <c r="D176" s="68"/>
      <c r="E176" s="83"/>
      <c r="F176" s="53"/>
      <c r="G176" s="54"/>
    </row>
    <row r="177" spans="1:7">
      <c r="A177" s="46" t="s">
        <v>132</v>
      </c>
      <c r="D177" s="81"/>
      <c r="E177" s="81"/>
      <c r="F177" s="80"/>
      <c r="G177" s="54"/>
    </row>
    <row r="178" spans="1:7">
      <c r="A178" s="46" t="s">
        <v>133</v>
      </c>
      <c r="D178" s="81">
        <v>1.9038681E-3</v>
      </c>
      <c r="E178" s="81">
        <v>1.739228E-3</v>
      </c>
      <c r="F178" s="80"/>
      <c r="G178" s="54"/>
    </row>
    <row r="179" spans="1:7">
      <c r="A179" s="46" t="s">
        <v>134</v>
      </c>
      <c r="D179" s="81">
        <v>1.8250936000000001E-3</v>
      </c>
      <c r="E179" s="81">
        <v>1.6316928E-3</v>
      </c>
      <c r="F179" s="80"/>
      <c r="G179" s="54"/>
    </row>
    <row r="180" spans="1:7">
      <c r="A180" s="46" t="s">
        <v>135</v>
      </c>
      <c r="D180" s="81">
        <v>1.893444E-3</v>
      </c>
      <c r="E180" s="81">
        <v>1.6957971E-3</v>
      </c>
      <c r="F180" s="80"/>
      <c r="G180" s="54"/>
    </row>
    <row r="181" spans="1:7">
      <c r="A181" s="46" t="s">
        <v>136</v>
      </c>
      <c r="D181" s="81">
        <v>1.8785610225346679E-3</v>
      </c>
      <c r="E181" s="81">
        <v>1.9032669479054252E-3</v>
      </c>
      <c r="F181" s="53"/>
      <c r="G181" s="54"/>
    </row>
    <row r="182" spans="1:7">
      <c r="A182" s="46" t="s">
        <v>137</v>
      </c>
      <c r="D182" s="81">
        <v>1.875241680633667E-3</v>
      </c>
      <c r="E182" s="81">
        <v>1.7424962119763562E-3</v>
      </c>
      <c r="F182" s="53"/>
      <c r="G182" s="54"/>
    </row>
    <row r="183" spans="1:7">
      <c r="F183" s="53"/>
      <c r="G183" s="54"/>
    </row>
    <row r="184" spans="1:7">
      <c r="A184" s="2" t="s">
        <v>138</v>
      </c>
      <c r="B184" s="2"/>
      <c r="C184" s="2"/>
      <c r="D184" s="90">
        <v>1946060.7</v>
      </c>
      <c r="F184" s="53"/>
      <c r="G184" s="54"/>
    </row>
    <row r="185" spans="1:7">
      <c r="A185" s="2" t="s">
        <v>139</v>
      </c>
      <c r="B185" s="2"/>
      <c r="C185" s="2"/>
      <c r="D185" s="81">
        <v>1.8955198538447547E-3</v>
      </c>
      <c r="F185" s="53"/>
      <c r="G185" s="54"/>
    </row>
    <row r="186" spans="1:7">
      <c r="A186" s="2" t="s">
        <v>140</v>
      </c>
      <c r="B186" s="2"/>
      <c r="C186" s="2"/>
      <c r="D186" s="81">
        <v>4.9000000000000002E-2</v>
      </c>
      <c r="F186" s="53"/>
      <c r="G186" s="54"/>
    </row>
    <row r="187" spans="1:7">
      <c r="A187" s="2" t="s">
        <v>141</v>
      </c>
      <c r="B187" s="2"/>
      <c r="C187" s="2"/>
      <c r="D187" s="91" t="s">
        <v>155</v>
      </c>
      <c r="F187" s="53"/>
      <c r="G187" s="54"/>
    </row>
    <row r="188" spans="1:7">
      <c r="F188" s="53"/>
      <c r="G188" s="54"/>
    </row>
    <row r="189" spans="1:7">
      <c r="A189" s="2" t="s">
        <v>157</v>
      </c>
      <c r="D189" s="97">
        <v>34133794.680000022</v>
      </c>
      <c r="F189" s="53"/>
      <c r="G189" s="54"/>
    </row>
    <row r="190" spans="1:7">
      <c r="A190" s="2" t="s">
        <v>158</v>
      </c>
      <c r="B190" s="95"/>
      <c r="C190" s="95"/>
      <c r="D190" s="98">
        <v>1212</v>
      </c>
      <c r="F190" s="53"/>
      <c r="G190" s="54"/>
    </row>
    <row r="191" spans="1:7">
      <c r="F191" s="53"/>
      <c r="G191" s="54"/>
    </row>
    <row r="192" spans="1:7">
      <c r="A192" s="3" t="s">
        <v>142</v>
      </c>
      <c r="F192" s="53"/>
      <c r="G192" s="54"/>
    </row>
    <row r="193" spans="1:7">
      <c r="F193" s="53"/>
      <c r="G193" s="54"/>
    </row>
    <row r="194" spans="1:7">
      <c r="A194" s="46"/>
      <c r="E194" s="92"/>
      <c r="F194" s="53"/>
      <c r="G194" s="54"/>
    </row>
    <row r="195" spans="1:7">
      <c r="A195" s="46" t="s">
        <v>143</v>
      </c>
      <c r="E195" s="73"/>
      <c r="F195" s="53"/>
      <c r="G195" s="54"/>
    </row>
    <row r="196" spans="1:7">
      <c r="A196" s="46" t="s">
        <v>144</v>
      </c>
      <c r="E196" s="73"/>
      <c r="F196" s="53"/>
      <c r="G196" s="54"/>
    </row>
    <row r="197" spans="1:7">
      <c r="A197" s="46" t="s">
        <v>145</v>
      </c>
      <c r="E197" s="92"/>
      <c r="F197" s="53"/>
      <c r="G197" s="54"/>
    </row>
    <row r="198" spans="1:7">
      <c r="A198" s="46" t="s">
        <v>146</v>
      </c>
      <c r="E198" s="92" t="s">
        <v>156</v>
      </c>
      <c r="F198" s="53"/>
      <c r="G198" s="54"/>
    </row>
    <row r="199" spans="1:7">
      <c r="A199" s="46"/>
      <c r="E199" s="73"/>
      <c r="F199" s="53"/>
      <c r="G199" s="54"/>
    </row>
    <row r="200" spans="1:7">
      <c r="A200" s="46" t="s">
        <v>159</v>
      </c>
      <c r="E200" s="73"/>
      <c r="F200" s="53"/>
      <c r="G200" s="54"/>
    </row>
    <row r="201" spans="1:7">
      <c r="A201" s="46" t="s">
        <v>150</v>
      </c>
      <c r="E201" s="92" t="s">
        <v>156</v>
      </c>
      <c r="F201" s="53"/>
      <c r="G201" s="54"/>
    </row>
    <row r="202" spans="1:7">
      <c r="A202" s="46"/>
      <c r="E202" s="73"/>
      <c r="F202" s="53"/>
      <c r="G202" s="54"/>
    </row>
    <row r="203" spans="1:7">
      <c r="A203" s="46" t="s">
        <v>160</v>
      </c>
      <c r="E203" s="73"/>
      <c r="F203" s="53"/>
      <c r="G203" s="54"/>
    </row>
    <row r="204" spans="1:7">
      <c r="A204" s="46" t="s">
        <v>152</v>
      </c>
      <c r="E204" s="92" t="s">
        <v>156</v>
      </c>
      <c r="F204" s="53"/>
      <c r="G204" s="54"/>
    </row>
    <row r="205" spans="1:7">
      <c r="A205" s="46"/>
      <c r="E205" s="92"/>
      <c r="F205" s="53"/>
      <c r="G205" s="54"/>
    </row>
    <row r="206" spans="1:7">
      <c r="A206" s="46" t="s">
        <v>161</v>
      </c>
      <c r="E206" s="73"/>
      <c r="G206" s="54"/>
    </row>
    <row r="207" spans="1:7">
      <c r="A207" s="46" t="s">
        <v>154</v>
      </c>
      <c r="E207" s="92" t="s">
        <v>156</v>
      </c>
      <c r="F207" s="49"/>
      <c r="G207" s="54"/>
    </row>
    <row r="208" spans="1:7">
      <c r="G208" s="50"/>
    </row>
    <row r="209" spans="1:7">
      <c r="G209" s="50"/>
    </row>
    <row r="210" spans="1:7">
      <c r="F210" s="49"/>
      <c r="G210" s="50"/>
    </row>
    <row r="211" spans="1:7">
      <c r="F211" s="49"/>
      <c r="G211" s="50"/>
    </row>
    <row r="212" spans="1:7">
      <c r="F212" s="49"/>
      <c r="G212" s="50"/>
    </row>
    <row r="213" spans="1:7">
      <c r="F213" s="49"/>
      <c r="G213" s="50"/>
    </row>
    <row r="214" spans="1:7">
      <c r="A214" s="93"/>
      <c r="B214" s="93"/>
      <c r="C214" s="93"/>
      <c r="D214" s="93"/>
      <c r="E214" s="93"/>
      <c r="F214" s="49"/>
      <c r="G214" s="50"/>
    </row>
    <row r="215" spans="1:7">
      <c r="A215" s="93"/>
      <c r="B215" s="93"/>
      <c r="C215" s="93"/>
      <c r="D215" s="93"/>
      <c r="E215" s="93"/>
      <c r="F215" s="49"/>
      <c r="G215" s="50"/>
    </row>
    <row r="216" spans="1:7">
      <c r="A216" s="93"/>
      <c r="B216" s="93"/>
      <c r="C216" s="93"/>
      <c r="D216" s="93"/>
      <c r="E216" s="93"/>
      <c r="F216" s="49"/>
      <c r="G216" s="50"/>
    </row>
    <row r="217" spans="1:7">
      <c r="A217" s="93"/>
      <c r="B217" s="93"/>
      <c r="C217" s="93"/>
      <c r="D217" s="93"/>
      <c r="E217" s="93"/>
      <c r="F217" s="49"/>
      <c r="G217" s="50"/>
    </row>
    <row r="218" spans="1:7">
      <c r="A218" s="93"/>
      <c r="B218" s="93"/>
      <c r="C218" s="93"/>
      <c r="D218" s="93"/>
      <c r="E218" s="93"/>
      <c r="F218" s="49"/>
      <c r="G218" s="50"/>
    </row>
    <row r="219" spans="1:7">
      <c r="A219" s="93"/>
      <c r="B219" s="93"/>
      <c r="C219" s="93"/>
      <c r="D219" s="93"/>
      <c r="E219" s="93"/>
      <c r="F219" s="49"/>
      <c r="G219" s="50"/>
    </row>
    <row r="220" spans="1:7">
      <c r="A220" s="93"/>
      <c r="B220" s="93"/>
      <c r="C220" s="93"/>
      <c r="D220" s="93"/>
      <c r="E220" s="93"/>
      <c r="F220" s="49"/>
      <c r="G220" s="50"/>
    </row>
    <row r="221" spans="1:7">
      <c r="F221" s="49"/>
      <c r="G221" s="50"/>
    </row>
    <row r="222" spans="1:7">
      <c r="A222" s="93"/>
      <c r="B222" s="93"/>
      <c r="C222" s="93"/>
      <c r="D222" s="93"/>
      <c r="E222" s="93"/>
      <c r="F222" s="49"/>
      <c r="G222" s="50"/>
    </row>
    <row r="223" spans="1:7">
      <c r="A223" s="93"/>
      <c r="B223" s="93"/>
      <c r="C223" s="93"/>
      <c r="D223" s="93"/>
      <c r="E223" s="93"/>
      <c r="F223" s="49"/>
      <c r="G223" s="50"/>
    </row>
    <row r="224" spans="1:7">
      <c r="A224" s="93"/>
      <c r="B224" s="93"/>
      <c r="C224" s="93"/>
      <c r="D224" s="93"/>
      <c r="E224" s="93"/>
      <c r="F224" s="49"/>
      <c r="G224" s="50"/>
    </row>
    <row r="225" spans="1:7">
      <c r="A225" s="93"/>
      <c r="B225" s="93"/>
      <c r="C225" s="93"/>
      <c r="D225" s="93"/>
      <c r="E225" s="93"/>
      <c r="F225" s="49"/>
      <c r="G225" s="50"/>
    </row>
    <row r="226" spans="1:7">
      <c r="A226" s="93"/>
      <c r="B226" s="93"/>
      <c r="C226" s="93"/>
      <c r="D226" s="93"/>
      <c r="E226" s="93"/>
      <c r="F226" s="49"/>
      <c r="G226" s="50"/>
    </row>
    <row r="227" spans="1:7">
      <c r="A227" s="93"/>
      <c r="B227" s="93"/>
      <c r="C227" s="93"/>
      <c r="D227" s="93"/>
      <c r="E227" s="93"/>
      <c r="F227" s="49"/>
      <c r="G227" s="50"/>
    </row>
    <row r="228" spans="1:7">
      <c r="A228" s="93"/>
      <c r="B228" s="93"/>
      <c r="C228" s="93"/>
      <c r="D228" s="93"/>
      <c r="E228" s="93"/>
      <c r="F228" s="49"/>
      <c r="G228" s="50"/>
    </row>
    <row r="229" spans="1:7">
      <c r="F229" s="49"/>
      <c r="G229" s="50"/>
    </row>
    <row r="230" spans="1:7">
      <c r="F230" s="49"/>
      <c r="G230" s="50"/>
    </row>
    <row r="231" spans="1:7">
      <c r="F231" s="49"/>
      <c r="G231" s="50"/>
    </row>
    <row r="232" spans="1:7">
      <c r="F232" s="49"/>
      <c r="G232" s="50"/>
    </row>
    <row r="233" spans="1:7">
      <c r="F233" s="49"/>
      <c r="G233" s="50"/>
    </row>
    <row r="234" spans="1:7">
      <c r="F234" s="49"/>
      <c r="G234" s="50"/>
    </row>
    <row r="235" spans="1:7">
      <c r="F235" s="49"/>
      <c r="G235" s="50"/>
    </row>
    <row r="236" spans="1:7">
      <c r="F236" s="49"/>
      <c r="G236" s="50"/>
    </row>
    <row r="237" spans="1:7">
      <c r="F237" s="49"/>
      <c r="G237" s="50"/>
    </row>
    <row r="238" spans="1:7">
      <c r="F238" s="49"/>
      <c r="G238" s="50"/>
    </row>
    <row r="239" spans="1:7">
      <c r="F239" s="49"/>
      <c r="G239" s="50"/>
    </row>
    <row r="240" spans="1:7">
      <c r="F240" s="49"/>
      <c r="G240" s="50"/>
    </row>
    <row r="241" spans="6:7">
      <c r="F241" s="49"/>
      <c r="G241" s="50"/>
    </row>
    <row r="242" spans="6:7">
      <c r="F242" s="49"/>
      <c r="G242" s="50"/>
    </row>
    <row r="243" spans="6:7">
      <c r="F243" s="49"/>
      <c r="G243" s="50"/>
    </row>
    <row r="244" spans="6:7">
      <c r="F244" s="49"/>
      <c r="G244" s="50"/>
    </row>
    <row r="245" spans="6:7">
      <c r="F245" s="49"/>
      <c r="G245" s="50"/>
    </row>
    <row r="246" spans="6:7">
      <c r="F246" s="49"/>
      <c r="G246" s="50"/>
    </row>
    <row r="247" spans="6:7">
      <c r="F247" s="49"/>
      <c r="G247" s="50"/>
    </row>
    <row r="248" spans="6:7">
      <c r="F248" s="49"/>
      <c r="G248" s="50"/>
    </row>
    <row r="249" spans="6:7">
      <c r="F249" s="49"/>
      <c r="G249" s="50"/>
    </row>
    <row r="250" spans="6:7">
      <c r="F250" s="49"/>
      <c r="G250" s="50"/>
    </row>
    <row r="251" spans="6:7">
      <c r="F251" s="49"/>
      <c r="G251" s="50"/>
    </row>
    <row r="252" spans="6:7">
      <c r="F252" s="49"/>
      <c r="G252" s="50"/>
    </row>
    <row r="253" spans="6:7">
      <c r="F253" s="49"/>
      <c r="G253" s="50"/>
    </row>
    <row r="254" spans="6:7">
      <c r="F254" s="49"/>
      <c r="G254" s="50"/>
    </row>
    <row r="255" spans="6:7">
      <c r="F255" s="49"/>
      <c r="G255" s="50"/>
    </row>
    <row r="256" spans="6:7">
      <c r="F256" s="49"/>
      <c r="G256" s="50"/>
    </row>
    <row r="257" spans="6:7">
      <c r="F257" s="49"/>
      <c r="G257" s="50"/>
    </row>
    <row r="258" spans="6:7">
      <c r="F258" s="49"/>
      <c r="G258" s="50"/>
    </row>
    <row r="259" spans="6:7">
      <c r="F259" s="49"/>
      <c r="G259" s="50"/>
    </row>
    <row r="260" spans="6:7">
      <c r="F260" s="49"/>
      <c r="G260" s="50"/>
    </row>
    <row r="261" spans="6:7">
      <c r="F261" s="49"/>
      <c r="G261" s="50"/>
    </row>
    <row r="262" spans="6:7">
      <c r="F262" s="49"/>
      <c r="G262" s="50"/>
    </row>
    <row r="263" spans="6:7">
      <c r="F263" s="49"/>
      <c r="G263" s="50"/>
    </row>
    <row r="264" spans="6:7">
      <c r="F264" s="49"/>
      <c r="G264" s="50"/>
    </row>
    <row r="265" spans="6:7">
      <c r="F265" s="49"/>
      <c r="G265" s="50"/>
    </row>
    <row r="266" spans="6:7">
      <c r="F266" s="49"/>
      <c r="G266" s="50"/>
    </row>
    <row r="267" spans="6:7">
      <c r="F267" s="49"/>
      <c r="G267" s="50"/>
    </row>
    <row r="268" spans="6:7">
      <c r="F268" s="49"/>
      <c r="G268" s="50"/>
    </row>
    <row r="269" spans="6:7">
      <c r="F269" s="49"/>
      <c r="G269" s="50"/>
    </row>
    <row r="270" spans="6:7">
      <c r="F270" s="49"/>
      <c r="G270" s="50"/>
    </row>
    <row r="271" spans="6:7">
      <c r="F271" s="49"/>
      <c r="G271" s="50"/>
    </row>
    <row r="272" spans="6:7">
      <c r="F272" s="49"/>
      <c r="G272" s="50"/>
    </row>
    <row r="273" spans="6:7">
      <c r="F273" s="49"/>
      <c r="G273" s="50"/>
    </row>
    <row r="274" spans="6:7">
      <c r="F274" s="49"/>
      <c r="G274" s="50"/>
    </row>
    <row r="275" spans="6:7">
      <c r="F275" s="49"/>
      <c r="G275" s="50"/>
    </row>
    <row r="276" spans="6:7">
      <c r="F276" s="49"/>
      <c r="G276" s="50"/>
    </row>
    <row r="277" spans="6:7">
      <c r="F277" s="49"/>
      <c r="G277" s="50"/>
    </row>
    <row r="278" spans="6:7">
      <c r="F278" s="49"/>
      <c r="G278" s="50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19-C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pageSetUpPr fitToPage="1"/>
  </sheetPr>
  <dimension ref="A1:IV278"/>
  <sheetViews>
    <sheetView showRuler="0" topLeftCell="A188" zoomScale="80" zoomScaleNormal="80" zoomScaleSheetLayoutView="90" workbookViewId="0">
      <selection activeCell="E203" sqref="E203"/>
    </sheetView>
  </sheetViews>
  <sheetFormatPr defaultColWidth="9.140625" defaultRowHeight="18"/>
  <cols>
    <col min="1" max="1" width="43.42578125" style="3" customWidth="1"/>
    <col min="2" max="2" width="23.85546875" style="3" customWidth="1"/>
    <col min="3" max="3" width="26.85546875" style="3" customWidth="1"/>
    <col min="4" max="4" width="24.5703125" style="3" customWidth="1"/>
    <col min="5" max="5" width="39.42578125" style="3" bestFit="1" customWidth="1"/>
    <col min="6" max="6" width="23.85546875" style="4" customWidth="1"/>
    <col min="7" max="7" width="34.5703125" style="5" customWidth="1"/>
    <col min="8" max="9" width="34.5703125" style="3" customWidth="1"/>
    <col min="10" max="10" width="9.140625" style="3"/>
    <col min="11" max="11" width="9.5703125" style="3" bestFit="1" customWidth="1"/>
    <col min="12" max="16384" width="9.140625" style="3"/>
  </cols>
  <sheetData>
    <row r="1" spans="1:13">
      <c r="A1" s="99" t="s">
        <v>0</v>
      </c>
      <c r="B1" s="2"/>
    </row>
    <row r="2" spans="1:13" ht="15.75" customHeight="1">
      <c r="A2" s="2"/>
      <c r="B2" s="2"/>
      <c r="C2" s="6"/>
    </row>
    <row r="3" spans="1:13" ht="15.75" customHeight="1">
      <c r="A3" s="2" t="s">
        <v>1</v>
      </c>
      <c r="B3" s="7">
        <v>43982</v>
      </c>
      <c r="C3" s="8" t="s">
        <v>2</v>
      </c>
      <c r="D3" s="3">
        <v>30</v>
      </c>
      <c r="E3" s="3" t="s">
        <v>3</v>
      </c>
      <c r="F3" s="9">
        <v>43952</v>
      </c>
      <c r="G3" s="3"/>
    </row>
    <row r="4" spans="1:13" ht="15.75" customHeight="1">
      <c r="A4" s="2" t="s">
        <v>4</v>
      </c>
      <c r="B4" s="7">
        <v>43997</v>
      </c>
      <c r="C4" s="8" t="s">
        <v>5</v>
      </c>
      <c r="D4" s="10">
        <v>31</v>
      </c>
      <c r="E4" s="3" t="s">
        <v>6</v>
      </c>
      <c r="F4" s="9">
        <v>43982</v>
      </c>
      <c r="G4" s="3"/>
    </row>
    <row r="5" spans="1:13" ht="17.25" customHeight="1">
      <c r="A5" s="2"/>
      <c r="B5" s="2"/>
      <c r="C5" s="6"/>
      <c r="E5" s="3" t="s">
        <v>7</v>
      </c>
      <c r="F5" s="9">
        <v>43966</v>
      </c>
      <c r="G5" s="3"/>
    </row>
    <row r="6" spans="1:13" ht="15.75" customHeight="1">
      <c r="A6" s="2"/>
      <c r="B6" s="2"/>
      <c r="C6" s="6"/>
      <c r="E6" s="3" t="s">
        <v>8</v>
      </c>
      <c r="F6" s="9">
        <v>43997</v>
      </c>
      <c r="G6" s="3"/>
    </row>
    <row r="7" spans="1:13">
      <c r="A7" s="11"/>
      <c r="B7" s="12"/>
      <c r="C7" s="13"/>
      <c r="D7" s="14"/>
      <c r="E7" s="11"/>
      <c r="F7" s="15"/>
    </row>
    <row r="8" spans="1:13">
      <c r="A8" s="11"/>
      <c r="B8" s="11"/>
      <c r="C8" s="13"/>
      <c r="D8" s="14"/>
      <c r="E8" s="11"/>
      <c r="F8" s="15"/>
    </row>
    <row r="9" spans="1:13">
      <c r="A9" s="16"/>
      <c r="B9" s="17" t="s">
        <v>9</v>
      </c>
      <c r="C9" s="18" t="s">
        <v>10</v>
      </c>
      <c r="D9" s="18" t="s">
        <v>11</v>
      </c>
      <c r="E9" s="18" t="s">
        <v>12</v>
      </c>
      <c r="F9" s="19" t="s">
        <v>13</v>
      </c>
    </row>
    <row r="10" spans="1:13">
      <c r="A10" s="16" t="s">
        <v>14</v>
      </c>
      <c r="B10" s="20"/>
      <c r="C10" s="21">
        <v>1364914302.27</v>
      </c>
      <c r="D10" s="22">
        <v>1096712877.73</v>
      </c>
      <c r="E10" s="23">
        <v>1063084970.2</v>
      </c>
      <c r="F10" s="24">
        <v>0.81644891653657192</v>
      </c>
      <c r="G10" s="25"/>
      <c r="H10" s="26"/>
      <c r="I10" s="26"/>
      <c r="J10" s="26"/>
      <c r="K10" s="26"/>
      <c r="L10" s="26"/>
      <c r="M10" s="26"/>
    </row>
    <row r="11" spans="1:13">
      <c r="A11" s="16" t="s">
        <v>15</v>
      </c>
      <c r="B11" s="20"/>
      <c r="C11" s="27">
        <v>62830425.780000001</v>
      </c>
      <c r="D11" s="22">
        <v>45512268.689999998</v>
      </c>
      <c r="E11" s="23">
        <v>43440634.939999998</v>
      </c>
      <c r="F11" s="24"/>
      <c r="G11" s="25"/>
      <c r="H11" s="26"/>
      <c r="I11" s="26"/>
      <c r="J11" s="26"/>
      <c r="K11" s="26"/>
      <c r="L11" s="26"/>
      <c r="M11" s="26"/>
    </row>
    <row r="12" spans="1:13">
      <c r="A12" s="16" t="s">
        <v>16</v>
      </c>
      <c r="B12" s="20"/>
      <c r="C12" s="28">
        <v>1302083876.49</v>
      </c>
      <c r="D12" s="22">
        <v>1051200609.04</v>
      </c>
      <c r="E12" s="23">
        <v>1019644335.26</v>
      </c>
      <c r="F12" s="24"/>
      <c r="G12" s="25"/>
      <c r="H12" s="26"/>
      <c r="I12" s="26"/>
      <c r="J12" s="26"/>
      <c r="K12" s="26"/>
      <c r="L12" s="26"/>
      <c r="M12" s="26"/>
    </row>
    <row r="13" spans="1:13">
      <c r="A13" s="16" t="s">
        <v>17</v>
      </c>
      <c r="B13" s="11"/>
      <c r="C13" s="28">
        <v>1302083876.49</v>
      </c>
      <c r="D13" s="22">
        <v>1051200609.04</v>
      </c>
      <c r="E13" s="23">
        <v>1019644335.26</v>
      </c>
      <c r="F13" s="24">
        <v>0.78308652281958491</v>
      </c>
      <c r="G13" s="25"/>
      <c r="H13" s="29"/>
      <c r="I13" s="26"/>
      <c r="J13" s="26"/>
      <c r="K13" s="26"/>
      <c r="L13" s="26"/>
      <c r="M13" s="26"/>
    </row>
    <row r="14" spans="1:13">
      <c r="A14" s="30" t="s">
        <v>18</v>
      </c>
      <c r="B14" s="31">
        <v>1.9597799999999999E-2</v>
      </c>
      <c r="C14" s="27">
        <v>275000000</v>
      </c>
      <c r="D14" s="22">
        <v>24116732.550000001</v>
      </c>
      <c r="E14" s="23">
        <v>0</v>
      </c>
      <c r="F14" s="24">
        <v>0</v>
      </c>
      <c r="G14" s="25"/>
      <c r="H14" s="29"/>
      <c r="I14" s="26"/>
      <c r="J14" s="26"/>
      <c r="K14" s="26"/>
      <c r="L14" s="26"/>
      <c r="M14" s="26"/>
    </row>
    <row r="15" spans="1:13">
      <c r="A15" s="30" t="s">
        <v>19</v>
      </c>
      <c r="B15" s="31">
        <v>1.9699999999999999E-2</v>
      </c>
      <c r="C15" s="27">
        <v>371250000</v>
      </c>
      <c r="D15" s="22">
        <v>371250000</v>
      </c>
      <c r="E15" s="23">
        <v>364845525.37591308</v>
      </c>
      <c r="F15" s="24">
        <v>0.98274888990144937</v>
      </c>
      <c r="G15" s="25"/>
      <c r="I15" s="26"/>
      <c r="J15" s="26"/>
      <c r="K15" s="26"/>
      <c r="L15" s="26"/>
      <c r="M15" s="26"/>
    </row>
    <row r="16" spans="1:13">
      <c r="A16" s="30" t="s">
        <v>20</v>
      </c>
      <c r="B16" s="31">
        <v>4.2363000000000001E-3</v>
      </c>
      <c r="C16" s="27">
        <v>60000000</v>
      </c>
      <c r="D16" s="22">
        <v>60000000</v>
      </c>
      <c r="E16" s="23">
        <v>58964933.394086957</v>
      </c>
      <c r="F16" s="24">
        <v>0.98274888990144926</v>
      </c>
      <c r="G16" s="25"/>
      <c r="I16" s="26"/>
      <c r="J16" s="26"/>
      <c r="K16" s="26"/>
      <c r="L16" s="26"/>
      <c r="M16" s="26"/>
    </row>
    <row r="17" spans="1:13">
      <c r="A17" s="30" t="s">
        <v>21</v>
      </c>
      <c r="B17" s="31">
        <v>1.9300000000000001E-2</v>
      </c>
      <c r="C17" s="27">
        <v>431250000</v>
      </c>
      <c r="D17" s="22">
        <v>431250000</v>
      </c>
      <c r="E17" s="23">
        <v>431250000</v>
      </c>
      <c r="F17" s="24">
        <v>1</v>
      </c>
      <c r="G17" s="25"/>
      <c r="I17" s="26"/>
      <c r="J17" s="26"/>
      <c r="K17" s="26"/>
      <c r="L17" s="26"/>
      <c r="M17" s="26"/>
    </row>
    <row r="18" spans="1:13">
      <c r="A18" s="30" t="s">
        <v>22</v>
      </c>
      <c r="B18" s="31">
        <v>1.95E-2</v>
      </c>
      <c r="C18" s="27">
        <v>112500000</v>
      </c>
      <c r="D18" s="22">
        <v>112500000</v>
      </c>
      <c r="E18" s="23">
        <v>112500000</v>
      </c>
      <c r="F18" s="24">
        <v>1</v>
      </c>
      <c r="I18" s="26"/>
      <c r="J18" s="26"/>
      <c r="K18" s="26"/>
      <c r="L18" s="26"/>
      <c r="M18" s="26"/>
    </row>
    <row r="19" spans="1:13">
      <c r="A19" s="30" t="s">
        <v>23</v>
      </c>
      <c r="B19" s="31">
        <v>0</v>
      </c>
      <c r="C19" s="21">
        <v>52083876.490000002</v>
      </c>
      <c r="D19" s="22">
        <v>52083876.490000002</v>
      </c>
      <c r="E19" s="23">
        <v>52083876.490000002</v>
      </c>
      <c r="F19" s="24">
        <v>1</v>
      </c>
      <c r="I19" s="26"/>
      <c r="J19" s="26"/>
      <c r="K19" s="26"/>
      <c r="L19" s="26"/>
      <c r="M19" s="26"/>
    </row>
    <row r="20" spans="1:13">
      <c r="A20" s="32"/>
      <c r="B20" s="33"/>
      <c r="C20" s="34"/>
      <c r="D20" s="34"/>
      <c r="E20" s="34"/>
      <c r="F20" s="35"/>
    </row>
    <row r="21" spans="1:13">
      <c r="A21" s="32"/>
      <c r="B21" s="33"/>
      <c r="C21" s="34"/>
      <c r="D21" s="34"/>
      <c r="E21" s="34"/>
      <c r="F21" s="36"/>
    </row>
    <row r="22" spans="1:13" ht="54">
      <c r="A22" s="32"/>
      <c r="B22" s="37" t="s">
        <v>24</v>
      </c>
      <c r="C22" s="37" t="s">
        <v>25</v>
      </c>
      <c r="D22" s="38" t="s">
        <v>26</v>
      </c>
      <c r="E22" s="38" t="s">
        <v>27</v>
      </c>
      <c r="F22" s="36"/>
    </row>
    <row r="23" spans="1:13">
      <c r="A23" s="32" t="s">
        <v>18</v>
      </c>
      <c r="B23" s="22">
        <v>24116732.550000001</v>
      </c>
      <c r="C23" s="22">
        <v>40699.120000000003</v>
      </c>
      <c r="D23" s="39">
        <v>87.697209272727278</v>
      </c>
      <c r="E23" s="40">
        <v>0.14799680000000001</v>
      </c>
      <c r="F23" s="36"/>
    </row>
    <row r="24" spans="1:13">
      <c r="A24" s="32" t="s">
        <v>19</v>
      </c>
      <c r="B24" s="22">
        <v>6404474.6240869313</v>
      </c>
      <c r="C24" s="22">
        <v>609468.75</v>
      </c>
      <c r="D24" s="39">
        <v>17.251110098550658</v>
      </c>
      <c r="E24" s="40">
        <v>1.6416666666666666</v>
      </c>
      <c r="F24" s="36"/>
    </row>
    <row r="25" spans="1:13">
      <c r="A25" s="32" t="s">
        <v>20</v>
      </c>
      <c r="B25" s="22">
        <v>1035066.6059130394</v>
      </c>
      <c r="C25" s="22">
        <v>21887.55</v>
      </c>
      <c r="D25" s="39">
        <v>17.251110098550658</v>
      </c>
      <c r="E25" s="40">
        <v>0.36479249999999996</v>
      </c>
      <c r="F25" s="36"/>
    </row>
    <row r="26" spans="1:13">
      <c r="A26" s="32" t="s">
        <v>21</v>
      </c>
      <c r="B26" s="22">
        <v>0</v>
      </c>
      <c r="C26" s="22">
        <v>693593.75</v>
      </c>
      <c r="D26" s="39">
        <v>0</v>
      </c>
      <c r="E26" s="40">
        <v>1.6083333333333334</v>
      </c>
      <c r="F26" s="36"/>
    </row>
    <row r="27" spans="1:13">
      <c r="A27" s="32" t="s">
        <v>22</v>
      </c>
      <c r="B27" s="22">
        <v>0</v>
      </c>
      <c r="C27" s="22">
        <v>182812.5</v>
      </c>
      <c r="D27" s="39">
        <v>0</v>
      </c>
      <c r="E27" s="40">
        <v>1.625</v>
      </c>
      <c r="F27" s="36"/>
    </row>
    <row r="28" spans="1:13">
      <c r="A28" s="32" t="s">
        <v>23</v>
      </c>
      <c r="B28" s="22">
        <v>0</v>
      </c>
      <c r="C28" s="22">
        <v>0</v>
      </c>
      <c r="D28" s="39">
        <v>0</v>
      </c>
      <c r="E28" s="40">
        <v>0</v>
      </c>
      <c r="F28" s="36"/>
    </row>
    <row r="29" spans="1:13" ht="18.75" thickBot="1">
      <c r="A29" s="41" t="s">
        <v>28</v>
      </c>
      <c r="B29" s="42">
        <v>31556273.779999971</v>
      </c>
      <c r="C29" s="42">
        <v>1548461.67</v>
      </c>
      <c r="D29" s="43"/>
      <c r="E29" s="34"/>
      <c r="F29" s="36"/>
    </row>
    <row r="30" spans="1:13">
      <c r="B30" s="29"/>
      <c r="C30" s="29"/>
      <c r="D30" s="44"/>
      <c r="E30" s="29"/>
      <c r="F30" s="45"/>
    </row>
    <row r="31" spans="1:13">
      <c r="A31" s="46"/>
      <c r="B31" s="47"/>
      <c r="C31" s="29"/>
      <c r="D31" s="29"/>
      <c r="E31" s="29"/>
      <c r="F31" s="45"/>
    </row>
    <row r="32" spans="1:13">
      <c r="A32" s="3" t="s">
        <v>29</v>
      </c>
      <c r="E32" s="48"/>
    </row>
    <row r="33" spans="1:7">
      <c r="E33" s="48"/>
      <c r="F33" s="49"/>
      <c r="G33" s="50"/>
    </row>
    <row r="34" spans="1:7">
      <c r="A34" s="46" t="s">
        <v>30</v>
      </c>
      <c r="F34" s="49"/>
      <c r="G34" s="50"/>
    </row>
    <row r="35" spans="1:7">
      <c r="A35" s="51" t="s">
        <v>31</v>
      </c>
      <c r="E35" s="52">
        <v>3202402.08</v>
      </c>
      <c r="F35" s="53"/>
      <c r="G35" s="54"/>
    </row>
    <row r="36" spans="1:7">
      <c r="A36" s="51" t="s">
        <v>32</v>
      </c>
      <c r="E36" s="55">
        <v>0</v>
      </c>
      <c r="F36" s="53"/>
      <c r="G36" s="54"/>
    </row>
    <row r="37" spans="1:7">
      <c r="A37" s="46" t="s">
        <v>33</v>
      </c>
      <c r="E37" s="52">
        <v>3202402.08</v>
      </c>
      <c r="F37" s="53"/>
      <c r="G37" s="54"/>
    </row>
    <row r="38" spans="1:7">
      <c r="E38" s="56"/>
      <c r="F38" s="53"/>
      <c r="G38" s="54"/>
    </row>
    <row r="39" spans="1:7">
      <c r="A39" s="46" t="s">
        <v>34</v>
      </c>
      <c r="E39" s="56"/>
      <c r="F39" s="53"/>
      <c r="G39" s="54"/>
    </row>
    <row r="40" spans="1:7">
      <c r="A40" s="51" t="s">
        <v>35</v>
      </c>
      <c r="E40" s="52">
        <v>32402790.579999998</v>
      </c>
      <c r="F40" s="53"/>
      <c r="G40" s="54"/>
    </row>
    <row r="41" spans="1:7">
      <c r="A41" s="51" t="s">
        <v>36</v>
      </c>
      <c r="E41" s="55">
        <v>0</v>
      </c>
      <c r="F41" s="53"/>
      <c r="G41" s="54"/>
    </row>
    <row r="42" spans="1:7">
      <c r="A42" s="46" t="s">
        <v>37</v>
      </c>
      <c r="E42" s="52">
        <v>32402790.579999998</v>
      </c>
      <c r="F42" s="53"/>
      <c r="G42" s="54"/>
    </row>
    <row r="43" spans="1:7">
      <c r="A43" s="51"/>
      <c r="E43" s="57"/>
      <c r="F43" s="53"/>
      <c r="G43" s="54"/>
    </row>
    <row r="44" spans="1:7">
      <c r="A44" s="46" t="s">
        <v>38</v>
      </c>
      <c r="E44" s="52">
        <v>707397.95</v>
      </c>
      <c r="F44" s="53"/>
      <c r="G44" s="54"/>
    </row>
    <row r="45" spans="1:7">
      <c r="A45" s="46"/>
      <c r="E45" s="52"/>
      <c r="F45" s="53"/>
      <c r="G45" s="54"/>
    </row>
    <row r="46" spans="1:7">
      <c r="A46" s="46"/>
      <c r="E46" s="58"/>
      <c r="F46" s="53"/>
      <c r="G46" s="54"/>
    </row>
    <row r="47" spans="1:7" ht="18.75" thickBot="1">
      <c r="A47" s="3" t="s">
        <v>39</v>
      </c>
      <c r="E47" s="59">
        <v>36312590.609999999</v>
      </c>
      <c r="F47" s="53"/>
      <c r="G47" s="54"/>
    </row>
    <row r="48" spans="1:7" ht="18.75" thickTop="1">
      <c r="E48" s="60"/>
      <c r="F48" s="53"/>
      <c r="G48" s="54"/>
    </row>
    <row r="49" spans="1:7">
      <c r="A49" s="3" t="s">
        <v>40</v>
      </c>
      <c r="D49" s="61"/>
      <c r="E49" s="62"/>
      <c r="F49" s="53"/>
      <c r="G49" s="54"/>
    </row>
    <row r="50" spans="1:7">
      <c r="D50" s="63" t="s">
        <v>41</v>
      </c>
      <c r="E50" s="63" t="s">
        <v>42</v>
      </c>
      <c r="F50" s="53"/>
      <c r="G50" s="54"/>
    </row>
    <row r="51" spans="1:7">
      <c r="A51" s="46" t="s">
        <v>43</v>
      </c>
      <c r="D51" s="64">
        <v>52706</v>
      </c>
      <c r="E51" s="58">
        <v>1051200609.04</v>
      </c>
      <c r="F51" s="53"/>
      <c r="G51" s="54"/>
    </row>
    <row r="52" spans="1:7">
      <c r="A52" s="46" t="s">
        <v>44</v>
      </c>
      <c r="D52" s="65"/>
      <c r="E52" s="55">
        <v>31556273.779999971</v>
      </c>
      <c r="F52" s="53"/>
      <c r="G52" s="54"/>
    </row>
    <row r="53" spans="1:7">
      <c r="A53" s="46"/>
      <c r="D53" s="66">
        <v>51893</v>
      </c>
      <c r="E53" s="67">
        <v>1019644335.26</v>
      </c>
      <c r="F53" s="53"/>
      <c r="G53" s="54"/>
    </row>
    <row r="54" spans="1:7">
      <c r="F54" s="53"/>
      <c r="G54" s="54"/>
    </row>
    <row r="55" spans="1:7">
      <c r="A55" s="3" t="s">
        <v>45</v>
      </c>
      <c r="E55" s="61"/>
      <c r="F55" s="53"/>
      <c r="G55" s="54"/>
    </row>
    <row r="56" spans="1:7">
      <c r="F56" s="53"/>
      <c r="G56" s="54"/>
    </row>
    <row r="57" spans="1:7">
      <c r="A57" s="46" t="s">
        <v>39</v>
      </c>
      <c r="E57" s="68">
        <v>36312590.609999999</v>
      </c>
      <c r="F57" s="53"/>
      <c r="G57" s="54"/>
    </row>
    <row r="58" spans="1:7">
      <c r="A58" s="46" t="s">
        <v>46</v>
      </c>
      <c r="E58" s="68">
        <v>0</v>
      </c>
      <c r="F58" s="53"/>
      <c r="G58" s="54"/>
    </row>
    <row r="59" spans="1:7">
      <c r="A59" s="46" t="s">
        <v>47</v>
      </c>
      <c r="E59" s="69">
        <v>36312590.609999999</v>
      </c>
      <c r="F59" s="53"/>
      <c r="G59" s="54"/>
    </row>
    <row r="60" spans="1:7">
      <c r="F60" s="53"/>
      <c r="G60" s="54"/>
    </row>
    <row r="61" spans="1:7">
      <c r="A61" s="46" t="s">
        <v>48</v>
      </c>
      <c r="E61" s="29">
        <v>0</v>
      </c>
      <c r="F61" s="53"/>
      <c r="G61" s="54"/>
    </row>
    <row r="62" spans="1:7">
      <c r="F62" s="53"/>
      <c r="G62" s="54"/>
    </row>
    <row r="63" spans="1:7">
      <c r="A63" s="46" t="s">
        <v>49</v>
      </c>
      <c r="F63" s="53"/>
      <c r="G63" s="54"/>
    </row>
    <row r="64" spans="1:7">
      <c r="A64" s="51" t="s">
        <v>50</v>
      </c>
      <c r="E64" s="68">
        <v>913927.4</v>
      </c>
      <c r="F64" s="53"/>
      <c r="G64" s="54"/>
    </row>
    <row r="65" spans="1:7">
      <c r="A65" s="51" t="s">
        <v>51</v>
      </c>
      <c r="E65" s="68">
        <v>913927.4</v>
      </c>
      <c r="F65" s="53"/>
      <c r="G65" s="54"/>
    </row>
    <row r="66" spans="1:7">
      <c r="A66" s="51" t="s">
        <v>52</v>
      </c>
      <c r="E66" s="69">
        <v>0</v>
      </c>
      <c r="F66" s="53"/>
      <c r="G66" s="54"/>
    </row>
    <row r="67" spans="1:7">
      <c r="F67" s="53"/>
      <c r="G67" s="54"/>
    </row>
    <row r="68" spans="1:7">
      <c r="A68" s="46" t="s">
        <v>53</v>
      </c>
      <c r="F68" s="53"/>
      <c r="G68" s="54"/>
    </row>
    <row r="69" spans="1:7">
      <c r="A69" s="51" t="s">
        <v>54</v>
      </c>
      <c r="F69" s="53"/>
      <c r="G69" s="54"/>
    </row>
    <row r="70" spans="1:7">
      <c r="A70" s="70" t="s">
        <v>55</v>
      </c>
      <c r="E70" s="68">
        <v>0</v>
      </c>
      <c r="F70" s="53"/>
      <c r="G70" s="54"/>
    </row>
    <row r="71" spans="1:7">
      <c r="A71" s="70" t="s">
        <v>56</v>
      </c>
      <c r="E71" s="68">
        <v>0</v>
      </c>
      <c r="F71" s="53"/>
      <c r="G71" s="54"/>
    </row>
    <row r="72" spans="1:7">
      <c r="A72" s="70" t="s">
        <v>57</v>
      </c>
      <c r="E72" s="68">
        <v>40699.120000000003</v>
      </c>
      <c r="F72" s="53"/>
      <c r="G72" s="54"/>
    </row>
    <row r="73" spans="1:7">
      <c r="A73" s="70"/>
      <c r="E73" s="68"/>
      <c r="F73" s="53"/>
      <c r="G73" s="54"/>
    </row>
    <row r="74" spans="1:7">
      <c r="A74" s="70" t="s">
        <v>58</v>
      </c>
      <c r="E74" s="68">
        <v>40699.120000000003</v>
      </c>
      <c r="F74" s="53"/>
      <c r="G74" s="54"/>
    </row>
    <row r="75" spans="1:7">
      <c r="A75" s="70" t="s">
        <v>59</v>
      </c>
      <c r="E75" s="68">
        <v>0</v>
      </c>
      <c r="F75" s="53"/>
      <c r="G75" s="54"/>
    </row>
    <row r="76" spans="1:7">
      <c r="F76" s="53"/>
      <c r="G76" s="54"/>
    </row>
    <row r="77" spans="1:7">
      <c r="A77" s="51" t="s">
        <v>60</v>
      </c>
      <c r="F77" s="53"/>
      <c r="G77" s="54"/>
    </row>
    <row r="78" spans="1:7">
      <c r="A78" s="70" t="s">
        <v>61</v>
      </c>
      <c r="E78" s="68">
        <v>0</v>
      </c>
      <c r="F78" s="53"/>
      <c r="G78" s="54"/>
    </row>
    <row r="79" spans="1:7">
      <c r="A79" s="70" t="s">
        <v>62</v>
      </c>
      <c r="E79" s="68">
        <v>0</v>
      </c>
      <c r="F79" s="53"/>
      <c r="G79" s="54"/>
    </row>
    <row r="80" spans="1:7">
      <c r="A80" s="70" t="s">
        <v>63</v>
      </c>
      <c r="E80" s="68">
        <v>609468.75</v>
      </c>
      <c r="F80" s="53"/>
      <c r="G80" s="54"/>
    </row>
    <row r="81" spans="1:7">
      <c r="A81" s="70"/>
      <c r="E81" s="68"/>
      <c r="F81" s="53"/>
      <c r="G81" s="54"/>
    </row>
    <row r="82" spans="1:7">
      <c r="A82" s="70" t="s">
        <v>64</v>
      </c>
      <c r="E82" s="68">
        <v>609468.75</v>
      </c>
      <c r="F82" s="53"/>
      <c r="G82" s="54"/>
    </row>
    <row r="83" spans="1:7">
      <c r="A83" s="70" t="s">
        <v>65</v>
      </c>
      <c r="E83" s="68">
        <v>0</v>
      </c>
      <c r="F83" s="53"/>
      <c r="G83" s="54"/>
    </row>
    <row r="84" spans="1:7">
      <c r="A84" s="70"/>
      <c r="F84" s="53"/>
      <c r="G84" s="54"/>
    </row>
    <row r="85" spans="1:7">
      <c r="A85" s="51" t="s">
        <v>66</v>
      </c>
      <c r="F85" s="53"/>
      <c r="G85" s="54"/>
    </row>
    <row r="86" spans="1:7">
      <c r="A86" s="70" t="s">
        <v>67</v>
      </c>
      <c r="E86" s="68">
        <v>0</v>
      </c>
      <c r="F86" s="53"/>
      <c r="G86" s="54"/>
    </row>
    <row r="87" spans="1:7">
      <c r="A87" s="70" t="s">
        <v>68</v>
      </c>
      <c r="E87" s="68">
        <v>0</v>
      </c>
      <c r="F87" s="53"/>
      <c r="G87" s="54"/>
    </row>
    <row r="88" spans="1:7">
      <c r="A88" s="70" t="s">
        <v>69</v>
      </c>
      <c r="E88" s="68">
        <v>21887.55</v>
      </c>
      <c r="F88" s="53"/>
      <c r="G88" s="54"/>
    </row>
    <row r="89" spans="1:7">
      <c r="A89" s="70"/>
      <c r="E89" s="68"/>
      <c r="F89" s="53"/>
      <c r="G89" s="54"/>
    </row>
    <row r="90" spans="1:7">
      <c r="A90" s="70" t="s">
        <v>70</v>
      </c>
      <c r="E90" s="68">
        <v>21887.55</v>
      </c>
      <c r="F90" s="53"/>
      <c r="G90" s="54"/>
    </row>
    <row r="91" spans="1:7">
      <c r="A91" s="70" t="s">
        <v>71</v>
      </c>
      <c r="E91" s="68">
        <v>0</v>
      </c>
      <c r="F91" s="53"/>
      <c r="G91" s="54"/>
    </row>
    <row r="92" spans="1:7">
      <c r="A92" s="70"/>
      <c r="F92" s="53"/>
      <c r="G92" s="54"/>
    </row>
    <row r="93" spans="1:7">
      <c r="A93" s="51" t="s">
        <v>72</v>
      </c>
      <c r="F93" s="53"/>
      <c r="G93" s="54"/>
    </row>
    <row r="94" spans="1:7">
      <c r="A94" s="70" t="s">
        <v>73</v>
      </c>
      <c r="E94" s="68">
        <v>0</v>
      </c>
      <c r="F94" s="53"/>
      <c r="G94" s="54"/>
    </row>
    <row r="95" spans="1:7">
      <c r="A95" s="70" t="s">
        <v>74</v>
      </c>
      <c r="E95" s="68">
        <v>0</v>
      </c>
      <c r="F95" s="53"/>
      <c r="G95" s="54"/>
    </row>
    <row r="96" spans="1:7">
      <c r="A96" s="70" t="s">
        <v>75</v>
      </c>
      <c r="E96" s="68">
        <v>693593.75</v>
      </c>
      <c r="F96" s="53"/>
      <c r="G96" s="54"/>
    </row>
    <row r="97" spans="1:7">
      <c r="A97" s="70"/>
      <c r="E97" s="68"/>
      <c r="F97" s="53"/>
      <c r="G97" s="54"/>
    </row>
    <row r="98" spans="1:7">
      <c r="A98" s="70" t="s">
        <v>76</v>
      </c>
      <c r="E98" s="68">
        <v>693593.75</v>
      </c>
      <c r="F98" s="53"/>
      <c r="G98" s="54"/>
    </row>
    <row r="99" spans="1:7">
      <c r="A99" s="70" t="s">
        <v>77</v>
      </c>
      <c r="E99" s="68">
        <v>0</v>
      </c>
      <c r="F99" s="53"/>
      <c r="G99" s="54"/>
    </row>
    <row r="100" spans="1:7">
      <c r="F100" s="53"/>
      <c r="G100" s="54"/>
    </row>
    <row r="101" spans="1:7">
      <c r="A101" s="51" t="s">
        <v>78</v>
      </c>
      <c r="F101" s="53"/>
      <c r="G101" s="54"/>
    </row>
    <row r="102" spans="1:7">
      <c r="A102" s="70" t="s">
        <v>79</v>
      </c>
      <c r="E102" s="68">
        <v>0</v>
      </c>
      <c r="F102" s="53"/>
      <c r="G102" s="54"/>
    </row>
    <row r="103" spans="1:7">
      <c r="A103" s="70" t="s">
        <v>80</v>
      </c>
      <c r="E103" s="68">
        <v>0</v>
      </c>
      <c r="F103" s="53"/>
      <c r="G103" s="54"/>
    </row>
    <row r="104" spans="1:7">
      <c r="A104" s="70" t="s">
        <v>81</v>
      </c>
      <c r="E104" s="68">
        <v>182812.5</v>
      </c>
      <c r="F104" s="53"/>
      <c r="G104" s="54"/>
    </row>
    <row r="105" spans="1:7">
      <c r="A105" s="70"/>
      <c r="E105" s="68"/>
      <c r="F105" s="53"/>
      <c r="G105" s="54"/>
    </row>
    <row r="106" spans="1:7">
      <c r="A106" s="70" t="s">
        <v>82</v>
      </c>
      <c r="E106" s="68">
        <v>182812.5</v>
      </c>
      <c r="F106" s="53"/>
      <c r="G106" s="54"/>
    </row>
    <row r="107" spans="1:7">
      <c r="A107" s="70" t="s">
        <v>83</v>
      </c>
      <c r="E107" s="68">
        <v>0</v>
      </c>
      <c r="F107" s="53"/>
      <c r="G107" s="54"/>
    </row>
    <row r="108" spans="1:7">
      <c r="A108" s="70"/>
      <c r="E108" s="29"/>
      <c r="F108" s="53"/>
      <c r="G108" s="54"/>
    </row>
    <row r="109" spans="1:7">
      <c r="A109" s="51" t="s">
        <v>84</v>
      </c>
      <c r="F109" s="53"/>
      <c r="G109" s="54"/>
    </row>
    <row r="110" spans="1:7">
      <c r="A110" s="70" t="s">
        <v>85</v>
      </c>
      <c r="E110" s="69">
        <v>1548461.67</v>
      </c>
      <c r="F110" s="53"/>
      <c r="G110" s="54"/>
    </row>
    <row r="111" spans="1:7">
      <c r="A111" s="70" t="s">
        <v>86</v>
      </c>
      <c r="E111" s="69">
        <v>1548461.67</v>
      </c>
      <c r="F111" s="53"/>
      <c r="G111" s="54"/>
    </row>
    <row r="112" spans="1:7">
      <c r="A112" s="70" t="s">
        <v>87</v>
      </c>
      <c r="E112" s="69">
        <v>0</v>
      </c>
      <c r="F112" s="53"/>
      <c r="G112" s="54"/>
    </row>
    <row r="113" spans="1:7">
      <c r="A113" s="70" t="s">
        <v>88</v>
      </c>
      <c r="E113" s="69">
        <v>0</v>
      </c>
      <c r="F113" s="53"/>
      <c r="G113" s="54"/>
    </row>
    <row r="114" spans="1:7">
      <c r="F114" s="53"/>
      <c r="G114" s="54"/>
    </row>
    <row r="115" spans="1:7">
      <c r="A115" s="46" t="s">
        <v>89</v>
      </c>
      <c r="E115" s="26">
        <v>33850201.541891664</v>
      </c>
      <c r="F115" s="53"/>
      <c r="G115" s="54"/>
    </row>
    <row r="116" spans="1:7">
      <c r="A116" s="51"/>
      <c r="F116" s="53"/>
      <c r="G116" s="54"/>
    </row>
    <row r="117" spans="1:7">
      <c r="A117" s="46" t="s">
        <v>90</v>
      </c>
      <c r="E117" s="71">
        <v>31556273.779999971</v>
      </c>
      <c r="F117" s="53"/>
      <c r="G117" s="54"/>
    </row>
    <row r="118" spans="1:7">
      <c r="A118" s="46"/>
      <c r="F118" s="53"/>
      <c r="G118" s="54"/>
    </row>
    <row r="119" spans="1:7">
      <c r="A119" s="51" t="s">
        <v>91</v>
      </c>
      <c r="E119" s="68">
        <v>0</v>
      </c>
      <c r="F119" s="53"/>
      <c r="G119" s="54"/>
    </row>
    <row r="120" spans="1:7">
      <c r="A120" s="51" t="s">
        <v>92</v>
      </c>
      <c r="E120" s="72">
        <v>31556273.779999971</v>
      </c>
      <c r="F120" s="53"/>
      <c r="G120" s="54"/>
    </row>
    <row r="121" spans="1:7">
      <c r="A121" s="51" t="s">
        <v>93</v>
      </c>
      <c r="E121" s="69">
        <v>0</v>
      </c>
      <c r="F121" s="53"/>
      <c r="G121" s="54"/>
    </row>
    <row r="122" spans="1:7">
      <c r="A122" s="51"/>
      <c r="E122" s="26"/>
      <c r="F122" s="53"/>
      <c r="G122" s="54"/>
    </row>
    <row r="123" spans="1:7">
      <c r="A123" s="46" t="s">
        <v>94</v>
      </c>
      <c r="E123" s="69">
        <v>0</v>
      </c>
      <c r="F123" s="53"/>
      <c r="G123" s="54"/>
    </row>
    <row r="124" spans="1:7">
      <c r="A124" s="46"/>
      <c r="E124" s="73"/>
      <c r="F124" s="53"/>
      <c r="G124" s="54"/>
    </row>
    <row r="125" spans="1:7">
      <c r="A125" s="51" t="s">
        <v>95</v>
      </c>
      <c r="E125" s="68">
        <v>0</v>
      </c>
      <c r="F125" s="53"/>
      <c r="G125" s="54"/>
    </row>
    <row r="126" spans="1:7">
      <c r="A126" s="51" t="s">
        <v>96</v>
      </c>
      <c r="E126" s="69">
        <v>0</v>
      </c>
      <c r="F126" s="53"/>
      <c r="G126" s="54"/>
    </row>
    <row r="127" spans="1:7">
      <c r="A127" s="51" t="s">
        <v>97</v>
      </c>
      <c r="E127" s="69">
        <v>0</v>
      </c>
      <c r="F127" s="53"/>
      <c r="G127" s="54"/>
    </row>
    <row r="128" spans="1:7">
      <c r="A128" s="51"/>
      <c r="E128" s="26"/>
      <c r="F128" s="53"/>
      <c r="G128" s="54"/>
    </row>
    <row r="129" spans="1:7">
      <c r="A129" s="46" t="s">
        <v>98</v>
      </c>
      <c r="E129" s="69">
        <v>2293927.7618916929</v>
      </c>
      <c r="F129" s="53"/>
      <c r="G129" s="54"/>
    </row>
    <row r="130" spans="1:7">
      <c r="A130" s="51" t="s">
        <v>99</v>
      </c>
      <c r="E130" s="68">
        <v>0</v>
      </c>
      <c r="F130" s="53"/>
      <c r="G130" s="54"/>
    </row>
    <row r="131" spans="1:7">
      <c r="A131" s="46" t="s">
        <v>100</v>
      </c>
      <c r="E131" s="69">
        <v>2293927.7618916929</v>
      </c>
      <c r="F131" s="53"/>
      <c r="G131" s="54"/>
    </row>
    <row r="132" spans="1:7">
      <c r="F132" s="53"/>
      <c r="G132" s="54"/>
    </row>
    <row r="133" spans="1:7" hidden="1">
      <c r="A133" s="3" t="s">
        <v>101</v>
      </c>
      <c r="F133" s="53"/>
      <c r="G133" s="54"/>
    </row>
    <row r="134" spans="1:7" hidden="1">
      <c r="F134" s="53"/>
      <c r="G134" s="54"/>
    </row>
    <row r="135" spans="1:7" hidden="1">
      <c r="A135" s="46" t="s">
        <v>102</v>
      </c>
      <c r="E135" s="68">
        <v>0</v>
      </c>
      <c r="F135" s="53"/>
      <c r="G135" s="54"/>
    </row>
    <row r="136" spans="1:7" hidden="1">
      <c r="A136" s="46" t="s">
        <v>103</v>
      </c>
      <c r="E136" s="74">
        <v>0</v>
      </c>
      <c r="F136" s="53"/>
      <c r="G136" s="54"/>
    </row>
    <row r="137" spans="1:7" hidden="1">
      <c r="A137" s="46" t="s">
        <v>104</v>
      </c>
      <c r="E137" s="69">
        <v>0</v>
      </c>
      <c r="F137" s="53"/>
      <c r="G137" s="54"/>
    </row>
    <row r="138" spans="1:7" hidden="1">
      <c r="A138" s="46"/>
      <c r="E138" s="26"/>
      <c r="F138" s="53"/>
      <c r="G138" s="54"/>
    </row>
    <row r="139" spans="1:7" hidden="1">
      <c r="A139" s="46"/>
      <c r="E139" s="26"/>
      <c r="F139" s="53"/>
      <c r="G139" s="54"/>
    </row>
    <row r="140" spans="1:7">
      <c r="F140" s="53"/>
      <c r="G140" s="54"/>
    </row>
    <row r="141" spans="1:7">
      <c r="A141" s="3" t="s">
        <v>105</v>
      </c>
      <c r="F141" s="53"/>
      <c r="G141" s="54"/>
    </row>
    <row r="142" spans="1:7">
      <c r="F142" s="53"/>
      <c r="G142" s="54"/>
    </row>
    <row r="143" spans="1:7">
      <c r="A143" s="46" t="s">
        <v>106</v>
      </c>
      <c r="E143" s="69">
        <v>3255209.69</v>
      </c>
      <c r="F143" s="53"/>
      <c r="G143" s="54"/>
    </row>
    <row r="144" spans="1:7">
      <c r="A144" s="46" t="s">
        <v>107</v>
      </c>
      <c r="E144" s="69">
        <v>3255209.69</v>
      </c>
      <c r="F144" s="75"/>
      <c r="G144" s="54"/>
    </row>
    <row r="145" spans="1:256">
      <c r="A145" s="46" t="s">
        <v>108</v>
      </c>
      <c r="E145" s="68">
        <v>3255209.69</v>
      </c>
      <c r="F145" s="53"/>
      <c r="G145" s="54"/>
    </row>
    <row r="146" spans="1:256" s="2" customFormat="1">
      <c r="A146" s="76" t="s">
        <v>109</v>
      </c>
      <c r="B146" s="76"/>
      <c r="C146" s="76"/>
      <c r="D146" s="76"/>
      <c r="E146" s="68">
        <v>0</v>
      </c>
      <c r="F146" s="4"/>
      <c r="G146" s="54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6"/>
      <c r="CK146" s="76"/>
      <c r="CL146" s="76"/>
      <c r="CM146" s="76"/>
      <c r="CN146" s="76"/>
      <c r="CO146" s="76"/>
      <c r="CP146" s="76"/>
      <c r="CQ146" s="76"/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6"/>
      <c r="DE146" s="76"/>
      <c r="DF146" s="76"/>
      <c r="DG146" s="76"/>
      <c r="DH146" s="76"/>
      <c r="DI146" s="76"/>
      <c r="DJ146" s="76"/>
      <c r="DK146" s="76"/>
      <c r="DL146" s="76"/>
      <c r="DM146" s="76"/>
      <c r="DN146" s="76"/>
      <c r="DO146" s="76"/>
      <c r="DP146" s="76"/>
      <c r="DQ146" s="76"/>
      <c r="DR146" s="76"/>
      <c r="DS146" s="76"/>
      <c r="DT146" s="76"/>
      <c r="DU146" s="76"/>
      <c r="DV146" s="76"/>
      <c r="DW146" s="76"/>
      <c r="DX146" s="76"/>
      <c r="DY146" s="76"/>
      <c r="DZ146" s="76"/>
      <c r="EA146" s="76"/>
      <c r="EB146" s="76"/>
      <c r="EC146" s="76"/>
      <c r="ED146" s="76"/>
      <c r="EE146" s="76"/>
      <c r="EF146" s="76"/>
      <c r="EG146" s="76"/>
      <c r="EH146" s="76"/>
      <c r="EI146" s="76"/>
      <c r="EJ146" s="76"/>
      <c r="EK146" s="76"/>
      <c r="EL146" s="76"/>
      <c r="EM146" s="76"/>
      <c r="EN146" s="76"/>
      <c r="EO146" s="76"/>
      <c r="EP146" s="76"/>
      <c r="EQ146" s="76"/>
      <c r="ER146" s="76"/>
      <c r="ES146" s="76"/>
      <c r="ET146" s="76"/>
      <c r="EU146" s="76"/>
      <c r="EV146" s="76"/>
      <c r="EW146" s="76"/>
      <c r="EX146" s="76"/>
      <c r="EY146" s="76"/>
      <c r="EZ146" s="76"/>
      <c r="FA146" s="76"/>
      <c r="FB146" s="76"/>
      <c r="FC146" s="76"/>
      <c r="FD146" s="76"/>
      <c r="FE146" s="76"/>
      <c r="FF146" s="76"/>
      <c r="FG146" s="76"/>
      <c r="FH146" s="76"/>
      <c r="FI146" s="76"/>
      <c r="FJ146" s="76"/>
      <c r="FK146" s="76"/>
      <c r="FL146" s="76"/>
      <c r="FM146" s="76"/>
      <c r="FN146" s="76"/>
      <c r="FO146" s="76"/>
      <c r="FP146" s="76"/>
      <c r="FQ146" s="76"/>
      <c r="FR146" s="76"/>
      <c r="FS146" s="76"/>
      <c r="FT146" s="76"/>
      <c r="FU146" s="76"/>
      <c r="FV146" s="76"/>
      <c r="FW146" s="76"/>
      <c r="FX146" s="76"/>
      <c r="FY146" s="76"/>
      <c r="FZ146" s="76"/>
      <c r="GA146" s="76"/>
      <c r="GB146" s="76"/>
      <c r="GC146" s="76"/>
      <c r="GD146" s="76"/>
      <c r="GE146" s="76"/>
      <c r="GF146" s="76"/>
      <c r="GG146" s="76"/>
      <c r="GH146" s="76"/>
      <c r="GI146" s="76"/>
      <c r="GJ146" s="76"/>
      <c r="GK146" s="76"/>
      <c r="GL146" s="76"/>
      <c r="GM146" s="76"/>
      <c r="GN146" s="76"/>
      <c r="GO146" s="76"/>
      <c r="GP146" s="76"/>
      <c r="GQ146" s="76"/>
      <c r="GR146" s="76"/>
      <c r="GS146" s="76"/>
      <c r="GT146" s="76"/>
      <c r="GU146" s="76"/>
      <c r="GV146" s="76"/>
      <c r="GW146" s="76"/>
      <c r="GX146" s="76"/>
      <c r="GY146" s="76"/>
      <c r="GZ146" s="76"/>
      <c r="HA146" s="76"/>
      <c r="HB146" s="76"/>
      <c r="HC146" s="76"/>
      <c r="HD146" s="76"/>
      <c r="HE146" s="76"/>
      <c r="HF146" s="76"/>
      <c r="HG146" s="76"/>
      <c r="HH146" s="76"/>
      <c r="HI146" s="76"/>
      <c r="HJ146" s="76"/>
      <c r="HK146" s="76"/>
      <c r="HL146" s="76"/>
      <c r="HM146" s="76"/>
      <c r="HN146" s="76"/>
      <c r="HO146" s="76"/>
      <c r="HP146" s="76"/>
      <c r="HQ146" s="76"/>
      <c r="HR146" s="76"/>
      <c r="HS146" s="76"/>
      <c r="HT146" s="76"/>
      <c r="HU146" s="76"/>
      <c r="HV146" s="76"/>
      <c r="HW146" s="76"/>
      <c r="HX146" s="76"/>
      <c r="HY146" s="76"/>
      <c r="HZ146" s="76"/>
      <c r="IA146" s="76"/>
      <c r="IB146" s="76"/>
      <c r="IC146" s="76"/>
      <c r="ID146" s="76"/>
      <c r="IE146" s="76"/>
      <c r="IF146" s="76"/>
      <c r="IG146" s="76"/>
      <c r="IH146" s="76"/>
      <c r="II146" s="76"/>
      <c r="IJ146" s="76"/>
      <c r="IK146" s="76"/>
      <c r="IL146" s="76"/>
      <c r="IM146" s="76"/>
      <c r="IN146" s="76"/>
      <c r="IO146" s="76"/>
      <c r="IP146" s="76"/>
      <c r="IQ146" s="76"/>
      <c r="IR146" s="76"/>
      <c r="IS146" s="76"/>
      <c r="IT146" s="76"/>
      <c r="IU146" s="76"/>
      <c r="IV146" s="76"/>
    </row>
    <row r="147" spans="1:256">
      <c r="A147" s="46" t="s">
        <v>110</v>
      </c>
      <c r="E147" s="69">
        <v>3255209.69</v>
      </c>
      <c r="F147" s="53"/>
      <c r="G147" s="54"/>
    </row>
    <row r="148" spans="1:256">
      <c r="F148" s="53"/>
      <c r="G148" s="54"/>
    </row>
    <row r="149" spans="1:256">
      <c r="A149" s="46" t="s">
        <v>111</v>
      </c>
      <c r="D149" s="77"/>
      <c r="E149" s="26">
        <v>3255209.69</v>
      </c>
      <c r="F149" s="53"/>
      <c r="G149" s="54"/>
    </row>
    <row r="150" spans="1:256">
      <c r="F150" s="53"/>
      <c r="G150" s="54"/>
    </row>
    <row r="151" spans="1:256">
      <c r="A151" s="3" t="s">
        <v>112</v>
      </c>
      <c r="F151" s="53"/>
      <c r="G151" s="54"/>
    </row>
    <row r="152" spans="1:256">
      <c r="F152" s="53"/>
      <c r="G152" s="54"/>
    </row>
    <row r="153" spans="1:256">
      <c r="A153" s="46" t="s">
        <v>113</v>
      </c>
      <c r="E153" s="78">
        <v>3.8230214200000001E-2</v>
      </c>
      <c r="F153" s="53"/>
      <c r="G153" s="54"/>
    </row>
    <row r="154" spans="1:256">
      <c r="A154" s="46" t="s">
        <v>114</v>
      </c>
      <c r="E154" s="79">
        <v>50.398314999999997</v>
      </c>
      <c r="F154" s="53"/>
      <c r="G154" s="54"/>
    </row>
    <row r="155" spans="1:256">
      <c r="F155" s="53"/>
      <c r="G155" s="54"/>
    </row>
    <row r="156" spans="1:256">
      <c r="D156" s="63" t="s">
        <v>42</v>
      </c>
      <c r="E156" s="63" t="s">
        <v>41</v>
      </c>
      <c r="F156" s="53"/>
      <c r="G156" s="54"/>
    </row>
    <row r="157" spans="1:256">
      <c r="A157" s="46" t="s">
        <v>115</v>
      </c>
      <c r="D157" s="69">
        <v>1225116.95</v>
      </c>
      <c r="E157" s="3">
        <v>47</v>
      </c>
      <c r="F157" s="80"/>
      <c r="G157" s="54"/>
    </row>
    <row r="158" spans="1:256">
      <c r="A158" s="46" t="s">
        <v>116</v>
      </c>
      <c r="D158" s="74">
        <v>707397.95</v>
      </c>
      <c r="F158" s="53"/>
      <c r="G158" s="54"/>
    </row>
    <row r="159" spans="1:256">
      <c r="A159" s="3" t="s">
        <v>117</v>
      </c>
      <c r="D159" s="26">
        <v>517719</v>
      </c>
    </row>
    <row r="160" spans="1:256">
      <c r="A160" s="46" t="s">
        <v>118</v>
      </c>
      <c r="D160" s="69">
        <v>1096712877.73</v>
      </c>
      <c r="F160" s="80"/>
      <c r="G160" s="54"/>
    </row>
    <row r="161" spans="1:7">
      <c r="F161" s="80"/>
      <c r="G161" s="54"/>
    </row>
    <row r="162" spans="1:7">
      <c r="A162" s="46" t="s">
        <v>119</v>
      </c>
      <c r="D162" s="81">
        <v>1.2335604300000001E-2</v>
      </c>
      <c r="F162" s="80"/>
      <c r="G162" s="54"/>
    </row>
    <row r="163" spans="1:7">
      <c r="A163" s="46" t="s">
        <v>120</v>
      </c>
      <c r="D163" s="81">
        <v>1.11603465E-2</v>
      </c>
      <c r="F163" s="80"/>
      <c r="G163" s="54"/>
    </row>
    <row r="164" spans="1:7">
      <c r="A164" s="46" t="s">
        <v>121</v>
      </c>
      <c r="D164" s="81">
        <v>1.3828151800000001E-2</v>
      </c>
      <c r="F164" s="80"/>
      <c r="G164" s="54"/>
    </row>
    <row r="165" spans="1:7">
      <c r="A165" s="46" t="s">
        <v>122</v>
      </c>
      <c r="D165" s="81">
        <v>5.6647716336285132E-3</v>
      </c>
      <c r="F165" s="53"/>
      <c r="G165" s="54"/>
    </row>
    <row r="166" spans="1:7">
      <c r="A166" s="46" t="s">
        <v>123</v>
      </c>
      <c r="D166" s="78">
        <v>1.0747218558407129E-2</v>
      </c>
      <c r="F166" s="53"/>
      <c r="G166" s="54"/>
    </row>
    <row r="167" spans="1:7">
      <c r="A167" s="46"/>
      <c r="F167" s="53"/>
      <c r="G167" s="54"/>
    </row>
    <row r="168" spans="1:7">
      <c r="A168" s="46" t="s">
        <v>124</v>
      </c>
      <c r="D168" s="26">
        <v>7598441.21</v>
      </c>
      <c r="F168" s="53"/>
      <c r="G168" s="54"/>
    </row>
    <row r="169" spans="1:7">
      <c r="A169" s="46"/>
      <c r="F169" s="53"/>
      <c r="G169" s="54"/>
    </row>
    <row r="170" spans="1:7" ht="36">
      <c r="A170" s="46" t="s">
        <v>125</v>
      </c>
      <c r="D170" s="63" t="s">
        <v>42</v>
      </c>
      <c r="E170" s="63" t="s">
        <v>41</v>
      </c>
      <c r="F170" s="82" t="s">
        <v>126</v>
      </c>
      <c r="G170" s="54"/>
    </row>
    <row r="171" spans="1:7">
      <c r="A171" s="51" t="s">
        <v>127</v>
      </c>
      <c r="D171" s="68">
        <v>3746760.6</v>
      </c>
      <c r="E171" s="83">
        <v>168</v>
      </c>
      <c r="F171" s="81">
        <v>3.5244225109260226E-3</v>
      </c>
      <c r="G171" s="54"/>
    </row>
    <row r="172" spans="1:7">
      <c r="A172" s="51" t="s">
        <v>128</v>
      </c>
      <c r="D172" s="68">
        <v>1338275.3899999999</v>
      </c>
      <c r="E172" s="83">
        <v>57</v>
      </c>
      <c r="F172" s="81">
        <v>1.2588602299101526E-3</v>
      </c>
      <c r="G172" s="54"/>
    </row>
    <row r="173" spans="1:7">
      <c r="A173" s="51" t="s">
        <v>129</v>
      </c>
      <c r="D173" s="23">
        <v>674616.49</v>
      </c>
      <c r="E173" s="84">
        <v>31</v>
      </c>
      <c r="F173" s="81">
        <v>6.3458379048768148E-4</v>
      </c>
      <c r="G173" s="54"/>
    </row>
    <row r="174" spans="1:7">
      <c r="A174" s="51" t="s">
        <v>130</v>
      </c>
      <c r="D174" s="85">
        <v>0</v>
      </c>
      <c r="E174" s="86">
        <v>0</v>
      </c>
      <c r="F174" s="87">
        <v>0</v>
      </c>
      <c r="G174" s="54"/>
    </row>
    <row r="175" spans="1:7">
      <c r="A175" s="46" t="s">
        <v>131</v>
      </c>
      <c r="D175" s="88">
        <v>5759652.4800000004</v>
      </c>
      <c r="E175" s="83">
        <v>256</v>
      </c>
      <c r="F175" s="89">
        <v>5.4178665313238568E-3</v>
      </c>
      <c r="G175" s="54"/>
    </row>
    <row r="176" spans="1:7">
      <c r="A176" s="46"/>
      <c r="D176" s="68"/>
      <c r="E176" s="83"/>
      <c r="F176" s="53"/>
      <c r="G176" s="54"/>
    </row>
    <row r="177" spans="1:7">
      <c r="A177" s="46" t="s">
        <v>132</v>
      </c>
      <c r="D177" s="81"/>
      <c r="E177" s="81"/>
      <c r="F177" s="80"/>
      <c r="G177" s="54"/>
    </row>
    <row r="178" spans="1:7">
      <c r="A178" s="46" t="s">
        <v>133</v>
      </c>
      <c r="D178" s="81">
        <v>1.7599152E-3</v>
      </c>
      <c r="E178" s="81">
        <v>1.6192842E-3</v>
      </c>
      <c r="F178" s="80"/>
      <c r="G178" s="54"/>
    </row>
    <row r="179" spans="1:7">
      <c r="A179" s="46" t="s">
        <v>134</v>
      </c>
      <c r="D179" s="81">
        <v>1.9038681E-3</v>
      </c>
      <c r="E179" s="81">
        <v>1.739228E-3</v>
      </c>
      <c r="F179" s="80"/>
      <c r="G179" s="54"/>
    </row>
    <row r="180" spans="1:7">
      <c r="A180" s="46" t="s">
        <v>135</v>
      </c>
      <c r="D180" s="81">
        <v>1.8250936000000001E-3</v>
      </c>
      <c r="E180" s="81">
        <v>1.6316928E-3</v>
      </c>
      <c r="F180" s="80"/>
      <c r="G180" s="54"/>
    </row>
    <row r="181" spans="1:7">
      <c r="A181" s="46" t="s">
        <v>136</v>
      </c>
      <c r="D181" s="81">
        <v>1.8934440203978342E-3</v>
      </c>
      <c r="E181" s="81">
        <v>1.6957971209989786E-3</v>
      </c>
      <c r="F181" s="53"/>
      <c r="G181" s="54"/>
    </row>
    <row r="182" spans="1:7">
      <c r="A182" s="46" t="s">
        <v>137</v>
      </c>
      <c r="D182" s="81">
        <v>1.8455802300994585E-3</v>
      </c>
      <c r="E182" s="81">
        <v>1.6715005302497447E-3</v>
      </c>
      <c r="F182" s="53"/>
      <c r="G182" s="54"/>
    </row>
    <row r="183" spans="1:7">
      <c r="F183" s="53"/>
      <c r="G183" s="54"/>
    </row>
    <row r="184" spans="1:7">
      <c r="A184" s="2" t="s">
        <v>138</v>
      </c>
      <c r="B184" s="2"/>
      <c r="C184" s="2"/>
      <c r="D184" s="90">
        <v>2062718.67</v>
      </c>
      <c r="F184" s="53"/>
      <c r="G184" s="54"/>
    </row>
    <row r="185" spans="1:7">
      <c r="A185" s="2" t="s">
        <v>139</v>
      </c>
      <c r="B185" s="2"/>
      <c r="C185" s="2"/>
      <c r="D185" s="81">
        <v>1.9403140179960752E-3</v>
      </c>
      <c r="F185" s="53"/>
      <c r="G185" s="54"/>
    </row>
    <row r="186" spans="1:7">
      <c r="A186" s="2" t="s">
        <v>140</v>
      </c>
      <c r="B186" s="2"/>
      <c r="C186" s="2"/>
      <c r="D186" s="81">
        <v>4.9000000000000002E-2</v>
      </c>
      <c r="F186" s="53"/>
      <c r="G186" s="54"/>
    </row>
    <row r="187" spans="1:7">
      <c r="A187" s="2" t="s">
        <v>141</v>
      </c>
      <c r="B187" s="2"/>
      <c r="C187" s="2"/>
      <c r="D187" s="91" t="s">
        <v>155</v>
      </c>
      <c r="F187" s="53"/>
      <c r="G187" s="54"/>
    </row>
    <row r="188" spans="1:7">
      <c r="F188" s="53"/>
      <c r="G188" s="54"/>
    </row>
    <row r="189" spans="1:7">
      <c r="A189" s="2" t="s">
        <v>157</v>
      </c>
      <c r="D189" s="97">
        <v>49800890.620000035</v>
      </c>
      <c r="F189" s="53"/>
      <c r="G189" s="100"/>
    </row>
    <row r="190" spans="1:7">
      <c r="A190" s="2" t="s">
        <v>158</v>
      </c>
      <c r="B190" s="95"/>
      <c r="C190" s="95"/>
      <c r="D190" s="98">
        <v>1776</v>
      </c>
      <c r="F190" s="53"/>
      <c r="G190" s="100"/>
    </row>
    <row r="191" spans="1:7">
      <c r="F191" s="53"/>
      <c r="G191" s="100"/>
    </row>
    <row r="192" spans="1:7">
      <c r="A192" s="3" t="s">
        <v>142</v>
      </c>
      <c r="F192" s="53"/>
      <c r="G192" s="54"/>
    </row>
    <row r="193" spans="1:7">
      <c r="F193" s="53"/>
      <c r="G193" s="54"/>
    </row>
    <row r="194" spans="1:7">
      <c r="A194" s="46"/>
      <c r="E194" s="92"/>
      <c r="F194" s="53"/>
      <c r="G194" s="54"/>
    </row>
    <row r="195" spans="1:7">
      <c r="A195" s="46" t="s">
        <v>143</v>
      </c>
      <c r="E195" s="73"/>
      <c r="F195" s="53"/>
      <c r="G195" s="54"/>
    </row>
    <row r="196" spans="1:7">
      <c r="A196" s="46" t="s">
        <v>144</v>
      </c>
      <c r="E196" s="73"/>
      <c r="F196" s="53"/>
      <c r="G196" s="54"/>
    </row>
    <row r="197" spans="1:7">
      <c r="A197" s="46" t="s">
        <v>145</v>
      </c>
      <c r="E197" s="92"/>
      <c r="F197" s="53"/>
      <c r="G197" s="54"/>
    </row>
    <row r="198" spans="1:7">
      <c r="A198" s="46" t="s">
        <v>146</v>
      </c>
      <c r="E198" s="92" t="s">
        <v>156</v>
      </c>
      <c r="F198" s="53"/>
      <c r="G198" s="54"/>
    </row>
    <row r="199" spans="1:7">
      <c r="A199" s="46"/>
      <c r="E199" s="73"/>
      <c r="F199" s="53"/>
      <c r="G199" s="54"/>
    </row>
    <row r="200" spans="1:7">
      <c r="A200" s="46" t="s">
        <v>159</v>
      </c>
      <c r="E200" s="73"/>
      <c r="F200" s="53"/>
      <c r="G200" s="54"/>
    </row>
    <row r="201" spans="1:7">
      <c r="A201" s="46" t="s">
        <v>150</v>
      </c>
      <c r="E201" s="92" t="s">
        <v>156</v>
      </c>
      <c r="F201" s="53"/>
      <c r="G201" s="54"/>
    </row>
    <row r="202" spans="1:7">
      <c r="A202" s="46"/>
      <c r="E202" s="73"/>
      <c r="F202" s="53"/>
      <c r="G202" s="54"/>
    </row>
    <row r="203" spans="1:7">
      <c r="A203" s="46" t="s">
        <v>160</v>
      </c>
      <c r="E203" s="73"/>
      <c r="F203" s="53"/>
      <c r="G203" s="54"/>
    </row>
    <row r="204" spans="1:7">
      <c r="A204" s="46" t="s">
        <v>152</v>
      </c>
      <c r="E204" s="92" t="s">
        <v>156</v>
      </c>
      <c r="F204" s="53"/>
      <c r="G204" s="54"/>
    </row>
    <row r="205" spans="1:7">
      <c r="A205" s="46"/>
      <c r="E205" s="92"/>
      <c r="F205" s="53"/>
      <c r="G205" s="54"/>
    </row>
    <row r="206" spans="1:7">
      <c r="A206" s="46" t="s">
        <v>161</v>
      </c>
      <c r="E206" s="73"/>
      <c r="G206" s="54"/>
    </row>
    <row r="207" spans="1:7">
      <c r="A207" s="46" t="s">
        <v>154</v>
      </c>
      <c r="E207" s="92" t="s">
        <v>156</v>
      </c>
      <c r="F207" s="49"/>
      <c r="G207" s="54"/>
    </row>
    <row r="208" spans="1:7">
      <c r="G208" s="50"/>
    </row>
    <row r="209" spans="1:7">
      <c r="G209" s="50"/>
    </row>
    <row r="210" spans="1:7">
      <c r="F210" s="49"/>
      <c r="G210" s="50"/>
    </row>
    <row r="211" spans="1:7">
      <c r="F211" s="49"/>
      <c r="G211" s="50"/>
    </row>
    <row r="212" spans="1:7">
      <c r="F212" s="49"/>
      <c r="G212" s="50"/>
    </row>
    <row r="213" spans="1:7">
      <c r="F213" s="49"/>
      <c r="G213" s="50"/>
    </row>
    <row r="214" spans="1:7">
      <c r="A214" s="93"/>
      <c r="B214" s="93"/>
      <c r="C214" s="93"/>
      <c r="D214" s="93"/>
      <c r="E214" s="93"/>
      <c r="F214" s="49"/>
      <c r="G214" s="50"/>
    </row>
    <row r="215" spans="1:7">
      <c r="A215" s="93"/>
      <c r="B215" s="93"/>
      <c r="C215" s="93"/>
      <c r="D215" s="93"/>
      <c r="E215" s="93"/>
      <c r="F215" s="49"/>
      <c r="G215" s="50"/>
    </row>
    <row r="216" spans="1:7">
      <c r="A216" s="93"/>
      <c r="B216" s="93"/>
      <c r="C216" s="93"/>
      <c r="D216" s="93"/>
      <c r="E216" s="93"/>
      <c r="F216" s="49"/>
      <c r="G216" s="50"/>
    </row>
    <row r="217" spans="1:7">
      <c r="A217" s="93"/>
      <c r="B217" s="93"/>
      <c r="C217" s="93"/>
      <c r="D217" s="93"/>
      <c r="E217" s="93"/>
      <c r="F217" s="49"/>
      <c r="G217" s="50"/>
    </row>
    <row r="218" spans="1:7">
      <c r="A218" s="93"/>
      <c r="B218" s="93"/>
      <c r="C218" s="93"/>
      <c r="D218" s="93"/>
      <c r="E218" s="93"/>
      <c r="F218" s="49"/>
      <c r="G218" s="50"/>
    </row>
    <row r="219" spans="1:7">
      <c r="A219" s="93"/>
      <c r="B219" s="93"/>
      <c r="C219" s="93"/>
      <c r="D219" s="93"/>
      <c r="E219" s="93"/>
      <c r="F219" s="49"/>
      <c r="G219" s="50"/>
    </row>
    <row r="220" spans="1:7">
      <c r="A220" s="93"/>
      <c r="B220" s="93"/>
      <c r="C220" s="93"/>
      <c r="D220" s="93"/>
      <c r="E220" s="93"/>
      <c r="F220" s="49"/>
      <c r="G220" s="50"/>
    </row>
    <row r="221" spans="1:7">
      <c r="F221" s="49"/>
      <c r="G221" s="50"/>
    </row>
    <row r="222" spans="1:7">
      <c r="A222" s="93"/>
      <c r="B222" s="93"/>
      <c r="C222" s="93"/>
      <c r="D222" s="93"/>
      <c r="E222" s="93"/>
      <c r="F222" s="49"/>
      <c r="G222" s="50"/>
    </row>
    <row r="223" spans="1:7">
      <c r="A223" s="93"/>
      <c r="B223" s="93"/>
      <c r="C223" s="93"/>
      <c r="D223" s="93"/>
      <c r="E223" s="93"/>
      <c r="F223" s="49"/>
      <c r="G223" s="50"/>
    </row>
    <row r="224" spans="1:7">
      <c r="A224" s="93"/>
      <c r="B224" s="93"/>
      <c r="C224" s="93"/>
      <c r="D224" s="93"/>
      <c r="E224" s="93"/>
      <c r="F224" s="49"/>
      <c r="G224" s="50"/>
    </row>
    <row r="225" spans="1:7">
      <c r="A225" s="93"/>
      <c r="B225" s="93"/>
      <c r="C225" s="93"/>
      <c r="D225" s="93"/>
      <c r="E225" s="93"/>
      <c r="F225" s="49"/>
      <c r="G225" s="50"/>
    </row>
    <row r="226" spans="1:7">
      <c r="A226" s="93"/>
      <c r="B226" s="93"/>
      <c r="C226" s="93"/>
      <c r="D226" s="93"/>
      <c r="E226" s="93"/>
      <c r="F226" s="49"/>
      <c r="G226" s="50"/>
    </row>
    <row r="227" spans="1:7">
      <c r="A227" s="93"/>
      <c r="B227" s="93"/>
      <c r="C227" s="93"/>
      <c r="D227" s="93"/>
      <c r="E227" s="93"/>
      <c r="F227" s="49"/>
      <c r="G227" s="50"/>
    </row>
    <row r="228" spans="1:7">
      <c r="A228" s="93"/>
      <c r="B228" s="93"/>
      <c r="C228" s="93"/>
      <c r="D228" s="93"/>
      <c r="E228" s="93"/>
      <c r="F228" s="49"/>
      <c r="G228" s="50"/>
    </row>
    <row r="229" spans="1:7">
      <c r="F229" s="49"/>
      <c r="G229" s="50"/>
    </row>
    <row r="230" spans="1:7">
      <c r="F230" s="49"/>
      <c r="G230" s="50"/>
    </row>
    <row r="231" spans="1:7">
      <c r="F231" s="49"/>
      <c r="G231" s="50"/>
    </row>
    <row r="232" spans="1:7">
      <c r="F232" s="49"/>
      <c r="G232" s="50"/>
    </row>
    <row r="233" spans="1:7">
      <c r="F233" s="49"/>
      <c r="G233" s="50"/>
    </row>
    <row r="234" spans="1:7">
      <c r="F234" s="49"/>
      <c r="G234" s="50"/>
    </row>
    <row r="235" spans="1:7">
      <c r="F235" s="49"/>
      <c r="G235" s="50"/>
    </row>
    <row r="236" spans="1:7">
      <c r="F236" s="49"/>
      <c r="G236" s="50"/>
    </row>
    <row r="237" spans="1:7">
      <c r="F237" s="49"/>
      <c r="G237" s="50"/>
    </row>
    <row r="238" spans="1:7">
      <c r="F238" s="49"/>
      <c r="G238" s="50"/>
    </row>
    <row r="239" spans="1:7">
      <c r="F239" s="49"/>
      <c r="G239" s="50"/>
    </row>
    <row r="240" spans="1:7">
      <c r="F240" s="49"/>
      <c r="G240" s="50"/>
    </row>
    <row r="241" spans="6:7">
      <c r="F241" s="49"/>
      <c r="G241" s="50"/>
    </row>
    <row r="242" spans="6:7">
      <c r="F242" s="49"/>
      <c r="G242" s="50"/>
    </row>
    <row r="243" spans="6:7">
      <c r="F243" s="49"/>
      <c r="G243" s="50"/>
    </row>
    <row r="244" spans="6:7">
      <c r="F244" s="49"/>
      <c r="G244" s="50"/>
    </row>
    <row r="245" spans="6:7">
      <c r="F245" s="49"/>
      <c r="G245" s="50"/>
    </row>
    <row r="246" spans="6:7">
      <c r="F246" s="49"/>
      <c r="G246" s="50"/>
    </row>
    <row r="247" spans="6:7">
      <c r="F247" s="49"/>
      <c r="G247" s="50"/>
    </row>
    <row r="248" spans="6:7">
      <c r="F248" s="49"/>
      <c r="G248" s="50"/>
    </row>
    <row r="249" spans="6:7">
      <c r="F249" s="49"/>
      <c r="G249" s="50"/>
    </row>
    <row r="250" spans="6:7">
      <c r="F250" s="49"/>
      <c r="G250" s="50"/>
    </row>
    <row r="251" spans="6:7">
      <c r="F251" s="49"/>
      <c r="G251" s="50"/>
    </row>
    <row r="252" spans="6:7">
      <c r="F252" s="49"/>
      <c r="G252" s="50"/>
    </row>
    <row r="253" spans="6:7">
      <c r="F253" s="49"/>
      <c r="G253" s="50"/>
    </row>
    <row r="254" spans="6:7">
      <c r="F254" s="49"/>
      <c r="G254" s="50"/>
    </row>
    <row r="255" spans="6:7">
      <c r="F255" s="49"/>
      <c r="G255" s="50"/>
    </row>
    <row r="256" spans="6:7">
      <c r="F256" s="49"/>
      <c r="G256" s="50"/>
    </row>
    <row r="257" spans="6:7">
      <c r="F257" s="49"/>
      <c r="G257" s="50"/>
    </row>
    <row r="258" spans="6:7">
      <c r="F258" s="49"/>
      <c r="G258" s="50"/>
    </row>
    <row r="259" spans="6:7">
      <c r="F259" s="49"/>
      <c r="G259" s="50"/>
    </row>
    <row r="260" spans="6:7">
      <c r="F260" s="49"/>
      <c r="G260" s="50"/>
    </row>
    <row r="261" spans="6:7">
      <c r="F261" s="49"/>
      <c r="G261" s="50"/>
    </row>
    <row r="262" spans="6:7">
      <c r="F262" s="49"/>
      <c r="G262" s="50"/>
    </row>
    <row r="263" spans="6:7">
      <c r="F263" s="49"/>
      <c r="G263" s="50"/>
    </row>
    <row r="264" spans="6:7">
      <c r="F264" s="49"/>
      <c r="G264" s="50"/>
    </row>
    <row r="265" spans="6:7">
      <c r="F265" s="49"/>
      <c r="G265" s="50"/>
    </row>
    <row r="266" spans="6:7">
      <c r="F266" s="49"/>
      <c r="G266" s="50"/>
    </row>
    <row r="267" spans="6:7">
      <c r="F267" s="49"/>
      <c r="G267" s="50"/>
    </row>
    <row r="268" spans="6:7">
      <c r="F268" s="49"/>
      <c r="G268" s="50"/>
    </row>
    <row r="269" spans="6:7">
      <c r="F269" s="49"/>
      <c r="G269" s="50"/>
    </row>
    <row r="270" spans="6:7">
      <c r="F270" s="49"/>
      <c r="G270" s="50"/>
    </row>
    <row r="271" spans="6:7">
      <c r="F271" s="49"/>
      <c r="G271" s="50"/>
    </row>
    <row r="272" spans="6:7">
      <c r="F272" s="49"/>
      <c r="G272" s="50"/>
    </row>
    <row r="273" spans="6:7">
      <c r="F273" s="49"/>
      <c r="G273" s="50"/>
    </row>
    <row r="274" spans="6:7">
      <c r="F274" s="49"/>
      <c r="G274" s="50"/>
    </row>
    <row r="275" spans="6:7">
      <c r="F275" s="49"/>
      <c r="G275" s="50"/>
    </row>
    <row r="276" spans="6:7">
      <c r="F276" s="49"/>
      <c r="G276" s="50"/>
    </row>
    <row r="277" spans="6:7">
      <c r="F277" s="49"/>
      <c r="G277" s="50"/>
    </row>
    <row r="278" spans="6:7">
      <c r="F278" s="49"/>
      <c r="G278" s="50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19-C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pageSetUpPr fitToPage="1"/>
  </sheetPr>
  <dimension ref="A1:IV278"/>
  <sheetViews>
    <sheetView showRuler="0" topLeftCell="A173" zoomScale="80" zoomScaleNormal="80" zoomScaleSheetLayoutView="90" workbookViewId="0">
      <selection activeCell="C194" sqref="C194"/>
    </sheetView>
  </sheetViews>
  <sheetFormatPr defaultColWidth="9.140625" defaultRowHeight="18"/>
  <cols>
    <col min="1" max="1" width="43.42578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85546875" style="4" customWidth="1"/>
    <col min="7" max="7" width="34.5703125" style="5" customWidth="1"/>
    <col min="8" max="9" width="34.5703125" style="3" customWidth="1"/>
    <col min="10" max="10" width="9.140625" style="3"/>
    <col min="11" max="11" width="9.5703125" style="3" bestFit="1" customWidth="1"/>
    <col min="12" max="16384" width="9.140625" style="3"/>
  </cols>
  <sheetData>
    <row r="1" spans="1:13">
      <c r="A1" s="1" t="s">
        <v>0</v>
      </c>
      <c r="B1" s="2"/>
    </row>
    <row r="2" spans="1:13" ht="15.75" customHeight="1">
      <c r="A2" s="2"/>
      <c r="B2" s="2"/>
      <c r="C2" s="6"/>
    </row>
    <row r="3" spans="1:13" ht="15.75" customHeight="1">
      <c r="A3" s="2" t="s">
        <v>1</v>
      </c>
      <c r="B3" s="7">
        <v>43951</v>
      </c>
      <c r="C3" s="8" t="s">
        <v>2</v>
      </c>
      <c r="D3" s="3">
        <v>30</v>
      </c>
      <c r="E3" s="3" t="s">
        <v>3</v>
      </c>
      <c r="F3" s="9">
        <v>43922</v>
      </c>
      <c r="G3" s="3"/>
    </row>
    <row r="4" spans="1:13" ht="15.75" customHeight="1">
      <c r="A4" s="2" t="s">
        <v>4</v>
      </c>
      <c r="B4" s="7">
        <v>43966</v>
      </c>
      <c r="C4" s="8" t="s">
        <v>5</v>
      </c>
      <c r="D4" s="10">
        <v>30</v>
      </c>
      <c r="E4" s="3" t="s">
        <v>6</v>
      </c>
      <c r="F4" s="9">
        <v>43951</v>
      </c>
      <c r="G4" s="3"/>
    </row>
    <row r="5" spans="1:13" ht="17.25" customHeight="1">
      <c r="A5" s="2"/>
      <c r="B5" s="2"/>
      <c r="C5" s="6"/>
      <c r="E5" s="3" t="s">
        <v>7</v>
      </c>
      <c r="F5" s="9">
        <v>43936</v>
      </c>
      <c r="G5" s="3"/>
    </row>
    <row r="6" spans="1:13" ht="15.75" customHeight="1">
      <c r="A6" s="2"/>
      <c r="B6" s="2"/>
      <c r="C6" s="6"/>
      <c r="E6" s="3" t="s">
        <v>8</v>
      </c>
      <c r="F6" s="9">
        <v>43966</v>
      </c>
      <c r="G6" s="3"/>
    </row>
    <row r="7" spans="1:13">
      <c r="A7" s="11"/>
      <c r="B7" s="12"/>
      <c r="C7" s="13"/>
      <c r="D7" s="14"/>
      <c r="E7" s="11"/>
      <c r="F7" s="15"/>
    </row>
    <row r="8" spans="1:13">
      <c r="A8" s="11"/>
      <c r="B8" s="11"/>
      <c r="C8" s="13"/>
      <c r="D8" s="14"/>
      <c r="E8" s="11"/>
      <c r="F8" s="15"/>
    </row>
    <row r="9" spans="1:13">
      <c r="A9" s="16"/>
      <c r="B9" s="17" t="s">
        <v>9</v>
      </c>
      <c r="C9" s="18" t="s">
        <v>10</v>
      </c>
      <c r="D9" s="18" t="s">
        <v>11</v>
      </c>
      <c r="E9" s="18" t="s">
        <v>12</v>
      </c>
      <c r="F9" s="19" t="s">
        <v>13</v>
      </c>
    </row>
    <row r="10" spans="1:13">
      <c r="A10" s="16" t="s">
        <v>14</v>
      </c>
      <c r="B10" s="20"/>
      <c r="C10" s="21">
        <v>1364914302.27</v>
      </c>
      <c r="D10" s="22">
        <v>1131441506.7</v>
      </c>
      <c r="E10" s="23">
        <v>1096712877.73</v>
      </c>
      <c r="F10" s="24">
        <v>0.84227513874634996</v>
      </c>
      <c r="G10" s="25"/>
      <c r="H10" s="26"/>
      <c r="I10" s="26"/>
      <c r="J10" s="26"/>
      <c r="K10" s="26"/>
      <c r="L10" s="26"/>
      <c r="M10" s="26"/>
    </row>
    <row r="11" spans="1:13">
      <c r="A11" s="16" t="s">
        <v>15</v>
      </c>
      <c r="B11" s="20"/>
      <c r="C11" s="27">
        <v>62830425.780000001</v>
      </c>
      <c r="D11" s="22">
        <v>47654245.289999999</v>
      </c>
      <c r="E11" s="23">
        <v>45512268.689999998</v>
      </c>
      <c r="F11" s="24"/>
      <c r="G11" s="25"/>
      <c r="H11" s="26"/>
      <c r="I11" s="26"/>
      <c r="J11" s="26"/>
      <c r="K11" s="26"/>
      <c r="L11" s="26"/>
      <c r="M11" s="26"/>
    </row>
    <row r="12" spans="1:13">
      <c r="A12" s="16" t="s">
        <v>16</v>
      </c>
      <c r="B12" s="20"/>
      <c r="C12" s="28">
        <v>1302083876.49</v>
      </c>
      <c r="D12" s="22">
        <v>1083787261.4100001</v>
      </c>
      <c r="E12" s="23">
        <v>1051200609.04</v>
      </c>
      <c r="F12" s="24"/>
      <c r="G12" s="25"/>
      <c r="H12" s="26"/>
      <c r="I12" s="26"/>
      <c r="J12" s="26"/>
      <c r="K12" s="26"/>
      <c r="L12" s="26"/>
      <c r="M12" s="26"/>
    </row>
    <row r="13" spans="1:13">
      <c r="A13" s="16" t="s">
        <v>17</v>
      </c>
      <c r="B13" s="11"/>
      <c r="C13" s="28">
        <v>1302083876.49</v>
      </c>
      <c r="D13" s="22">
        <v>1083787261.4100001</v>
      </c>
      <c r="E13" s="23">
        <v>1051200609.04</v>
      </c>
      <c r="F13" s="24">
        <v>0.80732173097304549</v>
      </c>
      <c r="G13" s="25"/>
      <c r="H13" s="29"/>
      <c r="I13" s="26"/>
      <c r="J13" s="26"/>
      <c r="K13" s="26"/>
      <c r="L13" s="26"/>
      <c r="M13" s="26"/>
    </row>
    <row r="14" spans="1:13">
      <c r="A14" s="30" t="s">
        <v>18</v>
      </c>
      <c r="B14" s="31">
        <v>1.9597799999999999E-2</v>
      </c>
      <c r="C14" s="27">
        <v>275000000</v>
      </c>
      <c r="D14" s="22">
        <v>56703384.920000099</v>
      </c>
      <c r="E14" s="23">
        <v>24116732.549999975</v>
      </c>
      <c r="F14" s="24">
        <v>8.7697209272727186E-2</v>
      </c>
      <c r="G14" s="25"/>
      <c r="H14" s="29"/>
      <c r="I14" s="26"/>
      <c r="J14" s="26"/>
      <c r="K14" s="26"/>
      <c r="L14" s="26"/>
      <c r="M14" s="26"/>
    </row>
    <row r="15" spans="1:13">
      <c r="A15" s="30" t="s">
        <v>19</v>
      </c>
      <c r="B15" s="31">
        <v>1.9699999999999999E-2</v>
      </c>
      <c r="C15" s="27">
        <v>371250000</v>
      </c>
      <c r="D15" s="22">
        <v>371250000</v>
      </c>
      <c r="E15" s="23">
        <v>371250000</v>
      </c>
      <c r="F15" s="24">
        <v>1</v>
      </c>
      <c r="G15" s="25"/>
      <c r="I15" s="26"/>
      <c r="J15" s="26"/>
      <c r="K15" s="26"/>
      <c r="L15" s="26"/>
      <c r="M15" s="26"/>
    </row>
    <row r="16" spans="1:13">
      <c r="A16" s="30" t="s">
        <v>20</v>
      </c>
      <c r="B16" s="31">
        <v>1.0539999999999999E-2</v>
      </c>
      <c r="C16" s="27">
        <v>60000000</v>
      </c>
      <c r="D16" s="22">
        <v>60000000</v>
      </c>
      <c r="E16" s="23">
        <v>60000000</v>
      </c>
      <c r="F16" s="24">
        <v>1</v>
      </c>
      <c r="G16" s="25"/>
      <c r="I16" s="26"/>
      <c r="J16" s="26"/>
      <c r="K16" s="26"/>
      <c r="L16" s="26"/>
      <c r="M16" s="26"/>
    </row>
    <row r="17" spans="1:13">
      <c r="A17" s="30" t="s">
        <v>21</v>
      </c>
      <c r="B17" s="31">
        <v>1.9300000000000001E-2</v>
      </c>
      <c r="C17" s="27">
        <v>431250000</v>
      </c>
      <c r="D17" s="22">
        <v>431250000</v>
      </c>
      <c r="E17" s="23">
        <v>431250000</v>
      </c>
      <c r="F17" s="24">
        <v>1</v>
      </c>
      <c r="G17" s="25"/>
      <c r="I17" s="26"/>
      <c r="J17" s="26"/>
      <c r="K17" s="26"/>
      <c r="L17" s="26"/>
      <c r="M17" s="26"/>
    </row>
    <row r="18" spans="1:13">
      <c r="A18" s="30" t="s">
        <v>22</v>
      </c>
      <c r="B18" s="31">
        <v>1.95E-2</v>
      </c>
      <c r="C18" s="27">
        <v>112500000</v>
      </c>
      <c r="D18" s="22">
        <v>112500000</v>
      </c>
      <c r="E18" s="23">
        <v>112500000</v>
      </c>
      <c r="F18" s="24">
        <v>1</v>
      </c>
      <c r="I18" s="26"/>
      <c r="J18" s="26"/>
      <c r="K18" s="26"/>
      <c r="L18" s="26"/>
      <c r="M18" s="26"/>
    </row>
    <row r="19" spans="1:13">
      <c r="A19" s="30" t="s">
        <v>23</v>
      </c>
      <c r="B19" s="31">
        <v>0</v>
      </c>
      <c r="C19" s="21">
        <v>52083876.490000002</v>
      </c>
      <c r="D19" s="22">
        <v>52083876.490000002</v>
      </c>
      <c r="E19" s="23">
        <v>52083876.490000002</v>
      </c>
      <c r="F19" s="24">
        <v>1</v>
      </c>
      <c r="I19" s="26"/>
      <c r="J19" s="26"/>
      <c r="K19" s="26"/>
      <c r="L19" s="26"/>
      <c r="M19" s="26"/>
    </row>
    <row r="20" spans="1:13">
      <c r="A20" s="32"/>
      <c r="B20" s="33"/>
      <c r="C20" s="34"/>
      <c r="D20" s="34"/>
      <c r="E20" s="34"/>
      <c r="F20" s="35"/>
    </row>
    <row r="21" spans="1:13">
      <c r="A21" s="32"/>
      <c r="B21" s="33"/>
      <c r="C21" s="34"/>
      <c r="D21" s="34"/>
      <c r="E21" s="34"/>
      <c r="F21" s="36"/>
    </row>
    <row r="22" spans="1:13" ht="54">
      <c r="A22" s="32"/>
      <c r="B22" s="37" t="s">
        <v>24</v>
      </c>
      <c r="C22" s="37" t="s">
        <v>25</v>
      </c>
      <c r="D22" s="38" t="s">
        <v>26</v>
      </c>
      <c r="E22" s="38" t="s">
        <v>27</v>
      </c>
      <c r="F22" s="36"/>
    </row>
    <row r="23" spans="1:13">
      <c r="A23" s="32" t="s">
        <v>18</v>
      </c>
      <c r="B23" s="22">
        <v>32586652.370000124</v>
      </c>
      <c r="C23" s="22">
        <v>92605.13</v>
      </c>
      <c r="D23" s="39">
        <v>118.49691770909136</v>
      </c>
      <c r="E23" s="40">
        <v>0.33674592727272729</v>
      </c>
      <c r="F23" s="36"/>
    </row>
    <row r="24" spans="1:13">
      <c r="A24" s="32" t="s">
        <v>19</v>
      </c>
      <c r="B24" s="22">
        <v>0</v>
      </c>
      <c r="C24" s="22">
        <v>609468.75</v>
      </c>
      <c r="D24" s="39">
        <v>0</v>
      </c>
      <c r="E24" s="40">
        <v>1.6416666666666666</v>
      </c>
      <c r="F24" s="36"/>
    </row>
    <row r="25" spans="1:13">
      <c r="A25" s="32" t="s">
        <v>20</v>
      </c>
      <c r="B25" s="22">
        <v>0</v>
      </c>
      <c r="C25" s="22">
        <v>52700</v>
      </c>
      <c r="D25" s="39">
        <v>0</v>
      </c>
      <c r="E25" s="40">
        <v>0.8783333333333333</v>
      </c>
      <c r="F25" s="36"/>
    </row>
    <row r="26" spans="1:13">
      <c r="A26" s="32" t="s">
        <v>21</v>
      </c>
      <c r="B26" s="22">
        <v>0</v>
      </c>
      <c r="C26" s="22">
        <v>693593.75</v>
      </c>
      <c r="D26" s="39">
        <v>0</v>
      </c>
      <c r="E26" s="40">
        <v>1.6083333333333334</v>
      </c>
      <c r="F26" s="36"/>
    </row>
    <row r="27" spans="1:13">
      <c r="A27" s="32" t="s">
        <v>22</v>
      </c>
      <c r="B27" s="22">
        <v>0</v>
      </c>
      <c r="C27" s="22">
        <v>182812.5</v>
      </c>
      <c r="D27" s="39">
        <v>0</v>
      </c>
      <c r="E27" s="40">
        <v>1.625</v>
      </c>
      <c r="F27" s="36"/>
    </row>
    <row r="28" spans="1:13">
      <c r="A28" s="32" t="s">
        <v>23</v>
      </c>
      <c r="B28" s="22">
        <v>0</v>
      </c>
      <c r="C28" s="22">
        <v>0</v>
      </c>
      <c r="D28" s="39">
        <v>0</v>
      </c>
      <c r="E28" s="40">
        <v>0</v>
      </c>
      <c r="F28" s="36"/>
    </row>
    <row r="29" spans="1:13" ht="18.75" thickBot="1">
      <c r="A29" s="41" t="s">
        <v>28</v>
      </c>
      <c r="B29" s="42">
        <v>32586652.370000124</v>
      </c>
      <c r="C29" s="42">
        <v>1631180.13</v>
      </c>
      <c r="D29" s="43"/>
      <c r="E29" s="34"/>
      <c r="F29" s="36"/>
    </row>
    <row r="30" spans="1:13">
      <c r="B30" s="29"/>
      <c r="C30" s="29"/>
      <c r="D30" s="44"/>
      <c r="E30" s="29"/>
      <c r="F30" s="45"/>
    </row>
    <row r="31" spans="1:13">
      <c r="A31" s="46"/>
      <c r="B31" s="47"/>
      <c r="C31" s="29"/>
      <c r="D31" s="29"/>
      <c r="E31" s="29"/>
      <c r="F31" s="45"/>
    </row>
    <row r="32" spans="1:13">
      <c r="A32" s="3" t="s">
        <v>29</v>
      </c>
      <c r="E32" s="48"/>
    </row>
    <row r="33" spans="1:7">
      <c r="E33" s="48"/>
      <c r="F33" s="49"/>
      <c r="G33" s="50"/>
    </row>
    <row r="34" spans="1:7">
      <c r="A34" s="46" t="s">
        <v>30</v>
      </c>
      <c r="F34" s="49"/>
      <c r="G34" s="50"/>
    </row>
    <row r="35" spans="1:7">
      <c r="A35" s="51" t="s">
        <v>31</v>
      </c>
      <c r="E35" s="52">
        <v>3232281.75</v>
      </c>
      <c r="F35" s="53"/>
      <c r="G35" s="54"/>
    </row>
    <row r="36" spans="1:7">
      <c r="A36" s="51" t="s">
        <v>32</v>
      </c>
      <c r="E36" s="55">
        <v>0</v>
      </c>
      <c r="F36" s="53"/>
      <c r="G36" s="54"/>
    </row>
    <row r="37" spans="1:7">
      <c r="A37" s="46" t="s">
        <v>33</v>
      </c>
      <c r="E37" s="52">
        <v>3232281.75</v>
      </c>
      <c r="F37" s="53"/>
      <c r="G37" s="54"/>
    </row>
    <row r="38" spans="1:7">
      <c r="E38" s="56"/>
      <c r="F38" s="53"/>
      <c r="G38" s="54"/>
    </row>
    <row r="39" spans="1:7">
      <c r="A39" s="46" t="s">
        <v>34</v>
      </c>
      <c r="E39" s="56"/>
      <c r="F39" s="53"/>
      <c r="G39" s="54"/>
    </row>
    <row r="40" spans="1:7">
      <c r="A40" s="51" t="s">
        <v>35</v>
      </c>
      <c r="E40" s="52">
        <v>33243263.449999999</v>
      </c>
      <c r="F40" s="53"/>
      <c r="G40" s="54"/>
    </row>
    <row r="41" spans="1:7">
      <c r="A41" s="51" t="s">
        <v>36</v>
      </c>
      <c r="E41" s="55">
        <v>0</v>
      </c>
      <c r="F41" s="53"/>
      <c r="G41" s="54"/>
    </row>
    <row r="42" spans="1:7">
      <c r="A42" s="46" t="s">
        <v>37</v>
      </c>
      <c r="E42" s="52">
        <v>33243263.449999999</v>
      </c>
      <c r="F42" s="53"/>
      <c r="G42" s="54"/>
    </row>
    <row r="43" spans="1:7">
      <c r="A43" s="51"/>
      <c r="E43" s="57"/>
      <c r="F43" s="53"/>
      <c r="G43" s="54"/>
    </row>
    <row r="44" spans="1:7">
      <c r="A44" s="46" t="s">
        <v>38</v>
      </c>
      <c r="E44" s="52">
        <v>181553.44</v>
      </c>
      <c r="F44" s="53"/>
      <c r="G44" s="54"/>
    </row>
    <row r="45" spans="1:7">
      <c r="A45" s="46"/>
      <c r="E45" s="52"/>
      <c r="F45" s="53"/>
      <c r="G45" s="54"/>
    </row>
    <row r="46" spans="1:7">
      <c r="A46" s="46"/>
      <c r="E46" s="58"/>
      <c r="F46" s="53"/>
      <c r="G46" s="54"/>
    </row>
    <row r="47" spans="1:7" ht="18.75" thickBot="1">
      <c r="A47" s="3" t="s">
        <v>39</v>
      </c>
      <c r="E47" s="59">
        <v>36657098.640000001</v>
      </c>
      <c r="F47" s="53"/>
      <c r="G47" s="54"/>
    </row>
    <row r="48" spans="1:7" ht="18.75" thickTop="1">
      <c r="E48" s="60"/>
      <c r="F48" s="53"/>
      <c r="G48" s="54"/>
    </row>
    <row r="49" spans="1:7">
      <c r="A49" s="3" t="s">
        <v>40</v>
      </c>
      <c r="D49" s="61"/>
      <c r="E49" s="62"/>
      <c r="F49" s="53"/>
      <c r="G49" s="54"/>
    </row>
    <row r="50" spans="1:7">
      <c r="D50" s="63" t="s">
        <v>41</v>
      </c>
      <c r="E50" s="63" t="s">
        <v>42</v>
      </c>
      <c r="F50" s="53"/>
      <c r="G50" s="54"/>
    </row>
    <row r="51" spans="1:7">
      <c r="A51" s="46" t="s">
        <v>43</v>
      </c>
      <c r="D51" s="64">
        <v>53472</v>
      </c>
      <c r="E51" s="58">
        <v>1083787261.4100001</v>
      </c>
      <c r="F51" s="53"/>
      <c r="G51" s="54"/>
    </row>
    <row r="52" spans="1:7">
      <c r="A52" s="46" t="s">
        <v>44</v>
      </c>
      <c r="D52" s="65"/>
      <c r="E52" s="55">
        <v>32586652.370000124</v>
      </c>
      <c r="F52" s="53"/>
      <c r="G52" s="54"/>
    </row>
    <row r="53" spans="1:7">
      <c r="A53" s="46"/>
      <c r="D53" s="66">
        <v>52706</v>
      </c>
      <c r="E53" s="67">
        <v>1051200609.04</v>
      </c>
      <c r="F53" s="53"/>
      <c r="G53" s="54"/>
    </row>
    <row r="54" spans="1:7">
      <c r="F54" s="53"/>
      <c r="G54" s="54"/>
    </row>
    <row r="55" spans="1:7">
      <c r="A55" s="3" t="s">
        <v>45</v>
      </c>
      <c r="E55" s="61"/>
      <c r="F55" s="53"/>
      <c r="G55" s="54"/>
    </row>
    <row r="56" spans="1:7">
      <c r="F56" s="53"/>
      <c r="G56" s="54"/>
    </row>
    <row r="57" spans="1:7">
      <c r="A57" s="46" t="s">
        <v>39</v>
      </c>
      <c r="E57" s="68">
        <v>36657098.640000001</v>
      </c>
      <c r="F57" s="53"/>
      <c r="G57" s="54"/>
    </row>
    <row r="58" spans="1:7">
      <c r="A58" s="46" t="s">
        <v>46</v>
      </c>
      <c r="E58" s="68">
        <v>0</v>
      </c>
      <c r="F58" s="53"/>
      <c r="G58" s="54"/>
    </row>
    <row r="59" spans="1:7">
      <c r="A59" s="46" t="s">
        <v>47</v>
      </c>
      <c r="E59" s="69">
        <v>36657098.640000001</v>
      </c>
      <c r="F59" s="53"/>
      <c r="G59" s="54"/>
    </row>
    <row r="60" spans="1:7">
      <c r="F60" s="53"/>
      <c r="G60" s="54"/>
    </row>
    <row r="61" spans="1:7">
      <c r="A61" s="46" t="s">
        <v>48</v>
      </c>
      <c r="E61" s="29">
        <v>0</v>
      </c>
      <c r="F61" s="53"/>
      <c r="G61" s="54"/>
    </row>
    <row r="62" spans="1:7">
      <c r="F62" s="53"/>
      <c r="G62" s="54"/>
    </row>
    <row r="63" spans="1:7">
      <c r="A63" s="46" t="s">
        <v>49</v>
      </c>
      <c r="F63" s="53"/>
      <c r="G63" s="54"/>
    </row>
    <row r="64" spans="1:7">
      <c r="A64" s="51" t="s">
        <v>50</v>
      </c>
      <c r="E64" s="68">
        <v>942867.92</v>
      </c>
      <c r="F64" s="53"/>
      <c r="G64" s="54"/>
    </row>
    <row r="65" spans="1:7">
      <c r="A65" s="51" t="s">
        <v>51</v>
      </c>
      <c r="E65" s="68">
        <v>942867.92</v>
      </c>
      <c r="F65" s="53"/>
      <c r="G65" s="54"/>
    </row>
    <row r="66" spans="1:7">
      <c r="A66" s="51" t="s">
        <v>52</v>
      </c>
      <c r="E66" s="69">
        <v>0</v>
      </c>
      <c r="F66" s="53"/>
      <c r="G66" s="54"/>
    </row>
    <row r="67" spans="1:7">
      <c r="F67" s="53"/>
      <c r="G67" s="54"/>
    </row>
    <row r="68" spans="1:7">
      <c r="A68" s="46" t="s">
        <v>53</v>
      </c>
      <c r="F68" s="53"/>
      <c r="G68" s="54"/>
    </row>
    <row r="69" spans="1:7">
      <c r="A69" s="51" t="s">
        <v>54</v>
      </c>
      <c r="F69" s="53"/>
      <c r="G69" s="54"/>
    </row>
    <row r="70" spans="1:7">
      <c r="A70" s="70" t="s">
        <v>55</v>
      </c>
      <c r="E70" s="68">
        <v>0</v>
      </c>
      <c r="F70" s="53"/>
      <c r="G70" s="54"/>
    </row>
    <row r="71" spans="1:7">
      <c r="A71" s="70" t="s">
        <v>56</v>
      </c>
      <c r="E71" s="68">
        <v>0</v>
      </c>
      <c r="F71" s="53"/>
      <c r="G71" s="54"/>
    </row>
    <row r="72" spans="1:7">
      <c r="A72" s="70" t="s">
        <v>57</v>
      </c>
      <c r="E72" s="68">
        <v>92605.13</v>
      </c>
      <c r="F72" s="53"/>
      <c r="G72" s="54"/>
    </row>
    <row r="73" spans="1:7">
      <c r="A73" s="70"/>
      <c r="E73" s="68"/>
      <c r="F73" s="53"/>
      <c r="G73" s="54"/>
    </row>
    <row r="74" spans="1:7">
      <c r="A74" s="70" t="s">
        <v>58</v>
      </c>
      <c r="E74" s="68">
        <v>92605.13</v>
      </c>
      <c r="F74" s="53"/>
      <c r="G74" s="54"/>
    </row>
    <row r="75" spans="1:7">
      <c r="A75" s="70" t="s">
        <v>59</v>
      </c>
      <c r="E75" s="68">
        <v>0</v>
      </c>
      <c r="F75" s="53"/>
      <c r="G75" s="54"/>
    </row>
    <row r="76" spans="1:7">
      <c r="F76" s="53"/>
      <c r="G76" s="54"/>
    </row>
    <row r="77" spans="1:7">
      <c r="A77" s="51" t="s">
        <v>60</v>
      </c>
      <c r="F77" s="53"/>
      <c r="G77" s="54"/>
    </row>
    <row r="78" spans="1:7">
      <c r="A78" s="70" t="s">
        <v>61</v>
      </c>
      <c r="E78" s="68">
        <v>0</v>
      </c>
      <c r="F78" s="53"/>
      <c r="G78" s="54"/>
    </row>
    <row r="79" spans="1:7">
      <c r="A79" s="70" t="s">
        <v>62</v>
      </c>
      <c r="E79" s="68">
        <v>0</v>
      </c>
      <c r="F79" s="53"/>
      <c r="G79" s="54"/>
    </row>
    <row r="80" spans="1:7">
      <c r="A80" s="70" t="s">
        <v>63</v>
      </c>
      <c r="E80" s="68">
        <v>609468.75</v>
      </c>
      <c r="F80" s="53"/>
      <c r="G80" s="54"/>
    </row>
    <row r="81" spans="1:7">
      <c r="A81" s="70"/>
      <c r="E81" s="68"/>
      <c r="F81" s="53"/>
      <c r="G81" s="54"/>
    </row>
    <row r="82" spans="1:7">
      <c r="A82" s="70" t="s">
        <v>64</v>
      </c>
      <c r="E82" s="68">
        <v>609468.75</v>
      </c>
      <c r="F82" s="53"/>
      <c r="G82" s="54"/>
    </row>
    <row r="83" spans="1:7">
      <c r="A83" s="70" t="s">
        <v>65</v>
      </c>
      <c r="E83" s="68">
        <v>0</v>
      </c>
      <c r="F83" s="53"/>
      <c r="G83" s="54"/>
    </row>
    <row r="84" spans="1:7">
      <c r="A84" s="70"/>
      <c r="F84" s="53"/>
      <c r="G84" s="54"/>
    </row>
    <row r="85" spans="1:7">
      <c r="A85" s="51" t="s">
        <v>66</v>
      </c>
      <c r="F85" s="53"/>
      <c r="G85" s="54"/>
    </row>
    <row r="86" spans="1:7">
      <c r="A86" s="70" t="s">
        <v>67</v>
      </c>
      <c r="E86" s="68">
        <v>0</v>
      </c>
      <c r="F86" s="53"/>
      <c r="G86" s="54"/>
    </row>
    <row r="87" spans="1:7">
      <c r="A87" s="70" t="s">
        <v>68</v>
      </c>
      <c r="E87" s="68">
        <v>0</v>
      </c>
      <c r="F87" s="53"/>
      <c r="G87" s="54"/>
    </row>
    <row r="88" spans="1:7">
      <c r="A88" s="70" t="s">
        <v>69</v>
      </c>
      <c r="E88" s="68">
        <v>52700</v>
      </c>
      <c r="F88" s="53"/>
      <c r="G88" s="54"/>
    </row>
    <row r="89" spans="1:7">
      <c r="A89" s="70"/>
      <c r="E89" s="68"/>
      <c r="F89" s="53"/>
      <c r="G89" s="54"/>
    </row>
    <row r="90" spans="1:7">
      <c r="A90" s="70" t="s">
        <v>70</v>
      </c>
      <c r="E90" s="68">
        <v>52700</v>
      </c>
      <c r="F90" s="53"/>
      <c r="G90" s="54"/>
    </row>
    <row r="91" spans="1:7">
      <c r="A91" s="70" t="s">
        <v>71</v>
      </c>
      <c r="E91" s="68">
        <v>0</v>
      </c>
      <c r="F91" s="53"/>
      <c r="G91" s="54"/>
    </row>
    <row r="92" spans="1:7">
      <c r="A92" s="70"/>
      <c r="F92" s="53"/>
      <c r="G92" s="54"/>
    </row>
    <row r="93" spans="1:7">
      <c r="A93" s="51" t="s">
        <v>72</v>
      </c>
      <c r="F93" s="53"/>
      <c r="G93" s="54"/>
    </row>
    <row r="94" spans="1:7">
      <c r="A94" s="70" t="s">
        <v>73</v>
      </c>
      <c r="E94" s="68">
        <v>0</v>
      </c>
      <c r="F94" s="53"/>
      <c r="G94" s="54"/>
    </row>
    <row r="95" spans="1:7">
      <c r="A95" s="70" t="s">
        <v>74</v>
      </c>
      <c r="E95" s="68">
        <v>0</v>
      </c>
      <c r="F95" s="53"/>
      <c r="G95" s="54"/>
    </row>
    <row r="96" spans="1:7">
      <c r="A96" s="70" t="s">
        <v>75</v>
      </c>
      <c r="E96" s="68">
        <v>693593.75</v>
      </c>
      <c r="F96" s="53"/>
      <c r="G96" s="54"/>
    </row>
    <row r="97" spans="1:7">
      <c r="A97" s="70"/>
      <c r="E97" s="68"/>
      <c r="F97" s="53"/>
      <c r="G97" s="54"/>
    </row>
    <row r="98" spans="1:7">
      <c r="A98" s="70" t="s">
        <v>76</v>
      </c>
      <c r="E98" s="68">
        <v>693593.75</v>
      </c>
      <c r="F98" s="53"/>
      <c r="G98" s="54"/>
    </row>
    <row r="99" spans="1:7">
      <c r="A99" s="70" t="s">
        <v>77</v>
      </c>
      <c r="E99" s="68">
        <v>0</v>
      </c>
      <c r="F99" s="53"/>
      <c r="G99" s="54"/>
    </row>
    <row r="100" spans="1:7">
      <c r="F100" s="53"/>
      <c r="G100" s="54"/>
    </row>
    <row r="101" spans="1:7">
      <c r="A101" s="51" t="s">
        <v>78</v>
      </c>
      <c r="F101" s="53"/>
      <c r="G101" s="54"/>
    </row>
    <row r="102" spans="1:7">
      <c r="A102" s="70" t="s">
        <v>79</v>
      </c>
      <c r="E102" s="68">
        <v>0</v>
      </c>
      <c r="F102" s="53"/>
      <c r="G102" s="54"/>
    </row>
    <row r="103" spans="1:7">
      <c r="A103" s="70" t="s">
        <v>80</v>
      </c>
      <c r="E103" s="68">
        <v>0</v>
      </c>
      <c r="F103" s="53"/>
      <c r="G103" s="54"/>
    </row>
    <row r="104" spans="1:7">
      <c r="A104" s="70" t="s">
        <v>81</v>
      </c>
      <c r="E104" s="68">
        <v>182812.5</v>
      </c>
      <c r="F104" s="53"/>
      <c r="G104" s="54"/>
    </row>
    <row r="105" spans="1:7">
      <c r="A105" s="70"/>
      <c r="E105" s="68"/>
      <c r="F105" s="53"/>
      <c r="G105" s="54"/>
    </row>
    <row r="106" spans="1:7">
      <c r="A106" s="70" t="s">
        <v>82</v>
      </c>
      <c r="E106" s="68">
        <v>182812.5</v>
      </c>
      <c r="F106" s="53"/>
      <c r="G106" s="54"/>
    </row>
    <row r="107" spans="1:7">
      <c r="A107" s="70" t="s">
        <v>83</v>
      </c>
      <c r="E107" s="68">
        <v>0</v>
      </c>
      <c r="F107" s="53"/>
      <c r="G107" s="54"/>
    </row>
    <row r="108" spans="1:7">
      <c r="A108" s="70"/>
      <c r="E108" s="29"/>
      <c r="F108" s="53"/>
      <c r="G108" s="54"/>
    </row>
    <row r="109" spans="1:7">
      <c r="A109" s="51" t="s">
        <v>84</v>
      </c>
      <c r="F109" s="53"/>
      <c r="G109" s="54"/>
    </row>
    <row r="110" spans="1:7">
      <c r="A110" s="70" t="s">
        <v>85</v>
      </c>
      <c r="E110" s="69">
        <v>1631180.13</v>
      </c>
      <c r="F110" s="53"/>
      <c r="G110" s="54"/>
    </row>
    <row r="111" spans="1:7">
      <c r="A111" s="70" t="s">
        <v>86</v>
      </c>
      <c r="E111" s="69">
        <v>1631180.13</v>
      </c>
      <c r="F111" s="53"/>
      <c r="G111" s="54"/>
    </row>
    <row r="112" spans="1:7">
      <c r="A112" s="70" t="s">
        <v>87</v>
      </c>
      <c r="E112" s="69">
        <v>0</v>
      </c>
      <c r="F112" s="53"/>
      <c r="G112" s="54"/>
    </row>
    <row r="113" spans="1:7">
      <c r="A113" s="70" t="s">
        <v>88</v>
      </c>
      <c r="E113" s="69">
        <v>0</v>
      </c>
      <c r="F113" s="53"/>
      <c r="G113" s="54"/>
    </row>
    <row r="114" spans="1:7">
      <c r="F114" s="53"/>
      <c r="G114" s="54"/>
    </row>
    <row r="115" spans="1:7">
      <c r="A115" s="46" t="s">
        <v>89</v>
      </c>
      <c r="E115" s="26">
        <v>34083050.587750003</v>
      </c>
      <c r="F115" s="53"/>
      <c r="G115" s="54"/>
    </row>
    <row r="116" spans="1:7">
      <c r="A116" s="51"/>
      <c r="F116" s="53"/>
      <c r="G116" s="54"/>
    </row>
    <row r="117" spans="1:7">
      <c r="A117" s="46" t="s">
        <v>90</v>
      </c>
      <c r="E117" s="71">
        <v>32586652.370000124</v>
      </c>
      <c r="F117" s="53"/>
      <c r="G117" s="54"/>
    </row>
    <row r="118" spans="1:7">
      <c r="A118" s="46"/>
      <c r="F118" s="53"/>
      <c r="G118" s="54"/>
    </row>
    <row r="119" spans="1:7">
      <c r="A119" s="51" t="s">
        <v>91</v>
      </c>
      <c r="E119" s="68">
        <v>0</v>
      </c>
      <c r="F119" s="53"/>
      <c r="G119" s="54"/>
    </row>
    <row r="120" spans="1:7">
      <c r="A120" s="51" t="s">
        <v>92</v>
      </c>
      <c r="E120" s="72">
        <v>32586652.370000124</v>
      </c>
      <c r="F120" s="53"/>
      <c r="G120" s="54"/>
    </row>
    <row r="121" spans="1:7">
      <c r="A121" s="51" t="s">
        <v>93</v>
      </c>
      <c r="E121" s="69">
        <v>0</v>
      </c>
      <c r="F121" s="53"/>
      <c r="G121" s="54"/>
    </row>
    <row r="122" spans="1:7">
      <c r="A122" s="51"/>
      <c r="E122" s="26"/>
      <c r="F122" s="53"/>
      <c r="G122" s="54"/>
    </row>
    <row r="123" spans="1:7">
      <c r="A123" s="46" t="s">
        <v>94</v>
      </c>
      <c r="E123" s="69">
        <v>0</v>
      </c>
      <c r="F123" s="53"/>
      <c r="G123" s="54"/>
    </row>
    <row r="124" spans="1:7">
      <c r="A124" s="46"/>
      <c r="E124" s="73"/>
      <c r="F124" s="53"/>
      <c r="G124" s="54"/>
    </row>
    <row r="125" spans="1:7">
      <c r="A125" s="51" t="s">
        <v>95</v>
      </c>
      <c r="E125" s="68">
        <v>0</v>
      </c>
      <c r="F125" s="53"/>
      <c r="G125" s="54"/>
    </row>
    <row r="126" spans="1:7">
      <c r="A126" s="51" t="s">
        <v>96</v>
      </c>
      <c r="E126" s="69">
        <v>0</v>
      </c>
      <c r="F126" s="53"/>
      <c r="G126" s="54"/>
    </row>
    <row r="127" spans="1:7">
      <c r="A127" s="51" t="s">
        <v>97</v>
      </c>
      <c r="E127" s="69">
        <v>0</v>
      </c>
      <c r="F127" s="53"/>
      <c r="G127" s="54"/>
    </row>
    <row r="128" spans="1:7">
      <c r="A128" s="51"/>
      <c r="E128" s="26"/>
      <c r="F128" s="53"/>
      <c r="G128" s="54"/>
    </row>
    <row r="129" spans="1:7">
      <c r="A129" s="46" t="s">
        <v>98</v>
      </c>
      <c r="E129" s="69">
        <v>1496398.2177498788</v>
      </c>
      <c r="F129" s="53"/>
      <c r="G129" s="54"/>
    </row>
    <row r="130" spans="1:7">
      <c r="A130" s="51" t="s">
        <v>99</v>
      </c>
      <c r="E130" s="68">
        <v>0</v>
      </c>
      <c r="F130" s="53"/>
      <c r="G130" s="54"/>
    </row>
    <row r="131" spans="1:7">
      <c r="A131" s="46" t="s">
        <v>100</v>
      </c>
      <c r="E131" s="69">
        <v>1496398.2177498788</v>
      </c>
      <c r="F131" s="53"/>
      <c r="G131" s="54"/>
    </row>
    <row r="132" spans="1:7">
      <c r="F132" s="53"/>
      <c r="G132" s="54"/>
    </row>
    <row r="133" spans="1:7" hidden="1">
      <c r="A133" s="3" t="s">
        <v>101</v>
      </c>
      <c r="F133" s="53"/>
      <c r="G133" s="54"/>
    </row>
    <row r="134" spans="1:7" hidden="1">
      <c r="F134" s="53"/>
      <c r="G134" s="54"/>
    </row>
    <row r="135" spans="1:7" hidden="1">
      <c r="A135" s="46" t="s">
        <v>102</v>
      </c>
      <c r="E135" s="68">
        <v>0</v>
      </c>
      <c r="F135" s="53"/>
      <c r="G135" s="54"/>
    </row>
    <row r="136" spans="1:7" hidden="1">
      <c r="A136" s="46" t="s">
        <v>103</v>
      </c>
      <c r="E136" s="74">
        <v>0</v>
      </c>
      <c r="F136" s="53"/>
      <c r="G136" s="54"/>
    </row>
    <row r="137" spans="1:7" hidden="1">
      <c r="A137" s="46" t="s">
        <v>104</v>
      </c>
      <c r="E137" s="69">
        <v>0</v>
      </c>
      <c r="F137" s="53"/>
      <c r="G137" s="54"/>
    </row>
    <row r="138" spans="1:7" hidden="1">
      <c r="A138" s="46"/>
      <c r="E138" s="26"/>
      <c r="F138" s="53"/>
      <c r="G138" s="54"/>
    </row>
    <row r="139" spans="1:7" hidden="1">
      <c r="A139" s="46"/>
      <c r="E139" s="26"/>
      <c r="F139" s="53"/>
      <c r="G139" s="54"/>
    </row>
    <row r="140" spans="1:7">
      <c r="F140" s="53"/>
      <c r="G140" s="54"/>
    </row>
    <row r="141" spans="1:7">
      <c r="A141" s="3" t="s">
        <v>105</v>
      </c>
      <c r="F141" s="53"/>
      <c r="G141" s="54"/>
    </row>
    <row r="142" spans="1:7">
      <c r="F142" s="53"/>
      <c r="G142" s="54"/>
    </row>
    <row r="143" spans="1:7">
      <c r="A143" s="46" t="s">
        <v>106</v>
      </c>
      <c r="E143" s="69">
        <v>3255209.69</v>
      </c>
      <c r="F143" s="53"/>
      <c r="G143" s="54"/>
    </row>
    <row r="144" spans="1:7">
      <c r="A144" s="46" t="s">
        <v>107</v>
      </c>
      <c r="E144" s="69">
        <v>3255209.69</v>
      </c>
      <c r="F144" s="75"/>
      <c r="G144" s="54"/>
    </row>
    <row r="145" spans="1:256">
      <c r="A145" s="46" t="s">
        <v>108</v>
      </c>
      <c r="E145" s="68">
        <v>3255209.69</v>
      </c>
      <c r="F145" s="53"/>
      <c r="G145" s="54"/>
    </row>
    <row r="146" spans="1:256" s="2" customFormat="1">
      <c r="A146" s="76" t="s">
        <v>109</v>
      </c>
      <c r="B146" s="76"/>
      <c r="C146" s="76"/>
      <c r="D146" s="76"/>
      <c r="E146" s="68">
        <v>0</v>
      </c>
      <c r="F146" s="4"/>
      <c r="G146" s="54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6"/>
      <c r="CK146" s="76"/>
      <c r="CL146" s="76"/>
      <c r="CM146" s="76"/>
      <c r="CN146" s="76"/>
      <c r="CO146" s="76"/>
      <c r="CP146" s="76"/>
      <c r="CQ146" s="76"/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6"/>
      <c r="DE146" s="76"/>
      <c r="DF146" s="76"/>
      <c r="DG146" s="76"/>
      <c r="DH146" s="76"/>
      <c r="DI146" s="76"/>
      <c r="DJ146" s="76"/>
      <c r="DK146" s="76"/>
      <c r="DL146" s="76"/>
      <c r="DM146" s="76"/>
      <c r="DN146" s="76"/>
      <c r="DO146" s="76"/>
      <c r="DP146" s="76"/>
      <c r="DQ146" s="76"/>
      <c r="DR146" s="76"/>
      <c r="DS146" s="76"/>
      <c r="DT146" s="76"/>
      <c r="DU146" s="76"/>
      <c r="DV146" s="76"/>
      <c r="DW146" s="76"/>
      <c r="DX146" s="76"/>
      <c r="DY146" s="76"/>
      <c r="DZ146" s="76"/>
      <c r="EA146" s="76"/>
      <c r="EB146" s="76"/>
      <c r="EC146" s="76"/>
      <c r="ED146" s="76"/>
      <c r="EE146" s="76"/>
      <c r="EF146" s="76"/>
      <c r="EG146" s="76"/>
      <c r="EH146" s="76"/>
      <c r="EI146" s="76"/>
      <c r="EJ146" s="76"/>
      <c r="EK146" s="76"/>
      <c r="EL146" s="76"/>
      <c r="EM146" s="76"/>
      <c r="EN146" s="76"/>
      <c r="EO146" s="76"/>
      <c r="EP146" s="76"/>
      <c r="EQ146" s="76"/>
      <c r="ER146" s="76"/>
      <c r="ES146" s="76"/>
      <c r="ET146" s="76"/>
      <c r="EU146" s="76"/>
      <c r="EV146" s="76"/>
      <c r="EW146" s="76"/>
      <c r="EX146" s="76"/>
      <c r="EY146" s="76"/>
      <c r="EZ146" s="76"/>
      <c r="FA146" s="76"/>
      <c r="FB146" s="76"/>
      <c r="FC146" s="76"/>
      <c r="FD146" s="76"/>
      <c r="FE146" s="76"/>
      <c r="FF146" s="76"/>
      <c r="FG146" s="76"/>
      <c r="FH146" s="76"/>
      <c r="FI146" s="76"/>
      <c r="FJ146" s="76"/>
      <c r="FK146" s="76"/>
      <c r="FL146" s="76"/>
      <c r="FM146" s="76"/>
      <c r="FN146" s="76"/>
      <c r="FO146" s="76"/>
      <c r="FP146" s="76"/>
      <c r="FQ146" s="76"/>
      <c r="FR146" s="76"/>
      <c r="FS146" s="76"/>
      <c r="FT146" s="76"/>
      <c r="FU146" s="76"/>
      <c r="FV146" s="76"/>
      <c r="FW146" s="76"/>
      <c r="FX146" s="76"/>
      <c r="FY146" s="76"/>
      <c r="FZ146" s="76"/>
      <c r="GA146" s="76"/>
      <c r="GB146" s="76"/>
      <c r="GC146" s="76"/>
      <c r="GD146" s="76"/>
      <c r="GE146" s="76"/>
      <c r="GF146" s="76"/>
      <c r="GG146" s="76"/>
      <c r="GH146" s="76"/>
      <c r="GI146" s="76"/>
      <c r="GJ146" s="76"/>
      <c r="GK146" s="76"/>
      <c r="GL146" s="76"/>
      <c r="GM146" s="76"/>
      <c r="GN146" s="76"/>
      <c r="GO146" s="76"/>
      <c r="GP146" s="76"/>
      <c r="GQ146" s="76"/>
      <c r="GR146" s="76"/>
      <c r="GS146" s="76"/>
      <c r="GT146" s="76"/>
      <c r="GU146" s="76"/>
      <c r="GV146" s="76"/>
      <c r="GW146" s="76"/>
      <c r="GX146" s="76"/>
      <c r="GY146" s="76"/>
      <c r="GZ146" s="76"/>
      <c r="HA146" s="76"/>
      <c r="HB146" s="76"/>
      <c r="HC146" s="76"/>
      <c r="HD146" s="76"/>
      <c r="HE146" s="76"/>
      <c r="HF146" s="76"/>
      <c r="HG146" s="76"/>
      <c r="HH146" s="76"/>
      <c r="HI146" s="76"/>
      <c r="HJ146" s="76"/>
      <c r="HK146" s="76"/>
      <c r="HL146" s="76"/>
      <c r="HM146" s="76"/>
      <c r="HN146" s="76"/>
      <c r="HO146" s="76"/>
      <c r="HP146" s="76"/>
      <c r="HQ146" s="76"/>
      <c r="HR146" s="76"/>
      <c r="HS146" s="76"/>
      <c r="HT146" s="76"/>
      <c r="HU146" s="76"/>
      <c r="HV146" s="76"/>
      <c r="HW146" s="76"/>
      <c r="HX146" s="76"/>
      <c r="HY146" s="76"/>
      <c r="HZ146" s="76"/>
      <c r="IA146" s="76"/>
      <c r="IB146" s="76"/>
      <c r="IC146" s="76"/>
      <c r="ID146" s="76"/>
      <c r="IE146" s="76"/>
      <c r="IF146" s="76"/>
      <c r="IG146" s="76"/>
      <c r="IH146" s="76"/>
      <c r="II146" s="76"/>
      <c r="IJ146" s="76"/>
      <c r="IK146" s="76"/>
      <c r="IL146" s="76"/>
      <c r="IM146" s="76"/>
      <c r="IN146" s="76"/>
      <c r="IO146" s="76"/>
      <c r="IP146" s="76"/>
      <c r="IQ146" s="76"/>
      <c r="IR146" s="76"/>
      <c r="IS146" s="76"/>
      <c r="IT146" s="76"/>
      <c r="IU146" s="76"/>
      <c r="IV146" s="76"/>
    </row>
    <row r="147" spans="1:256">
      <c r="A147" s="46" t="s">
        <v>110</v>
      </c>
      <c r="E147" s="69">
        <v>3255209.69</v>
      </c>
      <c r="F147" s="53"/>
      <c r="G147" s="54"/>
    </row>
    <row r="148" spans="1:256">
      <c r="F148" s="53"/>
      <c r="G148" s="54"/>
    </row>
    <row r="149" spans="1:256">
      <c r="A149" s="46" t="s">
        <v>111</v>
      </c>
      <c r="D149" s="77"/>
      <c r="E149" s="26">
        <v>3255209.69</v>
      </c>
      <c r="F149" s="53"/>
      <c r="G149" s="54"/>
    </row>
    <row r="150" spans="1:256">
      <c r="F150" s="53"/>
      <c r="G150" s="54"/>
    </row>
    <row r="151" spans="1:256">
      <c r="A151" s="3" t="s">
        <v>112</v>
      </c>
      <c r="F151" s="53"/>
      <c r="G151" s="54"/>
    </row>
    <row r="152" spans="1:256">
      <c r="F152" s="53"/>
      <c r="G152" s="54"/>
    </row>
    <row r="153" spans="1:256">
      <c r="A153" s="46" t="s">
        <v>113</v>
      </c>
      <c r="E153" s="78">
        <v>3.8217778500000001E-2</v>
      </c>
      <c r="F153" s="53"/>
      <c r="G153" s="54"/>
    </row>
    <row r="154" spans="1:256">
      <c r="A154" s="46" t="s">
        <v>114</v>
      </c>
      <c r="E154" s="79">
        <v>51.177646000000003</v>
      </c>
      <c r="F154" s="53"/>
      <c r="G154" s="54"/>
    </row>
    <row r="155" spans="1:256">
      <c r="F155" s="53"/>
      <c r="G155" s="54"/>
    </row>
    <row r="156" spans="1:256">
      <c r="D156" s="63" t="s">
        <v>42</v>
      </c>
      <c r="E156" s="63" t="s">
        <v>41</v>
      </c>
      <c r="F156" s="53"/>
      <c r="G156" s="54"/>
    </row>
    <row r="157" spans="1:256">
      <c r="A157" s="46" t="s">
        <v>115</v>
      </c>
      <c r="D157" s="69">
        <v>1485365.52</v>
      </c>
      <c r="E157" s="3">
        <v>57</v>
      </c>
      <c r="F157" s="80"/>
      <c r="G157" s="54"/>
    </row>
    <row r="158" spans="1:256">
      <c r="A158" s="46" t="s">
        <v>116</v>
      </c>
      <c r="D158" s="74">
        <v>181553.44</v>
      </c>
      <c r="F158" s="53"/>
      <c r="G158" s="54"/>
    </row>
    <row r="159" spans="1:256">
      <c r="A159" s="3" t="s">
        <v>117</v>
      </c>
      <c r="D159" s="26">
        <v>1303812.08</v>
      </c>
    </row>
    <row r="160" spans="1:256">
      <c r="A160" s="46" t="s">
        <v>118</v>
      </c>
      <c r="D160" s="69">
        <v>1131441506.7</v>
      </c>
      <c r="F160" s="80"/>
      <c r="G160" s="54"/>
    </row>
    <row r="161" spans="1:7">
      <c r="F161" s="80"/>
      <c r="G161" s="54"/>
    </row>
    <row r="162" spans="1:7">
      <c r="A162" s="46" t="s">
        <v>119</v>
      </c>
      <c r="D162" s="81">
        <v>1.13716728E-2</v>
      </c>
      <c r="F162" s="80"/>
      <c r="G162" s="54"/>
    </row>
    <row r="163" spans="1:7">
      <c r="A163" s="46" t="s">
        <v>120</v>
      </c>
      <c r="D163" s="81">
        <v>1.2335604300000001E-2</v>
      </c>
      <c r="F163" s="80"/>
      <c r="G163" s="54"/>
    </row>
    <row r="164" spans="1:7">
      <c r="A164" s="46" t="s">
        <v>121</v>
      </c>
      <c r="D164" s="81">
        <v>1.11603465E-2</v>
      </c>
      <c r="F164" s="80"/>
      <c r="G164" s="54"/>
    </row>
    <row r="165" spans="1:7">
      <c r="A165" s="46" t="s">
        <v>122</v>
      </c>
      <c r="D165" s="81">
        <v>1.3828151846428988E-2</v>
      </c>
      <c r="F165" s="53"/>
      <c r="G165" s="54"/>
    </row>
    <row r="166" spans="1:7">
      <c r="A166" s="46" t="s">
        <v>123</v>
      </c>
      <c r="D166" s="78">
        <v>1.2173943861607247E-2</v>
      </c>
      <c r="F166" s="53"/>
      <c r="G166" s="54"/>
    </row>
    <row r="167" spans="1:7">
      <c r="A167" s="46"/>
      <c r="F167" s="53"/>
      <c r="G167" s="54"/>
    </row>
    <row r="168" spans="1:7">
      <c r="A168" s="46" t="s">
        <v>124</v>
      </c>
      <c r="D168" s="26">
        <v>7080722.21</v>
      </c>
      <c r="F168" s="53"/>
      <c r="G168" s="54"/>
    </row>
    <row r="169" spans="1:7">
      <c r="A169" s="46"/>
      <c r="F169" s="53"/>
      <c r="G169" s="54"/>
    </row>
    <row r="170" spans="1:7" ht="36">
      <c r="A170" s="46" t="s">
        <v>125</v>
      </c>
      <c r="D170" s="63" t="s">
        <v>42</v>
      </c>
      <c r="E170" s="63" t="s">
        <v>41</v>
      </c>
      <c r="F170" s="82" t="s">
        <v>126</v>
      </c>
      <c r="G170" s="54"/>
    </row>
    <row r="171" spans="1:7">
      <c r="A171" s="51" t="s">
        <v>127</v>
      </c>
      <c r="D171" s="68">
        <v>3278107.5</v>
      </c>
      <c r="E171" s="83">
        <v>139</v>
      </c>
      <c r="F171" s="81">
        <v>2.9890298240913315E-3</v>
      </c>
      <c r="G171" s="54"/>
    </row>
    <row r="172" spans="1:7">
      <c r="A172" s="51" t="s">
        <v>128</v>
      </c>
      <c r="D172" s="68">
        <v>1355863.56</v>
      </c>
      <c r="E172" s="83">
        <v>54</v>
      </c>
      <c r="F172" s="81">
        <v>1.2362976559611443E-3</v>
      </c>
      <c r="G172" s="54"/>
    </row>
    <row r="173" spans="1:7">
      <c r="A173" s="51" t="s">
        <v>129</v>
      </c>
      <c r="D173" s="23">
        <v>645740.05000000005</v>
      </c>
      <c r="E173" s="84">
        <v>32</v>
      </c>
      <c r="F173" s="81">
        <v>5.887959037524632E-4</v>
      </c>
      <c r="G173" s="54"/>
    </row>
    <row r="174" spans="1:7">
      <c r="A174" s="51" t="s">
        <v>130</v>
      </c>
      <c r="D174" s="85">
        <v>0</v>
      </c>
      <c r="E174" s="86">
        <v>0</v>
      </c>
      <c r="F174" s="87">
        <v>0</v>
      </c>
      <c r="G174" s="54"/>
    </row>
    <row r="175" spans="1:7">
      <c r="A175" s="46" t="s">
        <v>131</v>
      </c>
      <c r="D175" s="88">
        <v>5279711.1100000003</v>
      </c>
      <c r="E175" s="83">
        <v>225</v>
      </c>
      <c r="F175" s="89">
        <v>4.8141233838049392E-3</v>
      </c>
      <c r="G175" s="54"/>
    </row>
    <row r="176" spans="1:7">
      <c r="A176" s="46"/>
      <c r="D176" s="68"/>
      <c r="E176" s="83"/>
      <c r="F176" s="53"/>
      <c r="G176" s="54"/>
    </row>
    <row r="177" spans="1:7">
      <c r="A177" s="46" t="s">
        <v>132</v>
      </c>
      <c r="D177" s="81"/>
      <c r="E177" s="81"/>
      <c r="F177" s="80"/>
      <c r="G177" s="54"/>
    </row>
    <row r="178" spans="1:7">
      <c r="A178" s="46" t="s">
        <v>133</v>
      </c>
      <c r="D178" s="81">
        <v>2.0417248999999998E-3</v>
      </c>
      <c r="E178" s="81">
        <v>1.7238876000000001E-3</v>
      </c>
      <c r="F178" s="80"/>
      <c r="G178" s="54"/>
    </row>
    <row r="179" spans="1:7">
      <c r="A179" s="46" t="s">
        <v>134</v>
      </c>
      <c r="D179" s="81">
        <v>1.7599152E-3</v>
      </c>
      <c r="E179" s="81">
        <v>1.6192842E-3</v>
      </c>
      <c r="F179" s="80"/>
      <c r="G179" s="54"/>
    </row>
    <row r="180" spans="1:7">
      <c r="A180" s="46" t="s">
        <v>135</v>
      </c>
      <c r="D180" s="81">
        <v>1.9038681E-3</v>
      </c>
      <c r="E180" s="81">
        <v>1.739228E-3</v>
      </c>
      <c r="F180" s="80"/>
      <c r="G180" s="54"/>
    </row>
    <row r="181" spans="1:7">
      <c r="A181" s="46" t="s">
        <v>136</v>
      </c>
      <c r="D181" s="81">
        <v>1.8250935597136076E-3</v>
      </c>
      <c r="E181" s="81">
        <v>1.6316927864000303E-3</v>
      </c>
      <c r="F181" s="53"/>
      <c r="G181" s="54"/>
    </row>
    <row r="182" spans="1:7">
      <c r="A182" s="46" t="s">
        <v>137</v>
      </c>
      <c r="D182" s="81">
        <v>1.8826504399284019E-3</v>
      </c>
      <c r="E182" s="81">
        <v>1.6785231466000076E-3</v>
      </c>
      <c r="F182" s="53"/>
      <c r="G182" s="54"/>
    </row>
    <row r="183" spans="1:7">
      <c r="F183" s="53"/>
      <c r="G183" s="54"/>
    </row>
    <row r="184" spans="1:7">
      <c r="A184" s="2" t="s">
        <v>138</v>
      </c>
      <c r="B184" s="2"/>
      <c r="C184" s="2"/>
      <c r="D184" s="90">
        <v>2033271.55</v>
      </c>
      <c r="F184" s="53"/>
      <c r="G184" s="54"/>
    </row>
    <row r="185" spans="1:7">
      <c r="A185" s="2" t="s">
        <v>139</v>
      </c>
      <c r="B185" s="2"/>
      <c r="C185" s="2"/>
      <c r="D185" s="81">
        <v>1.8539688840059118E-3</v>
      </c>
      <c r="F185" s="53"/>
      <c r="G185" s="54"/>
    </row>
    <row r="186" spans="1:7">
      <c r="A186" s="2" t="s">
        <v>140</v>
      </c>
      <c r="B186" s="2"/>
      <c r="C186" s="2"/>
      <c r="D186" s="81">
        <v>4.9000000000000002E-2</v>
      </c>
      <c r="F186" s="53"/>
      <c r="G186" s="54"/>
    </row>
    <row r="187" spans="1:7">
      <c r="A187" s="2" t="s">
        <v>141</v>
      </c>
      <c r="B187" s="2"/>
      <c r="C187" s="2"/>
      <c r="D187" s="91" t="s">
        <v>155</v>
      </c>
      <c r="F187" s="53"/>
      <c r="G187" s="54"/>
    </row>
    <row r="188" spans="1:7">
      <c r="F188" s="53"/>
      <c r="G188" s="54"/>
    </row>
    <row r="189" spans="1:7">
      <c r="A189" s="2" t="s">
        <v>157</v>
      </c>
      <c r="D189" s="97">
        <v>82277895.489999995</v>
      </c>
      <c r="F189" s="53"/>
      <c r="G189" s="54"/>
    </row>
    <row r="190" spans="1:7">
      <c r="A190" s="2" t="s">
        <v>158</v>
      </c>
      <c r="B190" s="95"/>
      <c r="C190" s="95"/>
      <c r="D190" s="98">
        <v>3006</v>
      </c>
      <c r="F190" s="53"/>
      <c r="G190" s="54"/>
    </row>
    <row r="191" spans="1:7">
      <c r="F191" s="53"/>
      <c r="G191" s="54"/>
    </row>
    <row r="192" spans="1:7">
      <c r="A192" s="3" t="s">
        <v>142</v>
      </c>
      <c r="F192" s="53"/>
      <c r="G192" s="54"/>
    </row>
    <row r="193" spans="1:7">
      <c r="F193" s="53"/>
      <c r="G193" s="54"/>
    </row>
    <row r="194" spans="1:7">
      <c r="A194" s="46"/>
      <c r="E194" s="92"/>
      <c r="F194" s="53"/>
      <c r="G194" s="54"/>
    </row>
    <row r="195" spans="1:7">
      <c r="A195" s="46" t="s">
        <v>143</v>
      </c>
      <c r="E195" s="73"/>
      <c r="F195" s="53"/>
      <c r="G195" s="54"/>
    </row>
    <row r="196" spans="1:7">
      <c r="A196" s="46" t="s">
        <v>144</v>
      </c>
      <c r="E196" s="73"/>
      <c r="F196" s="53"/>
      <c r="G196" s="54"/>
    </row>
    <row r="197" spans="1:7">
      <c r="A197" s="46" t="s">
        <v>145</v>
      </c>
      <c r="E197" s="92"/>
      <c r="F197" s="53"/>
      <c r="G197" s="54"/>
    </row>
    <row r="198" spans="1:7">
      <c r="A198" s="46" t="s">
        <v>146</v>
      </c>
      <c r="E198" s="92" t="s">
        <v>156</v>
      </c>
      <c r="F198" s="53"/>
      <c r="G198" s="54"/>
    </row>
    <row r="199" spans="1:7">
      <c r="A199" s="46"/>
      <c r="E199" s="73"/>
      <c r="F199" s="53"/>
      <c r="G199" s="54"/>
    </row>
    <row r="200" spans="1:7">
      <c r="A200" s="46" t="s">
        <v>159</v>
      </c>
      <c r="E200" s="73"/>
      <c r="F200" s="53"/>
      <c r="G200" s="54"/>
    </row>
    <row r="201" spans="1:7">
      <c r="A201" s="46" t="s">
        <v>150</v>
      </c>
      <c r="E201" s="92" t="s">
        <v>156</v>
      </c>
      <c r="F201" s="53"/>
      <c r="G201" s="54"/>
    </row>
    <row r="202" spans="1:7">
      <c r="A202" s="46"/>
      <c r="E202" s="73"/>
      <c r="F202" s="53"/>
      <c r="G202" s="54"/>
    </row>
    <row r="203" spans="1:7">
      <c r="A203" s="46" t="s">
        <v>160</v>
      </c>
      <c r="E203" s="73"/>
      <c r="F203" s="53"/>
      <c r="G203" s="54"/>
    </row>
    <row r="204" spans="1:7">
      <c r="A204" s="46" t="s">
        <v>152</v>
      </c>
      <c r="E204" s="92" t="s">
        <v>156</v>
      </c>
      <c r="F204" s="53"/>
      <c r="G204" s="54"/>
    </row>
    <row r="205" spans="1:7">
      <c r="A205" s="46"/>
      <c r="E205" s="92"/>
      <c r="F205" s="53"/>
      <c r="G205" s="54"/>
    </row>
    <row r="206" spans="1:7">
      <c r="A206" s="46" t="s">
        <v>161</v>
      </c>
      <c r="E206" s="73"/>
      <c r="G206" s="54"/>
    </row>
    <row r="207" spans="1:7">
      <c r="A207" s="46" t="s">
        <v>154</v>
      </c>
      <c r="E207" s="92" t="s">
        <v>156</v>
      </c>
      <c r="F207" s="49"/>
      <c r="G207" s="54"/>
    </row>
    <row r="208" spans="1:7">
      <c r="G208" s="50"/>
    </row>
    <row r="209" spans="1:7">
      <c r="G209" s="50"/>
    </row>
    <row r="210" spans="1:7">
      <c r="F210" s="49"/>
      <c r="G210" s="50"/>
    </row>
    <row r="211" spans="1:7">
      <c r="F211" s="49"/>
      <c r="G211" s="50"/>
    </row>
    <row r="212" spans="1:7">
      <c r="F212" s="49"/>
      <c r="G212" s="50"/>
    </row>
    <row r="213" spans="1:7">
      <c r="F213" s="49"/>
      <c r="G213" s="50"/>
    </row>
    <row r="214" spans="1:7">
      <c r="A214" s="93"/>
      <c r="B214" s="93"/>
      <c r="C214" s="93"/>
      <c r="D214" s="93"/>
      <c r="E214" s="93"/>
      <c r="F214" s="49"/>
      <c r="G214" s="50"/>
    </row>
    <row r="215" spans="1:7">
      <c r="A215" s="93"/>
      <c r="B215" s="93"/>
      <c r="C215" s="93"/>
      <c r="D215" s="93"/>
      <c r="E215" s="93"/>
      <c r="F215" s="49"/>
      <c r="G215" s="50"/>
    </row>
    <row r="216" spans="1:7">
      <c r="A216" s="93"/>
      <c r="B216" s="93"/>
      <c r="C216" s="93"/>
      <c r="D216" s="93"/>
      <c r="E216" s="93"/>
      <c r="F216" s="49"/>
      <c r="G216" s="50"/>
    </row>
    <row r="217" spans="1:7">
      <c r="A217" s="93"/>
      <c r="B217" s="93"/>
      <c r="C217" s="93"/>
      <c r="D217" s="93"/>
      <c r="E217" s="93"/>
      <c r="F217" s="49"/>
      <c r="G217" s="50"/>
    </row>
    <row r="218" spans="1:7">
      <c r="A218" s="93"/>
      <c r="B218" s="93"/>
      <c r="C218" s="93"/>
      <c r="D218" s="93"/>
      <c r="E218" s="93"/>
      <c r="F218" s="49"/>
      <c r="G218" s="50"/>
    </row>
    <row r="219" spans="1:7">
      <c r="A219" s="93"/>
      <c r="B219" s="93"/>
      <c r="C219" s="93"/>
      <c r="D219" s="93"/>
      <c r="E219" s="93"/>
      <c r="F219" s="49"/>
      <c r="G219" s="50"/>
    </row>
    <row r="220" spans="1:7">
      <c r="A220" s="93"/>
      <c r="B220" s="93"/>
      <c r="C220" s="93"/>
      <c r="D220" s="93"/>
      <c r="E220" s="93"/>
      <c r="F220" s="49"/>
      <c r="G220" s="50"/>
    </row>
    <row r="221" spans="1:7">
      <c r="F221" s="49"/>
      <c r="G221" s="50"/>
    </row>
    <row r="222" spans="1:7">
      <c r="A222" s="93"/>
      <c r="B222" s="93"/>
      <c r="C222" s="93"/>
      <c r="D222" s="93"/>
      <c r="E222" s="93"/>
      <c r="F222" s="49"/>
      <c r="G222" s="50"/>
    </row>
    <row r="223" spans="1:7">
      <c r="A223" s="93"/>
      <c r="B223" s="93"/>
      <c r="C223" s="93"/>
      <c r="D223" s="93"/>
      <c r="E223" s="93"/>
      <c r="F223" s="49"/>
      <c r="G223" s="50"/>
    </row>
    <row r="224" spans="1:7">
      <c r="A224" s="93"/>
      <c r="B224" s="93"/>
      <c r="C224" s="93"/>
      <c r="D224" s="93"/>
      <c r="E224" s="93"/>
      <c r="F224" s="49"/>
      <c r="G224" s="50"/>
    </row>
    <row r="225" spans="1:7">
      <c r="A225" s="93"/>
      <c r="B225" s="93"/>
      <c r="C225" s="93"/>
      <c r="D225" s="93"/>
      <c r="E225" s="93"/>
      <c r="F225" s="49"/>
      <c r="G225" s="50"/>
    </row>
    <row r="226" spans="1:7">
      <c r="A226" s="93"/>
      <c r="B226" s="93"/>
      <c r="C226" s="93"/>
      <c r="D226" s="93"/>
      <c r="E226" s="93"/>
      <c r="F226" s="49"/>
      <c r="G226" s="50"/>
    </row>
    <row r="227" spans="1:7">
      <c r="A227" s="93"/>
      <c r="B227" s="93"/>
      <c r="C227" s="93"/>
      <c r="D227" s="93"/>
      <c r="E227" s="93"/>
      <c r="F227" s="49"/>
      <c r="G227" s="50"/>
    </row>
    <row r="228" spans="1:7">
      <c r="A228" s="93"/>
      <c r="B228" s="93"/>
      <c r="C228" s="93"/>
      <c r="D228" s="93"/>
      <c r="E228" s="93"/>
      <c r="F228" s="49"/>
      <c r="G228" s="50"/>
    </row>
    <row r="229" spans="1:7">
      <c r="F229" s="49"/>
      <c r="G229" s="50"/>
    </row>
    <row r="230" spans="1:7">
      <c r="F230" s="49"/>
      <c r="G230" s="50"/>
    </row>
    <row r="231" spans="1:7">
      <c r="F231" s="49"/>
      <c r="G231" s="50"/>
    </row>
    <row r="232" spans="1:7">
      <c r="F232" s="49"/>
      <c r="G232" s="50"/>
    </row>
    <row r="233" spans="1:7">
      <c r="F233" s="49"/>
      <c r="G233" s="50"/>
    </row>
    <row r="234" spans="1:7">
      <c r="F234" s="49"/>
      <c r="G234" s="50"/>
    </row>
    <row r="235" spans="1:7">
      <c r="F235" s="49"/>
      <c r="G235" s="50"/>
    </row>
    <row r="236" spans="1:7">
      <c r="F236" s="49"/>
      <c r="G236" s="50"/>
    </row>
    <row r="237" spans="1:7">
      <c r="F237" s="49"/>
      <c r="G237" s="50"/>
    </row>
    <row r="238" spans="1:7">
      <c r="F238" s="49"/>
      <c r="G238" s="50"/>
    </row>
    <row r="239" spans="1:7">
      <c r="F239" s="49"/>
      <c r="G239" s="50"/>
    </row>
    <row r="240" spans="1:7">
      <c r="F240" s="49"/>
      <c r="G240" s="50"/>
    </row>
    <row r="241" spans="6:7">
      <c r="F241" s="49"/>
      <c r="G241" s="50"/>
    </row>
    <row r="242" spans="6:7">
      <c r="F242" s="49"/>
      <c r="G242" s="50"/>
    </row>
    <row r="243" spans="6:7">
      <c r="F243" s="49"/>
      <c r="G243" s="50"/>
    </row>
    <row r="244" spans="6:7">
      <c r="F244" s="49"/>
      <c r="G244" s="50"/>
    </row>
    <row r="245" spans="6:7">
      <c r="F245" s="49"/>
      <c r="G245" s="50"/>
    </row>
    <row r="246" spans="6:7">
      <c r="F246" s="49"/>
      <c r="G246" s="50"/>
    </row>
    <row r="247" spans="6:7">
      <c r="F247" s="49"/>
      <c r="G247" s="50"/>
    </row>
    <row r="248" spans="6:7">
      <c r="F248" s="49"/>
      <c r="G248" s="50"/>
    </row>
    <row r="249" spans="6:7">
      <c r="F249" s="49"/>
      <c r="G249" s="50"/>
    </row>
    <row r="250" spans="6:7">
      <c r="F250" s="49"/>
      <c r="G250" s="50"/>
    </row>
    <row r="251" spans="6:7">
      <c r="F251" s="49"/>
      <c r="G251" s="50"/>
    </row>
    <row r="252" spans="6:7">
      <c r="F252" s="49"/>
      <c r="G252" s="50"/>
    </row>
    <row r="253" spans="6:7">
      <c r="F253" s="49"/>
      <c r="G253" s="50"/>
    </row>
    <row r="254" spans="6:7">
      <c r="F254" s="49"/>
      <c r="G254" s="50"/>
    </row>
    <row r="255" spans="6:7">
      <c r="F255" s="49"/>
      <c r="G255" s="50"/>
    </row>
    <row r="256" spans="6:7">
      <c r="F256" s="49"/>
      <c r="G256" s="50"/>
    </row>
    <row r="257" spans="6:7">
      <c r="F257" s="49"/>
      <c r="G257" s="50"/>
    </row>
    <row r="258" spans="6:7">
      <c r="F258" s="49"/>
      <c r="G258" s="50"/>
    </row>
    <row r="259" spans="6:7">
      <c r="F259" s="49"/>
      <c r="G259" s="50"/>
    </row>
    <row r="260" spans="6:7">
      <c r="F260" s="49"/>
      <c r="G260" s="50"/>
    </row>
    <row r="261" spans="6:7">
      <c r="F261" s="49"/>
      <c r="G261" s="50"/>
    </row>
    <row r="262" spans="6:7">
      <c r="F262" s="49"/>
      <c r="G262" s="50"/>
    </row>
    <row r="263" spans="6:7">
      <c r="F263" s="49"/>
      <c r="G263" s="50"/>
    </row>
    <row r="264" spans="6:7">
      <c r="F264" s="49"/>
      <c r="G264" s="50"/>
    </row>
    <row r="265" spans="6:7">
      <c r="F265" s="49"/>
      <c r="G265" s="50"/>
    </row>
    <row r="266" spans="6:7">
      <c r="F266" s="49"/>
      <c r="G266" s="50"/>
    </row>
    <row r="267" spans="6:7">
      <c r="F267" s="49"/>
      <c r="G267" s="50"/>
    </row>
    <row r="268" spans="6:7">
      <c r="F268" s="49"/>
      <c r="G268" s="50"/>
    </row>
    <row r="269" spans="6:7">
      <c r="F269" s="49"/>
      <c r="G269" s="50"/>
    </row>
    <row r="270" spans="6:7">
      <c r="F270" s="49"/>
      <c r="G270" s="50"/>
    </row>
    <row r="271" spans="6:7">
      <c r="F271" s="49"/>
      <c r="G271" s="50"/>
    </row>
    <row r="272" spans="6:7">
      <c r="F272" s="49"/>
      <c r="G272" s="50"/>
    </row>
    <row r="273" spans="6:7">
      <c r="F273" s="49"/>
      <c r="G273" s="50"/>
    </row>
    <row r="274" spans="6:7">
      <c r="F274" s="49"/>
      <c r="G274" s="50"/>
    </row>
    <row r="275" spans="6:7">
      <c r="F275" s="49"/>
      <c r="G275" s="50"/>
    </row>
    <row r="276" spans="6:7">
      <c r="F276" s="49"/>
      <c r="G276" s="50"/>
    </row>
    <row r="277" spans="6:7">
      <c r="F277" s="49"/>
      <c r="G277" s="50"/>
    </row>
    <row r="278" spans="6:7">
      <c r="F278" s="49"/>
      <c r="G278" s="50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19-C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Dec20</vt:lpstr>
      <vt:lpstr>Nov20</vt:lpstr>
      <vt:lpstr>Oct20</vt:lpstr>
      <vt:lpstr>Sep20</vt:lpstr>
      <vt:lpstr>Aug20</vt:lpstr>
      <vt:lpstr>Jul20</vt:lpstr>
      <vt:lpstr>Jun20</vt:lpstr>
      <vt:lpstr>May20</vt:lpstr>
      <vt:lpstr>Apr20</vt:lpstr>
      <vt:lpstr>Mar20</vt:lpstr>
      <vt:lpstr>Feb20</vt:lpstr>
      <vt:lpstr>Jan20</vt:lpstr>
    </vt:vector>
  </TitlesOfParts>
  <Company>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Yu</dc:creator>
  <cp:lastModifiedBy>Hales, Malori</cp:lastModifiedBy>
  <dcterms:created xsi:type="dcterms:W3CDTF">2020-08-28T15:54:44Z</dcterms:created>
  <dcterms:modified xsi:type="dcterms:W3CDTF">2021-04-27T16:42:11Z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