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ec21" sheetId="13" r:id="rId1"/>
    <sheet name="Nov21" sheetId="12" r:id="rId2"/>
    <sheet name="Oct21" sheetId="11" r:id="rId3"/>
    <sheet name="Sep21" sheetId="10" r:id="rId4"/>
    <sheet name="Aug21" sheetId="9" r:id="rId5"/>
    <sheet name="Jul21" sheetId="8" r:id="rId6"/>
    <sheet name="Jun21" sheetId="7" r:id="rId7"/>
    <sheet name="May21" sheetId="6" r:id="rId8"/>
    <sheet name="Apr21" sheetId="5" r:id="rId9"/>
    <sheet name="Mar21" sheetId="4" r:id="rId10"/>
    <sheet name="Feb21" sheetId="3" r:id="rId11"/>
    <sheet name="Jan21" sheetId="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1_BegBal" localSheetId="8">[1]Notes!$C$4</definedName>
    <definedName name="A1_BegBal" localSheetId="4">[2]Notes!$C$4</definedName>
    <definedName name="A1_BegBal" localSheetId="0">[12]Notes!$C$4</definedName>
    <definedName name="A1_BegBal" localSheetId="10">[3]Notes!$C$4</definedName>
    <definedName name="A1_BegBal" localSheetId="5">[4]Notes!$C$4</definedName>
    <definedName name="A1_BegBal" localSheetId="6">[5]Notes!$C$4</definedName>
    <definedName name="A1_BegBal" localSheetId="9">[6]Notes!$C$4</definedName>
    <definedName name="A1_BegBal" localSheetId="7">[7]Notes!$C$4</definedName>
    <definedName name="A1_BegBal" localSheetId="1">[11]Notes!$C$4</definedName>
    <definedName name="A1_BegBal" localSheetId="2">[10]Notes!$C$4</definedName>
    <definedName name="A1_BegBal" localSheetId="3">[8]Notes!$C$4</definedName>
    <definedName name="A1_BegBal">[9]Notes!$C$4</definedName>
    <definedName name="A1_EndBal" localSheetId="8">[1]Notes!$P$4</definedName>
    <definedName name="A1_EndBal" localSheetId="4">[2]Notes!$P$4</definedName>
    <definedName name="A1_EndBal" localSheetId="0">[12]Notes!$P$4</definedName>
    <definedName name="A1_EndBal" localSheetId="10">[3]Notes!$P$4</definedName>
    <definedName name="A1_EndBal" localSheetId="5">[4]Notes!$P$4</definedName>
    <definedName name="A1_EndBal" localSheetId="6">[5]Notes!$P$4</definedName>
    <definedName name="A1_EndBal" localSheetId="9">[6]Notes!$P$4</definedName>
    <definedName name="A1_EndBal" localSheetId="7">[7]Notes!$P$4</definedName>
    <definedName name="A1_EndBal" localSheetId="1">[11]Notes!$P$4</definedName>
    <definedName name="A1_EndBal" localSheetId="2">[10]Notes!$P$4</definedName>
    <definedName name="A1_EndBal" localSheetId="3">[8]Notes!$P$4</definedName>
    <definedName name="A1_EndBal">[9]Notes!$P$4</definedName>
    <definedName name="A1_FinalDist" localSheetId="8">[1]Notes!$C$23</definedName>
    <definedName name="A1_FinalDist" localSheetId="4">[2]Notes!$C$23</definedName>
    <definedName name="A1_FinalDist" localSheetId="0">[12]Notes!$C$23</definedName>
    <definedName name="A1_FinalDist" localSheetId="10">[3]Notes!$C$23</definedName>
    <definedName name="A1_FinalDist" localSheetId="5">[4]Notes!$C$23</definedName>
    <definedName name="A1_FinalDist" localSheetId="6">[5]Notes!$C$23</definedName>
    <definedName name="A1_FinalDist" localSheetId="9">[6]Notes!$C$23</definedName>
    <definedName name="A1_FinalDist" localSheetId="7">[7]Notes!$C$23</definedName>
    <definedName name="A1_FinalDist" localSheetId="1">[11]Notes!$C$23</definedName>
    <definedName name="A1_FinalDist" localSheetId="2">[10]Notes!$C$23</definedName>
    <definedName name="A1_FinalDist" localSheetId="3">[8]Notes!$C$23</definedName>
    <definedName name="A1_FinalDist">[9]Notes!$C$23</definedName>
    <definedName name="A2_FinalDist" localSheetId="8">[1]Notes!$C$24</definedName>
    <definedName name="A2_FinalDist" localSheetId="4">[2]Notes!$C$24</definedName>
    <definedName name="A2_FinalDist" localSheetId="0">[12]Notes!$C$24</definedName>
    <definedName name="A2_FinalDist" localSheetId="10">[3]Notes!$C$24</definedName>
    <definedName name="A2_FinalDist" localSheetId="5">[4]Notes!$C$24</definedName>
    <definedName name="A2_FinalDist" localSheetId="6">[5]Notes!$C$24</definedName>
    <definedName name="A2_FinalDist" localSheetId="9">[6]Notes!$C$24</definedName>
    <definedName name="A2_FinalDist" localSheetId="7">[7]Notes!$C$24</definedName>
    <definedName name="A2_FinalDist" localSheetId="1">[11]Notes!$C$24</definedName>
    <definedName name="A2_FinalDist" localSheetId="2">[10]Notes!$C$24</definedName>
    <definedName name="A2_FinalDist" localSheetId="3">[8]Notes!$C$24</definedName>
    <definedName name="A2_FinalDist">[9]Notes!$C$24</definedName>
    <definedName name="A2a_BegBal" localSheetId="8">[1]Notes!$C$5</definedName>
    <definedName name="A2a_BegBal" localSheetId="4">[2]Notes!$C$5</definedName>
    <definedName name="A2a_BegBal" localSheetId="0">[12]Notes!$C$5</definedName>
    <definedName name="A2a_BegBal" localSheetId="10">[3]Notes!$C$5</definedName>
    <definedName name="A2a_BegBal" localSheetId="5">[4]Notes!$C$5</definedName>
    <definedName name="A2a_BegBal" localSheetId="6">[5]Notes!$C$5</definedName>
    <definedName name="A2a_BegBal" localSheetId="9">[6]Notes!$C$5</definedName>
    <definedName name="A2a_BegBal" localSheetId="7">[7]Notes!$C$5</definedName>
    <definedName name="A2a_BegBal" localSheetId="1">[11]Notes!$C$5</definedName>
    <definedName name="A2a_BegBal" localSheetId="2">[10]Notes!$C$5</definedName>
    <definedName name="A2a_BegBal" localSheetId="3">[8]Notes!$C$5</definedName>
    <definedName name="A2a_BegBal">[9]Notes!$C$5</definedName>
    <definedName name="A2a_EndBal" localSheetId="8">[1]Notes!$P$5</definedName>
    <definedName name="A2a_EndBal" localSheetId="4">[2]Notes!$P$5</definedName>
    <definedName name="A2a_EndBal" localSheetId="0">[12]Notes!$P$5</definedName>
    <definedName name="A2a_EndBal" localSheetId="10">[3]Notes!$P$5</definedName>
    <definedName name="A2a_EndBal" localSheetId="5">[4]Notes!$P$5</definedName>
    <definedName name="A2a_EndBal" localSheetId="6">[5]Notes!$P$5</definedName>
    <definedName name="A2a_EndBal" localSheetId="9">[6]Notes!$P$5</definedName>
    <definedName name="A2a_EndBal" localSheetId="7">[7]Notes!$P$5</definedName>
    <definedName name="A2a_EndBal" localSheetId="1">[11]Notes!$P$5</definedName>
    <definedName name="A2a_EndBal" localSheetId="2">[10]Notes!$P$5</definedName>
    <definedName name="A2a_EndBal" localSheetId="3">[8]Notes!$P$5</definedName>
    <definedName name="A2a_EndBal">[9]Notes!$P$5</definedName>
    <definedName name="A2b_BegBal" localSheetId="8">[1]Notes!$C$6</definedName>
    <definedName name="A2b_BegBal" localSheetId="4">[2]Notes!$C$6</definedName>
    <definedName name="A2b_BegBal" localSheetId="0">[12]Notes!$C$6</definedName>
    <definedName name="A2b_BegBal" localSheetId="10">[3]Notes!$C$6</definedName>
    <definedName name="A2b_BegBal" localSheetId="5">[4]Notes!$C$6</definedName>
    <definedName name="A2b_BegBal" localSheetId="6">[5]Notes!$C$6</definedName>
    <definedName name="A2b_BegBal" localSheetId="9">[6]Notes!$C$6</definedName>
    <definedName name="A2b_BegBal" localSheetId="7">[7]Notes!$C$6</definedName>
    <definedName name="A2b_BegBal" localSheetId="1">[11]Notes!$C$6</definedName>
    <definedName name="A2b_BegBal" localSheetId="2">[10]Notes!$C$6</definedName>
    <definedName name="A2b_BegBal" localSheetId="3">[8]Notes!$C$6</definedName>
    <definedName name="A2b_BegBal">[9]Notes!$C$6</definedName>
    <definedName name="A2b_EndBal" localSheetId="8">[1]Notes!$P$6</definedName>
    <definedName name="A2b_EndBal" localSheetId="4">[2]Notes!$P$6</definedName>
    <definedName name="A2b_EndBal" localSheetId="0">[12]Notes!$P$6</definedName>
    <definedName name="A2b_EndBal" localSheetId="10">[3]Notes!$P$6</definedName>
    <definedName name="A2b_EndBal" localSheetId="5">[4]Notes!$P$6</definedName>
    <definedName name="A2b_EndBal" localSheetId="6">[5]Notes!$P$6</definedName>
    <definedName name="A2b_EndBal" localSheetId="9">[6]Notes!$P$6</definedName>
    <definedName name="A2b_EndBal" localSheetId="7">[7]Notes!$P$6</definedName>
    <definedName name="A2b_EndBal" localSheetId="1">[11]Notes!$P$6</definedName>
    <definedName name="A2b_EndBal" localSheetId="2">[10]Notes!$P$6</definedName>
    <definedName name="A2b_EndBal" localSheetId="3">[8]Notes!$P$6</definedName>
    <definedName name="A2b_EndBal">[9]Notes!$P$6</definedName>
    <definedName name="A3_BegBal" localSheetId="8">[1]Notes!$C$7</definedName>
    <definedName name="A3_BegBal" localSheetId="4">[2]Notes!$C$7</definedName>
    <definedName name="A3_BegBal" localSheetId="0">[12]Notes!$C$7</definedName>
    <definedName name="A3_BegBal" localSheetId="10">[3]Notes!$C$7</definedName>
    <definedName name="A3_BegBal" localSheetId="5">[4]Notes!$C$7</definedName>
    <definedName name="A3_BegBal" localSheetId="6">[5]Notes!$C$7</definedName>
    <definedName name="A3_BegBal" localSheetId="9">[6]Notes!$C$7</definedName>
    <definedName name="A3_BegBal" localSheetId="7">[7]Notes!$C$7</definedName>
    <definedName name="A3_BegBal" localSheetId="1">[11]Notes!$C$7</definedName>
    <definedName name="A3_BegBal" localSheetId="2">[10]Notes!$C$7</definedName>
    <definedName name="A3_BegBal" localSheetId="3">[8]Notes!$C$7</definedName>
    <definedName name="A3_BegBal">[9]Notes!$C$7</definedName>
    <definedName name="A3_EndBal" localSheetId="8">[1]Notes!$P$7</definedName>
    <definedName name="A3_EndBal" localSheetId="4">[2]Notes!$P$7</definedName>
    <definedName name="A3_EndBal" localSheetId="0">[12]Notes!$P$7</definedName>
    <definedName name="A3_EndBal" localSheetId="10">[3]Notes!$P$7</definedName>
    <definedName name="A3_EndBal" localSheetId="5">[4]Notes!$P$7</definedName>
    <definedName name="A3_EndBal" localSheetId="6">[5]Notes!$P$7</definedName>
    <definedName name="A3_EndBal" localSheetId="9">[6]Notes!$P$7</definedName>
    <definedName name="A3_EndBal" localSheetId="7">[7]Notes!$P$7</definedName>
    <definedName name="A3_EndBal" localSheetId="1">[11]Notes!$P$7</definedName>
    <definedName name="A3_EndBal" localSheetId="2">[10]Notes!$P$7</definedName>
    <definedName name="A3_EndBal" localSheetId="3">[8]Notes!$P$7</definedName>
    <definedName name="A3_EndBal">[9]Notes!$P$7</definedName>
    <definedName name="A3_FinalDist" localSheetId="8">[1]Notes!$C$26</definedName>
    <definedName name="A3_FinalDist" localSheetId="4">[2]Notes!$C$26</definedName>
    <definedName name="A3_FinalDist" localSheetId="0">[12]Notes!$C$26</definedName>
    <definedName name="A3_FinalDist" localSheetId="10">[3]Notes!$C$26</definedName>
    <definedName name="A3_FinalDist" localSheetId="5">[4]Notes!$C$26</definedName>
    <definedName name="A3_FinalDist" localSheetId="6">[5]Notes!$C$26</definedName>
    <definedName name="A3_FinalDist" localSheetId="9">[6]Notes!$C$26</definedName>
    <definedName name="A3_FinalDist" localSheetId="7">[7]Notes!$C$26</definedName>
    <definedName name="A3_FinalDist" localSheetId="1">[11]Notes!$C$26</definedName>
    <definedName name="A3_FinalDist" localSheetId="2">[10]Notes!$C$26</definedName>
    <definedName name="A3_FinalDist" localSheetId="3">[8]Notes!$C$26</definedName>
    <definedName name="A3_FinalDist">[9]Notes!$C$26</definedName>
    <definedName name="A3B_BegBal" localSheetId="8">[1]Notes!#REF!</definedName>
    <definedName name="A3B_BegBal" localSheetId="4">[2]Notes!#REF!</definedName>
    <definedName name="A3B_BegBal" localSheetId="0">[12]Notes!#REF!</definedName>
    <definedName name="A3B_BegBal" localSheetId="10">[3]Notes!#REF!</definedName>
    <definedName name="A3B_BegBal" localSheetId="5">[4]Notes!#REF!</definedName>
    <definedName name="A3B_BegBal" localSheetId="6">[5]Notes!#REF!</definedName>
    <definedName name="A3B_BegBal" localSheetId="9">[6]Notes!#REF!</definedName>
    <definedName name="A3B_BegBal" localSheetId="7">[7]Notes!#REF!</definedName>
    <definedName name="A3B_BegBal" localSheetId="1">[11]Notes!#REF!</definedName>
    <definedName name="A3B_BegBal" localSheetId="2">[10]Notes!#REF!</definedName>
    <definedName name="A3B_BegBal" localSheetId="3">[8]Notes!#REF!</definedName>
    <definedName name="A3B_BegBal">[9]Notes!#REF!</definedName>
    <definedName name="A3B_EndBal" localSheetId="8">[1]Notes!#REF!</definedName>
    <definedName name="A3B_EndBal" localSheetId="4">[2]Notes!#REF!</definedName>
    <definedName name="A3B_EndBal" localSheetId="0">[12]Notes!#REF!</definedName>
    <definedName name="A3B_EndBal" localSheetId="10">[3]Notes!#REF!</definedName>
    <definedName name="A3B_EndBal" localSheetId="5">[4]Notes!#REF!</definedName>
    <definedName name="A3B_EndBal" localSheetId="6">[5]Notes!#REF!</definedName>
    <definedName name="A3B_EndBal" localSheetId="9">[6]Notes!#REF!</definedName>
    <definedName name="A3B_EndBal" localSheetId="7">[7]Notes!#REF!</definedName>
    <definedName name="A3B_EndBal" localSheetId="1">[11]Notes!#REF!</definedName>
    <definedName name="A3B_EndBal" localSheetId="2">[10]Notes!#REF!</definedName>
    <definedName name="A3B_EndBal" localSheetId="3">[8]Notes!#REF!</definedName>
    <definedName name="A3B_EndBal">[9]Notes!#REF!</definedName>
    <definedName name="A3B_FinalDist" localSheetId="8">[1]Notes!#REF!</definedName>
    <definedName name="A3B_FinalDist" localSheetId="4">[2]Notes!#REF!</definedName>
    <definedName name="A3B_FinalDist" localSheetId="0">[12]Notes!#REF!</definedName>
    <definedName name="A3B_FinalDist" localSheetId="10">[3]Notes!#REF!</definedName>
    <definedName name="A3B_FinalDist" localSheetId="5">[4]Notes!#REF!</definedName>
    <definedName name="A3B_FinalDist" localSheetId="6">[5]Notes!#REF!</definedName>
    <definedName name="A3B_FinalDist" localSheetId="9">[6]Notes!#REF!</definedName>
    <definedName name="A3B_FinalDist" localSheetId="7">[7]Notes!#REF!</definedName>
    <definedName name="A3B_FinalDist" localSheetId="1">[11]Notes!#REF!</definedName>
    <definedName name="A3B_FinalDist" localSheetId="2">[10]Notes!#REF!</definedName>
    <definedName name="A3B_FinalDist" localSheetId="3">[8]Notes!#REF!</definedName>
    <definedName name="A3B_FinalDist">[9]Notes!#REF!</definedName>
    <definedName name="A4_BegBal" localSheetId="8">[1]Notes!$C$8</definedName>
    <definedName name="A4_BegBal" localSheetId="4">[2]Notes!$C$8</definedName>
    <definedName name="A4_BegBal" localSheetId="0">[12]Notes!$C$8</definedName>
    <definedName name="A4_BegBal" localSheetId="10">[3]Notes!$C$8</definedName>
    <definedName name="A4_BegBal" localSheetId="5">[4]Notes!$C$8</definedName>
    <definedName name="A4_BegBal" localSheetId="6">[5]Notes!$C$8</definedName>
    <definedName name="A4_BegBal" localSheetId="9">[6]Notes!$C$8</definedName>
    <definedName name="A4_BegBal" localSheetId="7">[7]Notes!$C$8</definedName>
    <definedName name="A4_BegBal" localSheetId="1">[11]Notes!$C$8</definedName>
    <definedName name="A4_BegBal" localSheetId="2">[10]Notes!$C$8</definedName>
    <definedName name="A4_BegBal" localSheetId="3">[8]Notes!$C$8</definedName>
    <definedName name="A4_BegBal">[9]Notes!$C$8</definedName>
    <definedName name="A4_EndBal" localSheetId="8">[1]Notes!$P$8</definedName>
    <definedName name="A4_EndBal" localSheetId="4">[2]Notes!$P$8</definedName>
    <definedName name="A4_EndBal" localSheetId="0">[12]Notes!$P$8</definedName>
    <definedName name="A4_EndBal" localSheetId="10">[3]Notes!$P$8</definedName>
    <definedName name="A4_EndBal" localSheetId="5">[4]Notes!$P$8</definedName>
    <definedName name="A4_EndBal" localSheetId="6">[5]Notes!$P$8</definedName>
    <definedName name="A4_EndBal" localSheetId="9">[6]Notes!$P$8</definedName>
    <definedName name="A4_EndBal" localSheetId="7">[7]Notes!$P$8</definedName>
    <definedName name="A4_EndBal" localSheetId="1">[11]Notes!$P$8</definedName>
    <definedName name="A4_EndBal" localSheetId="2">[10]Notes!$P$8</definedName>
    <definedName name="A4_EndBal" localSheetId="3">[8]Notes!$P$8</definedName>
    <definedName name="A4_EndBal">[9]Notes!$P$8</definedName>
    <definedName name="A4_FinalDist" localSheetId="8">[1]Notes!$C$27</definedName>
    <definedName name="A4_FinalDist" localSheetId="4">[2]Notes!$C$27</definedName>
    <definedName name="A4_FinalDist" localSheetId="0">[12]Notes!$C$27</definedName>
    <definedName name="A4_FinalDist" localSheetId="10">[3]Notes!$C$27</definedName>
    <definedName name="A4_FinalDist" localSheetId="5">[4]Notes!$C$27</definedName>
    <definedName name="A4_FinalDist" localSheetId="6">[5]Notes!$C$27</definedName>
    <definedName name="A4_FinalDist" localSheetId="9">[6]Notes!$C$27</definedName>
    <definedName name="A4_FinalDist" localSheetId="7">[7]Notes!$C$27</definedName>
    <definedName name="A4_FinalDist" localSheetId="1">[11]Notes!$C$27</definedName>
    <definedName name="A4_FinalDist" localSheetId="2">[10]Notes!$C$27</definedName>
    <definedName name="A4_FinalDist" localSheetId="3">[8]Notes!$C$27</definedName>
    <definedName name="A4_FinalDist">[9]Notes!$C$27</definedName>
    <definedName name="Adj_BegBal" localSheetId="8">[1]Collateral!$B$8</definedName>
    <definedName name="Adj_BegBal" localSheetId="4">[2]Collateral!$B$8</definedName>
    <definedName name="Adj_BegBal" localSheetId="0">[12]Collateral!$B$8</definedName>
    <definedName name="Adj_BegBal" localSheetId="10">[3]Collateral!$B$8</definedName>
    <definedName name="Adj_BegBal" localSheetId="5">[4]Collateral!$B$8</definedName>
    <definedName name="Adj_BegBal" localSheetId="6">[5]Collateral!$B$8</definedName>
    <definedName name="Adj_BegBal" localSheetId="9">[6]Collateral!$B$8</definedName>
    <definedName name="Adj_BegBal" localSheetId="7">[7]Collateral!$B$8</definedName>
    <definedName name="Adj_BegBal" localSheetId="1">[11]Collateral!$B$8</definedName>
    <definedName name="Adj_BegBal" localSheetId="2">[10]Collateral!$B$8</definedName>
    <definedName name="Adj_BegBal" localSheetId="3">[8]Collateral!$B$8</definedName>
    <definedName name="Adj_BegBal">[9]Collateral!$B$8</definedName>
    <definedName name="Adj_EndBal" localSheetId="8">[1]Collateral!$B$9</definedName>
    <definedName name="Adj_EndBal" localSheetId="4">[2]Collateral!$B$9</definedName>
    <definedName name="Adj_EndBal" localSheetId="0">[12]Collateral!$B$9</definedName>
    <definedName name="Adj_EndBal" localSheetId="10">[3]Collateral!$B$9</definedName>
    <definedName name="Adj_EndBal" localSheetId="5">[4]Collateral!$B$9</definedName>
    <definedName name="Adj_EndBal" localSheetId="6">[5]Collateral!$B$9</definedName>
    <definedName name="Adj_EndBal" localSheetId="9">[6]Collateral!$B$9</definedName>
    <definedName name="Adj_EndBal" localSheetId="7">[7]Collateral!$B$9</definedName>
    <definedName name="Adj_EndBal" localSheetId="1">[11]Collateral!$B$9</definedName>
    <definedName name="Adj_EndBal" localSheetId="2">[10]Collateral!$B$9</definedName>
    <definedName name="Adj_EndBal" localSheetId="3">[8]Collateral!$B$9</definedName>
    <definedName name="Adj_EndBal">[9]Collateral!$B$9</definedName>
    <definedName name="Avail_Amt" localSheetId="8">[1]Waterfall!$C$7</definedName>
    <definedName name="Avail_Amt" localSheetId="4">[2]Waterfall!$C$7</definedName>
    <definedName name="Avail_Amt" localSheetId="0">[12]Waterfall!$C$7</definedName>
    <definedName name="Avail_Amt" localSheetId="10">[3]Waterfall!$C$7</definedName>
    <definedName name="Avail_Amt" localSheetId="5">[4]Waterfall!$C$7</definedName>
    <definedName name="Avail_Amt" localSheetId="6">[5]Waterfall!$C$7</definedName>
    <definedName name="Avail_Amt" localSheetId="9">[6]Waterfall!$C$7</definedName>
    <definedName name="Avail_Amt" localSheetId="7">[7]Waterfall!$C$7</definedName>
    <definedName name="Avail_Amt" localSheetId="1">[11]Waterfall!$C$7</definedName>
    <definedName name="Avail_Amt" localSheetId="2">[10]Waterfall!$C$7</definedName>
    <definedName name="Avail_Amt" localSheetId="3">[8]Waterfall!$C$7</definedName>
    <definedName name="Avail_Amt">[9]Waterfall!$C$7</definedName>
    <definedName name="Cert_BegBal" localSheetId="8">[1]Notes!$C$9</definedName>
    <definedName name="Cert_BegBal" localSheetId="4">[2]Notes!$C$9</definedName>
    <definedName name="Cert_BegBal" localSheetId="0">[12]Notes!$C$9</definedName>
    <definedName name="Cert_BegBal" localSheetId="10">[3]Notes!$C$9</definedName>
    <definedName name="Cert_BegBal" localSheetId="5">[4]Notes!$C$9</definedName>
    <definedName name="Cert_BegBal" localSheetId="6">[5]Notes!$C$9</definedName>
    <definedName name="Cert_BegBal" localSheetId="9">[6]Notes!$C$9</definedName>
    <definedName name="Cert_BegBal" localSheetId="7">[7]Notes!$C$9</definedName>
    <definedName name="Cert_BegBal" localSheetId="1">[11]Notes!$C$9</definedName>
    <definedName name="Cert_BegBal" localSheetId="2">[10]Notes!$C$9</definedName>
    <definedName name="Cert_BegBal" localSheetId="3">[8]Notes!$C$9</definedName>
    <definedName name="Cert_BegBal">[9]Notes!$C$9</definedName>
    <definedName name="Cert_EndBal" localSheetId="8">[1]Notes!$P$9</definedName>
    <definedName name="Cert_EndBal" localSheetId="4">[2]Notes!$P$9</definedName>
    <definedName name="Cert_EndBal" localSheetId="0">[12]Notes!$P$9</definedName>
    <definedName name="Cert_EndBal" localSheetId="10">[3]Notes!$P$9</definedName>
    <definedName name="Cert_EndBal" localSheetId="5">[4]Notes!$P$9</definedName>
    <definedName name="Cert_EndBal" localSheetId="6">[5]Notes!$P$9</definedName>
    <definedName name="Cert_EndBal" localSheetId="9">[6]Notes!$P$9</definedName>
    <definedName name="Cert_EndBal" localSheetId="7">[7]Notes!$P$9</definedName>
    <definedName name="Cert_EndBal" localSheetId="1">[11]Notes!$P$9</definedName>
    <definedName name="Cert_EndBal" localSheetId="2">[10]Notes!$P$9</definedName>
    <definedName name="Cert_EndBal" localSheetId="3">[8]Notes!$P$9</definedName>
    <definedName name="Cert_EndBal">[9]Notes!$P$9</definedName>
    <definedName name="Coll_BegBal" localSheetId="8">[1]Collateral!$B$4</definedName>
    <definedName name="Coll_BegBal" localSheetId="4">[2]Collateral!$B$4</definedName>
    <definedName name="Coll_BegBal" localSheetId="0">[12]Collateral!$B$4</definedName>
    <definedName name="Coll_BegBal" localSheetId="10">[3]Collateral!$B$4</definedName>
    <definedName name="Coll_BegBal" localSheetId="5">[4]Collateral!$B$4</definedName>
    <definedName name="Coll_BegBal" localSheetId="6">[5]Collateral!$B$4</definedName>
    <definedName name="Coll_BegBal" localSheetId="9">[6]Collateral!$B$4</definedName>
    <definedName name="Coll_BegBal" localSheetId="7">[7]Collateral!$B$4</definedName>
    <definedName name="Coll_BegBal" localSheetId="1">[11]Collateral!$B$4</definedName>
    <definedName name="Coll_BegBal" localSheetId="2">[10]Collateral!$B$4</definedName>
    <definedName name="Coll_BegBal" localSheetId="3">[8]Collateral!$B$4</definedName>
    <definedName name="Coll_BegBal">[9]Collateral!$B$4</definedName>
    <definedName name="Coll_EndBal" localSheetId="8">[1]Collateral!$B$5</definedName>
    <definedName name="Coll_EndBal" localSheetId="4">[2]Collateral!$B$5</definedName>
    <definedName name="Coll_EndBal" localSheetId="0">[12]Collateral!$B$5</definedName>
    <definedName name="Coll_EndBal" localSheetId="10">[3]Collateral!$B$5</definedName>
    <definedName name="Coll_EndBal" localSheetId="5">[4]Collateral!$B$5</definedName>
    <definedName name="Coll_EndBal" localSheetId="6">[5]Collateral!$B$5</definedName>
    <definedName name="Coll_EndBal" localSheetId="9">[6]Collateral!$B$5</definedName>
    <definedName name="Coll_EndBal" localSheetId="7">[7]Collateral!$B$5</definedName>
    <definedName name="Coll_EndBal" localSheetId="1">[11]Collateral!$B$5</definedName>
    <definedName name="Coll_EndBal" localSheetId="2">[10]Collateral!$B$5</definedName>
    <definedName name="Coll_EndBal" localSheetId="3">[8]Collateral!$B$5</definedName>
    <definedName name="Coll_EndBal">[9]Collateral!$B$5</definedName>
    <definedName name="Curr_DistDate" localSheetId="8">[1]Notes!$C$18</definedName>
    <definedName name="Curr_DistDate" localSheetId="4">[2]Notes!$C$18</definedName>
    <definedName name="Curr_DistDate" localSheetId="0">[12]Notes!$C$18</definedName>
    <definedName name="Curr_DistDate" localSheetId="10">[3]Notes!$C$18</definedName>
    <definedName name="Curr_DistDate" localSheetId="5">[4]Notes!$C$18</definedName>
    <definedName name="Curr_DistDate" localSheetId="6">[5]Notes!$C$18</definedName>
    <definedName name="Curr_DistDate" localSheetId="9">[6]Notes!$C$18</definedName>
    <definedName name="Curr_DistDate" localSheetId="7">[7]Notes!$C$18</definedName>
    <definedName name="Curr_DistDate" localSheetId="1">[11]Notes!$C$18</definedName>
    <definedName name="Curr_DistDate" localSheetId="2">[10]Notes!$C$18</definedName>
    <definedName name="Curr_DistDate" localSheetId="3">[8]Notes!$C$18</definedName>
    <definedName name="Curr_DistDate">[9]Notes!$C$18</definedName>
    <definedName name="Events_of_Default" localSheetId="8">[1]Waterfall!$B$4</definedName>
    <definedName name="Events_of_Default" localSheetId="4">[2]Waterfall!$B$4</definedName>
    <definedName name="Events_of_Default" localSheetId="0">[12]Waterfall!$B$4</definedName>
    <definedName name="Events_of_Default" localSheetId="10">[3]Waterfall!$B$4</definedName>
    <definedName name="Events_of_Default" localSheetId="5">[4]Waterfall!$B$4</definedName>
    <definedName name="Events_of_Default" localSheetId="6">[5]Waterfall!$B$4</definedName>
    <definedName name="Events_of_Default" localSheetId="9">[6]Waterfall!$B$4</definedName>
    <definedName name="Events_of_Default" localSheetId="7">[7]Waterfall!$B$4</definedName>
    <definedName name="Events_of_Default" localSheetId="1">[11]Waterfall!$B$4</definedName>
    <definedName name="Events_of_Default" localSheetId="2">[10]Waterfall!$B$4</definedName>
    <definedName name="Events_of_Default" localSheetId="3">[8]Waterfall!$B$4</definedName>
    <definedName name="Events_of_Default">[9]Waterfall!$B$4</definedName>
    <definedName name="First_DistDate" localSheetId="8">[1]Notes!$C$16</definedName>
    <definedName name="First_DistDate" localSheetId="4">[2]Notes!$C$16</definedName>
    <definedName name="First_DistDate" localSheetId="0">[12]Notes!$C$16</definedName>
    <definedName name="First_DistDate" localSheetId="10">[3]Notes!$C$16</definedName>
    <definedName name="First_DistDate" localSheetId="5">[4]Notes!$C$16</definedName>
    <definedName name="First_DistDate" localSheetId="6">[5]Notes!$C$16</definedName>
    <definedName name="First_DistDate" localSheetId="9">[6]Notes!$C$16</definedName>
    <definedName name="First_DistDate" localSheetId="7">[7]Notes!$C$16</definedName>
    <definedName name="First_DistDate" localSheetId="1">[11]Notes!$C$16</definedName>
    <definedName name="First_DistDate" localSheetId="2">[10]Notes!$C$16</definedName>
    <definedName name="First_DistDate" localSheetId="3">[8]Notes!$C$16</definedName>
    <definedName name="First_DistDate">[9]Notes!$C$16</definedName>
    <definedName name="HTML_CodePage" hidden="1">1252</definedName>
    <definedName name="HTML_Control" localSheetId="8" hidden="1">{"'Filing Version'!$A$1:$F$168"}</definedName>
    <definedName name="HTML_Control" localSheetId="4" hidden="1">{"'Filing Version'!$A$1:$F$168"}</definedName>
    <definedName name="HTML_Control" localSheetId="0" hidden="1">{"'Filing Version'!$A$1:$F$168"}</definedName>
    <definedName name="HTML_Control" localSheetId="10" hidden="1">{"'Filing Version'!$A$1:$F$168"}</definedName>
    <definedName name="HTML_Control" localSheetId="5" hidden="1">{"'Filing Version'!$A$1:$F$168"}</definedName>
    <definedName name="HTML_Control" localSheetId="6" hidden="1">{"'Filing Version'!$A$1:$F$168"}</definedName>
    <definedName name="HTML_Control" localSheetId="9" hidden="1">{"'Filing Version'!$A$1:$F$168"}</definedName>
    <definedName name="HTML_Control" localSheetId="7" hidden="1">{"'Filing Version'!$A$1:$F$168"}</definedName>
    <definedName name="HTML_Control" localSheetId="1" hidden="1">{"'Filing Version'!$A$1:$F$168"}</definedName>
    <definedName name="HTML_Control" localSheetId="2" hidden="1">{"'Filing Version'!$A$1:$F$168"}</definedName>
    <definedName name="HTML_Control" localSheetId="3" hidden="1">{"'Filing Version'!$A$1:$F$168"}</definedName>
    <definedName name="HTML_Control" hidden="1">{"'Filing Version'!$A$1:$F$168"}</definedName>
    <definedName name="HTML_Control_1" localSheetId="8" hidden="1">{"'Filing Version'!$A$1:$F$168"}</definedName>
    <definedName name="HTML_Control_1" localSheetId="4" hidden="1">{"'Filing Version'!$A$1:$F$168"}</definedName>
    <definedName name="HTML_Control_1" localSheetId="0" hidden="1">{"'Filing Version'!$A$1:$F$168"}</definedName>
    <definedName name="HTML_Control_1" localSheetId="10" hidden="1">{"'Filing Version'!$A$1:$F$168"}</definedName>
    <definedName name="HTML_Control_1" localSheetId="11" hidden="1">{"'Filing Version'!$A$1:$F$168"}</definedName>
    <definedName name="HTML_Control_1" localSheetId="5" hidden="1">{"'Filing Version'!$A$1:$F$168"}</definedName>
    <definedName name="HTML_Control_1" localSheetId="6" hidden="1">{"'Filing Version'!$A$1:$F$168"}</definedName>
    <definedName name="HTML_Control_1" localSheetId="9" hidden="1">{"'Filing Version'!$A$1:$F$168"}</definedName>
    <definedName name="HTML_Control_1" localSheetId="7" hidden="1">{"'Filing Version'!$A$1:$F$168"}</definedName>
    <definedName name="HTML_Control_1" localSheetId="1" hidden="1">{"'Filing Version'!$A$1:$F$168"}</definedName>
    <definedName name="HTML_Control_1" localSheetId="2" hidden="1">{"'Filing Version'!$A$1:$F$168"}</definedName>
    <definedName name="HTML_Control_1" localSheetId="3" hidden="1">{"'Filing Version'!$A$1:$F$168"}</definedName>
    <definedName name="HTML_Description" hidden="1">"NAR 2002-C"</definedName>
    <definedName name="HTML_Email" hidden="1">""</definedName>
    <definedName name="HTML_Header" hidden="1">""</definedName>
    <definedName name="HTML_LastUpdate" hidden="1">"12/09/2002"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"Q:\TREASURY\EXCEL\OwnerTrust02C\HTML_02C_113002.htm"</definedName>
    <definedName name="HTML_Title" hidden="1">""</definedName>
    <definedName name="OC_BegBal" localSheetId="8">[1]Collateral!$B$6</definedName>
    <definedName name="OC_BegBal" localSheetId="4">[2]Collateral!$B$6</definedName>
    <definedName name="OC_BegBal" localSheetId="0">[12]Collateral!$B$6</definedName>
    <definedName name="OC_BegBal" localSheetId="10">[3]Collateral!$B$6</definedName>
    <definedName name="OC_BegBal" localSheetId="5">[4]Collateral!$B$6</definedName>
    <definedName name="OC_BegBal" localSheetId="6">[5]Collateral!$B$6</definedName>
    <definedName name="OC_BegBal" localSheetId="9">[6]Collateral!$B$6</definedName>
    <definedName name="OC_BegBal" localSheetId="7">[7]Collateral!$B$6</definedName>
    <definedName name="OC_BegBal" localSheetId="1">[11]Collateral!$B$6</definedName>
    <definedName name="OC_BegBal" localSheetId="2">[10]Collateral!$B$6</definedName>
    <definedName name="OC_BegBal" localSheetId="3">[8]Collateral!$B$6</definedName>
    <definedName name="OC_BegBal">[9]Collateral!$B$6</definedName>
    <definedName name="OC_EndBal" localSheetId="8">[1]Collateral!$B$7</definedName>
    <definedName name="OC_EndBal" localSheetId="4">[2]Collateral!$B$7</definedName>
    <definedName name="OC_EndBal" localSheetId="0">[12]Collateral!$B$7</definedName>
    <definedName name="OC_EndBal" localSheetId="10">[3]Collateral!$B$7</definedName>
    <definedName name="OC_EndBal" localSheetId="5">[4]Collateral!$B$7</definedName>
    <definedName name="OC_EndBal" localSheetId="6">[5]Collateral!$B$7</definedName>
    <definedName name="OC_EndBal" localSheetId="9">[6]Collateral!$B$7</definedName>
    <definedName name="OC_EndBal" localSheetId="7">[7]Collateral!$B$7</definedName>
    <definedName name="OC_EndBal" localSheetId="1">[11]Collateral!$B$7</definedName>
    <definedName name="OC_EndBal" localSheetId="2">[10]Collateral!$B$7</definedName>
    <definedName name="OC_EndBal" localSheetId="3">[8]Collateral!$B$7</definedName>
    <definedName name="OC_EndBal">[9]Collateral!$B$7</definedName>
    <definedName name="Officer" localSheetId="8">#REF!</definedName>
    <definedName name="Officer" localSheetId="4">#REF!</definedName>
    <definedName name="Officer" localSheetId="0">#REF!</definedName>
    <definedName name="Officer" localSheetId="10">#REF!</definedName>
    <definedName name="Officer" localSheetId="5">#REF!</definedName>
    <definedName name="Officer" localSheetId="6">#REF!</definedName>
    <definedName name="Officer" localSheetId="9">#REF!</definedName>
    <definedName name="Officer" localSheetId="7">#REF!</definedName>
    <definedName name="Officer" localSheetId="1">#REF!</definedName>
    <definedName name="Officer" localSheetId="2">#REF!</definedName>
    <definedName name="Officer" localSheetId="3">#REF!</definedName>
    <definedName name="Officer">#REF!</definedName>
    <definedName name="Prev_DistDate" localSheetId="8">[1]Notes!$C$17</definedName>
    <definedName name="Prev_DistDate" localSheetId="4">[2]Notes!$C$17</definedName>
    <definedName name="Prev_DistDate" localSheetId="0">[12]Notes!$C$17</definedName>
    <definedName name="Prev_DistDate" localSheetId="10">[3]Notes!$C$17</definedName>
    <definedName name="Prev_DistDate" localSheetId="5">[4]Notes!$C$17</definedName>
    <definedName name="Prev_DistDate" localSheetId="6">[5]Notes!$C$17</definedName>
    <definedName name="Prev_DistDate" localSheetId="9">[6]Notes!$C$17</definedName>
    <definedName name="Prev_DistDate" localSheetId="7">[7]Notes!$C$17</definedName>
    <definedName name="Prev_DistDate" localSheetId="1">[11]Notes!$C$17</definedName>
    <definedName name="Prev_DistDate" localSheetId="2">[10]Notes!$C$17</definedName>
    <definedName name="Prev_DistDate" localSheetId="3">[8]Notes!$C$17</definedName>
    <definedName name="Prev_DistDate">[9]Notes!$C$17</definedName>
    <definedName name="prinatRAP" localSheetId="8">#REF!</definedName>
    <definedName name="prinatRAP" localSheetId="4">#REF!</definedName>
    <definedName name="prinatRAP" localSheetId="0">#REF!</definedName>
    <definedName name="prinatRAP" localSheetId="10">#REF!</definedName>
    <definedName name="prinatRAP" localSheetId="5">#REF!</definedName>
    <definedName name="prinatRAP" localSheetId="6">#REF!</definedName>
    <definedName name="prinatRAP" localSheetId="9">#REF!</definedName>
    <definedName name="prinatRAP" localSheetId="7">#REF!</definedName>
    <definedName name="prinatRAP" localSheetId="1">#REF!</definedName>
    <definedName name="prinatRAP" localSheetId="2">#REF!</definedName>
    <definedName name="prinatRAP" localSheetId="3">#REF!</definedName>
    <definedName name="prinatRAP">#REF!</definedName>
    <definedName name="Res_Fund" localSheetId="8">[1]Waterfall!$D$7</definedName>
    <definedName name="Res_Fund" localSheetId="4">[2]Waterfall!$D$7</definedName>
    <definedName name="Res_Fund" localSheetId="0">[12]Waterfall!$D$7</definedName>
    <definedName name="Res_Fund" localSheetId="10">[3]Waterfall!$D$7</definedName>
    <definedName name="Res_Fund" localSheetId="5">[4]Waterfall!$D$7</definedName>
    <definedName name="Res_Fund" localSheetId="6">[5]Waterfall!$D$7</definedName>
    <definedName name="Res_Fund" localSheetId="9">[6]Waterfall!$D$7</definedName>
    <definedName name="Res_Fund" localSheetId="7">[7]Waterfall!$D$7</definedName>
    <definedName name="Res_Fund" localSheetId="1">[11]Waterfall!$D$7</definedName>
    <definedName name="Res_Fund" localSheetId="2">[10]Waterfall!$D$7</definedName>
    <definedName name="Res_Fund" localSheetId="3">[8]Waterfall!$D$7</definedName>
    <definedName name="Res_Fund">[9]Waterfall!$D$7</definedName>
    <definedName name="Rescission" localSheetId="8">[1]Waterfall!$B$3</definedName>
    <definedName name="Rescission" localSheetId="4">[2]Waterfall!$B$3</definedName>
    <definedName name="Rescission" localSheetId="0">[12]Waterfall!$B$3</definedName>
    <definedName name="Rescission" localSheetId="10">[3]Waterfall!$B$3</definedName>
    <definedName name="Rescission" localSheetId="5">[4]Waterfall!$B$3</definedName>
    <definedName name="Rescission" localSheetId="6">[5]Waterfall!$B$3</definedName>
    <definedName name="Rescission" localSheetId="9">[6]Waterfall!$B$3</definedName>
    <definedName name="Rescission" localSheetId="7">[7]Waterfall!$B$3</definedName>
    <definedName name="Rescission" localSheetId="1">[11]Waterfall!$B$3</definedName>
    <definedName name="Rescission" localSheetId="2">[10]Waterfall!$B$3</definedName>
    <definedName name="Rescission" localSheetId="3">[8]Waterfall!$B$3</definedName>
    <definedName name="Rescission">[9]Waterfall!$B$3</definedName>
    <definedName name="test" localSheetId="8">#REF!</definedName>
    <definedName name="test" localSheetId="4">#REF!</definedName>
    <definedName name="test" localSheetId="0">#REF!</definedName>
    <definedName name="test" localSheetId="10">#REF!</definedName>
    <definedName name="test" localSheetId="5">#REF!</definedName>
    <definedName name="test" localSheetId="6">#REF!</definedName>
    <definedName name="test" localSheetId="9">#REF!</definedName>
    <definedName name="test" localSheetId="7">#REF!</definedName>
    <definedName name="test" localSheetId="1">#REF!</definedName>
    <definedName name="test" localSheetId="2">#REF!</definedName>
    <definedName name="test" localSheetId="3">#REF!</definedName>
    <definedName name="test">#REF!</definedName>
    <definedName name="Title" localSheetId="8">#REF!</definedName>
    <definedName name="Title" localSheetId="4">#REF!</definedName>
    <definedName name="Title" localSheetId="0">#REF!</definedName>
    <definedName name="Title" localSheetId="10">#REF!</definedName>
    <definedName name="Title" localSheetId="5">#REF!</definedName>
    <definedName name="Title" localSheetId="6">#REF!</definedName>
    <definedName name="Title" localSheetId="9">#REF!</definedName>
    <definedName name="Title" localSheetId="7">#REF!</definedName>
    <definedName name="Title" localSheetId="1">#REF!</definedName>
    <definedName name="Title" localSheetId="2">#REF!</definedName>
    <definedName name="Title" localSheetId="3">#REF!</definedName>
    <definedName name="Title">#REF!</definedName>
    <definedName name="wrn.0205." localSheetId="8" hidden="1">{"0205",#N/A,FALSE,"0205"}</definedName>
    <definedName name="wrn.0205." localSheetId="4" hidden="1">{"0205",#N/A,FALSE,"0205"}</definedName>
    <definedName name="wrn.0205." localSheetId="0" hidden="1">{"0205",#N/A,FALSE,"0205"}</definedName>
    <definedName name="wrn.0205." localSheetId="10" hidden="1">{"0205",#N/A,FALSE,"0205"}</definedName>
    <definedName name="wrn.0205." localSheetId="5" hidden="1">{"0205",#N/A,FALSE,"0205"}</definedName>
    <definedName name="wrn.0205." localSheetId="6" hidden="1">{"0205",#N/A,FALSE,"0205"}</definedName>
    <definedName name="wrn.0205." localSheetId="9" hidden="1">{"0205",#N/A,FALSE,"0205"}</definedName>
    <definedName name="wrn.0205." localSheetId="7" hidden="1">{"0205",#N/A,FALSE,"0205"}</definedName>
    <definedName name="wrn.0205." localSheetId="1" hidden="1">{"0205",#N/A,FALSE,"0205"}</definedName>
    <definedName name="wrn.0205." localSheetId="2" hidden="1">{"0205",#N/A,FALSE,"0205"}</definedName>
    <definedName name="wrn.0205." localSheetId="3" hidden="1">{"0205",#N/A,FALSE,"0205"}</definedName>
    <definedName name="wrn.0205." hidden="1">{"0205",#N/A,FALSE,"0205"}</definedName>
    <definedName name="wrn.0205._1" localSheetId="8" hidden="1">{"0205",#N/A,FALSE,"0205"}</definedName>
    <definedName name="wrn.0205._1" localSheetId="4" hidden="1">{"0205",#N/A,FALSE,"0205"}</definedName>
    <definedName name="wrn.0205._1" localSheetId="0" hidden="1">{"0205",#N/A,FALSE,"0205"}</definedName>
    <definedName name="wrn.0205._1" localSheetId="10" hidden="1">{"0205",#N/A,FALSE,"0205"}</definedName>
    <definedName name="wrn.0205._1" localSheetId="11" hidden="1">{"0205",#N/A,FALSE,"0205"}</definedName>
    <definedName name="wrn.0205._1" localSheetId="5" hidden="1">{"0205",#N/A,FALSE,"0205"}</definedName>
    <definedName name="wrn.0205._1" localSheetId="6" hidden="1">{"0205",#N/A,FALSE,"0205"}</definedName>
    <definedName name="wrn.0205._1" localSheetId="9" hidden="1">{"0205",#N/A,FALSE,"0205"}</definedName>
    <definedName name="wrn.0205._1" localSheetId="7" hidden="1">{"0205",#N/A,FALSE,"0205"}</definedName>
    <definedName name="wrn.0205._1" localSheetId="1" hidden="1">{"0205",#N/A,FALSE,"0205"}</definedName>
    <definedName name="wrn.0205._1" localSheetId="2" hidden="1">{"0205",#N/A,FALSE,"0205"}</definedName>
    <definedName name="wrn.0205._1" localSheetId="3" hidden="1">{"0205",#N/A,FALSE,"0205"}</definedName>
    <definedName name="wrn.0208." localSheetId="8" hidden="1">{"0208",#N/A,FALSE,"0205"}</definedName>
    <definedName name="wrn.0208." localSheetId="4" hidden="1">{"0208",#N/A,FALSE,"0205"}</definedName>
    <definedName name="wrn.0208." localSheetId="0" hidden="1">{"0208",#N/A,FALSE,"0205"}</definedName>
    <definedName name="wrn.0208." localSheetId="10" hidden="1">{"0208",#N/A,FALSE,"0205"}</definedName>
    <definedName name="wrn.0208." localSheetId="5" hidden="1">{"0208",#N/A,FALSE,"0205"}</definedName>
    <definedName name="wrn.0208." localSheetId="6" hidden="1">{"0208",#N/A,FALSE,"0205"}</definedName>
    <definedName name="wrn.0208." localSheetId="9" hidden="1">{"0208",#N/A,FALSE,"0205"}</definedName>
    <definedName name="wrn.0208." localSheetId="7" hidden="1">{"0208",#N/A,FALSE,"0205"}</definedName>
    <definedName name="wrn.0208." localSheetId="1" hidden="1">{"0208",#N/A,FALSE,"0205"}</definedName>
    <definedName name="wrn.0208." localSheetId="2" hidden="1">{"0208",#N/A,FALSE,"0205"}</definedName>
    <definedName name="wrn.0208." localSheetId="3" hidden="1">{"0208",#N/A,FALSE,"0205"}</definedName>
    <definedName name="wrn.0208." hidden="1">{"0208",#N/A,FALSE,"0205"}</definedName>
    <definedName name="wrn.0208._1" localSheetId="8" hidden="1">{"0208",#N/A,FALSE,"0205"}</definedName>
    <definedName name="wrn.0208._1" localSheetId="4" hidden="1">{"0208",#N/A,FALSE,"0205"}</definedName>
    <definedName name="wrn.0208._1" localSheetId="0" hidden="1">{"0208",#N/A,FALSE,"0205"}</definedName>
    <definedName name="wrn.0208._1" localSheetId="10" hidden="1">{"0208",#N/A,FALSE,"0205"}</definedName>
    <definedName name="wrn.0208._1" localSheetId="11" hidden="1">{"0208",#N/A,FALSE,"0205"}</definedName>
    <definedName name="wrn.0208._1" localSheetId="5" hidden="1">{"0208",#N/A,FALSE,"0205"}</definedName>
    <definedName name="wrn.0208._1" localSheetId="6" hidden="1">{"0208",#N/A,FALSE,"0205"}</definedName>
    <definedName name="wrn.0208._1" localSheetId="9" hidden="1">{"0208",#N/A,FALSE,"0205"}</definedName>
    <definedName name="wrn.0208._1" localSheetId="7" hidden="1">{"0208",#N/A,FALSE,"0205"}</definedName>
    <definedName name="wrn.0208._1" localSheetId="1" hidden="1">{"0208",#N/A,FALSE,"0205"}</definedName>
    <definedName name="wrn.0208._1" localSheetId="2" hidden="1">{"0208",#N/A,FALSE,"0205"}</definedName>
    <definedName name="wrn.0208._1" localSheetId="3" hidden="1">{"0208",#N/A,FALSE,"0205"}</definedName>
    <definedName name="wrn.TEST." localSheetId="8" hidden="1">{"TEST",#N/A,FALSE,"TEST"}</definedName>
    <definedName name="wrn.TEST." localSheetId="4" hidden="1">{"TEST",#N/A,FALSE,"TEST"}</definedName>
    <definedName name="wrn.TEST." localSheetId="0" hidden="1">{"TEST",#N/A,FALSE,"TEST"}</definedName>
    <definedName name="wrn.TEST." localSheetId="10" hidden="1">{"TEST",#N/A,FALSE,"TEST"}</definedName>
    <definedName name="wrn.TEST." localSheetId="5" hidden="1">{"TEST",#N/A,FALSE,"TEST"}</definedName>
    <definedName name="wrn.TEST." localSheetId="6" hidden="1">{"TEST",#N/A,FALSE,"TEST"}</definedName>
    <definedName name="wrn.TEST." localSheetId="9" hidden="1">{"TEST",#N/A,FALSE,"TEST"}</definedName>
    <definedName name="wrn.TEST." localSheetId="7" hidden="1">{"TEST",#N/A,FALSE,"TEST"}</definedName>
    <definedName name="wrn.TEST." localSheetId="1" hidden="1">{"TEST",#N/A,FALSE,"TEST"}</definedName>
    <definedName name="wrn.TEST." localSheetId="2" hidden="1">{"TEST",#N/A,FALSE,"TEST"}</definedName>
    <definedName name="wrn.TEST." localSheetId="3" hidden="1">{"TEST",#N/A,FALSE,"TEST"}</definedName>
    <definedName name="wrn.TEST." hidden="1">{"TEST",#N/A,FALSE,"TEST"}</definedName>
    <definedName name="wrn.TEST._1" localSheetId="8" hidden="1">{"TEST",#N/A,FALSE,"TEST"}</definedName>
    <definedName name="wrn.TEST._1" localSheetId="4" hidden="1">{"TEST",#N/A,FALSE,"TEST"}</definedName>
    <definedName name="wrn.TEST._1" localSheetId="0" hidden="1">{"TEST",#N/A,FALSE,"TEST"}</definedName>
    <definedName name="wrn.TEST._1" localSheetId="10" hidden="1">{"TEST",#N/A,FALSE,"TEST"}</definedName>
    <definedName name="wrn.TEST._1" localSheetId="11" hidden="1">{"TEST",#N/A,FALSE,"TEST"}</definedName>
    <definedName name="wrn.TEST._1" localSheetId="5" hidden="1">{"TEST",#N/A,FALSE,"TEST"}</definedName>
    <definedName name="wrn.TEST._1" localSheetId="6" hidden="1">{"TEST",#N/A,FALSE,"TEST"}</definedName>
    <definedName name="wrn.TEST._1" localSheetId="9" hidden="1">{"TEST",#N/A,FALSE,"TEST"}</definedName>
    <definedName name="wrn.TEST._1" localSheetId="7" hidden="1">{"TEST",#N/A,FALSE,"TEST"}</definedName>
    <definedName name="wrn.TEST._1" localSheetId="1" hidden="1">{"TEST",#N/A,FALSE,"TEST"}</definedName>
    <definedName name="wrn.TEST._1" localSheetId="2" hidden="1">{"TEST",#N/A,FALSE,"TEST"}</definedName>
    <definedName name="wrn.TEST._1" localSheetId="3" hidden="1">{"TEST",#N/A,FALSE,"TEST"}</definedName>
    <definedName name="wrn.TMPL." localSheetId="8" hidden="1">{"TMPL",#N/A,FALSE,"TMPL"}</definedName>
    <definedName name="wrn.TMPL." localSheetId="4" hidden="1">{"TMPL",#N/A,FALSE,"TMPL"}</definedName>
    <definedName name="wrn.TMPL." localSheetId="0" hidden="1">{"TMPL",#N/A,FALSE,"TMPL"}</definedName>
    <definedName name="wrn.TMPL." localSheetId="10" hidden="1">{"TMPL",#N/A,FALSE,"TMPL"}</definedName>
    <definedName name="wrn.TMPL." localSheetId="5" hidden="1">{"TMPL",#N/A,FALSE,"TMPL"}</definedName>
    <definedName name="wrn.TMPL." localSheetId="6" hidden="1">{"TMPL",#N/A,FALSE,"TMPL"}</definedName>
    <definedName name="wrn.TMPL." localSheetId="9" hidden="1">{"TMPL",#N/A,FALSE,"TMPL"}</definedName>
    <definedName name="wrn.TMPL." localSheetId="7" hidden="1">{"TMPL",#N/A,FALSE,"TMPL"}</definedName>
    <definedName name="wrn.TMPL." localSheetId="1" hidden="1">{"TMPL",#N/A,FALSE,"TMPL"}</definedName>
    <definedName name="wrn.TMPL." localSheetId="2" hidden="1">{"TMPL",#N/A,FALSE,"TMPL"}</definedName>
    <definedName name="wrn.TMPL." localSheetId="3" hidden="1">{"TMPL",#N/A,FALSE,"TMPL"}</definedName>
    <definedName name="wrn.TMPL." hidden="1">{"TMPL",#N/A,FALSE,"TMPL"}</definedName>
    <definedName name="wrn.TMPL._1" localSheetId="8" hidden="1">{"TMPL",#N/A,FALSE,"TMPL"}</definedName>
    <definedName name="wrn.TMPL._1" localSheetId="4" hidden="1">{"TMPL",#N/A,FALSE,"TMPL"}</definedName>
    <definedName name="wrn.TMPL._1" localSheetId="0" hidden="1">{"TMPL",#N/A,FALSE,"TMPL"}</definedName>
    <definedName name="wrn.TMPL._1" localSheetId="10" hidden="1">{"TMPL",#N/A,FALSE,"TMPL"}</definedName>
    <definedName name="wrn.TMPL._1" localSheetId="11" hidden="1">{"TMPL",#N/A,FALSE,"TMPL"}</definedName>
    <definedName name="wrn.TMPL._1" localSheetId="5" hidden="1">{"TMPL",#N/A,FALSE,"TMPL"}</definedName>
    <definedName name="wrn.TMPL._1" localSheetId="6" hidden="1">{"TMPL",#N/A,FALSE,"TMPL"}</definedName>
    <definedName name="wrn.TMPL._1" localSheetId="9" hidden="1">{"TMPL",#N/A,FALSE,"TMPL"}</definedName>
    <definedName name="wrn.TMPL._1" localSheetId="7" hidden="1">{"TMPL",#N/A,FALSE,"TMPL"}</definedName>
    <definedName name="wrn.TMPL._1" localSheetId="1" hidden="1">{"TMPL",#N/A,FALSE,"TMPL"}</definedName>
    <definedName name="wrn.TMPL._1" localSheetId="2" hidden="1">{"TMPL",#N/A,FALSE,"TMPL"}</definedName>
    <definedName name="wrn.TMPL._1" localSheetId="3" hidden="1">{"TMPL",#N/A,FALSE,"TMPL"}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7" i="12" l="1"/>
  <c r="E204" i="12"/>
  <c r="E201" i="12"/>
  <c r="E198" i="12"/>
  <c r="D190" i="12"/>
  <c r="D189" i="12"/>
  <c r="D186" i="12"/>
  <c r="D185" i="12"/>
  <c r="D187" i="12" s="1"/>
  <c r="D184" i="12"/>
  <c r="E180" i="12"/>
  <c r="D180" i="12"/>
  <c r="E179" i="12"/>
  <c r="D179" i="12"/>
  <c r="E178" i="12"/>
  <c r="D178" i="12"/>
  <c r="F175" i="12"/>
  <c r="F174" i="12"/>
  <c r="E174" i="12"/>
  <c r="D174" i="12"/>
  <c r="F173" i="12"/>
  <c r="E173" i="12"/>
  <c r="D173" i="12"/>
  <c r="F172" i="12"/>
  <c r="E172" i="12"/>
  <c r="D172" i="12"/>
  <c r="D181" i="12" s="1"/>
  <c r="F171" i="12"/>
  <c r="E171" i="12"/>
  <c r="E175" i="12" s="1"/>
  <c r="D171" i="12"/>
  <c r="D175" i="12" s="1"/>
  <c r="D168" i="12"/>
  <c r="D164" i="12"/>
  <c r="D163" i="12"/>
  <c r="D162" i="12"/>
  <c r="D160" i="12"/>
  <c r="D165" i="12" s="1"/>
  <c r="D166" i="12" s="1"/>
  <c r="D159" i="12"/>
  <c r="D158" i="12"/>
  <c r="E157" i="12"/>
  <c r="D157" i="12"/>
  <c r="E154" i="12"/>
  <c r="E153" i="12"/>
  <c r="E147" i="12"/>
  <c r="E146" i="12"/>
  <c r="E145" i="12"/>
  <c r="E144" i="12"/>
  <c r="E149" i="12" s="1"/>
  <c r="E143" i="12"/>
  <c r="E137" i="12"/>
  <c r="E136" i="12"/>
  <c r="E135" i="12"/>
  <c r="E130" i="12"/>
  <c r="E129" i="12"/>
  <c r="E131" i="12" s="1"/>
  <c r="E127" i="12"/>
  <c r="E126" i="12"/>
  <c r="E125" i="12"/>
  <c r="E123" i="12"/>
  <c r="E121" i="12"/>
  <c r="E120" i="12"/>
  <c r="E119" i="12"/>
  <c r="E117" i="12"/>
  <c r="E115" i="12"/>
  <c r="E110" i="12"/>
  <c r="E107" i="12"/>
  <c r="E106" i="12"/>
  <c r="E104" i="12"/>
  <c r="E103" i="12"/>
  <c r="E102" i="12"/>
  <c r="E99" i="12"/>
  <c r="E98" i="12"/>
  <c r="E96" i="12"/>
  <c r="E95" i="12"/>
  <c r="E94" i="12"/>
  <c r="E91" i="12"/>
  <c r="E90" i="12"/>
  <c r="E111" i="12" s="1"/>
  <c r="E88" i="12"/>
  <c r="E87" i="12"/>
  <c r="E86" i="12"/>
  <c r="E83" i="12"/>
  <c r="E82" i="12"/>
  <c r="E80" i="12"/>
  <c r="E79" i="12"/>
  <c r="E78" i="12"/>
  <c r="E75" i="12"/>
  <c r="E113" i="12" s="1"/>
  <c r="E74" i="12"/>
  <c r="E72" i="12"/>
  <c r="E71" i="12"/>
  <c r="E70" i="12"/>
  <c r="E112" i="12" s="1"/>
  <c r="E66" i="12"/>
  <c r="E65" i="12"/>
  <c r="E64" i="12"/>
  <c r="E61" i="12"/>
  <c r="E58" i="12"/>
  <c r="D53" i="12"/>
  <c r="E181" i="12" s="1"/>
  <c r="E51" i="12"/>
  <c r="D51" i="12"/>
  <c r="E44" i="12"/>
  <c r="E42" i="12"/>
  <c r="E41" i="12"/>
  <c r="E40" i="12"/>
  <c r="E36" i="12"/>
  <c r="E37" i="12" s="1"/>
  <c r="E47" i="12" s="1"/>
  <c r="E57" i="12" s="1"/>
  <c r="E59" i="12" s="1"/>
  <c r="E35" i="12"/>
  <c r="E28" i="12"/>
  <c r="C28" i="12"/>
  <c r="B28" i="12"/>
  <c r="E27" i="12"/>
  <c r="C27" i="12"/>
  <c r="B27" i="12"/>
  <c r="E26" i="12"/>
  <c r="C26" i="12"/>
  <c r="B26" i="12"/>
  <c r="D26" i="12" s="1"/>
  <c r="E25" i="12"/>
  <c r="C25" i="12"/>
  <c r="B25" i="12"/>
  <c r="E24" i="12"/>
  <c r="C24" i="12"/>
  <c r="B24" i="12"/>
  <c r="C23" i="12"/>
  <c r="C29" i="12" s="1"/>
  <c r="B23" i="12"/>
  <c r="B29" i="12" s="1"/>
  <c r="F19" i="12"/>
  <c r="E19" i="12"/>
  <c r="D19" i="12"/>
  <c r="C19" i="12"/>
  <c r="D28" i="12" s="1"/>
  <c r="B19" i="12"/>
  <c r="E18" i="12"/>
  <c r="D18" i="12"/>
  <c r="C18" i="12"/>
  <c r="D27" i="12" s="1"/>
  <c r="B18" i="12"/>
  <c r="F17" i="12"/>
  <c r="E17" i="12"/>
  <c r="D17" i="12"/>
  <c r="D13" i="12" s="1"/>
  <c r="C17" i="12"/>
  <c r="B17" i="12"/>
  <c r="E16" i="12"/>
  <c r="D16" i="12"/>
  <c r="C16" i="12"/>
  <c r="D25" i="12" s="1"/>
  <c r="B16" i="12"/>
  <c r="F15" i="12"/>
  <c r="E15" i="12"/>
  <c r="D15" i="12"/>
  <c r="C15" i="12"/>
  <c r="D24" i="12" s="1"/>
  <c r="B15" i="12"/>
  <c r="E14" i="12"/>
  <c r="E13" i="12" s="1"/>
  <c r="D14" i="12"/>
  <c r="C14" i="12"/>
  <c r="F14" i="12" s="1"/>
  <c r="B14" i="12"/>
  <c r="E12" i="12"/>
  <c r="D12" i="12"/>
  <c r="E11" i="12"/>
  <c r="D11" i="12"/>
  <c r="C11" i="12"/>
  <c r="C12" i="12" s="1"/>
  <c r="E10" i="12"/>
  <c r="D10" i="12"/>
  <c r="C10" i="12"/>
  <c r="F6" i="12"/>
  <c r="F5" i="12"/>
  <c r="F4" i="12"/>
  <c r="D4" i="12"/>
  <c r="B4" i="12"/>
  <c r="F3" i="12"/>
  <c r="D3" i="12"/>
  <c r="B3" i="12"/>
  <c r="D182" i="12" l="1"/>
  <c r="E52" i="12"/>
  <c r="F10" i="12"/>
  <c r="E182" i="12"/>
  <c r="E53" i="12"/>
  <c r="F16" i="12"/>
  <c r="F18" i="12"/>
  <c r="D23" i="12"/>
  <c r="E23" i="12"/>
  <c r="C13" i="12"/>
  <c r="F13" i="12" s="1"/>
</calcChain>
</file>

<file path=xl/comments1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0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1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2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8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9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sharedStrings.xml><?xml version="1.0" encoding="utf-8"?>
<sst xmlns="http://schemas.openxmlformats.org/spreadsheetml/2006/main" count="2047" uniqueCount="157">
  <si>
    <t>Nissan Auto Receivables 2020-A</t>
  </si>
  <si>
    <t>Collection Period</t>
  </si>
  <si>
    <t xml:space="preserve">    30/360 Days</t>
  </si>
  <si>
    <t>Collection Period Start</t>
  </si>
  <si>
    <t>Distribution Date</t>
  </si>
  <si>
    <t xml:space="preserve">    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</si>
  <si>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</si>
  <si>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</si>
  <si>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</si>
  <si>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</si>
  <si>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</si>
  <si>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</si>
  <si>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</si>
  <si>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</si>
  <si>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Pool Balance</t>
  </si>
  <si>
    <t>Yield Supplement Overcollaterization</t>
  </si>
  <si>
    <t>Total Adjusted Pool Balance</t>
  </si>
  <si>
    <t>Total Adjusted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</si>
  <si>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</si>
  <si>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</si>
  <si>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</si>
  <si>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</si>
  <si>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</si>
  <si>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</si>
  <si>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</t>
  </si>
  <si>
    <t>Interest Payment</t>
  </si>
  <si>
    <r>
      <t xml:space="preserve">Principal per $1000                    </t>
    </r>
    <r>
      <rPr>
        <u/>
        <sz val="14"/>
        <rFont val="Arial"/>
        <family val="2"/>
      </rPr>
      <t xml:space="preserve"> Face Amount</t>
    </r>
  </si>
  <si>
    <r>
      <t xml:space="preserve">Interest per $1000                              </t>
    </r>
    <r>
      <rPr>
        <u/>
        <sz val="14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</si>
  <si>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</si>
  <si>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</si>
  <si>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</si>
  <si>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</si>
  <si>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</si>
  <si>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</si>
  <si>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</si>
  <si>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</si>
  <si>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</si>
  <si>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</si>
  <si>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</si>
  <si>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</si>
  <si>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</si>
  <si>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</si>
  <si>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</si>
  <si>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</si>
  <si>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</si>
  <si>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</si>
  <si>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</si>
  <si>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</si>
  <si>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</si>
  <si>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</si>
  <si>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</si>
  <si>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</si>
  <si>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</si>
  <si>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</si>
  <si>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</si>
  <si>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</si>
  <si>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</si>
  <si>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</si>
  <si>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</si>
  <si>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</si>
  <si>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</si>
  <si>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</si>
  <si>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</si>
  <si>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Interest Distributable Amount</t>
  </si>
  <si>
    <t>Class A-2a Notes Monthly Interest Paid</t>
  </si>
  <si>
    <t>Change in Class A-2a Notes Interest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</si>
  <si>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</si>
  <si>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</si>
  <si>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</si>
  <si>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Interest Distributable Amount</t>
  </si>
  <si>
    <t>Class A-2b Notes Monthly Interest Paid</t>
  </si>
  <si>
    <t>Change in Class A-2b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</si>
  <si>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</si>
  <si>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</si>
  <si>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</si>
  <si>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</si>
  <si>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</si>
  <si>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</si>
  <si>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</si>
  <si>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</si>
  <si>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</si>
  <si>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</si>
  <si>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</si>
  <si>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</si>
  <si>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</si>
  <si>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</si>
  <si>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</si>
  <si>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</si>
  <si>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</si>
  <si>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</si>
  <si>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</si>
  <si>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</si>
  <si>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</si>
  <si>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</si>
  <si>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</si>
  <si>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</si>
  <si>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</si>
  <si>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</si>
  <si>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</si>
  <si>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</si>
  <si>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Certificateholder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</si>
  <si>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</si>
  <si>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</si>
  <si>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</si>
  <si>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</si>
  <si>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</si>
  <si>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</si>
  <si>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</si>
  <si>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</si>
  <si>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</si>
  <si>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</si>
  <si>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</si>
  <si>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</si>
  <si>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</si>
  <si>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</si>
  <si>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</si>
  <si>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</si>
  <si>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 xml:space="preserve">  Monthly Net Losses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</si>
  <si>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</si>
  <si>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</si>
  <si>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</si>
  <si>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</si>
  <si>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</si>
  <si>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</si>
  <si>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</si>
  <si>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</si>
  <si>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</si>
  <si>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>31-60 Days Delinquent</t>
  </si>
  <si>
    <t>61-90 Days Delinquent</t>
  </si>
  <si>
    <t>91-120 Days Delinquent</t>
  </si>
  <si>
    <t>More than 120 Days</t>
  </si>
  <si>
    <t>Total 31+ Days Delinquent Receivables:</t>
  </si>
  <si>
    <t>61+ Days Delinquencies as Percentage of Receivables (EOP):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</si>
  <si>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</si>
  <si>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</si>
  <si>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</si>
  <si>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</si>
  <si>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</si>
  <si>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60 Day Delinquent Receivables</t>
  </si>
  <si>
    <t>Delinquency Percentage</t>
  </si>
  <si>
    <t>Delinquency Trigger</t>
  </si>
  <si>
    <t>Does the Delinquency Percentage exceed the Delinquency Trigger?</t>
  </si>
  <si>
    <t>Principal Balance of Extensions</t>
  </si>
  <si>
    <t>Number of Extensions</t>
  </si>
  <si>
    <t>VII. STATEMENTS TO NOTEHOLDERS</t>
  </si>
  <si>
    <t>1.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</si>
  <si>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</si>
  <si>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</si>
  <si>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</si>
  <si>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breaches of representations, warranties </t>
  </si>
  <si>
    <t>or covenants contained in the Receivables?</t>
  </si>
  <si>
    <t xml:space="preserve">3. Has there been an issuance of notes or other securities backed by the </t>
  </si>
  <si>
    <t>Receivables?</t>
  </si>
  <si>
    <t xml:space="preserve">4. Has there been a material change in the underwriting, origination or acquisition </t>
  </si>
  <si>
    <t>of Receivables?</t>
  </si>
  <si>
    <t>No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</si>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</sst>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4"/>
      <color indexed="62"/>
      <name val="Arial"/>
      <family val="2"/>
    </font>
    <font>
      <u/>
      <sz val="14"/>
      <name val="Arial"/>
      <family val="2"/>
    </font>
    <font>
      <sz val="11"/>
      <color indexed="8"/>
      <name val="Calibri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sz val="10"/>
      <color theme="1"/>
      <name val="Times New Roman"/>
      <family val="1"/>
    </font>
    <font>
      <sz val="14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5" fillId="0" borderId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 applyFill="1" applyAlignment="1">
      <alignment vertical="top"/>
    </xf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indent="5"/>
    </xf>
    <xf numFmtId="15" fontId="2" fillId="0" borderId="0" xfId="0" applyNumberFormat="1" applyFont="1" applyFill="1"/>
    <xf numFmtId="0" fontId="4" fillId="0" borderId="0" xfId="0" applyFont="1" applyAlignment="1"/>
    <xf numFmtId="15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6" fillId="0" borderId="0" xfId="1" applyFont="1" applyFill="1" applyBorder="1"/>
    <xf numFmtId="15" fontId="6" fillId="0" borderId="0" xfId="1" applyNumberFormat="1" applyFont="1" applyFill="1" applyBorder="1"/>
    <xf numFmtId="39" fontId="6" fillId="0" borderId="0" xfId="1" applyNumberFormat="1" applyFont="1" applyBorder="1"/>
    <xf numFmtId="0" fontId="6" fillId="0" borderId="0" xfId="1" applyFont="1" applyBorder="1"/>
    <xf numFmtId="0" fontId="6" fillId="0" borderId="0" xfId="1" applyFont="1" applyBorder="1" applyAlignment="1">
      <alignment horizontal="center" vertical="center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4" fontId="6" fillId="0" borderId="0" xfId="1" applyNumberFormat="1" applyFont="1" applyFill="1" applyBorder="1"/>
    <xf numFmtId="39" fontId="9" fillId="0" borderId="0" xfId="2" applyNumberFormat="1" applyFont="1" applyFill="1" applyBorder="1"/>
    <xf numFmtId="39" fontId="6" fillId="0" borderId="0" xfId="3" applyNumberFormat="1" applyFont="1" applyBorder="1"/>
    <xf numFmtId="39" fontId="6" fillId="0" borderId="0" xfId="3" applyNumberFormat="1" applyFont="1" applyFill="1" applyBorder="1"/>
    <xf numFmtId="165" fontId="6" fillId="0" borderId="0" xfId="3" applyNumberFormat="1" applyFont="1" applyBorder="1" applyAlignment="1">
      <alignment horizontal="center" vertical="center"/>
    </xf>
    <xf numFmtId="39" fontId="3" fillId="0" borderId="0" xfId="0" applyNumberFormat="1" applyFont="1"/>
    <xf numFmtId="39" fontId="2" fillId="0" borderId="0" xfId="0" applyNumberFormat="1" applyFont="1"/>
    <xf numFmtId="39" fontId="9" fillId="0" borderId="0" xfId="2" applyNumberFormat="1" applyFont="1" applyBorder="1"/>
    <xf numFmtId="39" fontId="2" fillId="0" borderId="0" xfId="2" applyNumberFormat="1" applyFont="1" applyBorder="1"/>
    <xf numFmtId="39" fontId="2" fillId="0" borderId="0" xfId="4" applyNumberFormat="1" applyFont="1"/>
    <xf numFmtId="0" fontId="2" fillId="0" borderId="0" xfId="0" applyFont="1" applyFill="1" applyBorder="1" applyAlignment="1">
      <alignment horizontal="left" indent="1"/>
    </xf>
    <xf numFmtId="166" fontId="9" fillId="0" borderId="0" xfId="0" applyNumberFormat="1" applyFont="1" applyFill="1" applyBorder="1"/>
    <xf numFmtId="0" fontId="2" fillId="0" borderId="0" xfId="0" applyFont="1" applyBorder="1" applyAlignment="1">
      <alignment horizontal="left" indent="1"/>
    </xf>
    <xf numFmtId="164" fontId="2" fillId="0" borderId="0" xfId="0" applyNumberFormat="1" applyFont="1" applyBorder="1"/>
    <xf numFmtId="39" fontId="2" fillId="0" borderId="0" xfId="4" applyNumberFormat="1" applyFont="1" applyBorder="1"/>
    <xf numFmtId="167" fontId="2" fillId="0" borderId="0" xfId="4" applyNumberFormat="1" applyFont="1" applyBorder="1" applyAlignment="1">
      <alignment horizontal="center" vertical="center"/>
    </xf>
    <xf numFmtId="39" fontId="2" fillId="0" borderId="0" xfId="4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8" fontId="6" fillId="0" borderId="0" xfId="3" applyNumberFormat="1" applyFont="1" applyBorder="1"/>
    <xf numFmtId="168" fontId="6" fillId="0" borderId="0" xfId="3" applyNumberFormat="1" applyFont="1" applyFill="1" applyBorder="1"/>
    <xf numFmtId="0" fontId="2" fillId="0" borderId="0" xfId="0" applyFont="1" applyBorder="1"/>
    <xf numFmtId="39" fontId="2" fillId="0" borderId="1" xfId="4" applyNumberFormat="1" applyFont="1" applyBorder="1"/>
    <xf numFmtId="169" fontId="2" fillId="0" borderId="0" xfId="4" applyNumberFormat="1" applyFont="1" applyBorder="1"/>
    <xf numFmtId="169" fontId="2" fillId="0" borderId="0" xfId="4" applyNumberFormat="1" applyFont="1"/>
    <xf numFmtId="39" fontId="2" fillId="0" borderId="0" xfId="4" applyNumberFormat="1" applyFont="1" applyAlignment="1">
      <alignment horizontal="center" vertical="center"/>
    </xf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Alignment="1">
      <alignment horizontal="left" indent="2"/>
    </xf>
    <xf numFmtId="39" fontId="6" fillId="0" borderId="0" xfId="3" applyNumberFormat="1" applyFont="1" applyFill="1" applyAlignment="1">
      <alignment horizontal="right"/>
    </xf>
    <xf numFmtId="39" fontId="2" fillId="0" borderId="0" xfId="0" applyNumberFormat="1" applyFont="1" applyFill="1" applyBorder="1" applyAlignment="1">
      <alignment horizontal="center" vertical="center"/>
    </xf>
    <xf numFmtId="39" fontId="3" fillId="0" borderId="0" xfId="2" applyNumberFormat="1" applyFont="1" applyFill="1" applyBorder="1" applyAlignment="1">
      <alignment horizontal="right"/>
    </xf>
    <xf numFmtId="39" fontId="6" fillId="0" borderId="2" xfId="3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9" fontId="2" fillId="0" borderId="0" xfId="4" applyNumberFormat="1" applyFont="1" applyAlignment="1">
      <alignment horizontal="right"/>
    </xf>
    <xf numFmtId="39" fontId="6" fillId="0" borderId="0" xfId="1" applyNumberFormat="1" applyFont="1" applyFill="1" applyAlignment="1">
      <alignment horizontal="right"/>
    </xf>
    <xf numFmtId="39" fontId="6" fillId="0" borderId="3" xfId="1" applyNumberFormat="1" applyFont="1" applyFill="1" applyBorder="1" applyAlignment="1">
      <alignment horizontal="right"/>
    </xf>
    <xf numFmtId="3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43" fontId="7" fillId="0" borderId="0" xfId="4" applyFont="1" applyAlignment="1">
      <alignment horizontal="right"/>
    </xf>
    <xf numFmtId="170" fontId="6" fillId="0" borderId="0" xfId="3" applyNumberFormat="1" applyFont="1" applyFill="1" applyAlignment="1">
      <alignment horizontal="right"/>
    </xf>
    <xf numFmtId="0" fontId="6" fillId="0" borderId="0" xfId="1" applyFont="1"/>
    <xf numFmtId="170" fontId="6" fillId="0" borderId="0" xfId="3" applyNumberFormat="1" applyFont="1" applyFill="1"/>
    <xf numFmtId="39" fontId="6" fillId="0" borderId="0" xfId="3" applyNumberFormat="1" applyFont="1" applyFill="1" applyBorder="1" applyAlignment="1">
      <alignment horizontal="right"/>
    </xf>
    <xf numFmtId="39" fontId="6" fillId="0" borderId="0" xfId="3" applyNumberFormat="1" applyFont="1" applyFill="1"/>
    <xf numFmtId="39" fontId="6" fillId="0" borderId="0" xfId="1" applyNumberFormat="1" applyFont="1" applyFill="1"/>
    <xf numFmtId="0" fontId="2" fillId="0" borderId="0" xfId="0" applyFont="1" applyAlignment="1">
      <alignment horizontal="left" indent="3"/>
    </xf>
    <xf numFmtId="43" fontId="2" fillId="0" borderId="0" xfId="4" applyFont="1"/>
    <xf numFmtId="43" fontId="6" fillId="0" borderId="0" xfId="3" applyNumberFormat="1" applyFont="1" applyFill="1"/>
    <xf numFmtId="0" fontId="6" fillId="0" borderId="0" xfId="1" applyFont="1" applyFill="1"/>
    <xf numFmtId="39" fontId="6" fillId="0" borderId="2" xfId="1" applyNumberFormat="1" applyFont="1" applyFill="1" applyBorder="1"/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indent="1"/>
    </xf>
    <xf numFmtId="10" fontId="2" fillId="0" borderId="0" xfId="0" applyNumberFormat="1" applyFont="1"/>
    <xf numFmtId="10" fontId="6" fillId="0" borderId="0" xfId="1" applyNumberFormat="1" applyFont="1" applyFill="1"/>
    <xf numFmtId="43" fontId="6" fillId="0" borderId="0" xfId="3" applyFont="1" applyFill="1"/>
    <xf numFmtId="10" fontId="2" fillId="0" borderId="0" xfId="5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4" applyFont="1" applyAlignment="1">
      <alignment horizontal="right" wrapText="1"/>
    </xf>
    <xf numFmtId="1" fontId="6" fillId="0" borderId="0" xfId="3" applyNumberFormat="1" applyFont="1" applyFill="1"/>
    <xf numFmtId="1" fontId="6" fillId="0" borderId="0" xfId="3" applyNumberFormat="1" applyFont="1" applyFill="1" applyBorder="1"/>
    <xf numFmtId="39" fontId="6" fillId="0" borderId="2" xfId="3" applyNumberFormat="1" applyFont="1" applyFill="1" applyBorder="1"/>
    <xf numFmtId="1" fontId="6" fillId="0" borderId="2" xfId="3" applyNumberFormat="1" applyFont="1" applyFill="1" applyBorder="1"/>
    <xf numFmtId="10" fontId="6" fillId="0" borderId="2" xfId="6" applyNumberFormat="1" applyFont="1" applyFill="1" applyBorder="1"/>
    <xf numFmtId="43" fontId="6" fillId="0" borderId="0" xfId="2" applyFont="1" applyFill="1"/>
    <xf numFmtId="10" fontId="6" fillId="0" borderId="0" xfId="3" applyNumberFormat="1" applyFont="1" applyFill="1"/>
    <xf numFmtId="43" fontId="2" fillId="0" borderId="0" xfId="0" applyNumberFormat="1" applyFont="1" applyFill="1"/>
    <xf numFmtId="10" fontId="6" fillId="0" borderId="0" xfId="6" applyNumberFormat="1" applyFont="1" applyFill="1" applyAlignment="1">
      <alignment horizontal="right"/>
    </xf>
    <xf numFmtId="43" fontId="2" fillId="0" borderId="0" xfId="7" applyFont="1"/>
    <xf numFmtId="39" fontId="3" fillId="0" borderId="0" xfId="7" applyNumberFormat="1" applyFont="1" applyFill="1" applyBorder="1" applyAlignment="1">
      <alignment horizontal="right"/>
    </xf>
    <xf numFmtId="0" fontId="11" fillId="0" borderId="0" xfId="0" applyFont="1" applyAlignment="1">
      <alignment vertical="center" wrapText="1"/>
    </xf>
    <xf numFmtId="170" fontId="2" fillId="0" borderId="0" xfId="7" applyNumberFormat="1" applyFont="1"/>
    <xf numFmtId="0" fontId="6" fillId="0" borderId="0" xfId="1" applyFont="1" applyFill="1" applyAlignment="1">
      <alignment horizontal="right"/>
    </xf>
    <xf numFmtId="0" fontId="12" fillId="0" borderId="0" xfId="0" applyFont="1" applyAlignment="1">
      <alignment vertical="center" wrapText="1"/>
    </xf>
    <xf numFmtId="39" fontId="9" fillId="0" borderId="0" xfId="7" applyNumberFormat="1" applyFont="1" applyFill="1" applyBorder="1"/>
    <xf numFmtId="39" fontId="9" fillId="0" borderId="0" xfId="7" applyNumberFormat="1" applyFont="1" applyBorder="1"/>
    <xf numFmtId="39" fontId="2" fillId="0" borderId="0" xfId="7" applyNumberFormat="1" applyFont="1" applyBorder="1"/>
    <xf numFmtId="43" fontId="6" fillId="0" borderId="0" xfId="7" applyFont="1" applyFill="1"/>
    <xf numFmtId="43" fontId="2" fillId="0" borderId="0" xfId="7" applyFont="1" applyFill="1"/>
    <xf numFmtId="170" fontId="2" fillId="0" borderId="0" xfId="7" applyNumberFormat="1" applyFont="1" applyFill="1"/>
  </cellXfs>
  <cellStyles count="8">
    <cellStyle name="Comma 10" xfId="7"/>
    <cellStyle name="Comma 2" xfId="2"/>
    <cellStyle name="Comma 2 2" xfId="4"/>
    <cellStyle name="Comma 3 2" xfId="3"/>
    <cellStyle name="Normal" xfId="0" builtinId="0"/>
    <cellStyle name="Normal 3" xfId="1"/>
    <cellStyle name="Percent 2" xfId="5"/>
    <cellStyle name="Percent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20A/ABS6/20-AApr21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20A/ABS6/20-AOct21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20A/ABS6/20-ANov21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20A/ABS6/20-ADec2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20A/ABS6/20-AAug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20A/ABS6/20-AFeb2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20A/ABS6/20-AJul2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20A/ABS6/20-AJun2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20A/ABS6/20-AMar2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20A/ABS6/20-AMay21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20A/ABS6/20-ASep2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20A/ABS6/20-AJan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744953892.74000001</v>
          </cell>
        </row>
        <row r="5">
          <cell r="B5">
            <v>713708819.29999995</v>
          </cell>
        </row>
        <row r="6">
          <cell r="B6">
            <v>40489955.020000003</v>
          </cell>
        </row>
        <row r="7">
          <cell r="B7">
            <v>38125892.140000001</v>
          </cell>
        </row>
        <row r="8">
          <cell r="B8">
            <v>704463937.72000003</v>
          </cell>
        </row>
        <row r="9">
          <cell r="B9">
            <v>675582927.15999997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33050932.609999999</v>
          </cell>
          <cell r="D7">
            <v>10471378.5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171326087.53</v>
          </cell>
          <cell r="P5">
            <v>142445076.96999994</v>
          </cell>
        </row>
        <row r="6">
          <cell r="C6">
            <v>0</v>
          </cell>
          <cell r="P6">
            <v>0</v>
          </cell>
        </row>
        <row r="7">
          <cell r="C7">
            <v>401000000</v>
          </cell>
          <cell r="P7">
            <v>401000000</v>
          </cell>
        </row>
        <row r="8">
          <cell r="C8">
            <v>85000000</v>
          </cell>
          <cell r="P8">
            <v>85000000</v>
          </cell>
        </row>
        <row r="9">
          <cell r="C9">
            <v>47137850.189999998</v>
          </cell>
          <cell r="P9">
            <v>47137850.189999998</v>
          </cell>
        </row>
        <row r="16">
          <cell r="C16">
            <v>43966</v>
          </cell>
        </row>
        <row r="17">
          <cell r="C17">
            <v>44301</v>
          </cell>
        </row>
        <row r="18">
          <cell r="C18">
            <v>44333</v>
          </cell>
        </row>
        <row r="23">
          <cell r="C23">
            <v>44301</v>
          </cell>
        </row>
        <row r="24">
          <cell r="C24">
            <v>44910</v>
          </cell>
        </row>
        <row r="26">
          <cell r="C26">
            <v>45642</v>
          </cell>
        </row>
        <row r="27">
          <cell r="C27">
            <v>46524</v>
          </cell>
        </row>
      </sheetData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568032086.92999995</v>
          </cell>
        </row>
        <row r="5">
          <cell r="B5">
            <v>542626228.21000004</v>
          </cell>
        </row>
        <row r="6">
          <cell r="B6">
            <v>27628665.940000001</v>
          </cell>
        </row>
        <row r="7">
          <cell r="B7">
            <v>25878880.489999998</v>
          </cell>
        </row>
        <row r="8">
          <cell r="B8">
            <v>540403420.98999989</v>
          </cell>
        </row>
        <row r="9">
          <cell r="B9">
            <v>516747347.72000003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26645412.940000001</v>
          </cell>
          <cell r="D7">
            <v>10471378.5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7265570.7999999598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401000000</v>
          </cell>
          <cell r="P7">
            <v>384609497.53000009</v>
          </cell>
        </row>
        <row r="8">
          <cell r="C8">
            <v>85000000</v>
          </cell>
          <cell r="P8">
            <v>85000000</v>
          </cell>
        </row>
        <row r="9">
          <cell r="C9">
            <v>47137850.189999998</v>
          </cell>
          <cell r="P9">
            <v>47137850.189999998</v>
          </cell>
        </row>
        <row r="16">
          <cell r="C16">
            <v>43966</v>
          </cell>
        </row>
        <row r="17">
          <cell r="C17">
            <v>44484</v>
          </cell>
        </row>
        <row r="18">
          <cell r="C18">
            <v>44515</v>
          </cell>
        </row>
        <row r="23">
          <cell r="C23">
            <v>44301</v>
          </cell>
        </row>
        <row r="24">
          <cell r="C24">
            <v>44910</v>
          </cell>
        </row>
        <row r="26">
          <cell r="C26">
            <v>45642</v>
          </cell>
        </row>
        <row r="27">
          <cell r="C27">
            <v>46524</v>
          </cell>
        </row>
      </sheetData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0809_COLLATERAL_BALANCE</v>
          </cell>
          <cell r="D2">
            <v>517957526.38</v>
          </cell>
          <cell r="F2" t="str">
            <v>N</v>
          </cell>
        </row>
        <row r="3">
          <cell r="B3" t="str">
            <v>0809_CURRENT_AMT</v>
          </cell>
          <cell r="D3">
            <v>0</v>
          </cell>
          <cell r="F3" t="str">
            <v>N</v>
          </cell>
        </row>
        <row r="4">
          <cell r="B4" t="str">
            <v>0809_CURRENT_CNT</v>
          </cell>
          <cell r="D4">
            <v>1479</v>
          </cell>
          <cell r="F4" t="str">
            <v>N</v>
          </cell>
        </row>
        <row r="5">
          <cell r="B5" t="str">
            <v>0809_CURRENT_MONTH_EXTENSIONS</v>
          </cell>
          <cell r="D5">
            <v>1833869.93</v>
          </cell>
          <cell r="F5" t="str">
            <v>N</v>
          </cell>
        </row>
        <row r="6">
          <cell r="B6" t="str">
            <v>0809_CURRENT_MONTH_EXTENSIONS_CNT</v>
          </cell>
          <cell r="D6">
            <v>91</v>
          </cell>
          <cell r="F6" t="str">
            <v>N</v>
          </cell>
        </row>
        <row r="7">
          <cell r="B7" t="str">
            <v>0809_DAILY_REMIT</v>
          </cell>
          <cell r="D7">
            <v>26257737.809999999</v>
          </cell>
          <cell r="F7" t="str">
            <v>N</v>
          </cell>
        </row>
        <row r="8">
          <cell r="B8" t="str">
            <v>0809_DELINQ_60_PLUS_AMT</v>
          </cell>
          <cell r="D8">
            <v>710425.06</v>
          </cell>
          <cell r="F8" t="str">
            <v>N</v>
          </cell>
        </row>
        <row r="9">
          <cell r="B9" t="str">
            <v>0809_DELINQ_60_PLUS_CNT</v>
          </cell>
          <cell r="D9">
            <v>35</v>
          </cell>
          <cell r="F9" t="str">
            <v>N</v>
          </cell>
        </row>
        <row r="10">
          <cell r="B10" t="str">
            <v>0809_DELQ_121_PLUS_AMT</v>
          </cell>
          <cell r="D10">
            <v>0</v>
          </cell>
          <cell r="F10" t="str">
            <v>N</v>
          </cell>
        </row>
        <row r="11">
          <cell r="B11" t="str">
            <v>0809_DELQ_121_PLUS_CNT</v>
          </cell>
          <cell r="D11">
            <v>0</v>
          </cell>
          <cell r="F11" t="str">
            <v>N</v>
          </cell>
        </row>
        <row r="12">
          <cell r="B12" t="str">
            <v>0809_DELQ_31_60_AMT</v>
          </cell>
          <cell r="D12">
            <v>1807121.84</v>
          </cell>
          <cell r="F12" t="str">
            <v>N</v>
          </cell>
        </row>
        <row r="13">
          <cell r="B13" t="str">
            <v>0809_DELQ_31_60_CNT</v>
          </cell>
          <cell r="D13">
            <v>96</v>
          </cell>
          <cell r="F13" t="str">
            <v>N</v>
          </cell>
        </row>
        <row r="14">
          <cell r="B14" t="str">
            <v>0809_DELQ_61_90_AMT</v>
          </cell>
          <cell r="D14">
            <v>592663.47</v>
          </cell>
          <cell r="F14" t="str">
            <v>N</v>
          </cell>
        </row>
        <row r="15">
          <cell r="B15" t="str">
            <v>0809_DELQ_61_90_CNT</v>
          </cell>
          <cell r="D15">
            <v>27</v>
          </cell>
          <cell r="F15" t="str">
            <v>N</v>
          </cell>
        </row>
        <row r="16">
          <cell r="B16" t="str">
            <v>0809_DELQ_91_120_AMT</v>
          </cell>
          <cell r="D16">
            <v>69219.37</v>
          </cell>
          <cell r="F16" t="str">
            <v>N</v>
          </cell>
        </row>
        <row r="17">
          <cell r="B17" t="str">
            <v>0809_DELQ_91_120_CNT</v>
          </cell>
          <cell r="D17">
            <v>5</v>
          </cell>
          <cell r="F17" t="str">
            <v>N</v>
          </cell>
        </row>
        <row r="18">
          <cell r="B18" t="str">
            <v>ADM_PURCH_PAY</v>
          </cell>
          <cell r="D18">
            <v>0</v>
          </cell>
          <cell r="F18" t="str">
            <v>N</v>
          </cell>
        </row>
        <row r="19">
          <cell r="B19" t="str">
            <v>COLL_END_DATE</v>
          </cell>
          <cell r="D19">
            <v>0</v>
          </cell>
          <cell r="E19">
            <v>44530</v>
          </cell>
          <cell r="F19" t="str">
            <v>D</v>
          </cell>
        </row>
        <row r="20">
          <cell r="B20" t="str">
            <v>COLLATERAL_COUNT</v>
          </cell>
          <cell r="D20">
            <v>33430</v>
          </cell>
          <cell r="F20" t="str">
            <v>N</v>
          </cell>
        </row>
        <row r="21">
          <cell r="B21" t="str">
            <v>COUNTERPARTY_PMT</v>
          </cell>
          <cell r="D21">
            <v>0</v>
          </cell>
          <cell r="F21" t="str">
            <v>N</v>
          </cell>
        </row>
        <row r="22">
          <cell r="B22" t="str">
            <v>DEBT_SALE_RECOVERIES</v>
          </cell>
          <cell r="D22">
            <v>0</v>
          </cell>
          <cell r="F22" t="str">
            <v>N</v>
          </cell>
        </row>
        <row r="23">
          <cell r="B23" t="str">
            <v>DISTRIBUTION_DATE</v>
          </cell>
          <cell r="D23">
            <v>0</v>
          </cell>
          <cell r="E23">
            <v>44545</v>
          </cell>
          <cell r="F23" t="str">
            <v>D</v>
          </cell>
        </row>
        <row r="24">
          <cell r="B24" t="str">
            <v>EARNING_YIELD_SUPPLEMENT</v>
          </cell>
          <cell r="D24">
            <v>0</v>
          </cell>
          <cell r="F24" t="str">
            <v>N</v>
          </cell>
        </row>
        <row r="25">
          <cell r="B25" t="str">
            <v>EVENT_DEFAULT_A</v>
          </cell>
          <cell r="C25" t="str">
            <v>NO</v>
          </cell>
          <cell r="D25">
            <v>0</v>
          </cell>
          <cell r="F25" t="str">
            <v>C</v>
          </cell>
        </row>
        <row r="26">
          <cell r="B26" t="str">
            <v>EVENT_DEFAULT_B</v>
          </cell>
          <cell r="C26" t="str">
            <v>NO</v>
          </cell>
          <cell r="D26">
            <v>0</v>
          </cell>
          <cell r="F26" t="str">
            <v>N</v>
          </cell>
        </row>
        <row r="27">
          <cell r="B27" t="str">
            <v>EVENT_DEFAULT_C</v>
          </cell>
          <cell r="C27" t="str">
            <v>NO</v>
          </cell>
          <cell r="D27">
            <v>0</v>
          </cell>
          <cell r="F27" t="str">
            <v>N</v>
          </cell>
        </row>
        <row r="28">
          <cell r="B28" t="str">
            <v>EVENT_DEFAULT_D</v>
          </cell>
          <cell r="C28" t="str">
            <v>NO</v>
          </cell>
          <cell r="D28">
            <v>0</v>
          </cell>
          <cell r="F28" t="str">
            <v>N</v>
          </cell>
        </row>
        <row r="29">
          <cell r="B29" t="str">
            <v>EVENT_DEFAULT_E</v>
          </cell>
          <cell r="C29" t="str">
            <v>NO</v>
          </cell>
          <cell r="D29">
            <v>0</v>
          </cell>
          <cell r="F29" t="str">
            <v>N</v>
          </cell>
        </row>
        <row r="30">
          <cell r="B30" t="str">
            <v>INT_ACCRUED_UNPAID</v>
          </cell>
          <cell r="D30">
            <v>0</v>
          </cell>
          <cell r="F30" t="str">
            <v>N</v>
          </cell>
        </row>
        <row r="31">
          <cell r="B31" t="str">
            <v>INT_COLL_ACCT</v>
          </cell>
          <cell r="D31">
            <v>190.67</v>
          </cell>
          <cell r="F31" t="str">
            <v>N</v>
          </cell>
        </row>
        <row r="32">
          <cell r="B32" t="str">
            <v>INT_NET_LIQ_PROCEEDS</v>
          </cell>
          <cell r="D32">
            <v>-5524.74</v>
          </cell>
          <cell r="F32" t="str">
            <v>N</v>
          </cell>
        </row>
        <row r="33">
          <cell r="B33" t="str">
            <v>INT_REPURCHASE_PROCEED</v>
          </cell>
          <cell r="D33">
            <v>0</v>
          </cell>
          <cell r="F33" t="str">
            <v>N</v>
          </cell>
        </row>
        <row r="34">
          <cell r="B34" t="str">
            <v>INT_RESERVE_ACCT</v>
          </cell>
          <cell r="D34">
            <v>87.26</v>
          </cell>
          <cell r="F34" t="str">
            <v>N</v>
          </cell>
        </row>
        <row r="35">
          <cell r="B35" t="str">
            <v>INTEREST_COLLECTIONS</v>
          </cell>
          <cell r="D35">
            <v>1424890.57</v>
          </cell>
          <cell r="F35" t="str">
            <v>N</v>
          </cell>
        </row>
        <row r="36">
          <cell r="B36" t="str">
            <v>INVESTEARNEDYSA</v>
          </cell>
          <cell r="D36">
            <v>0</v>
          </cell>
          <cell r="F36" t="str">
            <v>N</v>
          </cell>
        </row>
        <row r="37">
          <cell r="B37" t="str">
            <v>LIBOR_RATE</v>
          </cell>
          <cell r="D37">
            <v>8.9499999999999996E-4</v>
          </cell>
          <cell r="F37" t="str">
            <v>N</v>
          </cell>
        </row>
        <row r="38">
          <cell r="B38" t="str">
            <v>LOSS_AMT</v>
          </cell>
          <cell r="D38">
            <v>134471.13</v>
          </cell>
          <cell r="F38" t="str">
            <v>N</v>
          </cell>
        </row>
        <row r="39">
          <cell r="B39" t="str">
            <v>LOSS_CNT</v>
          </cell>
          <cell r="D39">
            <v>7</v>
          </cell>
          <cell r="F39" t="str">
            <v>N</v>
          </cell>
        </row>
        <row r="40">
          <cell r="B40" t="str">
            <v>NET_SWAP_PAYMENTS</v>
          </cell>
          <cell r="D40">
            <v>0</v>
          </cell>
          <cell r="F40" t="str">
            <v>N</v>
          </cell>
        </row>
        <row r="41">
          <cell r="B41" t="str">
            <v>NET_SWAP_RECEIPTS</v>
          </cell>
          <cell r="D41">
            <v>0</v>
          </cell>
          <cell r="F41" t="str">
            <v>N</v>
          </cell>
        </row>
        <row r="42">
          <cell r="B42" t="str">
            <v>OPTIONAL_PURCHASE</v>
          </cell>
          <cell r="D42">
            <v>0</v>
          </cell>
          <cell r="F42" t="str">
            <v>N</v>
          </cell>
        </row>
        <row r="43">
          <cell r="B43" t="str">
            <v>OVERCOLLATERALIZATION_AMT</v>
          </cell>
          <cell r="D43">
            <v>24176414.859999999</v>
          </cell>
          <cell r="F43" t="str">
            <v>N</v>
          </cell>
        </row>
        <row r="44">
          <cell r="B44" t="str">
            <v>PI_ADV</v>
          </cell>
          <cell r="D44">
            <v>0</v>
          </cell>
          <cell r="F44" t="str">
            <v>N</v>
          </cell>
        </row>
        <row r="45">
          <cell r="B45" t="str">
            <v>POOL_WAC</v>
          </cell>
          <cell r="D45">
            <v>3.0591746699999998E-2</v>
          </cell>
          <cell r="F45" t="str">
            <v>N</v>
          </cell>
        </row>
        <row r="46">
          <cell r="B46" t="str">
            <v>POOL_WARM</v>
          </cell>
          <cell r="D46">
            <v>38.782342999999997</v>
          </cell>
          <cell r="F46" t="str">
            <v>N</v>
          </cell>
        </row>
        <row r="47">
          <cell r="B47" t="str">
            <v>PRIN_NET_LIQ_PROCEEDS</v>
          </cell>
          <cell r="D47">
            <v>209266.34</v>
          </cell>
          <cell r="F47" t="str">
            <v>N</v>
          </cell>
        </row>
        <row r="48">
          <cell r="B48" t="str">
            <v>PRIN_REPURCHASE_PROCEED</v>
          </cell>
          <cell r="D48">
            <v>0</v>
          </cell>
          <cell r="F48" t="str">
            <v>N</v>
          </cell>
        </row>
        <row r="49">
          <cell r="B49" t="str">
            <v>PRINCIPAL_COLLECTIONS</v>
          </cell>
          <cell r="D49">
            <v>24534230.699999999</v>
          </cell>
          <cell r="F49" t="str">
            <v>N</v>
          </cell>
        </row>
        <row r="50">
          <cell r="B50" t="str">
            <v>RECEIVED_DATE</v>
          </cell>
          <cell r="D50">
            <v>0</v>
          </cell>
          <cell r="E50">
            <v>44532</v>
          </cell>
          <cell r="F50" t="str">
            <v>D</v>
          </cell>
        </row>
        <row r="51">
          <cell r="B51" t="str">
            <v>RECOVERIES_ADV</v>
          </cell>
          <cell r="D51">
            <v>0</v>
          </cell>
          <cell r="F51" t="str">
            <v>N</v>
          </cell>
        </row>
        <row r="52">
          <cell r="B52" t="str">
            <v>RECOVERY_ADJ</v>
          </cell>
          <cell r="D52">
            <v>0</v>
          </cell>
          <cell r="F52" t="str">
            <v>N</v>
          </cell>
        </row>
        <row r="53">
          <cell r="B53" t="str">
            <v>RESCISSION</v>
          </cell>
          <cell r="C53" t="str">
            <v>NO</v>
          </cell>
          <cell r="D53">
            <v>0</v>
          </cell>
          <cell r="F53" t="str">
            <v>N</v>
          </cell>
        </row>
        <row r="54">
          <cell r="B54" t="str">
            <v>RESERVE_TO_COLL_TRANSFER</v>
          </cell>
          <cell r="D54">
            <v>0</v>
          </cell>
          <cell r="F54" t="str">
            <v>N</v>
          </cell>
        </row>
        <row r="55">
          <cell r="B55" t="str">
            <v>SEN_SWAP_TERM_PAYMENTS</v>
          </cell>
          <cell r="D55">
            <v>0</v>
          </cell>
          <cell r="F55" t="str">
            <v>N</v>
          </cell>
        </row>
        <row r="56">
          <cell r="B56" t="str">
            <v>STMNT_TO_NOTEHLD_1</v>
          </cell>
          <cell r="C56" t="str">
            <v>NO</v>
          </cell>
          <cell r="D56">
            <v>0</v>
          </cell>
          <cell r="F56" t="str">
            <v>N</v>
          </cell>
        </row>
        <row r="57">
          <cell r="B57" t="str">
            <v>STMNT_TO_NOTEHLD_2</v>
          </cell>
          <cell r="C57" t="str">
            <v>NO</v>
          </cell>
          <cell r="D57">
            <v>0</v>
          </cell>
          <cell r="F57" t="str">
            <v>N</v>
          </cell>
        </row>
        <row r="58">
          <cell r="B58" t="str">
            <v>STMNT_TO_NOTEHLD_3</v>
          </cell>
          <cell r="C58" t="str">
            <v>NO</v>
          </cell>
          <cell r="D58">
            <v>0</v>
          </cell>
          <cell r="F58" t="str">
            <v>N</v>
          </cell>
        </row>
        <row r="59">
          <cell r="B59" t="str">
            <v>STMNT_TO_NOTEHLD_4</v>
          </cell>
          <cell r="C59" t="str">
            <v>NO</v>
          </cell>
          <cell r="D59">
            <v>0</v>
          </cell>
          <cell r="F59" t="str">
            <v>N</v>
          </cell>
        </row>
        <row r="60">
          <cell r="B60" t="str">
            <v>STMNT_TO_NOTEHLD_5</v>
          </cell>
          <cell r="C60" t="str">
            <v>NO</v>
          </cell>
          <cell r="D60">
            <v>0</v>
          </cell>
          <cell r="F60" t="str">
            <v>N</v>
          </cell>
        </row>
        <row r="61">
          <cell r="B61" t="str">
            <v>STMNT_TO_NOTEHLD_6</v>
          </cell>
          <cell r="C61" t="str">
            <v>NO</v>
          </cell>
          <cell r="D61">
            <v>0</v>
          </cell>
          <cell r="F61" t="str">
            <v>N</v>
          </cell>
        </row>
        <row r="62">
          <cell r="B62" t="str">
            <v>SUB_SWAP_TERM_PAYMENTS</v>
          </cell>
          <cell r="D62">
            <v>0</v>
          </cell>
          <cell r="F62" t="str">
            <v>N</v>
          </cell>
        </row>
        <row r="63">
          <cell r="B63" t="str">
            <v>SWAP_REPLACEMENT_PROCEEDS</v>
          </cell>
          <cell r="D63">
            <v>0</v>
          </cell>
          <cell r="F63" t="str">
            <v>N</v>
          </cell>
        </row>
        <row r="64">
          <cell r="B64" t="str">
            <v>SWAP_TERM_RECEIPT</v>
          </cell>
          <cell r="D64">
            <v>0</v>
          </cell>
          <cell r="F64" t="str">
            <v>N</v>
          </cell>
        </row>
        <row r="65">
          <cell r="B65" t="str">
            <v>test</v>
          </cell>
          <cell r="D65">
            <v>0</v>
          </cell>
          <cell r="F65" t="str">
            <v>D</v>
          </cell>
        </row>
        <row r="66">
          <cell r="B66" t="str">
            <v>test2</v>
          </cell>
          <cell r="D66">
            <v>0</v>
          </cell>
          <cell r="F66" t="str">
            <v>N</v>
          </cell>
        </row>
        <row r="67">
          <cell r="B67" t="str">
            <v>WARRANT_PAY</v>
          </cell>
          <cell r="D67">
            <v>0</v>
          </cell>
          <cell r="F67" t="str">
            <v>N</v>
          </cell>
        </row>
        <row r="68">
          <cell r="B68" t="str">
            <v>YSA_BALANCE</v>
          </cell>
          <cell r="D68">
            <v>25891759.41</v>
          </cell>
          <cell r="F68" t="str">
            <v>N</v>
          </cell>
        </row>
        <row r="69">
          <cell r="B69" t="str">
            <v>_KeyABSID</v>
          </cell>
          <cell r="C69" t="str">
            <v>R20A</v>
          </cell>
          <cell r="F69" t="str">
            <v>C</v>
          </cell>
        </row>
        <row r="70">
          <cell r="B70" t="str">
            <v>_KeyDate</v>
          </cell>
          <cell r="E70">
            <v>44530</v>
          </cell>
          <cell r="F70" t="str">
            <v>D</v>
          </cell>
        </row>
        <row r="71">
          <cell r="B71" t="str">
            <v>_KeyPeriod</v>
          </cell>
          <cell r="D71">
            <v>19</v>
          </cell>
          <cell r="F71" t="str">
            <v>N</v>
          </cell>
        </row>
      </sheetData>
      <sheetData sheetId="1" refreshError="1"/>
      <sheetData sheetId="2" refreshError="1"/>
      <sheetData sheetId="3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0809_CUM_LOSS_CNT</v>
          </cell>
          <cell r="D2">
            <v>0</v>
          </cell>
          <cell r="F2" t="str">
            <v>N</v>
          </cell>
        </row>
        <row r="3">
          <cell r="B3" t="str">
            <v>0809_CUM_LOSS_AMT</v>
          </cell>
          <cell r="D3">
            <v>0</v>
          </cell>
          <cell r="F3" t="str">
            <v>N</v>
          </cell>
        </row>
        <row r="4">
          <cell r="B4" t="str">
            <v>0809_COLLATERAL_BALANCE</v>
          </cell>
          <cell r="D4">
            <v>1119632940.8099999</v>
          </cell>
          <cell r="F4" t="str">
            <v>N</v>
          </cell>
        </row>
        <row r="5">
          <cell r="B5" t="str">
            <v>DISTRIBUTION_DATE</v>
          </cell>
          <cell r="D5">
            <v>0</v>
          </cell>
          <cell r="E5">
            <v>43966</v>
          </cell>
          <cell r="F5" t="str">
            <v>D</v>
          </cell>
        </row>
        <row r="6">
          <cell r="B6" t="str">
            <v>COLL_END_DATE</v>
          </cell>
          <cell r="D6">
            <v>0</v>
          </cell>
          <cell r="E6">
            <v>43951</v>
          </cell>
          <cell r="F6" t="str">
            <v>D</v>
          </cell>
        </row>
        <row r="7">
          <cell r="B7" t="str">
            <v>CLOSING_DATE</v>
          </cell>
          <cell r="D7">
            <v>0</v>
          </cell>
          <cell r="E7">
            <v>43950</v>
          </cell>
          <cell r="F7" t="str">
            <v>D</v>
          </cell>
        </row>
        <row r="8">
          <cell r="B8" t="str">
            <v>NOTEBAL_A1</v>
          </cell>
          <cell r="D8">
            <v>162000000</v>
          </cell>
          <cell r="F8" t="str">
            <v>N</v>
          </cell>
        </row>
        <row r="9">
          <cell r="B9" t="str">
            <v>NOTEBAL_A2a</v>
          </cell>
          <cell r="D9">
            <v>352000000</v>
          </cell>
          <cell r="F9" t="str">
            <v>N</v>
          </cell>
        </row>
        <row r="10">
          <cell r="B10" t="str">
            <v>NOTEBAL_A2b</v>
          </cell>
          <cell r="D10">
            <v>0</v>
          </cell>
          <cell r="F10" t="str">
            <v>N</v>
          </cell>
        </row>
        <row r="11">
          <cell r="B11" t="str">
            <v>NOTEBAL_A3</v>
          </cell>
          <cell r="D11">
            <v>401000000</v>
          </cell>
          <cell r="F11" t="str">
            <v>N</v>
          </cell>
        </row>
        <row r="12">
          <cell r="B12" t="str">
            <v>NOTEBAL_A4</v>
          </cell>
          <cell r="D12">
            <v>85000000</v>
          </cell>
          <cell r="F12" t="str">
            <v>N</v>
          </cell>
        </row>
        <row r="13">
          <cell r="B13" t="str">
            <v>NOTEBAL_C</v>
          </cell>
          <cell r="D13">
            <v>47137850.189999998</v>
          </cell>
          <cell r="F13" t="str">
            <v>N</v>
          </cell>
        </row>
        <row r="14">
          <cell r="B14" t="str">
            <v>YIELD_SUPPLEMENT_ACCOUNT</v>
          </cell>
          <cell r="D14">
            <v>0</v>
          </cell>
          <cell r="F14" t="str">
            <v>N</v>
          </cell>
        </row>
        <row r="15">
          <cell r="B15" t="str">
            <v>0809_RESERVE_FUND</v>
          </cell>
          <cell r="D15">
            <v>10471378.5</v>
          </cell>
          <cell r="F15" t="str">
            <v>N</v>
          </cell>
        </row>
        <row r="16">
          <cell r="B16" t="str">
            <v>SHORTFALL_INTEREST_A1</v>
          </cell>
          <cell r="D16">
            <v>0</v>
          </cell>
          <cell r="F16" t="str">
            <v>N</v>
          </cell>
        </row>
        <row r="17">
          <cell r="B17" t="str">
            <v>SHORTFALL_INTEREST_A2a</v>
          </cell>
          <cell r="D17">
            <v>0</v>
          </cell>
          <cell r="F17" t="str">
            <v>N</v>
          </cell>
        </row>
        <row r="18">
          <cell r="B18" t="str">
            <v>SHORTFALL_INTEREST_A2b</v>
          </cell>
          <cell r="D18">
            <v>0</v>
          </cell>
          <cell r="F18" t="str">
            <v>N</v>
          </cell>
        </row>
        <row r="19">
          <cell r="B19" t="str">
            <v>SHORTFALL_INTEREST_A3</v>
          </cell>
          <cell r="D19">
            <v>0</v>
          </cell>
          <cell r="F19" t="str">
            <v>N</v>
          </cell>
        </row>
        <row r="20">
          <cell r="B20" t="str">
            <v>SHORTFALL_INTEREST_A4</v>
          </cell>
          <cell r="D20">
            <v>0</v>
          </cell>
          <cell r="F20" t="str">
            <v>N</v>
          </cell>
        </row>
        <row r="21">
          <cell r="B21" t="str">
            <v>SHORTFALL_CLASS_A1_PRIN</v>
          </cell>
          <cell r="D21">
            <v>0</v>
          </cell>
          <cell r="F21" t="str">
            <v>N</v>
          </cell>
        </row>
        <row r="22">
          <cell r="B22" t="str">
            <v>SHORTFALL_CLASS_A2a_PRIN</v>
          </cell>
          <cell r="D22">
            <v>0</v>
          </cell>
          <cell r="F22" t="str">
            <v>N</v>
          </cell>
        </row>
        <row r="23">
          <cell r="B23" t="str">
            <v>SHORTFALL_CLASS_A2b_PRIN</v>
          </cell>
          <cell r="D23">
            <v>0</v>
          </cell>
          <cell r="F23" t="str">
            <v>N</v>
          </cell>
        </row>
        <row r="24">
          <cell r="B24" t="str">
            <v>SHORTFALL_CLASS_A3_PRIN</v>
          </cell>
          <cell r="D24">
            <v>0</v>
          </cell>
          <cell r="F24" t="str">
            <v>N</v>
          </cell>
        </row>
        <row r="25">
          <cell r="B25" t="str">
            <v>SHORTFALL_CLASS_A4_PRIN</v>
          </cell>
          <cell r="D25">
            <v>0</v>
          </cell>
          <cell r="F25" t="str">
            <v>N</v>
          </cell>
        </row>
        <row r="26">
          <cell r="B26" t="str">
            <v>SHORTFALL_CERT_PRIN</v>
          </cell>
          <cell r="D26">
            <v>0</v>
          </cell>
          <cell r="F26" t="str">
            <v>N</v>
          </cell>
        </row>
        <row r="27">
          <cell r="B27" t="str">
            <v>SHORTFALL_SVC_FEE</v>
          </cell>
          <cell r="D27">
            <v>0</v>
          </cell>
          <cell r="F27" t="str">
            <v>N</v>
          </cell>
        </row>
        <row r="28">
          <cell r="B28" t="str">
            <v>SHORTFALL_SWAP_PAY</v>
          </cell>
          <cell r="D28">
            <v>0</v>
          </cell>
          <cell r="F28" t="str">
            <v>N</v>
          </cell>
        </row>
        <row r="29">
          <cell r="B29" t="str">
            <v>SHORTFALL_SR_SWAP_TRM_PAY</v>
          </cell>
          <cell r="D29">
            <v>0</v>
          </cell>
          <cell r="F29" t="str">
            <v>N</v>
          </cell>
        </row>
        <row r="30">
          <cell r="B30" t="str">
            <v>SHORTFALL_SUB_SWAP_TRM_PA</v>
          </cell>
          <cell r="D30">
            <v>0</v>
          </cell>
          <cell r="F30" t="str">
            <v>N</v>
          </cell>
        </row>
        <row r="31">
          <cell r="B31" t="str">
            <v>NET_LOSS_RATIO_PREV_2ND</v>
          </cell>
          <cell r="D31">
            <v>0</v>
          </cell>
          <cell r="F31" t="str">
            <v>N</v>
          </cell>
        </row>
        <row r="32">
          <cell r="B32" t="str">
            <v>NET_LOSS_RATIO_PREV</v>
          </cell>
          <cell r="D32">
            <v>0</v>
          </cell>
          <cell r="F32" t="str">
            <v>N</v>
          </cell>
        </row>
        <row r="33">
          <cell r="B33" t="str">
            <v>DELQ_RATIO_PREV_2ND</v>
          </cell>
          <cell r="D33">
            <v>0</v>
          </cell>
          <cell r="F33" t="str">
            <v>N</v>
          </cell>
        </row>
        <row r="34">
          <cell r="B34" t="str">
            <v>DELQ_RATIO_PREV</v>
          </cell>
          <cell r="D34">
            <v>0</v>
          </cell>
          <cell r="F34" t="str">
            <v>N</v>
          </cell>
        </row>
        <row r="35">
          <cell r="B35" t="str">
            <v>COLLATERAL_COUNT</v>
          </cell>
          <cell r="D35">
            <v>50112</v>
          </cell>
          <cell r="F35" t="str">
            <v>N</v>
          </cell>
        </row>
        <row r="36">
          <cell r="B36" t="str">
            <v>REIMBURSE_SVC_ADV</v>
          </cell>
          <cell r="D36">
            <v>0</v>
          </cell>
          <cell r="F36" t="str">
            <v>N</v>
          </cell>
        </row>
        <row r="37">
          <cell r="B37" t="str">
            <v>TOTAL_INT_ACCRUAL</v>
          </cell>
          <cell r="D37">
            <v>0</v>
          </cell>
          <cell r="F37" t="str">
            <v>N</v>
          </cell>
        </row>
        <row r="38">
          <cell r="B38" t="str">
            <v>INT_ACCRUAL_A1</v>
          </cell>
          <cell r="D38">
            <v>0</v>
          </cell>
          <cell r="F38" t="str">
            <v>N</v>
          </cell>
        </row>
        <row r="39">
          <cell r="B39" t="str">
            <v>INT_ACCRUAL_A2a</v>
          </cell>
          <cell r="D39">
            <v>0</v>
          </cell>
          <cell r="F39" t="str">
            <v>N</v>
          </cell>
        </row>
        <row r="40">
          <cell r="B40" t="str">
            <v>INT_ACCRUAL_A2b</v>
          </cell>
          <cell r="D40">
            <v>0</v>
          </cell>
          <cell r="F40" t="str">
            <v>N</v>
          </cell>
        </row>
        <row r="41">
          <cell r="B41" t="str">
            <v>INT_ACCRUAL_A3</v>
          </cell>
          <cell r="D41">
            <v>0</v>
          </cell>
          <cell r="F41" t="str">
            <v>N</v>
          </cell>
        </row>
        <row r="42">
          <cell r="B42" t="str">
            <v>INT_ACCRUAL_A4</v>
          </cell>
          <cell r="D42">
            <v>0</v>
          </cell>
          <cell r="F42" t="str">
            <v>N</v>
          </cell>
        </row>
        <row r="43">
          <cell r="B43" t="str">
            <v>OVERCOLLATERAL_BALANCE</v>
          </cell>
          <cell r="D43">
            <v>72495090.620000005</v>
          </cell>
          <cell r="F43" t="str">
            <v>N</v>
          </cell>
        </row>
        <row r="44">
          <cell r="B44" t="str">
            <v>DELQ_RATIO_PREV_3RD</v>
          </cell>
          <cell r="D44">
            <v>0</v>
          </cell>
          <cell r="F44" t="str">
            <v>N</v>
          </cell>
        </row>
        <row r="45">
          <cell r="B45" t="str">
            <v>DELQ_RATIO_PREV_3RD_AMT</v>
          </cell>
          <cell r="D45">
            <v>0</v>
          </cell>
          <cell r="F45" t="str">
            <v>N</v>
          </cell>
        </row>
        <row r="46">
          <cell r="B46" t="str">
            <v>DELQ_RATIO_PREV_2ND_AMT</v>
          </cell>
          <cell r="D46">
            <v>0</v>
          </cell>
          <cell r="E46" t="str">
            <v xml:space="preserve">  </v>
          </cell>
          <cell r="F46" t="str">
            <v>N</v>
          </cell>
        </row>
        <row r="47">
          <cell r="B47" t="str">
            <v>DELQ_RATIO_PREV_AMT</v>
          </cell>
          <cell r="D47">
            <v>0</v>
          </cell>
          <cell r="F47" t="str">
            <v>N</v>
          </cell>
        </row>
        <row r="48">
          <cell r="B48" t="str">
            <v>NET_LOSS_RATIO_PREV_3RD</v>
          </cell>
          <cell r="D48">
            <v>0</v>
          </cell>
          <cell r="F48" t="str">
            <v>N</v>
          </cell>
        </row>
        <row r="49">
          <cell r="B49" t="str">
            <v>DELQ_TRIGGER</v>
          </cell>
          <cell r="D49">
            <v>4.9000000000000002E-2</v>
          </cell>
          <cell r="F49" t="str">
            <v>N</v>
          </cell>
        </row>
        <row r="50">
          <cell r="B50" t="str">
            <v>YSREQUIREDRATE</v>
          </cell>
          <cell r="D50">
            <v>4.9500000000000002E-2</v>
          </cell>
          <cell r="F50" t="str">
            <v>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542626228.21000004</v>
          </cell>
          <cell r="C4">
            <v>34033</v>
          </cell>
        </row>
        <row r="5">
          <cell r="B5">
            <v>517957526.38</v>
          </cell>
          <cell r="C5">
            <v>33430</v>
          </cell>
        </row>
        <row r="6">
          <cell r="B6">
            <v>25878880.489999998</v>
          </cell>
        </row>
        <row r="7">
          <cell r="B7">
            <v>24176414.859999999</v>
          </cell>
        </row>
        <row r="8">
          <cell r="B8">
            <v>516747347.72000003</v>
          </cell>
        </row>
        <row r="9">
          <cell r="B9">
            <v>493781111.51999998</v>
          </cell>
        </row>
        <row r="15">
          <cell r="B15">
            <v>96</v>
          </cell>
          <cell r="C15">
            <v>1807121.84</v>
          </cell>
          <cell r="D15">
            <v>3.4889382776807139E-3</v>
          </cell>
        </row>
        <row r="16">
          <cell r="B16">
            <v>27</v>
          </cell>
          <cell r="C16">
            <v>592663.47</v>
          </cell>
          <cell r="D16">
            <v>1.144231794722859E-3</v>
          </cell>
        </row>
        <row r="17">
          <cell r="B17">
            <v>5</v>
          </cell>
          <cell r="C17">
            <v>69219.37</v>
          </cell>
          <cell r="D17">
            <v>1.3363908520409672E-4</v>
          </cell>
        </row>
        <row r="18">
          <cell r="B18">
            <v>0</v>
          </cell>
          <cell r="C18">
            <v>0</v>
          </cell>
          <cell r="D18">
            <v>0</v>
          </cell>
        </row>
        <row r="19">
          <cell r="B19">
            <v>7</v>
          </cell>
          <cell r="C19">
            <v>134471.13</v>
          </cell>
        </row>
        <row r="20">
          <cell r="C20">
            <v>2634802.42</v>
          </cell>
        </row>
        <row r="22">
          <cell r="B22">
            <v>8.1893139999999998E-4</v>
          </cell>
          <cell r="C22">
            <v>8.7192789999999997E-4</v>
          </cell>
        </row>
        <row r="23">
          <cell r="B23">
            <v>8.3498890000000003E-4</v>
          </cell>
          <cell r="C23">
            <v>8.4096439999999995E-4</v>
          </cell>
        </row>
        <row r="24">
          <cell r="B24">
            <v>8.8149739999999999E-4</v>
          </cell>
          <cell r="C24">
            <v>1.19692E-3</v>
          </cell>
        </row>
        <row r="27">
          <cell r="C27">
            <v>710425.06</v>
          </cell>
        </row>
        <row r="32">
          <cell r="B32">
            <v>91</v>
          </cell>
          <cell r="C32">
            <v>1833869.93</v>
          </cell>
        </row>
      </sheetData>
      <sheetData sheetId="12">
        <row r="6">
          <cell r="B6">
            <v>1424890.57</v>
          </cell>
        </row>
        <row r="14">
          <cell r="B14">
            <v>24534230.699999999</v>
          </cell>
        </row>
        <row r="16">
          <cell r="B16">
            <v>209266.34</v>
          </cell>
        </row>
        <row r="28">
          <cell r="B28">
            <v>0</v>
          </cell>
        </row>
        <row r="29">
          <cell r="B29">
            <v>0</v>
          </cell>
        </row>
        <row r="31">
          <cell r="B31">
            <v>3.0591746699999998E-2</v>
          </cell>
        </row>
        <row r="32">
          <cell r="B32">
            <v>38.782342999999997</v>
          </cell>
        </row>
        <row r="34">
          <cell r="B34">
            <v>7.4379000000000001E-5</v>
          </cell>
        </row>
        <row r="35">
          <cell r="B35">
            <v>-2.4168312E-3</v>
          </cell>
        </row>
        <row r="36">
          <cell r="B36">
            <v>3.3347328999999998E-3</v>
          </cell>
        </row>
      </sheetData>
      <sheetData sheetId="13">
        <row r="4">
          <cell r="B4">
            <v>10471378.5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10471378.5</v>
          </cell>
        </row>
        <row r="8">
          <cell r="B8">
            <v>10471378.5</v>
          </cell>
        </row>
      </sheetData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26168387.609999999</v>
          </cell>
          <cell r="D7">
            <v>10471378.5</v>
          </cell>
        </row>
        <row r="9">
          <cell r="B9">
            <v>0</v>
          </cell>
          <cell r="C9">
            <v>0</v>
          </cell>
        </row>
        <row r="10">
          <cell r="B10">
            <v>452188.52350833337</v>
          </cell>
          <cell r="C10">
            <v>452188.52350833337</v>
          </cell>
          <cell r="E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442300.92</v>
          </cell>
        </row>
        <row r="17">
          <cell r="C17">
            <v>120416.67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22966236.200000048</v>
          </cell>
        </row>
        <row r="22">
          <cell r="C22">
            <v>0</v>
          </cell>
        </row>
        <row r="23">
          <cell r="C23">
            <v>0</v>
          </cell>
        </row>
      </sheetData>
      <sheetData sheetId="16">
        <row r="1">
          <cell r="S1">
            <v>1</v>
          </cell>
        </row>
        <row r="4">
          <cell r="B4">
            <v>162000000</v>
          </cell>
          <cell r="C4">
            <v>0</v>
          </cell>
          <cell r="F4">
            <v>9.7792999999999995E-3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B5">
            <v>352000000</v>
          </cell>
          <cell r="C5">
            <v>0</v>
          </cell>
          <cell r="F5">
            <v>1.4500000000000001E-2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B6">
            <v>0</v>
          </cell>
          <cell r="C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  <row r="7">
          <cell r="B7">
            <v>401000000</v>
          </cell>
          <cell r="C7">
            <v>384609497.52999997</v>
          </cell>
          <cell r="F7">
            <v>1.38E-2</v>
          </cell>
          <cell r="H7">
            <v>442300.92</v>
          </cell>
          <cell r="I7">
            <v>0</v>
          </cell>
          <cell r="J7">
            <v>0</v>
          </cell>
          <cell r="K7">
            <v>442300.92</v>
          </cell>
          <cell r="L7">
            <v>0</v>
          </cell>
          <cell r="M7">
            <v>0</v>
          </cell>
          <cell r="N7">
            <v>22966236.200000048</v>
          </cell>
          <cell r="O7">
            <v>0</v>
          </cell>
          <cell r="P7">
            <v>361643261.32999992</v>
          </cell>
        </row>
        <row r="8">
          <cell r="B8">
            <v>85000000</v>
          </cell>
          <cell r="C8">
            <v>85000000</v>
          </cell>
          <cell r="F8">
            <v>1.7000000000000001E-2</v>
          </cell>
          <cell r="H8">
            <v>120416.67</v>
          </cell>
          <cell r="I8">
            <v>0</v>
          </cell>
          <cell r="K8">
            <v>120416.67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85000000</v>
          </cell>
        </row>
        <row r="9">
          <cell r="B9">
            <v>47137850.189999998</v>
          </cell>
          <cell r="C9">
            <v>47137850.189999998</v>
          </cell>
          <cell r="M9">
            <v>0</v>
          </cell>
          <cell r="N9">
            <v>0</v>
          </cell>
          <cell r="O9">
            <v>0</v>
          </cell>
          <cell r="P9">
            <v>47137850.189999998</v>
          </cell>
        </row>
        <row r="15">
          <cell r="C15">
            <v>43950</v>
          </cell>
        </row>
        <row r="16">
          <cell r="C16">
            <v>43966</v>
          </cell>
        </row>
        <row r="17">
          <cell r="C17">
            <v>44515</v>
          </cell>
        </row>
        <row r="18">
          <cell r="C18">
            <v>44545</v>
          </cell>
        </row>
        <row r="19">
          <cell r="C19">
            <v>44500</v>
          </cell>
        </row>
        <row r="20">
          <cell r="C20">
            <v>44530</v>
          </cell>
        </row>
        <row r="23">
          <cell r="C23">
            <v>44301</v>
          </cell>
        </row>
        <row r="24">
          <cell r="C24">
            <v>44910</v>
          </cell>
        </row>
        <row r="26">
          <cell r="C26">
            <v>45642</v>
          </cell>
        </row>
        <row r="27">
          <cell r="C27">
            <v>46524</v>
          </cell>
        </row>
        <row r="30">
          <cell r="C30">
            <v>30</v>
          </cell>
        </row>
        <row r="31">
          <cell r="C31">
            <v>30</v>
          </cell>
        </row>
      </sheetData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>
            <v>517957526.38</v>
          </cell>
        </row>
        <row r="5">
          <cell r="B5">
            <v>493733887.80000001</v>
          </cell>
        </row>
        <row r="6">
          <cell r="B6">
            <v>24176414.859999999</v>
          </cell>
        </row>
        <row r="7">
          <cell r="B7">
            <v>22515568.43</v>
          </cell>
        </row>
        <row r="8">
          <cell r="B8">
            <v>493781111.51999998</v>
          </cell>
        </row>
        <row r="9">
          <cell r="B9">
            <v>471218319.37</v>
          </cell>
        </row>
      </sheetData>
      <sheetData sheetId="12"/>
      <sheetData sheetId="13"/>
      <sheetData sheetId="14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25383127.150000002</v>
          </cell>
          <cell r="D7">
            <v>10471378.5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0</v>
          </cell>
          <cell r="P5">
            <v>0</v>
          </cell>
        </row>
        <row r="6">
          <cell r="C6">
            <v>0</v>
          </cell>
          <cell r="P6">
            <v>0</v>
          </cell>
        </row>
        <row r="7">
          <cell r="C7">
            <v>361643261.32999998</v>
          </cell>
          <cell r="P7">
            <v>339080469.18000001</v>
          </cell>
        </row>
        <row r="8">
          <cell r="C8">
            <v>85000000</v>
          </cell>
          <cell r="P8">
            <v>85000000</v>
          </cell>
        </row>
        <row r="9">
          <cell r="C9">
            <v>47137850.189999998</v>
          </cell>
          <cell r="P9">
            <v>47137850.189999998</v>
          </cell>
        </row>
        <row r="16">
          <cell r="C16">
            <v>43966</v>
          </cell>
        </row>
        <row r="17">
          <cell r="C17">
            <v>44545</v>
          </cell>
        </row>
        <row r="18">
          <cell r="C18">
            <v>44579</v>
          </cell>
        </row>
        <row r="23">
          <cell r="C23">
            <v>44301</v>
          </cell>
        </row>
        <row r="24">
          <cell r="C24">
            <v>44910</v>
          </cell>
        </row>
        <row r="26">
          <cell r="C26">
            <v>45642</v>
          </cell>
        </row>
        <row r="27">
          <cell r="C27">
            <v>46524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622885591.83000004</v>
          </cell>
        </row>
        <row r="5">
          <cell r="B5">
            <v>594021025.89999998</v>
          </cell>
        </row>
        <row r="6">
          <cell r="B6">
            <v>31527913.420000002</v>
          </cell>
        </row>
        <row r="7">
          <cell r="B7">
            <v>29498944.559999999</v>
          </cell>
        </row>
        <row r="8">
          <cell r="B8">
            <v>591357678.41000009</v>
          </cell>
        </row>
        <row r="9">
          <cell r="B9">
            <v>564522081.34000003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30479321.480000004</v>
          </cell>
          <cell r="D7">
            <v>10471378.5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58219828.2200002</v>
          </cell>
          <cell r="P5">
            <v>31384231.150000148</v>
          </cell>
        </row>
        <row r="6">
          <cell r="C6">
            <v>0</v>
          </cell>
          <cell r="P6">
            <v>0</v>
          </cell>
        </row>
        <row r="7">
          <cell r="C7">
            <v>401000000</v>
          </cell>
          <cell r="P7">
            <v>401000000</v>
          </cell>
        </row>
        <row r="8">
          <cell r="C8">
            <v>85000000</v>
          </cell>
          <cell r="P8">
            <v>85000000</v>
          </cell>
        </row>
        <row r="9">
          <cell r="C9">
            <v>47137850.189999998</v>
          </cell>
          <cell r="P9">
            <v>47137850.189999998</v>
          </cell>
        </row>
        <row r="16">
          <cell r="C16">
            <v>43966</v>
          </cell>
        </row>
        <row r="17">
          <cell r="C17">
            <v>44424</v>
          </cell>
        </row>
        <row r="18">
          <cell r="C18">
            <v>44454</v>
          </cell>
        </row>
        <row r="23">
          <cell r="C23">
            <v>44301</v>
          </cell>
        </row>
        <row r="24">
          <cell r="C24">
            <v>44910</v>
          </cell>
        </row>
        <row r="26">
          <cell r="C26">
            <v>45642</v>
          </cell>
        </row>
        <row r="27">
          <cell r="C27">
            <v>46524</v>
          </cell>
        </row>
      </sheetData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805388242.72000003</v>
          </cell>
        </row>
        <row r="5">
          <cell r="B5">
            <v>778731341.27999997</v>
          </cell>
        </row>
        <row r="6">
          <cell r="B6">
            <v>45282833.670000002</v>
          </cell>
        </row>
        <row r="7">
          <cell r="B7">
            <v>43106914.009999998</v>
          </cell>
        </row>
        <row r="8">
          <cell r="B8">
            <v>760105409.05000007</v>
          </cell>
        </row>
        <row r="9">
          <cell r="B9">
            <v>735624427.26999998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28628363.310000002</v>
          </cell>
          <cell r="D7">
            <v>10471378.5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226967558.86000001</v>
          </cell>
          <cell r="P5">
            <v>202486577.07999992</v>
          </cell>
        </row>
        <row r="6">
          <cell r="C6">
            <v>0</v>
          </cell>
          <cell r="P6">
            <v>0</v>
          </cell>
        </row>
        <row r="7">
          <cell r="C7">
            <v>401000000</v>
          </cell>
          <cell r="P7">
            <v>401000000</v>
          </cell>
        </row>
        <row r="8">
          <cell r="C8">
            <v>85000000</v>
          </cell>
          <cell r="P8">
            <v>85000000</v>
          </cell>
        </row>
        <row r="9">
          <cell r="C9">
            <v>47137850.189999998</v>
          </cell>
          <cell r="P9">
            <v>47137850.189999998</v>
          </cell>
        </row>
        <row r="16">
          <cell r="C16">
            <v>43966</v>
          </cell>
        </row>
        <row r="17">
          <cell r="C17">
            <v>44242</v>
          </cell>
        </row>
        <row r="18">
          <cell r="C18">
            <v>44270</v>
          </cell>
        </row>
        <row r="23">
          <cell r="C23">
            <v>44301</v>
          </cell>
        </row>
        <row r="24">
          <cell r="C24">
            <v>44910</v>
          </cell>
        </row>
        <row r="26">
          <cell r="C26">
            <v>45642</v>
          </cell>
        </row>
        <row r="27">
          <cell r="C27">
            <v>46524</v>
          </cell>
        </row>
      </sheetData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653034251.01999998</v>
          </cell>
        </row>
        <row r="5">
          <cell r="B5">
            <v>622885591.83000004</v>
          </cell>
        </row>
        <row r="6">
          <cell r="B6">
            <v>33664584.270000003</v>
          </cell>
        </row>
        <row r="7">
          <cell r="B7">
            <v>31527913.420000002</v>
          </cell>
        </row>
        <row r="8">
          <cell r="B8">
            <v>619369666.75</v>
          </cell>
        </row>
        <row r="9">
          <cell r="B9">
            <v>591357678.41000009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31790263.02</v>
          </cell>
          <cell r="D7">
            <v>10471378.5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86231816.560000107</v>
          </cell>
          <cell r="P5">
            <v>58219828.220000193</v>
          </cell>
        </row>
        <row r="6">
          <cell r="C6">
            <v>0</v>
          </cell>
          <cell r="P6">
            <v>0</v>
          </cell>
        </row>
        <row r="7">
          <cell r="C7">
            <v>401000000</v>
          </cell>
          <cell r="P7">
            <v>401000000</v>
          </cell>
        </row>
        <row r="8">
          <cell r="C8">
            <v>85000000</v>
          </cell>
          <cell r="P8">
            <v>85000000</v>
          </cell>
        </row>
        <row r="9">
          <cell r="C9">
            <v>47137850.189999998</v>
          </cell>
          <cell r="P9">
            <v>47137850.189999998</v>
          </cell>
        </row>
        <row r="16">
          <cell r="C16">
            <v>43966</v>
          </cell>
        </row>
        <row r="17">
          <cell r="C17">
            <v>44392</v>
          </cell>
        </row>
        <row r="18">
          <cell r="C18">
            <v>44424</v>
          </cell>
        </row>
        <row r="23">
          <cell r="C23">
            <v>44301</v>
          </cell>
        </row>
        <row r="24">
          <cell r="C24">
            <v>44910</v>
          </cell>
        </row>
        <row r="26">
          <cell r="C26">
            <v>45642</v>
          </cell>
        </row>
        <row r="27">
          <cell r="C27">
            <v>46524</v>
          </cell>
        </row>
      </sheetData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683755159.41999996</v>
          </cell>
        </row>
        <row r="5">
          <cell r="B5">
            <v>653034251.01999998</v>
          </cell>
        </row>
        <row r="6">
          <cell r="B6">
            <v>35854928.210000001</v>
          </cell>
        </row>
        <row r="7">
          <cell r="B7">
            <v>33664584.270000003</v>
          </cell>
        </row>
        <row r="8">
          <cell r="B8">
            <v>647900231.20999992</v>
          </cell>
        </row>
        <row r="9">
          <cell r="B9">
            <v>619369666.75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32564333.640000001</v>
          </cell>
          <cell r="D7">
            <v>10471378.5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114762381.02</v>
          </cell>
          <cell r="P5">
            <v>86231816.560000077</v>
          </cell>
        </row>
        <row r="6">
          <cell r="C6">
            <v>0</v>
          </cell>
          <cell r="P6">
            <v>0</v>
          </cell>
        </row>
        <row r="7">
          <cell r="C7">
            <v>401000000</v>
          </cell>
          <cell r="P7">
            <v>401000000</v>
          </cell>
        </row>
        <row r="8">
          <cell r="C8">
            <v>85000000</v>
          </cell>
          <cell r="P8">
            <v>85000000</v>
          </cell>
        </row>
        <row r="9">
          <cell r="C9">
            <v>47137850.189999998</v>
          </cell>
          <cell r="P9">
            <v>47137850.189999998</v>
          </cell>
        </row>
        <row r="16">
          <cell r="C16">
            <v>43966</v>
          </cell>
        </row>
        <row r="17">
          <cell r="C17">
            <v>44362</v>
          </cell>
        </row>
        <row r="18">
          <cell r="C18">
            <v>44392</v>
          </cell>
        </row>
        <row r="23">
          <cell r="C23">
            <v>44301</v>
          </cell>
        </row>
        <row r="24">
          <cell r="C24">
            <v>44910</v>
          </cell>
        </row>
        <row r="26">
          <cell r="C26">
            <v>45642</v>
          </cell>
        </row>
        <row r="27">
          <cell r="C27">
            <v>46524</v>
          </cell>
        </row>
      </sheetData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>
            <v>778731341.27999997</v>
          </cell>
        </row>
        <row r="5">
          <cell r="B5">
            <v>744953892.74000001</v>
          </cell>
        </row>
        <row r="6">
          <cell r="B6">
            <v>43106914.009999998</v>
          </cell>
        </row>
        <row r="7">
          <cell r="B7">
            <v>40489955.020000003</v>
          </cell>
        </row>
        <row r="8">
          <cell r="B8">
            <v>735624427.26999998</v>
          </cell>
        </row>
        <row r="9">
          <cell r="B9">
            <v>704463937.72000003</v>
          </cell>
        </row>
      </sheetData>
      <sheetData sheetId="12"/>
      <sheetData sheetId="13"/>
      <sheetData sheetId="14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35773601.740000002</v>
          </cell>
          <cell r="D7">
            <v>10471378.5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202486577.08000001</v>
          </cell>
          <cell r="P5">
            <v>171326087.53000006</v>
          </cell>
        </row>
        <row r="6">
          <cell r="C6">
            <v>0</v>
          </cell>
          <cell r="P6">
            <v>0</v>
          </cell>
        </row>
        <row r="7">
          <cell r="C7">
            <v>401000000</v>
          </cell>
          <cell r="P7">
            <v>401000000</v>
          </cell>
        </row>
        <row r="8">
          <cell r="C8">
            <v>85000000</v>
          </cell>
          <cell r="P8">
            <v>85000000</v>
          </cell>
        </row>
        <row r="9">
          <cell r="C9">
            <v>47137850.189999998</v>
          </cell>
          <cell r="P9">
            <v>47137850.189999998</v>
          </cell>
        </row>
        <row r="16">
          <cell r="C16">
            <v>43966</v>
          </cell>
        </row>
        <row r="17">
          <cell r="C17">
            <v>44270</v>
          </cell>
        </row>
        <row r="18">
          <cell r="C18">
            <v>44301</v>
          </cell>
        </row>
        <row r="23">
          <cell r="C23">
            <v>44301</v>
          </cell>
        </row>
        <row r="24">
          <cell r="C24">
            <v>44910</v>
          </cell>
        </row>
        <row r="26">
          <cell r="C26">
            <v>45642</v>
          </cell>
        </row>
        <row r="27">
          <cell r="C27">
            <v>46524</v>
          </cell>
        </row>
      </sheetData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713708819.29999995</v>
          </cell>
        </row>
        <row r="5">
          <cell r="B5">
            <v>683755159.41999996</v>
          </cell>
        </row>
        <row r="6">
          <cell r="B6">
            <v>38125892.140000001</v>
          </cell>
        </row>
        <row r="7">
          <cell r="B7">
            <v>35854928.210000001</v>
          </cell>
        </row>
        <row r="8">
          <cell r="B8">
            <v>675582927.15999997</v>
          </cell>
        </row>
        <row r="9">
          <cell r="B9">
            <v>647900231.20999992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31710846.779999997</v>
          </cell>
          <cell r="D7">
            <v>10471378.5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142445076.97</v>
          </cell>
          <cell r="P5">
            <v>114762381.01999995</v>
          </cell>
        </row>
        <row r="6">
          <cell r="C6">
            <v>0</v>
          </cell>
          <cell r="P6">
            <v>0</v>
          </cell>
        </row>
        <row r="7">
          <cell r="C7">
            <v>401000000</v>
          </cell>
          <cell r="P7">
            <v>401000000</v>
          </cell>
        </row>
        <row r="8">
          <cell r="C8">
            <v>85000000</v>
          </cell>
          <cell r="P8">
            <v>85000000</v>
          </cell>
        </row>
        <row r="9">
          <cell r="C9">
            <v>47137850.189999998</v>
          </cell>
          <cell r="P9">
            <v>47137850.189999998</v>
          </cell>
        </row>
        <row r="16">
          <cell r="C16">
            <v>43966</v>
          </cell>
        </row>
        <row r="17">
          <cell r="C17">
            <v>44333</v>
          </cell>
        </row>
        <row r="18">
          <cell r="C18">
            <v>44362</v>
          </cell>
        </row>
        <row r="23">
          <cell r="C23">
            <v>44301</v>
          </cell>
        </row>
        <row r="24">
          <cell r="C24">
            <v>44910</v>
          </cell>
        </row>
        <row r="26">
          <cell r="C26">
            <v>45642</v>
          </cell>
        </row>
        <row r="27">
          <cell r="C27">
            <v>46524</v>
          </cell>
        </row>
      </sheetData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>
            <v>594021025.89999998</v>
          </cell>
        </row>
        <row r="5">
          <cell r="B5">
            <v>568032086.92999995</v>
          </cell>
        </row>
        <row r="6">
          <cell r="B6">
            <v>29498944.559999999</v>
          </cell>
        </row>
        <row r="7">
          <cell r="B7">
            <v>27628665.940000001</v>
          </cell>
        </row>
        <row r="8">
          <cell r="B8">
            <v>564522081.34000003</v>
          </cell>
        </row>
        <row r="9">
          <cell r="B9">
            <v>540403420.98999989</v>
          </cell>
        </row>
      </sheetData>
      <sheetData sheetId="12"/>
      <sheetData sheetId="13"/>
      <sheetData sheetId="14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27632886.960000001</v>
          </cell>
          <cell r="D7">
            <v>10471378.5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31384231.150000099</v>
          </cell>
          <cell r="P5">
            <v>7265570.799999956</v>
          </cell>
        </row>
        <row r="6">
          <cell r="C6">
            <v>0</v>
          </cell>
          <cell r="P6">
            <v>0</v>
          </cell>
        </row>
        <row r="7">
          <cell r="C7">
            <v>401000000</v>
          </cell>
          <cell r="P7">
            <v>401000000</v>
          </cell>
        </row>
        <row r="8">
          <cell r="C8">
            <v>85000000</v>
          </cell>
          <cell r="P8">
            <v>85000000</v>
          </cell>
        </row>
        <row r="9">
          <cell r="C9">
            <v>47137850.189999998</v>
          </cell>
          <cell r="P9">
            <v>47137850.189999998</v>
          </cell>
        </row>
        <row r="16">
          <cell r="C16">
            <v>43966</v>
          </cell>
        </row>
        <row r="17">
          <cell r="C17">
            <v>44454</v>
          </cell>
        </row>
        <row r="18">
          <cell r="C18">
            <v>44484</v>
          </cell>
        </row>
        <row r="23">
          <cell r="C23">
            <v>44301</v>
          </cell>
        </row>
        <row r="24">
          <cell r="C24">
            <v>44910</v>
          </cell>
        </row>
        <row r="26">
          <cell r="C26">
            <v>45642</v>
          </cell>
        </row>
        <row r="27">
          <cell r="C27">
            <v>46524</v>
          </cell>
        </row>
      </sheetData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835178010.88</v>
          </cell>
        </row>
        <row r="5">
          <cell r="B5">
            <v>805388242.72000003</v>
          </cell>
        </row>
        <row r="6">
          <cell r="B6">
            <v>47729633.880000003</v>
          </cell>
        </row>
        <row r="7">
          <cell r="B7">
            <v>45282833.670000002</v>
          </cell>
        </row>
        <row r="8">
          <cell r="B8">
            <v>787448377</v>
          </cell>
        </row>
        <row r="9">
          <cell r="B9">
            <v>760105409.05000007</v>
          </cell>
        </row>
      </sheetData>
      <sheetData sheetId="12"/>
      <sheetData sheetId="13"/>
      <sheetData sheetId="14" refreshError="1"/>
      <sheetData sheetId="15">
        <row r="3">
          <cell r="B3" t="str">
            <v>NO</v>
          </cell>
        </row>
        <row r="4">
          <cell r="B4" t="str">
            <v>No</v>
          </cell>
        </row>
        <row r="7">
          <cell r="C7">
            <v>31608693.600000001</v>
          </cell>
          <cell r="D7">
            <v>10471378.5</v>
          </cell>
        </row>
      </sheetData>
      <sheetData sheetId="16">
        <row r="4">
          <cell r="C4">
            <v>0</v>
          </cell>
          <cell r="P4">
            <v>0</v>
          </cell>
        </row>
        <row r="5">
          <cell r="C5">
            <v>254310526.81</v>
          </cell>
          <cell r="P5">
            <v>226967558.86000007</v>
          </cell>
        </row>
        <row r="6">
          <cell r="C6">
            <v>0</v>
          </cell>
          <cell r="P6">
            <v>0</v>
          </cell>
        </row>
        <row r="7">
          <cell r="C7">
            <v>401000000</v>
          </cell>
          <cell r="P7">
            <v>401000000</v>
          </cell>
        </row>
        <row r="8">
          <cell r="C8">
            <v>85000000</v>
          </cell>
          <cell r="P8">
            <v>85000000</v>
          </cell>
        </row>
        <row r="9">
          <cell r="C9">
            <v>47137850.189999998</v>
          </cell>
          <cell r="P9">
            <v>47137850.189999998</v>
          </cell>
        </row>
        <row r="16">
          <cell r="C16">
            <v>43966</v>
          </cell>
        </row>
        <row r="17">
          <cell r="C17">
            <v>44211</v>
          </cell>
        </row>
        <row r="18">
          <cell r="C18">
            <v>44243</v>
          </cell>
        </row>
        <row r="23">
          <cell r="C23">
            <v>44301</v>
          </cell>
        </row>
        <row r="24">
          <cell r="C24">
            <v>44910</v>
          </cell>
        </row>
        <row r="26">
          <cell r="C26">
            <v>45642</v>
          </cell>
        </row>
        <row r="27">
          <cell r="C27">
            <v>46524</v>
          </cell>
        </row>
      </sheetData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IV278"/>
  <sheetViews>
    <sheetView tabSelected="1" showRuler="0" zoomScale="80" zoomScaleNormal="80" zoomScaleSheetLayoutView="90" workbookViewId="0">
      <selection activeCell="E17" sqref="E17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v>44561</v>
      </c>
      <c r="C3" s="8" t="s">
        <v>2</v>
      </c>
      <c r="D3" s="3">
        <v>30</v>
      </c>
      <c r="E3" s="3" t="s">
        <v>3</v>
      </c>
      <c r="F3" s="9">
        <v>44531</v>
      </c>
      <c r="G3" s="3"/>
    </row>
    <row r="4" spans="1:13" ht="15.75" customHeight="1" x14ac:dyDescent="0.3">
      <c r="A4" s="2" t="s">
        <v>4</v>
      </c>
      <c r="B4" s="7">
        <v>44579</v>
      </c>
      <c r="C4" s="8" t="s">
        <v>5</v>
      </c>
      <c r="D4" s="10">
        <v>34</v>
      </c>
      <c r="E4" s="3" t="s">
        <v>6</v>
      </c>
      <c r="F4" s="9">
        <v>44561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44545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44579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98">
        <v>1119632940.8099999</v>
      </c>
      <c r="D10" s="22">
        <v>517957526.38</v>
      </c>
      <c r="E10" s="23">
        <v>493733887.80000001</v>
      </c>
      <c r="F10" s="24">
        <v>0.47150801368741807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99">
        <v>72495090.620000005</v>
      </c>
      <c r="D11" s="22">
        <v>24176414.859999999</v>
      </c>
      <c r="E11" s="23">
        <v>22515568.43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100">
        <v>1047137850.1899999</v>
      </c>
      <c r="D12" s="22">
        <v>493781111.51999998</v>
      </c>
      <c r="E12" s="23">
        <v>471218319.37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100">
        <v>1047137850.1900001</v>
      </c>
      <c r="D13" s="22">
        <v>493781111.51999998</v>
      </c>
      <c r="E13" s="23">
        <v>471218319.37</v>
      </c>
      <c r="F13" s="24">
        <v>0.45000600377925298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v>9.7792999999999995E-3</v>
      </c>
      <c r="C14" s="99">
        <v>162000000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v>1.4500000000000001E-2</v>
      </c>
      <c r="C15" s="99">
        <v>352000000</v>
      </c>
      <c r="D15" s="22">
        <v>0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v>0</v>
      </c>
      <c r="C16" s="99">
        <v>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v>1.38E-2</v>
      </c>
      <c r="C17" s="99">
        <v>401000000</v>
      </c>
      <c r="D17" s="22">
        <v>361643261.32999998</v>
      </c>
      <c r="E17" s="23">
        <v>339080469.18000001</v>
      </c>
      <c r="F17" s="24">
        <v>0.84558720493765582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v>1.7000000000000001E-2</v>
      </c>
      <c r="C18" s="99">
        <v>85000000</v>
      </c>
      <c r="D18" s="22">
        <v>85000000</v>
      </c>
      <c r="E18" s="23">
        <v>85000000</v>
      </c>
      <c r="F18" s="24">
        <v>1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98">
        <v>47137850.189999998</v>
      </c>
      <c r="D19" s="22">
        <v>47137850.189999998</v>
      </c>
      <c r="E19" s="23">
        <v>47137850.189999998</v>
      </c>
      <c r="F19" s="24"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25">
      <c r="A24" s="32" t="s">
        <v>19</v>
      </c>
      <c r="B24" s="22">
        <v>0</v>
      </c>
      <c r="C24" s="22">
        <v>0</v>
      </c>
      <c r="D24" s="39">
        <v>0</v>
      </c>
      <c r="E24" s="40">
        <v>0</v>
      </c>
      <c r="F24" s="36"/>
    </row>
    <row r="25" spans="1:13" x14ac:dyDescent="0.2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25">
      <c r="A26" s="32" t="s">
        <v>21</v>
      </c>
      <c r="B26" s="22">
        <v>22562792.149999976</v>
      </c>
      <c r="C26" s="22">
        <v>415889.75</v>
      </c>
      <c r="D26" s="39">
        <v>56.266314588528616</v>
      </c>
      <c r="E26" s="40">
        <v>1.0371315461346633</v>
      </c>
      <c r="F26" s="36"/>
    </row>
    <row r="27" spans="1:13" x14ac:dyDescent="0.25">
      <c r="A27" s="32" t="s">
        <v>22</v>
      </c>
      <c r="B27" s="22">
        <v>0</v>
      </c>
      <c r="C27" s="22">
        <v>120416.67</v>
      </c>
      <c r="D27" s="39">
        <v>0</v>
      </c>
      <c r="E27" s="40">
        <v>1.416666705882353</v>
      </c>
      <c r="F27" s="36"/>
    </row>
    <row r="28" spans="1:13" x14ac:dyDescent="0.2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 x14ac:dyDescent="0.3">
      <c r="A29" s="41" t="s">
        <v>28</v>
      </c>
      <c r="B29" s="42">
        <v>22562792.149999976</v>
      </c>
      <c r="C29" s="42">
        <v>536306.42000000004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v>1345120.57</v>
      </c>
      <c r="F35" s="53"/>
      <c r="G35" s="93"/>
    </row>
    <row r="36" spans="1:7" x14ac:dyDescent="0.25">
      <c r="A36" s="51" t="s">
        <v>32</v>
      </c>
      <c r="E36" s="55">
        <v>0</v>
      </c>
      <c r="F36" s="53"/>
      <c r="G36" s="93"/>
    </row>
    <row r="37" spans="1:7" x14ac:dyDescent="0.25">
      <c r="A37" s="46" t="s">
        <v>33</v>
      </c>
      <c r="E37" s="52">
        <v>1345120.57</v>
      </c>
      <c r="F37" s="53"/>
      <c r="G37" s="93"/>
    </row>
    <row r="38" spans="1:7" x14ac:dyDescent="0.25">
      <c r="E38" s="56"/>
      <c r="F38" s="53"/>
      <c r="G38" s="93"/>
    </row>
    <row r="39" spans="1:7" x14ac:dyDescent="0.25">
      <c r="A39" s="46" t="s">
        <v>34</v>
      </c>
      <c r="E39" s="56"/>
      <c r="F39" s="53"/>
      <c r="G39" s="93"/>
    </row>
    <row r="40" spans="1:7" x14ac:dyDescent="0.25">
      <c r="A40" s="51" t="s">
        <v>35</v>
      </c>
      <c r="E40" s="52">
        <v>23926379.100000001</v>
      </c>
      <c r="F40" s="53"/>
      <c r="G40" s="93"/>
    </row>
    <row r="41" spans="1:7" x14ac:dyDescent="0.25">
      <c r="A41" s="51" t="s">
        <v>36</v>
      </c>
      <c r="E41" s="55">
        <v>0</v>
      </c>
      <c r="F41" s="53"/>
      <c r="G41" s="93"/>
    </row>
    <row r="42" spans="1:7" x14ac:dyDescent="0.25">
      <c r="A42" s="46" t="s">
        <v>37</v>
      </c>
      <c r="E42" s="52">
        <v>23926379.100000001</v>
      </c>
      <c r="F42" s="53"/>
      <c r="G42" s="93"/>
    </row>
    <row r="43" spans="1:7" x14ac:dyDescent="0.25">
      <c r="A43" s="51"/>
      <c r="E43" s="57"/>
      <c r="F43" s="53"/>
      <c r="G43" s="93"/>
    </row>
    <row r="44" spans="1:7" x14ac:dyDescent="0.25">
      <c r="A44" s="46" t="s">
        <v>38</v>
      </c>
      <c r="E44" s="52">
        <v>111627.48</v>
      </c>
      <c r="F44" s="53"/>
      <c r="G44" s="93"/>
    </row>
    <row r="45" spans="1:7" x14ac:dyDescent="0.25">
      <c r="A45" s="46"/>
      <c r="E45" s="52"/>
      <c r="F45" s="53"/>
      <c r="G45" s="93"/>
    </row>
    <row r="46" spans="1:7" x14ac:dyDescent="0.25">
      <c r="A46" s="46"/>
      <c r="E46" s="58"/>
      <c r="F46" s="53"/>
      <c r="G46" s="93"/>
    </row>
    <row r="47" spans="1:7" ht="18.75" thickBot="1" x14ac:dyDescent="0.3">
      <c r="A47" s="3" t="s">
        <v>39</v>
      </c>
      <c r="E47" s="59">
        <v>25383127.150000002</v>
      </c>
      <c r="F47" s="53"/>
      <c r="G47" s="93"/>
    </row>
    <row r="48" spans="1:7" ht="18.75" thickTop="1" x14ac:dyDescent="0.25">
      <c r="E48" s="60"/>
      <c r="F48" s="53"/>
      <c r="G48" s="93"/>
    </row>
    <row r="49" spans="1:7" x14ac:dyDescent="0.25">
      <c r="A49" s="3" t="s">
        <v>40</v>
      </c>
      <c r="D49" s="61"/>
      <c r="E49" s="62"/>
      <c r="F49" s="53"/>
      <c r="G49" s="93"/>
    </row>
    <row r="50" spans="1:7" x14ac:dyDescent="0.25">
      <c r="D50" s="63" t="s">
        <v>41</v>
      </c>
      <c r="E50" s="63" t="s">
        <v>42</v>
      </c>
      <c r="F50" s="53"/>
      <c r="G50" s="93"/>
    </row>
    <row r="51" spans="1:7" x14ac:dyDescent="0.25">
      <c r="A51" s="46" t="s">
        <v>43</v>
      </c>
      <c r="D51" s="64">
        <v>33430</v>
      </c>
      <c r="E51" s="58">
        <v>493781111.51999998</v>
      </c>
      <c r="F51" s="53"/>
      <c r="G51" s="93"/>
    </row>
    <row r="52" spans="1:7" x14ac:dyDescent="0.25">
      <c r="A52" s="46" t="s">
        <v>44</v>
      </c>
      <c r="D52" s="65"/>
      <c r="E52" s="55">
        <v>22562792.149999976</v>
      </c>
      <c r="F52" s="53"/>
      <c r="G52" s="93"/>
    </row>
    <row r="53" spans="1:7" x14ac:dyDescent="0.25">
      <c r="A53" s="46"/>
      <c r="D53" s="66">
        <v>32769</v>
      </c>
      <c r="E53" s="67">
        <v>471218319.37</v>
      </c>
      <c r="F53" s="53"/>
      <c r="G53" s="93"/>
    </row>
    <row r="54" spans="1:7" x14ac:dyDescent="0.25">
      <c r="F54" s="53"/>
      <c r="G54" s="93"/>
    </row>
    <row r="55" spans="1:7" x14ac:dyDescent="0.25">
      <c r="A55" s="3" t="s">
        <v>45</v>
      </c>
      <c r="E55" s="61"/>
      <c r="F55" s="53"/>
      <c r="G55" s="93"/>
    </row>
    <row r="56" spans="1:7" x14ac:dyDescent="0.25">
      <c r="F56" s="53"/>
      <c r="G56" s="93"/>
    </row>
    <row r="57" spans="1:7" x14ac:dyDescent="0.25">
      <c r="A57" s="46" t="s">
        <v>39</v>
      </c>
      <c r="E57" s="68">
        <v>25383127.150000002</v>
      </c>
      <c r="F57" s="53"/>
      <c r="G57" s="93"/>
    </row>
    <row r="58" spans="1:7" x14ac:dyDescent="0.25">
      <c r="A58" s="46" t="s">
        <v>46</v>
      </c>
      <c r="E58" s="68">
        <v>0</v>
      </c>
      <c r="F58" s="53"/>
      <c r="G58" s="93"/>
    </row>
    <row r="59" spans="1:7" x14ac:dyDescent="0.25">
      <c r="A59" s="46" t="s">
        <v>47</v>
      </c>
      <c r="E59" s="69">
        <v>25383127.150000002</v>
      </c>
      <c r="F59" s="53"/>
      <c r="G59" s="93"/>
    </row>
    <row r="60" spans="1:7" x14ac:dyDescent="0.25">
      <c r="F60" s="53"/>
      <c r="G60" s="93"/>
    </row>
    <row r="61" spans="1:7" x14ac:dyDescent="0.25">
      <c r="A61" s="46" t="s">
        <v>48</v>
      </c>
      <c r="E61" s="29">
        <v>0</v>
      </c>
      <c r="F61" s="53"/>
      <c r="G61" s="93"/>
    </row>
    <row r="62" spans="1:7" x14ac:dyDescent="0.25">
      <c r="F62" s="53"/>
      <c r="G62" s="93"/>
    </row>
    <row r="63" spans="1:7" x14ac:dyDescent="0.25">
      <c r="A63" s="46" t="s">
        <v>49</v>
      </c>
      <c r="F63" s="53"/>
      <c r="G63" s="93"/>
    </row>
    <row r="64" spans="1:7" x14ac:dyDescent="0.25">
      <c r="A64" s="51" t="s">
        <v>50</v>
      </c>
      <c r="E64" s="68">
        <v>431631.27</v>
      </c>
      <c r="F64" s="53"/>
      <c r="G64" s="93"/>
    </row>
    <row r="65" spans="1:7" x14ac:dyDescent="0.25">
      <c r="A65" s="51" t="s">
        <v>51</v>
      </c>
      <c r="E65" s="68">
        <v>431631.27</v>
      </c>
      <c r="F65" s="53"/>
      <c r="G65" s="93"/>
    </row>
    <row r="66" spans="1:7" x14ac:dyDescent="0.25">
      <c r="A66" s="51" t="s">
        <v>52</v>
      </c>
      <c r="E66" s="69">
        <v>0</v>
      </c>
      <c r="F66" s="53"/>
      <c r="G66" s="93"/>
    </row>
    <row r="67" spans="1:7" x14ac:dyDescent="0.25">
      <c r="F67" s="53"/>
      <c r="G67" s="93"/>
    </row>
    <row r="68" spans="1:7" x14ac:dyDescent="0.25">
      <c r="A68" s="46" t="s">
        <v>53</v>
      </c>
      <c r="F68" s="53"/>
      <c r="G68" s="93"/>
    </row>
    <row r="69" spans="1:7" x14ac:dyDescent="0.25">
      <c r="A69" s="51" t="s">
        <v>54</v>
      </c>
      <c r="F69" s="53"/>
      <c r="G69" s="93"/>
    </row>
    <row r="70" spans="1:7" x14ac:dyDescent="0.25">
      <c r="A70" s="70" t="s">
        <v>55</v>
      </c>
      <c r="E70" s="68">
        <v>0</v>
      </c>
      <c r="F70" s="53"/>
      <c r="G70" s="93"/>
    </row>
    <row r="71" spans="1:7" x14ac:dyDescent="0.25">
      <c r="A71" s="70" t="s">
        <v>56</v>
      </c>
      <c r="E71" s="68">
        <v>0</v>
      </c>
      <c r="F71" s="53"/>
      <c r="G71" s="93"/>
    </row>
    <row r="72" spans="1:7" x14ac:dyDescent="0.25">
      <c r="A72" s="70" t="s">
        <v>57</v>
      </c>
      <c r="E72" s="68">
        <v>0</v>
      </c>
      <c r="F72" s="53"/>
      <c r="G72" s="93"/>
    </row>
    <row r="73" spans="1:7" x14ac:dyDescent="0.25">
      <c r="A73" s="70"/>
      <c r="E73" s="68"/>
      <c r="F73" s="53"/>
      <c r="G73" s="93"/>
    </row>
    <row r="74" spans="1:7" x14ac:dyDescent="0.25">
      <c r="A74" s="70" t="s">
        <v>58</v>
      </c>
      <c r="E74" s="68">
        <v>0</v>
      </c>
      <c r="F74" s="53"/>
      <c r="G74" s="93"/>
    </row>
    <row r="75" spans="1:7" x14ac:dyDescent="0.25">
      <c r="A75" s="70" t="s">
        <v>59</v>
      </c>
      <c r="E75" s="68">
        <v>0</v>
      </c>
      <c r="F75" s="53"/>
      <c r="G75" s="93"/>
    </row>
    <row r="76" spans="1:7" x14ac:dyDescent="0.25">
      <c r="F76" s="53"/>
      <c r="G76" s="93"/>
    </row>
    <row r="77" spans="1:7" x14ac:dyDescent="0.25">
      <c r="A77" s="51" t="s">
        <v>60</v>
      </c>
      <c r="F77" s="53"/>
      <c r="G77" s="93"/>
    </row>
    <row r="78" spans="1:7" x14ac:dyDescent="0.25">
      <c r="A78" s="70" t="s">
        <v>61</v>
      </c>
      <c r="E78" s="68">
        <v>0</v>
      </c>
      <c r="F78" s="53"/>
      <c r="G78" s="93"/>
    </row>
    <row r="79" spans="1:7" x14ac:dyDescent="0.25">
      <c r="A79" s="70" t="s">
        <v>62</v>
      </c>
      <c r="E79" s="68">
        <v>0</v>
      </c>
      <c r="F79" s="53"/>
      <c r="G79" s="93"/>
    </row>
    <row r="80" spans="1:7" x14ac:dyDescent="0.25">
      <c r="A80" s="70" t="s">
        <v>63</v>
      </c>
      <c r="E80" s="68">
        <v>0</v>
      </c>
      <c r="F80" s="53"/>
      <c r="G80" s="93"/>
    </row>
    <row r="81" spans="1:7" x14ac:dyDescent="0.25">
      <c r="A81" s="70"/>
      <c r="E81" s="68"/>
      <c r="F81" s="53"/>
      <c r="G81" s="93"/>
    </row>
    <row r="82" spans="1:7" x14ac:dyDescent="0.25">
      <c r="A82" s="70" t="s">
        <v>64</v>
      </c>
      <c r="E82" s="68">
        <v>0</v>
      </c>
      <c r="F82" s="53"/>
      <c r="G82" s="93"/>
    </row>
    <row r="83" spans="1:7" x14ac:dyDescent="0.25">
      <c r="A83" s="70" t="s">
        <v>65</v>
      </c>
      <c r="E83" s="68">
        <v>0</v>
      </c>
      <c r="F83" s="53"/>
      <c r="G83" s="93"/>
    </row>
    <row r="84" spans="1:7" x14ac:dyDescent="0.25">
      <c r="A84" s="70"/>
      <c r="F84" s="53"/>
      <c r="G84" s="93"/>
    </row>
    <row r="85" spans="1:7" x14ac:dyDescent="0.25">
      <c r="A85" s="51" t="s">
        <v>66</v>
      </c>
      <c r="F85" s="53"/>
      <c r="G85" s="93"/>
    </row>
    <row r="86" spans="1:7" x14ac:dyDescent="0.25">
      <c r="A86" s="70" t="s">
        <v>67</v>
      </c>
      <c r="E86" s="68">
        <v>0</v>
      </c>
      <c r="F86" s="53"/>
      <c r="G86" s="93"/>
    </row>
    <row r="87" spans="1:7" x14ac:dyDescent="0.25">
      <c r="A87" s="70" t="s">
        <v>68</v>
      </c>
      <c r="E87" s="68">
        <v>0</v>
      </c>
      <c r="F87" s="53"/>
      <c r="G87" s="93"/>
    </row>
    <row r="88" spans="1:7" x14ac:dyDescent="0.25">
      <c r="A88" s="70" t="s">
        <v>69</v>
      </c>
      <c r="E88" s="68">
        <v>0</v>
      </c>
      <c r="F88" s="53"/>
      <c r="G88" s="93"/>
    </row>
    <row r="89" spans="1:7" x14ac:dyDescent="0.25">
      <c r="A89" s="70"/>
      <c r="E89" s="68"/>
      <c r="F89" s="53"/>
      <c r="G89" s="93"/>
    </row>
    <row r="90" spans="1:7" x14ac:dyDescent="0.25">
      <c r="A90" s="70" t="s">
        <v>70</v>
      </c>
      <c r="E90" s="68">
        <v>0</v>
      </c>
      <c r="F90" s="53"/>
      <c r="G90" s="93"/>
    </row>
    <row r="91" spans="1:7" x14ac:dyDescent="0.25">
      <c r="A91" s="70" t="s">
        <v>71</v>
      </c>
      <c r="E91" s="68">
        <v>0</v>
      </c>
      <c r="F91" s="53"/>
      <c r="G91" s="93"/>
    </row>
    <row r="92" spans="1:7" x14ac:dyDescent="0.25">
      <c r="A92" s="70"/>
      <c r="F92" s="53"/>
      <c r="G92" s="93"/>
    </row>
    <row r="93" spans="1:7" x14ac:dyDescent="0.25">
      <c r="A93" s="51" t="s">
        <v>72</v>
      </c>
      <c r="F93" s="53"/>
      <c r="G93" s="93"/>
    </row>
    <row r="94" spans="1:7" x14ac:dyDescent="0.25">
      <c r="A94" s="70" t="s">
        <v>73</v>
      </c>
      <c r="E94" s="68">
        <v>0</v>
      </c>
      <c r="F94" s="53"/>
      <c r="G94" s="93"/>
    </row>
    <row r="95" spans="1:7" x14ac:dyDescent="0.25">
      <c r="A95" s="70" t="s">
        <v>74</v>
      </c>
      <c r="E95" s="68">
        <v>0</v>
      </c>
      <c r="F95" s="53"/>
      <c r="G95" s="93"/>
    </row>
    <row r="96" spans="1:7" x14ac:dyDescent="0.25">
      <c r="A96" s="70" t="s">
        <v>75</v>
      </c>
      <c r="E96" s="68">
        <v>415889.75</v>
      </c>
      <c r="F96" s="53"/>
      <c r="G96" s="93"/>
    </row>
    <row r="97" spans="1:7" x14ac:dyDescent="0.25">
      <c r="A97" s="70"/>
      <c r="E97" s="68"/>
      <c r="F97" s="53"/>
      <c r="G97" s="93"/>
    </row>
    <row r="98" spans="1:7" x14ac:dyDescent="0.25">
      <c r="A98" s="70" t="s">
        <v>76</v>
      </c>
      <c r="E98" s="68">
        <v>415889.75</v>
      </c>
      <c r="F98" s="53"/>
      <c r="G98" s="93"/>
    </row>
    <row r="99" spans="1:7" x14ac:dyDescent="0.25">
      <c r="A99" s="70" t="s">
        <v>77</v>
      </c>
      <c r="E99" s="68">
        <v>0</v>
      </c>
      <c r="F99" s="53"/>
      <c r="G99" s="93"/>
    </row>
    <row r="100" spans="1:7" x14ac:dyDescent="0.25">
      <c r="F100" s="53"/>
      <c r="G100" s="93"/>
    </row>
    <row r="101" spans="1:7" x14ac:dyDescent="0.25">
      <c r="A101" s="51" t="s">
        <v>78</v>
      </c>
      <c r="F101" s="53"/>
      <c r="G101" s="93"/>
    </row>
    <row r="102" spans="1:7" x14ac:dyDescent="0.25">
      <c r="A102" s="70" t="s">
        <v>79</v>
      </c>
      <c r="E102" s="68">
        <v>0</v>
      </c>
      <c r="F102" s="53"/>
      <c r="G102" s="93"/>
    </row>
    <row r="103" spans="1:7" x14ac:dyDescent="0.25">
      <c r="A103" s="70" t="s">
        <v>80</v>
      </c>
      <c r="E103" s="68">
        <v>0</v>
      </c>
      <c r="F103" s="53"/>
      <c r="G103" s="93"/>
    </row>
    <row r="104" spans="1:7" x14ac:dyDescent="0.25">
      <c r="A104" s="70" t="s">
        <v>81</v>
      </c>
      <c r="E104" s="68">
        <v>120416.67</v>
      </c>
      <c r="F104" s="53"/>
      <c r="G104" s="93"/>
    </row>
    <row r="105" spans="1:7" x14ac:dyDescent="0.25">
      <c r="A105" s="70"/>
      <c r="E105" s="68"/>
      <c r="F105" s="53"/>
      <c r="G105" s="93"/>
    </row>
    <row r="106" spans="1:7" x14ac:dyDescent="0.25">
      <c r="A106" s="70" t="s">
        <v>82</v>
      </c>
      <c r="E106" s="68">
        <v>120416.67</v>
      </c>
      <c r="F106" s="53"/>
      <c r="G106" s="93"/>
    </row>
    <row r="107" spans="1:7" x14ac:dyDescent="0.25">
      <c r="A107" s="70" t="s">
        <v>83</v>
      </c>
      <c r="E107" s="68">
        <v>0</v>
      </c>
      <c r="F107" s="53"/>
      <c r="G107" s="93"/>
    </row>
    <row r="108" spans="1:7" x14ac:dyDescent="0.25">
      <c r="A108" s="70"/>
      <c r="E108" s="29"/>
      <c r="F108" s="53"/>
      <c r="G108" s="93"/>
    </row>
    <row r="109" spans="1:7" x14ac:dyDescent="0.25">
      <c r="A109" s="51" t="s">
        <v>84</v>
      </c>
      <c r="F109" s="53"/>
      <c r="G109" s="93"/>
    </row>
    <row r="110" spans="1:7" x14ac:dyDescent="0.25">
      <c r="A110" s="70" t="s">
        <v>85</v>
      </c>
      <c r="E110" s="69">
        <v>536306.42000000004</v>
      </c>
      <c r="F110" s="53"/>
      <c r="G110" s="93"/>
    </row>
    <row r="111" spans="1:7" x14ac:dyDescent="0.25">
      <c r="A111" s="70" t="s">
        <v>86</v>
      </c>
      <c r="E111" s="69">
        <v>536306.42000000004</v>
      </c>
      <c r="F111" s="53"/>
      <c r="G111" s="93"/>
    </row>
    <row r="112" spans="1:7" x14ac:dyDescent="0.25">
      <c r="A112" s="70" t="s">
        <v>87</v>
      </c>
      <c r="E112" s="69">
        <v>0</v>
      </c>
      <c r="F112" s="53"/>
      <c r="G112" s="93"/>
    </row>
    <row r="113" spans="1:7" x14ac:dyDescent="0.25">
      <c r="A113" s="70" t="s">
        <v>88</v>
      </c>
      <c r="E113" s="69">
        <v>0</v>
      </c>
      <c r="F113" s="53"/>
      <c r="G113" s="93"/>
    </row>
    <row r="114" spans="1:7" x14ac:dyDescent="0.25">
      <c r="F114" s="53"/>
      <c r="G114" s="93"/>
    </row>
    <row r="115" spans="1:7" x14ac:dyDescent="0.25">
      <c r="A115" s="46" t="s">
        <v>89</v>
      </c>
      <c r="E115" s="26">
        <v>24415189.458016668</v>
      </c>
      <c r="F115" s="53"/>
      <c r="G115" s="93"/>
    </row>
    <row r="116" spans="1:7" x14ac:dyDescent="0.25">
      <c r="A116" s="51"/>
      <c r="F116" s="53"/>
      <c r="G116" s="93"/>
    </row>
    <row r="117" spans="1:7" x14ac:dyDescent="0.25">
      <c r="A117" s="46" t="s">
        <v>90</v>
      </c>
      <c r="E117" s="71">
        <v>22562792.149999976</v>
      </c>
      <c r="F117" s="53"/>
      <c r="G117" s="93"/>
    </row>
    <row r="118" spans="1:7" x14ac:dyDescent="0.25">
      <c r="A118" s="46"/>
      <c r="F118" s="53"/>
      <c r="G118" s="93"/>
    </row>
    <row r="119" spans="1:7" x14ac:dyDescent="0.25">
      <c r="A119" s="51" t="s">
        <v>91</v>
      </c>
      <c r="E119" s="68">
        <v>0</v>
      </c>
      <c r="F119" s="53"/>
      <c r="G119" s="93"/>
    </row>
    <row r="120" spans="1:7" x14ac:dyDescent="0.25">
      <c r="A120" s="51" t="s">
        <v>92</v>
      </c>
      <c r="E120" s="72">
        <v>22562792.149999976</v>
      </c>
      <c r="F120" s="53"/>
      <c r="G120" s="93"/>
    </row>
    <row r="121" spans="1:7" x14ac:dyDescent="0.25">
      <c r="A121" s="51" t="s">
        <v>93</v>
      </c>
      <c r="E121" s="69">
        <v>0</v>
      </c>
      <c r="F121" s="53"/>
      <c r="G121" s="93"/>
    </row>
    <row r="122" spans="1:7" x14ac:dyDescent="0.25">
      <c r="A122" s="51"/>
      <c r="E122" s="26"/>
      <c r="F122" s="53"/>
      <c r="G122" s="93"/>
    </row>
    <row r="123" spans="1:7" x14ac:dyDescent="0.25">
      <c r="A123" s="46" t="s">
        <v>94</v>
      </c>
      <c r="E123" s="69">
        <v>0</v>
      </c>
      <c r="F123" s="53"/>
      <c r="G123" s="93"/>
    </row>
    <row r="124" spans="1:7" x14ac:dyDescent="0.25">
      <c r="A124" s="46"/>
      <c r="E124" s="73"/>
      <c r="F124" s="53"/>
      <c r="G124" s="93"/>
    </row>
    <row r="125" spans="1:7" x14ac:dyDescent="0.25">
      <c r="A125" s="51" t="s">
        <v>95</v>
      </c>
      <c r="E125" s="68">
        <v>0</v>
      </c>
      <c r="F125" s="53"/>
      <c r="G125" s="93"/>
    </row>
    <row r="126" spans="1:7" x14ac:dyDescent="0.25">
      <c r="A126" s="51" t="s">
        <v>96</v>
      </c>
      <c r="E126" s="69">
        <v>0</v>
      </c>
      <c r="F126" s="53"/>
      <c r="G126" s="93"/>
    </row>
    <row r="127" spans="1:7" x14ac:dyDescent="0.25">
      <c r="A127" s="51" t="s">
        <v>97</v>
      </c>
      <c r="E127" s="69">
        <v>0</v>
      </c>
      <c r="F127" s="53"/>
      <c r="G127" s="93"/>
    </row>
    <row r="128" spans="1:7" x14ac:dyDescent="0.25">
      <c r="A128" s="51"/>
      <c r="E128" s="26"/>
      <c r="F128" s="53"/>
      <c r="G128" s="93"/>
    </row>
    <row r="129" spans="1:7" x14ac:dyDescent="0.25">
      <c r="A129" s="46" t="s">
        <v>98</v>
      </c>
      <c r="E129" s="69">
        <v>1852397.3080166914</v>
      </c>
      <c r="F129" s="53"/>
      <c r="G129" s="93"/>
    </row>
    <row r="130" spans="1:7" x14ac:dyDescent="0.25">
      <c r="A130" s="51" t="s">
        <v>99</v>
      </c>
      <c r="E130" s="68">
        <v>0</v>
      </c>
      <c r="F130" s="53"/>
      <c r="G130" s="93"/>
    </row>
    <row r="131" spans="1:7" x14ac:dyDescent="0.25">
      <c r="A131" s="46" t="s">
        <v>100</v>
      </c>
      <c r="E131" s="69">
        <v>1852397.3080166914</v>
      </c>
      <c r="F131" s="53"/>
      <c r="G131" s="93"/>
    </row>
    <row r="132" spans="1:7" x14ac:dyDescent="0.25">
      <c r="F132" s="53"/>
      <c r="G132" s="93"/>
    </row>
    <row r="133" spans="1:7" hidden="1" x14ac:dyDescent="0.25">
      <c r="A133" s="3" t="s">
        <v>101</v>
      </c>
      <c r="F133" s="53"/>
      <c r="G133" s="93"/>
    </row>
    <row r="134" spans="1:7" hidden="1" x14ac:dyDescent="0.25">
      <c r="F134" s="53"/>
      <c r="G134" s="93"/>
    </row>
    <row r="135" spans="1:7" hidden="1" x14ac:dyDescent="0.25">
      <c r="A135" s="46" t="s">
        <v>102</v>
      </c>
      <c r="E135" s="68">
        <v>0</v>
      </c>
      <c r="F135" s="53"/>
      <c r="G135" s="93"/>
    </row>
    <row r="136" spans="1:7" hidden="1" x14ac:dyDescent="0.25">
      <c r="A136" s="46" t="s">
        <v>103</v>
      </c>
      <c r="E136" s="74">
        <v>0</v>
      </c>
      <c r="F136" s="53"/>
      <c r="G136" s="93"/>
    </row>
    <row r="137" spans="1:7" hidden="1" x14ac:dyDescent="0.25">
      <c r="A137" s="46" t="s">
        <v>104</v>
      </c>
      <c r="E137" s="69">
        <v>0</v>
      </c>
      <c r="F137" s="53"/>
      <c r="G137" s="93"/>
    </row>
    <row r="138" spans="1:7" hidden="1" x14ac:dyDescent="0.25">
      <c r="A138" s="46"/>
      <c r="E138" s="26"/>
      <c r="F138" s="53"/>
      <c r="G138" s="93"/>
    </row>
    <row r="139" spans="1:7" hidden="1" x14ac:dyDescent="0.25">
      <c r="A139" s="46"/>
      <c r="E139" s="26"/>
      <c r="F139" s="53"/>
      <c r="G139" s="93"/>
    </row>
    <row r="140" spans="1:7" x14ac:dyDescent="0.25">
      <c r="F140" s="53"/>
      <c r="G140" s="93"/>
    </row>
    <row r="141" spans="1:7" x14ac:dyDescent="0.25">
      <c r="A141" s="3" t="s">
        <v>105</v>
      </c>
      <c r="F141" s="53"/>
      <c r="G141" s="93"/>
    </row>
    <row r="142" spans="1:7" x14ac:dyDescent="0.25">
      <c r="F142" s="53"/>
      <c r="G142" s="93"/>
    </row>
    <row r="143" spans="1:7" x14ac:dyDescent="0.25">
      <c r="A143" s="46" t="s">
        <v>106</v>
      </c>
      <c r="E143" s="69">
        <v>10471378.5</v>
      </c>
      <c r="F143" s="53"/>
      <c r="G143" s="93"/>
    </row>
    <row r="144" spans="1:7" x14ac:dyDescent="0.25">
      <c r="A144" s="46" t="s">
        <v>107</v>
      </c>
      <c r="E144" s="69">
        <v>10471378.5</v>
      </c>
      <c r="F144" s="75"/>
      <c r="G144" s="93"/>
    </row>
    <row r="145" spans="1:256" x14ac:dyDescent="0.25">
      <c r="A145" s="46" t="s">
        <v>108</v>
      </c>
      <c r="E145" s="68">
        <v>10471378.5</v>
      </c>
      <c r="F145" s="53"/>
      <c r="G145" s="93"/>
    </row>
    <row r="146" spans="1:256" s="2" customFormat="1" x14ac:dyDescent="0.25">
      <c r="A146" s="76" t="s">
        <v>109</v>
      </c>
      <c r="B146" s="76"/>
      <c r="C146" s="76"/>
      <c r="D146" s="76"/>
      <c r="E146" s="68">
        <v>0</v>
      </c>
      <c r="F146" s="4"/>
      <c r="G146" s="9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v>10471378.5</v>
      </c>
      <c r="F147" s="53"/>
      <c r="G147" s="93"/>
    </row>
    <row r="148" spans="1:256" x14ac:dyDescent="0.25">
      <c r="F148" s="53"/>
      <c r="G148" s="93"/>
    </row>
    <row r="149" spans="1:256" x14ac:dyDescent="0.25">
      <c r="A149" s="46" t="s">
        <v>111</v>
      </c>
      <c r="D149" s="77"/>
      <c r="E149" s="26">
        <v>10471378.5</v>
      </c>
      <c r="F149" s="53"/>
      <c r="G149" s="93"/>
    </row>
    <row r="150" spans="1:256" x14ac:dyDescent="0.25">
      <c r="F150" s="53"/>
      <c r="G150" s="93"/>
    </row>
    <row r="151" spans="1:256" x14ac:dyDescent="0.25">
      <c r="A151" s="3" t="s">
        <v>112</v>
      </c>
      <c r="F151" s="53"/>
      <c r="G151" s="93"/>
    </row>
    <row r="152" spans="1:256" x14ac:dyDescent="0.25">
      <c r="F152" s="53"/>
      <c r="G152" s="93"/>
    </row>
    <row r="153" spans="1:256" x14ac:dyDescent="0.25">
      <c r="A153" s="46" t="s">
        <v>113</v>
      </c>
      <c r="E153" s="78">
        <v>3.0616030299999999E-2</v>
      </c>
      <c r="F153" s="53"/>
      <c r="G153" s="93"/>
    </row>
    <row r="154" spans="1:256" x14ac:dyDescent="0.25">
      <c r="A154" s="46" t="s">
        <v>114</v>
      </c>
      <c r="E154" s="79">
        <v>37.875914000000002</v>
      </c>
      <c r="F154" s="53"/>
      <c r="G154" s="93"/>
    </row>
    <row r="155" spans="1:256" x14ac:dyDescent="0.25">
      <c r="F155" s="53"/>
      <c r="G155" s="93"/>
    </row>
    <row r="156" spans="1:256" x14ac:dyDescent="0.25">
      <c r="D156" s="63" t="s">
        <v>42</v>
      </c>
      <c r="E156" s="63" t="s">
        <v>41</v>
      </c>
      <c r="F156" s="53"/>
      <c r="G156" s="93"/>
    </row>
    <row r="157" spans="1:256" x14ac:dyDescent="0.25">
      <c r="A157" s="46" t="s">
        <v>115</v>
      </c>
      <c r="D157" s="69">
        <v>297259.48</v>
      </c>
      <c r="E157" s="3">
        <v>15</v>
      </c>
      <c r="F157" s="80"/>
      <c r="G157" s="93"/>
    </row>
    <row r="158" spans="1:256" x14ac:dyDescent="0.25">
      <c r="A158" s="46" t="s">
        <v>116</v>
      </c>
      <c r="D158" s="74">
        <v>111627.48</v>
      </c>
      <c r="F158" s="53"/>
      <c r="G158" s="93"/>
    </row>
    <row r="159" spans="1:256" x14ac:dyDescent="0.25">
      <c r="A159" s="3" t="s">
        <v>117</v>
      </c>
      <c r="D159" s="26">
        <v>185632</v>
      </c>
    </row>
    <row r="160" spans="1:256" x14ac:dyDescent="0.25">
      <c r="A160" s="46" t="s">
        <v>118</v>
      </c>
      <c r="D160" s="69">
        <v>517957526.38</v>
      </c>
      <c r="F160" s="80"/>
      <c r="G160" s="93"/>
    </row>
    <row r="161" spans="1:7" x14ac:dyDescent="0.25">
      <c r="F161" s="80"/>
      <c r="G161" s="93"/>
    </row>
    <row r="162" spans="1:7" x14ac:dyDescent="0.25">
      <c r="A162" s="46" t="s">
        <v>119</v>
      </c>
      <c r="D162" s="81">
        <v>-2.4168312E-3</v>
      </c>
      <c r="F162" s="80"/>
      <c r="G162" s="93"/>
    </row>
    <row r="163" spans="1:7" x14ac:dyDescent="0.25">
      <c r="A163" s="46" t="s">
        <v>120</v>
      </c>
      <c r="D163" s="81">
        <v>3.3347328999999998E-3</v>
      </c>
      <c r="F163" s="80"/>
      <c r="G163" s="93"/>
    </row>
    <row r="164" spans="1:7" x14ac:dyDescent="0.25">
      <c r="A164" s="46" t="s">
        <v>121</v>
      </c>
      <c r="D164" s="81">
        <v>-1.6540713999999999E-3</v>
      </c>
      <c r="F164" s="80"/>
      <c r="G164" s="93"/>
    </row>
    <row r="165" spans="1:7" x14ac:dyDescent="0.25">
      <c r="A165" s="46" t="s">
        <v>122</v>
      </c>
      <c r="D165" s="81">
        <v>4.3007078506389559E-3</v>
      </c>
      <c r="F165" s="53"/>
      <c r="G165" s="93"/>
    </row>
    <row r="166" spans="1:7" x14ac:dyDescent="0.25">
      <c r="A166" s="46" t="s">
        <v>123</v>
      </c>
      <c r="D166" s="78">
        <v>8.9113453765973902E-4</v>
      </c>
      <c r="F166" s="53"/>
      <c r="G166" s="93"/>
    </row>
    <row r="167" spans="1:7" x14ac:dyDescent="0.25">
      <c r="A167" s="46"/>
      <c r="F167" s="53"/>
      <c r="G167" s="93"/>
    </row>
    <row r="168" spans="1:7" x14ac:dyDescent="0.25">
      <c r="A168" s="46" t="s">
        <v>124</v>
      </c>
      <c r="D168" s="26">
        <v>2820434.42</v>
      </c>
      <c r="F168" s="53"/>
      <c r="G168" s="93"/>
    </row>
    <row r="169" spans="1:7" x14ac:dyDescent="0.25">
      <c r="A169" s="46"/>
      <c r="F169" s="53"/>
      <c r="G169" s="93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93"/>
    </row>
    <row r="171" spans="1:7" x14ac:dyDescent="0.25">
      <c r="A171" s="51" t="s">
        <v>127</v>
      </c>
      <c r="D171" s="68">
        <v>2090445.71</v>
      </c>
      <c r="E171" s="83">
        <v>109</v>
      </c>
      <c r="F171" s="81">
        <v>4.2339522598189381E-3</v>
      </c>
      <c r="G171" s="93"/>
    </row>
    <row r="172" spans="1:7" x14ac:dyDescent="0.25">
      <c r="A172" s="51" t="s">
        <v>128</v>
      </c>
      <c r="D172" s="68">
        <v>486699.9</v>
      </c>
      <c r="E172" s="83">
        <v>25</v>
      </c>
      <c r="F172" s="81">
        <v>9.8575348386285106E-4</v>
      </c>
      <c r="G172" s="93"/>
    </row>
    <row r="173" spans="1:7" x14ac:dyDescent="0.25">
      <c r="A173" s="51" t="s">
        <v>129</v>
      </c>
      <c r="D173" s="23">
        <v>114847.95</v>
      </c>
      <c r="E173" s="84">
        <v>7</v>
      </c>
      <c r="F173" s="81">
        <v>2.326110336718921E-4</v>
      </c>
      <c r="G173" s="93"/>
    </row>
    <row r="174" spans="1:7" x14ac:dyDescent="0.25">
      <c r="A174" s="51" t="s">
        <v>130</v>
      </c>
      <c r="D174" s="85">
        <v>0</v>
      </c>
      <c r="E174" s="86">
        <v>0</v>
      </c>
      <c r="F174" s="87">
        <v>0</v>
      </c>
      <c r="G174" s="93"/>
    </row>
    <row r="175" spans="1:7" x14ac:dyDescent="0.25">
      <c r="A175" s="46" t="s">
        <v>131</v>
      </c>
      <c r="D175" s="101">
        <v>2691993.56</v>
      </c>
      <c r="E175" s="83">
        <v>141</v>
      </c>
      <c r="F175" s="89">
        <v>5.4523167773536819E-3</v>
      </c>
      <c r="G175" s="93"/>
    </row>
    <row r="176" spans="1:7" x14ac:dyDescent="0.25">
      <c r="A176" s="46"/>
      <c r="D176" s="68"/>
      <c r="E176" s="83"/>
      <c r="F176" s="53"/>
      <c r="G176" s="93"/>
    </row>
    <row r="177" spans="1:7" x14ac:dyDescent="0.25">
      <c r="A177" s="46" t="s">
        <v>132</v>
      </c>
      <c r="D177" s="81"/>
      <c r="E177" s="81"/>
      <c r="F177" s="80"/>
      <c r="G177" s="93"/>
    </row>
    <row r="178" spans="1:7" x14ac:dyDescent="0.25">
      <c r="A178" s="46" t="s">
        <v>133</v>
      </c>
      <c r="D178" s="81">
        <v>8.4096439999999995E-4</v>
      </c>
      <c r="E178" s="81">
        <v>8.3498890000000003E-4</v>
      </c>
      <c r="F178" s="80"/>
      <c r="G178" s="93"/>
    </row>
    <row r="179" spans="1:7" x14ac:dyDescent="0.25">
      <c r="A179" s="46" t="s">
        <v>134</v>
      </c>
      <c r="D179" s="81">
        <v>1.19692E-3</v>
      </c>
      <c r="E179" s="81">
        <v>8.8149739999999999E-4</v>
      </c>
      <c r="F179" s="80"/>
      <c r="G179" s="93"/>
    </row>
    <row r="180" spans="1:7" x14ac:dyDescent="0.25">
      <c r="A180" s="46" t="s">
        <v>135</v>
      </c>
      <c r="D180" s="81">
        <v>1.2778709000000001E-3</v>
      </c>
      <c r="E180" s="81">
        <v>9.5722410000000004E-4</v>
      </c>
      <c r="F180" s="80"/>
      <c r="G180" s="93"/>
    </row>
    <row r="181" spans="1:7" x14ac:dyDescent="0.25">
      <c r="A181" s="46" t="s">
        <v>136</v>
      </c>
      <c r="D181" s="81">
        <v>1.2183645175347431E-3</v>
      </c>
      <c r="E181" s="81">
        <v>9.7653269858707925E-4</v>
      </c>
      <c r="F181" s="53"/>
      <c r="G181" s="93"/>
    </row>
    <row r="182" spans="1:7" x14ac:dyDescent="0.25">
      <c r="A182" s="46" t="s">
        <v>137</v>
      </c>
      <c r="D182" s="81">
        <v>1.1335299543836857E-3</v>
      </c>
      <c r="E182" s="81">
        <v>9.1256077464676988E-4</v>
      </c>
      <c r="F182" s="53"/>
      <c r="G182" s="93"/>
    </row>
    <row r="183" spans="1:7" x14ac:dyDescent="0.25">
      <c r="F183" s="53"/>
      <c r="G183" s="93"/>
    </row>
    <row r="184" spans="1:7" x14ac:dyDescent="0.25">
      <c r="A184" s="2" t="s">
        <v>138</v>
      </c>
      <c r="B184" s="2"/>
      <c r="C184" s="2"/>
      <c r="D184" s="90">
        <v>622124.38</v>
      </c>
      <c r="F184" s="53"/>
      <c r="G184" s="93"/>
    </row>
    <row r="185" spans="1:7" x14ac:dyDescent="0.25">
      <c r="A185" s="2" t="s">
        <v>139</v>
      </c>
      <c r="B185" s="2"/>
      <c r="C185" s="2"/>
      <c r="D185" s="81">
        <v>1.2600398623073812E-3</v>
      </c>
      <c r="F185" s="53"/>
      <c r="G185" s="93"/>
    </row>
    <row r="186" spans="1:7" x14ac:dyDescent="0.25">
      <c r="A186" s="2" t="s">
        <v>140</v>
      </c>
      <c r="B186" s="2"/>
      <c r="C186" s="2"/>
      <c r="D186" s="81">
        <v>4.9000000000000002E-2</v>
      </c>
      <c r="F186" s="53"/>
      <c r="G186" s="93"/>
    </row>
    <row r="187" spans="1:7" x14ac:dyDescent="0.25">
      <c r="A187" s="2" t="s">
        <v>141</v>
      </c>
      <c r="B187" s="2"/>
      <c r="C187" s="2"/>
      <c r="D187" s="91" t="s">
        <v>155</v>
      </c>
      <c r="F187" s="53"/>
      <c r="G187" s="93"/>
    </row>
    <row r="188" spans="1:7" x14ac:dyDescent="0.25">
      <c r="F188" s="53"/>
      <c r="G188" s="93"/>
    </row>
    <row r="189" spans="1:7" x14ac:dyDescent="0.25">
      <c r="A189" s="2" t="s">
        <v>142</v>
      </c>
      <c r="D189" s="92">
        <v>1869045.09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v>89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93"/>
    </row>
    <row r="193" spans="1:7" x14ac:dyDescent="0.25">
      <c r="F193" s="53"/>
      <c r="G193" s="93"/>
    </row>
    <row r="194" spans="1:7" x14ac:dyDescent="0.25">
      <c r="A194" s="46"/>
      <c r="E194" s="96"/>
      <c r="F194" s="53"/>
      <c r="G194" s="93"/>
    </row>
    <row r="195" spans="1:7" x14ac:dyDescent="0.25">
      <c r="A195" s="46" t="s">
        <v>145</v>
      </c>
      <c r="E195" s="73"/>
      <c r="F195" s="53"/>
      <c r="G195" s="93"/>
    </row>
    <row r="196" spans="1:7" x14ac:dyDescent="0.25">
      <c r="A196" s="46" t="s">
        <v>146</v>
      </c>
      <c r="E196" s="73"/>
      <c r="F196" s="53"/>
      <c r="G196" s="93"/>
    </row>
    <row r="197" spans="1:7" x14ac:dyDescent="0.25">
      <c r="A197" s="46" t="s">
        <v>147</v>
      </c>
      <c r="E197" s="96"/>
      <c r="F197" s="53"/>
      <c r="G197" s="93"/>
    </row>
    <row r="198" spans="1:7" x14ac:dyDescent="0.25">
      <c r="A198" s="46" t="s">
        <v>148</v>
      </c>
      <c r="E198" s="96" t="s">
        <v>156</v>
      </c>
      <c r="F198" s="53"/>
      <c r="G198" s="93"/>
    </row>
    <row r="199" spans="1:7" x14ac:dyDescent="0.25">
      <c r="A199" s="46"/>
      <c r="E199" s="73"/>
      <c r="F199" s="53"/>
      <c r="G199" s="93"/>
    </row>
    <row r="200" spans="1:7" x14ac:dyDescent="0.25">
      <c r="A200" s="46" t="s">
        <v>149</v>
      </c>
      <c r="E200" s="73"/>
      <c r="F200" s="53"/>
      <c r="G200" s="93"/>
    </row>
    <row r="201" spans="1:7" x14ac:dyDescent="0.25">
      <c r="A201" s="46" t="s">
        <v>150</v>
      </c>
      <c r="E201" s="96" t="s">
        <v>156</v>
      </c>
      <c r="F201" s="53"/>
      <c r="G201" s="93"/>
    </row>
    <row r="202" spans="1:7" x14ac:dyDescent="0.25">
      <c r="A202" s="46"/>
      <c r="E202" s="73"/>
      <c r="F202" s="53"/>
      <c r="G202" s="93"/>
    </row>
    <row r="203" spans="1:7" x14ac:dyDescent="0.25">
      <c r="A203" s="46" t="s">
        <v>151</v>
      </c>
      <c r="E203" s="73"/>
      <c r="F203" s="53"/>
      <c r="G203" s="93"/>
    </row>
    <row r="204" spans="1:7" x14ac:dyDescent="0.25">
      <c r="A204" s="46" t="s">
        <v>152</v>
      </c>
      <c r="E204" s="96" t="s">
        <v>156</v>
      </c>
      <c r="F204" s="53"/>
      <c r="G204" s="93"/>
    </row>
    <row r="205" spans="1:7" x14ac:dyDescent="0.25">
      <c r="A205" s="46"/>
      <c r="E205" s="96"/>
      <c r="F205" s="53"/>
      <c r="G205" s="93"/>
    </row>
    <row r="206" spans="1:7" x14ac:dyDescent="0.25">
      <c r="A206" s="46" t="s">
        <v>153</v>
      </c>
      <c r="E206" s="73"/>
      <c r="G206" s="93"/>
    </row>
    <row r="207" spans="1:7" x14ac:dyDescent="0.25">
      <c r="A207" s="46" t="s">
        <v>154</v>
      </c>
      <c r="E207" s="96" t="s">
        <v>156</v>
      </c>
      <c r="F207" s="49"/>
      <c r="G207" s="93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IV278"/>
  <sheetViews>
    <sheetView showRuler="0" zoomScale="80" zoomScaleNormal="80" zoomScaleSheetLayoutView="90" workbookViewId="0">
      <selection activeCell="D16" sqref="D16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v>44286</v>
      </c>
      <c r="C3" s="8" t="s">
        <v>2</v>
      </c>
      <c r="D3" s="3">
        <v>30</v>
      </c>
      <c r="E3" s="3" t="s">
        <v>3</v>
      </c>
      <c r="F3" s="9">
        <v>44256</v>
      </c>
      <c r="G3" s="3"/>
    </row>
    <row r="4" spans="1:13" ht="15.75" customHeight="1" x14ac:dyDescent="0.3">
      <c r="A4" s="2" t="s">
        <v>4</v>
      </c>
      <c r="B4" s="7">
        <v>44301</v>
      </c>
      <c r="C4" s="8" t="s">
        <v>5</v>
      </c>
      <c r="D4" s="10">
        <v>31</v>
      </c>
      <c r="E4" s="3" t="s">
        <v>6</v>
      </c>
      <c r="F4" s="9">
        <v>44286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44270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44301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98">
        <v>1119632940.8099999</v>
      </c>
      <c r="D10" s="22">
        <v>778731341.27999997</v>
      </c>
      <c r="E10" s="23">
        <v>744953892.74000001</v>
      </c>
      <c r="F10" s="24">
        <v>0.7114191246213003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99">
        <v>72495090.620000005</v>
      </c>
      <c r="D11" s="22">
        <v>43106914.009999998</v>
      </c>
      <c r="E11" s="23">
        <v>40489955.020000003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100">
        <v>1047137850.1899999</v>
      </c>
      <c r="D12" s="22">
        <v>735624427.26999998</v>
      </c>
      <c r="E12" s="23">
        <v>704463937.72000003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100">
        <v>1047137850.1900001</v>
      </c>
      <c r="D13" s="22">
        <v>735624427.26999998</v>
      </c>
      <c r="E13" s="23">
        <v>704463937.72000003</v>
      </c>
      <c r="F13" s="24">
        <v>0.67275186126848263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v>9.7792999999999995E-3</v>
      </c>
      <c r="C14" s="99">
        <v>162000000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v>1.4500000000000001E-2</v>
      </c>
      <c r="C15" s="99">
        <v>352000000</v>
      </c>
      <c r="D15" s="22">
        <v>202486577.08000001</v>
      </c>
      <c r="E15" s="23">
        <v>171326087.53000006</v>
      </c>
      <c r="F15" s="24">
        <v>0.48672183957386383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v>0</v>
      </c>
      <c r="C16" s="99">
        <v>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v>1.38E-2</v>
      </c>
      <c r="C17" s="99">
        <v>401000000</v>
      </c>
      <c r="D17" s="22">
        <v>401000000</v>
      </c>
      <c r="E17" s="23">
        <v>401000000</v>
      </c>
      <c r="F17" s="24">
        <v>1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v>1.7000000000000001E-2</v>
      </c>
      <c r="C18" s="99">
        <v>85000000</v>
      </c>
      <c r="D18" s="22">
        <v>85000000</v>
      </c>
      <c r="E18" s="23">
        <v>85000000</v>
      </c>
      <c r="F18" s="24">
        <v>1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98">
        <v>47137850.189999998</v>
      </c>
      <c r="D19" s="22">
        <v>47137850.189999998</v>
      </c>
      <c r="E19" s="23">
        <v>47137850.189999998</v>
      </c>
      <c r="F19" s="24"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25">
      <c r="A24" s="32" t="s">
        <v>19</v>
      </c>
      <c r="B24" s="22">
        <v>31160489.549999956</v>
      </c>
      <c r="C24" s="22">
        <v>244671.28</v>
      </c>
      <c r="D24" s="39">
        <v>88.524118039772603</v>
      </c>
      <c r="E24" s="40">
        <v>0.69508886363636369</v>
      </c>
      <c r="F24" s="36"/>
    </row>
    <row r="25" spans="1:13" x14ac:dyDescent="0.2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25">
      <c r="A26" s="32" t="s">
        <v>21</v>
      </c>
      <c r="B26" s="22">
        <v>0</v>
      </c>
      <c r="C26" s="22">
        <v>461150</v>
      </c>
      <c r="D26" s="39">
        <v>0</v>
      </c>
      <c r="E26" s="40">
        <v>1.1499999999999999</v>
      </c>
      <c r="F26" s="36"/>
    </row>
    <row r="27" spans="1:13" x14ac:dyDescent="0.25">
      <c r="A27" s="32" t="s">
        <v>22</v>
      </c>
      <c r="B27" s="22">
        <v>0</v>
      </c>
      <c r="C27" s="22">
        <v>120416.67</v>
      </c>
      <c r="D27" s="39">
        <v>0</v>
      </c>
      <c r="E27" s="40">
        <v>1.416666705882353</v>
      </c>
      <c r="F27" s="36"/>
    </row>
    <row r="28" spans="1:13" x14ac:dyDescent="0.2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 x14ac:dyDescent="0.3">
      <c r="A29" s="41" t="s">
        <v>28</v>
      </c>
      <c r="B29" s="42">
        <v>31160489.549999956</v>
      </c>
      <c r="C29" s="42">
        <v>826237.95000000007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v>2106895.56</v>
      </c>
      <c r="F35" s="53"/>
      <c r="G35" s="93"/>
    </row>
    <row r="36" spans="1:7" x14ac:dyDescent="0.25">
      <c r="A36" s="51" t="s">
        <v>32</v>
      </c>
      <c r="E36" s="55">
        <v>0</v>
      </c>
      <c r="F36" s="53"/>
      <c r="G36" s="93"/>
    </row>
    <row r="37" spans="1:7" x14ac:dyDescent="0.25">
      <c r="A37" s="46" t="s">
        <v>33</v>
      </c>
      <c r="E37" s="52">
        <v>2106895.56</v>
      </c>
      <c r="F37" s="53"/>
      <c r="G37" s="93"/>
    </row>
    <row r="38" spans="1:7" x14ac:dyDescent="0.25">
      <c r="E38" s="56"/>
      <c r="F38" s="53"/>
      <c r="G38" s="93"/>
    </row>
    <row r="39" spans="1:7" x14ac:dyDescent="0.25">
      <c r="A39" s="46" t="s">
        <v>34</v>
      </c>
      <c r="E39" s="56"/>
      <c r="F39" s="53"/>
      <c r="G39" s="93"/>
    </row>
    <row r="40" spans="1:7" x14ac:dyDescent="0.25">
      <c r="A40" s="51" t="s">
        <v>35</v>
      </c>
      <c r="E40" s="52">
        <v>33408996.149999999</v>
      </c>
      <c r="F40" s="53"/>
      <c r="G40" s="93"/>
    </row>
    <row r="41" spans="1:7" x14ac:dyDescent="0.25">
      <c r="A41" s="51" t="s">
        <v>36</v>
      </c>
      <c r="E41" s="55">
        <v>0</v>
      </c>
      <c r="F41" s="53"/>
      <c r="G41" s="93"/>
    </row>
    <row r="42" spans="1:7" x14ac:dyDescent="0.25">
      <c r="A42" s="46" t="s">
        <v>37</v>
      </c>
      <c r="E42" s="52">
        <v>33408996.149999999</v>
      </c>
      <c r="F42" s="53"/>
      <c r="G42" s="93"/>
    </row>
    <row r="43" spans="1:7" x14ac:dyDescent="0.25">
      <c r="A43" s="51"/>
      <c r="E43" s="57"/>
      <c r="F43" s="53"/>
      <c r="G43" s="93"/>
    </row>
    <row r="44" spans="1:7" x14ac:dyDescent="0.25">
      <c r="A44" s="46" t="s">
        <v>38</v>
      </c>
      <c r="E44" s="52">
        <v>257710.03</v>
      </c>
      <c r="F44" s="53"/>
      <c r="G44" s="93"/>
    </row>
    <row r="45" spans="1:7" x14ac:dyDescent="0.25">
      <c r="A45" s="46"/>
      <c r="E45" s="52"/>
      <c r="F45" s="53"/>
      <c r="G45" s="93"/>
    </row>
    <row r="46" spans="1:7" x14ac:dyDescent="0.25">
      <c r="A46" s="46"/>
      <c r="E46" s="58"/>
      <c r="F46" s="53"/>
      <c r="G46" s="93"/>
    </row>
    <row r="47" spans="1:7" ht="18.75" thickBot="1" x14ac:dyDescent="0.3">
      <c r="A47" s="3" t="s">
        <v>39</v>
      </c>
      <c r="E47" s="59">
        <v>35773601.740000002</v>
      </c>
      <c r="F47" s="53"/>
      <c r="G47" s="93"/>
    </row>
    <row r="48" spans="1:7" ht="18.75" thickTop="1" x14ac:dyDescent="0.25">
      <c r="E48" s="60"/>
      <c r="F48" s="53"/>
      <c r="G48" s="93"/>
    </row>
    <row r="49" spans="1:7" x14ac:dyDescent="0.25">
      <c r="A49" s="3" t="s">
        <v>40</v>
      </c>
      <c r="D49" s="61"/>
      <c r="E49" s="62"/>
      <c r="F49" s="53"/>
      <c r="G49" s="93"/>
    </row>
    <row r="50" spans="1:7" x14ac:dyDescent="0.25">
      <c r="D50" s="63" t="s">
        <v>41</v>
      </c>
      <c r="E50" s="63" t="s">
        <v>42</v>
      </c>
      <c r="F50" s="53"/>
      <c r="G50" s="93"/>
    </row>
    <row r="51" spans="1:7" x14ac:dyDescent="0.25">
      <c r="A51" s="46" t="s">
        <v>43</v>
      </c>
      <c r="D51" s="64">
        <v>41537</v>
      </c>
      <c r="E51" s="58">
        <v>735624427.26999998</v>
      </c>
      <c r="F51" s="53"/>
      <c r="G51" s="93"/>
    </row>
    <row r="52" spans="1:7" x14ac:dyDescent="0.25">
      <c r="A52" s="46" t="s">
        <v>44</v>
      </c>
      <c r="D52" s="65"/>
      <c r="E52" s="55">
        <v>31160489.549999952</v>
      </c>
      <c r="F52" s="53"/>
      <c r="G52" s="93"/>
    </row>
    <row r="53" spans="1:7" x14ac:dyDescent="0.25">
      <c r="A53" s="46"/>
      <c r="D53" s="66">
        <v>40137</v>
      </c>
      <c r="E53" s="67">
        <v>704463937.72000003</v>
      </c>
      <c r="F53" s="53"/>
      <c r="G53" s="93"/>
    </row>
    <row r="54" spans="1:7" x14ac:dyDescent="0.25">
      <c r="F54" s="53"/>
      <c r="G54" s="93"/>
    </row>
    <row r="55" spans="1:7" x14ac:dyDescent="0.25">
      <c r="A55" s="3" t="s">
        <v>45</v>
      </c>
      <c r="E55" s="61"/>
      <c r="F55" s="53"/>
      <c r="G55" s="93"/>
    </row>
    <row r="56" spans="1:7" x14ac:dyDescent="0.25">
      <c r="F56" s="53"/>
      <c r="G56" s="93"/>
    </row>
    <row r="57" spans="1:7" x14ac:dyDescent="0.25">
      <c r="A57" s="46" t="s">
        <v>39</v>
      </c>
      <c r="E57" s="68">
        <v>35773601.740000002</v>
      </c>
      <c r="F57" s="53"/>
      <c r="G57" s="93"/>
    </row>
    <row r="58" spans="1:7" x14ac:dyDescent="0.25">
      <c r="A58" s="46" t="s">
        <v>46</v>
      </c>
      <c r="E58" s="68">
        <v>0</v>
      </c>
      <c r="F58" s="53"/>
      <c r="G58" s="93"/>
    </row>
    <row r="59" spans="1:7" x14ac:dyDescent="0.25">
      <c r="A59" s="46" t="s">
        <v>47</v>
      </c>
      <c r="E59" s="69">
        <v>35773601.740000002</v>
      </c>
      <c r="F59" s="53"/>
      <c r="G59" s="93"/>
    </row>
    <row r="60" spans="1:7" x14ac:dyDescent="0.25">
      <c r="F60" s="53"/>
      <c r="G60" s="93"/>
    </row>
    <row r="61" spans="1:7" x14ac:dyDescent="0.25">
      <c r="A61" s="46" t="s">
        <v>48</v>
      </c>
      <c r="E61" s="29">
        <v>0</v>
      </c>
      <c r="F61" s="53"/>
      <c r="G61" s="93"/>
    </row>
    <row r="62" spans="1:7" x14ac:dyDescent="0.25">
      <c r="F62" s="53"/>
      <c r="G62" s="93"/>
    </row>
    <row r="63" spans="1:7" x14ac:dyDescent="0.25">
      <c r="A63" s="46" t="s">
        <v>49</v>
      </c>
      <c r="F63" s="53"/>
      <c r="G63" s="93"/>
    </row>
    <row r="64" spans="1:7" x14ac:dyDescent="0.25">
      <c r="A64" s="51" t="s">
        <v>50</v>
      </c>
      <c r="E64" s="68">
        <v>648942.78</v>
      </c>
      <c r="F64" s="53"/>
      <c r="G64" s="93"/>
    </row>
    <row r="65" spans="1:7" x14ac:dyDescent="0.25">
      <c r="A65" s="51" t="s">
        <v>51</v>
      </c>
      <c r="E65" s="68">
        <v>648942.78</v>
      </c>
      <c r="F65" s="53"/>
      <c r="G65" s="93"/>
    </row>
    <row r="66" spans="1:7" x14ac:dyDescent="0.25">
      <c r="A66" s="51" t="s">
        <v>52</v>
      </c>
      <c r="E66" s="69">
        <v>0</v>
      </c>
      <c r="F66" s="53"/>
      <c r="G66" s="93"/>
    </row>
    <row r="67" spans="1:7" x14ac:dyDescent="0.25">
      <c r="F67" s="53"/>
      <c r="G67" s="93"/>
    </row>
    <row r="68" spans="1:7" x14ac:dyDescent="0.25">
      <c r="A68" s="46" t="s">
        <v>53</v>
      </c>
      <c r="F68" s="53"/>
      <c r="G68" s="93"/>
    </row>
    <row r="69" spans="1:7" x14ac:dyDescent="0.25">
      <c r="A69" s="51" t="s">
        <v>54</v>
      </c>
      <c r="F69" s="53"/>
      <c r="G69" s="93"/>
    </row>
    <row r="70" spans="1:7" x14ac:dyDescent="0.25">
      <c r="A70" s="70" t="s">
        <v>55</v>
      </c>
      <c r="E70" s="68">
        <v>0</v>
      </c>
      <c r="F70" s="53"/>
      <c r="G70" s="93"/>
    </row>
    <row r="71" spans="1:7" x14ac:dyDescent="0.25">
      <c r="A71" s="70" t="s">
        <v>56</v>
      </c>
      <c r="E71" s="68">
        <v>0</v>
      </c>
      <c r="F71" s="53"/>
      <c r="G71" s="93"/>
    </row>
    <row r="72" spans="1:7" x14ac:dyDescent="0.25">
      <c r="A72" s="70" t="s">
        <v>57</v>
      </c>
      <c r="E72" s="68">
        <v>0</v>
      </c>
      <c r="F72" s="53"/>
      <c r="G72" s="93"/>
    </row>
    <row r="73" spans="1:7" x14ac:dyDescent="0.25">
      <c r="A73" s="70"/>
      <c r="E73" s="68"/>
      <c r="F73" s="53"/>
      <c r="G73" s="93"/>
    </row>
    <row r="74" spans="1:7" x14ac:dyDescent="0.25">
      <c r="A74" s="70" t="s">
        <v>58</v>
      </c>
      <c r="E74" s="68">
        <v>0</v>
      </c>
      <c r="F74" s="53"/>
      <c r="G74" s="93"/>
    </row>
    <row r="75" spans="1:7" x14ac:dyDescent="0.25">
      <c r="A75" s="70" t="s">
        <v>59</v>
      </c>
      <c r="E75" s="68">
        <v>0</v>
      </c>
      <c r="F75" s="53"/>
      <c r="G75" s="93"/>
    </row>
    <row r="76" spans="1:7" x14ac:dyDescent="0.25">
      <c r="F76" s="53"/>
      <c r="G76" s="93"/>
    </row>
    <row r="77" spans="1:7" x14ac:dyDescent="0.25">
      <c r="A77" s="51" t="s">
        <v>60</v>
      </c>
      <c r="F77" s="53"/>
      <c r="G77" s="93"/>
    </row>
    <row r="78" spans="1:7" x14ac:dyDescent="0.25">
      <c r="A78" s="70" t="s">
        <v>61</v>
      </c>
      <c r="E78" s="68">
        <v>0</v>
      </c>
      <c r="F78" s="53"/>
      <c r="G78" s="93"/>
    </row>
    <row r="79" spans="1:7" x14ac:dyDescent="0.25">
      <c r="A79" s="70" t="s">
        <v>62</v>
      </c>
      <c r="E79" s="68">
        <v>0</v>
      </c>
      <c r="F79" s="53"/>
      <c r="G79" s="93"/>
    </row>
    <row r="80" spans="1:7" x14ac:dyDescent="0.25">
      <c r="A80" s="70" t="s">
        <v>63</v>
      </c>
      <c r="E80" s="68">
        <v>244671.28</v>
      </c>
      <c r="F80" s="53"/>
      <c r="G80" s="93"/>
    </row>
    <row r="81" spans="1:7" x14ac:dyDescent="0.25">
      <c r="A81" s="70"/>
      <c r="E81" s="68"/>
      <c r="F81" s="53"/>
      <c r="G81" s="93"/>
    </row>
    <row r="82" spans="1:7" x14ac:dyDescent="0.25">
      <c r="A82" s="70" t="s">
        <v>64</v>
      </c>
      <c r="E82" s="68">
        <v>244671.28</v>
      </c>
      <c r="F82" s="53"/>
      <c r="G82" s="93"/>
    </row>
    <row r="83" spans="1:7" x14ac:dyDescent="0.25">
      <c r="A83" s="70" t="s">
        <v>65</v>
      </c>
      <c r="E83" s="68">
        <v>0</v>
      </c>
      <c r="F83" s="53"/>
      <c r="G83" s="93"/>
    </row>
    <row r="84" spans="1:7" x14ac:dyDescent="0.25">
      <c r="A84" s="70"/>
      <c r="F84" s="53"/>
      <c r="G84" s="93"/>
    </row>
    <row r="85" spans="1:7" x14ac:dyDescent="0.25">
      <c r="A85" s="51" t="s">
        <v>66</v>
      </c>
      <c r="F85" s="53"/>
      <c r="G85" s="93"/>
    </row>
    <row r="86" spans="1:7" x14ac:dyDescent="0.25">
      <c r="A86" s="70" t="s">
        <v>67</v>
      </c>
      <c r="E86" s="68">
        <v>0</v>
      </c>
      <c r="F86" s="53"/>
      <c r="G86" s="93"/>
    </row>
    <row r="87" spans="1:7" x14ac:dyDescent="0.25">
      <c r="A87" s="70" t="s">
        <v>68</v>
      </c>
      <c r="E87" s="68">
        <v>0</v>
      </c>
      <c r="F87" s="53"/>
      <c r="G87" s="93"/>
    </row>
    <row r="88" spans="1:7" x14ac:dyDescent="0.25">
      <c r="A88" s="70" t="s">
        <v>69</v>
      </c>
      <c r="E88" s="68">
        <v>0</v>
      </c>
      <c r="F88" s="53"/>
      <c r="G88" s="93"/>
    </row>
    <row r="89" spans="1:7" x14ac:dyDescent="0.25">
      <c r="A89" s="70"/>
      <c r="E89" s="68"/>
      <c r="F89" s="53"/>
      <c r="G89" s="93"/>
    </row>
    <row r="90" spans="1:7" x14ac:dyDescent="0.25">
      <c r="A90" s="70" t="s">
        <v>70</v>
      </c>
      <c r="E90" s="68">
        <v>0</v>
      </c>
      <c r="F90" s="53"/>
      <c r="G90" s="93"/>
    </row>
    <row r="91" spans="1:7" x14ac:dyDescent="0.25">
      <c r="A91" s="70" t="s">
        <v>71</v>
      </c>
      <c r="E91" s="68">
        <v>0</v>
      </c>
      <c r="F91" s="53"/>
      <c r="G91" s="93"/>
    </row>
    <row r="92" spans="1:7" x14ac:dyDescent="0.25">
      <c r="A92" s="70"/>
      <c r="F92" s="53"/>
      <c r="G92" s="93"/>
    </row>
    <row r="93" spans="1:7" x14ac:dyDescent="0.25">
      <c r="A93" s="51" t="s">
        <v>72</v>
      </c>
      <c r="F93" s="53"/>
      <c r="G93" s="93"/>
    </row>
    <row r="94" spans="1:7" x14ac:dyDescent="0.25">
      <c r="A94" s="70" t="s">
        <v>73</v>
      </c>
      <c r="E94" s="68">
        <v>0</v>
      </c>
      <c r="F94" s="53"/>
      <c r="G94" s="93"/>
    </row>
    <row r="95" spans="1:7" x14ac:dyDescent="0.25">
      <c r="A95" s="70" t="s">
        <v>74</v>
      </c>
      <c r="E95" s="68">
        <v>0</v>
      </c>
      <c r="F95" s="53"/>
      <c r="G95" s="93"/>
    </row>
    <row r="96" spans="1:7" x14ac:dyDescent="0.25">
      <c r="A96" s="70" t="s">
        <v>75</v>
      </c>
      <c r="E96" s="68">
        <v>461150</v>
      </c>
      <c r="F96" s="53"/>
      <c r="G96" s="93"/>
    </row>
    <row r="97" spans="1:7" x14ac:dyDescent="0.25">
      <c r="A97" s="70"/>
      <c r="E97" s="68"/>
      <c r="F97" s="53"/>
      <c r="G97" s="93"/>
    </row>
    <row r="98" spans="1:7" x14ac:dyDescent="0.25">
      <c r="A98" s="70" t="s">
        <v>76</v>
      </c>
      <c r="E98" s="68">
        <v>461150</v>
      </c>
      <c r="F98" s="53"/>
      <c r="G98" s="93"/>
    </row>
    <row r="99" spans="1:7" x14ac:dyDescent="0.25">
      <c r="A99" s="70" t="s">
        <v>77</v>
      </c>
      <c r="E99" s="68">
        <v>0</v>
      </c>
      <c r="F99" s="53"/>
      <c r="G99" s="93"/>
    </row>
    <row r="100" spans="1:7" x14ac:dyDescent="0.25">
      <c r="F100" s="53"/>
      <c r="G100" s="93"/>
    </row>
    <row r="101" spans="1:7" x14ac:dyDescent="0.25">
      <c r="A101" s="51" t="s">
        <v>78</v>
      </c>
      <c r="F101" s="53"/>
      <c r="G101" s="93"/>
    </row>
    <row r="102" spans="1:7" x14ac:dyDescent="0.25">
      <c r="A102" s="70" t="s">
        <v>79</v>
      </c>
      <c r="E102" s="68">
        <v>0</v>
      </c>
      <c r="F102" s="53"/>
      <c r="G102" s="93"/>
    </row>
    <row r="103" spans="1:7" x14ac:dyDescent="0.25">
      <c r="A103" s="70" t="s">
        <v>80</v>
      </c>
      <c r="E103" s="68">
        <v>0</v>
      </c>
      <c r="F103" s="53"/>
      <c r="G103" s="93"/>
    </row>
    <row r="104" spans="1:7" x14ac:dyDescent="0.25">
      <c r="A104" s="70" t="s">
        <v>81</v>
      </c>
      <c r="E104" s="68">
        <v>120416.67</v>
      </c>
      <c r="F104" s="53"/>
      <c r="G104" s="93"/>
    </row>
    <row r="105" spans="1:7" x14ac:dyDescent="0.25">
      <c r="A105" s="70"/>
      <c r="E105" s="68"/>
      <c r="F105" s="53"/>
      <c r="G105" s="93"/>
    </row>
    <row r="106" spans="1:7" x14ac:dyDescent="0.25">
      <c r="A106" s="70" t="s">
        <v>82</v>
      </c>
      <c r="E106" s="68">
        <v>120416.67</v>
      </c>
      <c r="F106" s="53"/>
      <c r="G106" s="93"/>
    </row>
    <row r="107" spans="1:7" x14ac:dyDescent="0.25">
      <c r="A107" s="70" t="s">
        <v>83</v>
      </c>
      <c r="E107" s="68">
        <v>0</v>
      </c>
      <c r="F107" s="53"/>
      <c r="G107" s="93"/>
    </row>
    <row r="108" spans="1:7" x14ac:dyDescent="0.25">
      <c r="A108" s="70"/>
      <c r="E108" s="29"/>
      <c r="F108" s="53"/>
      <c r="G108" s="93"/>
    </row>
    <row r="109" spans="1:7" x14ac:dyDescent="0.25">
      <c r="A109" s="51" t="s">
        <v>84</v>
      </c>
      <c r="F109" s="53"/>
      <c r="G109" s="93"/>
    </row>
    <row r="110" spans="1:7" x14ac:dyDescent="0.25">
      <c r="A110" s="70" t="s">
        <v>85</v>
      </c>
      <c r="E110" s="69">
        <v>826237.95000000007</v>
      </c>
      <c r="F110" s="53"/>
      <c r="G110" s="93"/>
    </row>
    <row r="111" spans="1:7" x14ac:dyDescent="0.25">
      <c r="A111" s="70" t="s">
        <v>86</v>
      </c>
      <c r="E111" s="69">
        <v>826237.95000000007</v>
      </c>
      <c r="F111" s="53"/>
      <c r="G111" s="93"/>
    </row>
    <row r="112" spans="1:7" x14ac:dyDescent="0.25">
      <c r="A112" s="70" t="s">
        <v>87</v>
      </c>
      <c r="E112" s="69">
        <v>0</v>
      </c>
      <c r="F112" s="53"/>
      <c r="G112" s="93"/>
    </row>
    <row r="113" spans="1:7" x14ac:dyDescent="0.25">
      <c r="A113" s="70" t="s">
        <v>88</v>
      </c>
      <c r="E113" s="69">
        <v>0</v>
      </c>
      <c r="F113" s="53"/>
      <c r="G113" s="93"/>
    </row>
    <row r="114" spans="1:7" x14ac:dyDescent="0.25">
      <c r="F114" s="53"/>
      <c r="G114" s="93"/>
    </row>
    <row r="115" spans="1:7" x14ac:dyDescent="0.25">
      <c r="A115" s="46" t="s">
        <v>89</v>
      </c>
      <c r="E115" s="26">
        <v>34298421.005600005</v>
      </c>
      <c r="F115" s="53"/>
      <c r="G115" s="93"/>
    </row>
    <row r="116" spans="1:7" x14ac:dyDescent="0.25">
      <c r="A116" s="51"/>
      <c r="F116" s="53"/>
      <c r="G116" s="93"/>
    </row>
    <row r="117" spans="1:7" x14ac:dyDescent="0.25">
      <c r="A117" s="46" t="s">
        <v>90</v>
      </c>
      <c r="E117" s="71">
        <v>31160489.549999956</v>
      </c>
      <c r="F117" s="53"/>
      <c r="G117" s="93"/>
    </row>
    <row r="118" spans="1:7" x14ac:dyDescent="0.25">
      <c r="A118" s="46"/>
      <c r="F118" s="53"/>
      <c r="G118" s="93"/>
    </row>
    <row r="119" spans="1:7" x14ac:dyDescent="0.25">
      <c r="A119" s="51" t="s">
        <v>91</v>
      </c>
      <c r="E119" s="68">
        <v>0</v>
      </c>
      <c r="F119" s="53"/>
      <c r="G119" s="93"/>
    </row>
    <row r="120" spans="1:7" x14ac:dyDescent="0.25">
      <c r="A120" s="51" t="s">
        <v>92</v>
      </c>
      <c r="E120" s="72">
        <v>31160489.549999956</v>
      </c>
      <c r="F120" s="53"/>
      <c r="G120" s="93"/>
    </row>
    <row r="121" spans="1:7" x14ac:dyDescent="0.25">
      <c r="A121" s="51" t="s">
        <v>93</v>
      </c>
      <c r="E121" s="69">
        <v>0</v>
      </c>
      <c r="F121" s="53"/>
      <c r="G121" s="93"/>
    </row>
    <row r="122" spans="1:7" x14ac:dyDescent="0.25">
      <c r="A122" s="51"/>
      <c r="E122" s="26"/>
      <c r="F122" s="53"/>
      <c r="G122" s="93"/>
    </row>
    <row r="123" spans="1:7" x14ac:dyDescent="0.25">
      <c r="A123" s="46" t="s">
        <v>94</v>
      </c>
      <c r="E123" s="69">
        <v>0</v>
      </c>
      <c r="F123" s="53"/>
      <c r="G123" s="93"/>
    </row>
    <row r="124" spans="1:7" x14ac:dyDescent="0.25">
      <c r="A124" s="46"/>
      <c r="E124" s="73"/>
      <c r="F124" s="53"/>
      <c r="G124" s="93"/>
    </row>
    <row r="125" spans="1:7" x14ac:dyDescent="0.25">
      <c r="A125" s="51" t="s">
        <v>95</v>
      </c>
      <c r="E125" s="68">
        <v>0</v>
      </c>
      <c r="F125" s="53"/>
      <c r="G125" s="93"/>
    </row>
    <row r="126" spans="1:7" x14ac:dyDescent="0.25">
      <c r="A126" s="51" t="s">
        <v>96</v>
      </c>
      <c r="E126" s="69">
        <v>0</v>
      </c>
      <c r="F126" s="53"/>
      <c r="G126" s="93"/>
    </row>
    <row r="127" spans="1:7" x14ac:dyDescent="0.25">
      <c r="A127" s="51" t="s">
        <v>97</v>
      </c>
      <c r="E127" s="69">
        <v>0</v>
      </c>
      <c r="F127" s="53"/>
      <c r="G127" s="93"/>
    </row>
    <row r="128" spans="1:7" x14ac:dyDescent="0.25">
      <c r="A128" s="51"/>
      <c r="E128" s="26"/>
      <c r="F128" s="53"/>
      <c r="G128" s="93"/>
    </row>
    <row r="129" spans="1:7" x14ac:dyDescent="0.25">
      <c r="A129" s="46" t="s">
        <v>98</v>
      </c>
      <c r="E129" s="69">
        <v>3137931.4556000456</v>
      </c>
      <c r="F129" s="53"/>
      <c r="G129" s="93"/>
    </row>
    <row r="130" spans="1:7" x14ac:dyDescent="0.25">
      <c r="A130" s="51" t="s">
        <v>99</v>
      </c>
      <c r="E130" s="68">
        <v>0</v>
      </c>
      <c r="F130" s="53"/>
      <c r="G130" s="93"/>
    </row>
    <row r="131" spans="1:7" x14ac:dyDescent="0.25">
      <c r="A131" s="46" t="s">
        <v>100</v>
      </c>
      <c r="E131" s="69">
        <v>3137931.4556000456</v>
      </c>
      <c r="F131" s="53"/>
      <c r="G131" s="93"/>
    </row>
    <row r="132" spans="1:7" x14ac:dyDescent="0.25">
      <c r="F132" s="53"/>
      <c r="G132" s="93"/>
    </row>
    <row r="133" spans="1:7" hidden="1" x14ac:dyDescent="0.25">
      <c r="A133" s="3" t="s">
        <v>101</v>
      </c>
      <c r="F133" s="53"/>
      <c r="G133" s="93"/>
    </row>
    <row r="134" spans="1:7" hidden="1" x14ac:dyDescent="0.25">
      <c r="F134" s="53"/>
      <c r="G134" s="93"/>
    </row>
    <row r="135" spans="1:7" hidden="1" x14ac:dyDescent="0.25">
      <c r="A135" s="46" t="s">
        <v>102</v>
      </c>
      <c r="E135" s="68">
        <v>0</v>
      </c>
      <c r="F135" s="53"/>
      <c r="G135" s="93"/>
    </row>
    <row r="136" spans="1:7" hidden="1" x14ac:dyDescent="0.25">
      <c r="A136" s="46" t="s">
        <v>103</v>
      </c>
      <c r="E136" s="74">
        <v>0</v>
      </c>
      <c r="F136" s="53"/>
      <c r="G136" s="93"/>
    </row>
    <row r="137" spans="1:7" hidden="1" x14ac:dyDescent="0.25">
      <c r="A137" s="46" t="s">
        <v>104</v>
      </c>
      <c r="E137" s="69">
        <v>0</v>
      </c>
      <c r="F137" s="53"/>
      <c r="G137" s="93"/>
    </row>
    <row r="138" spans="1:7" hidden="1" x14ac:dyDescent="0.25">
      <c r="A138" s="46"/>
      <c r="E138" s="26"/>
      <c r="F138" s="53"/>
      <c r="G138" s="93"/>
    </row>
    <row r="139" spans="1:7" hidden="1" x14ac:dyDescent="0.25">
      <c r="A139" s="46"/>
      <c r="E139" s="26"/>
      <c r="F139" s="53"/>
      <c r="G139" s="93"/>
    </row>
    <row r="140" spans="1:7" x14ac:dyDescent="0.25">
      <c r="F140" s="53"/>
      <c r="G140" s="93"/>
    </row>
    <row r="141" spans="1:7" x14ac:dyDescent="0.25">
      <c r="A141" s="3" t="s">
        <v>105</v>
      </c>
      <c r="F141" s="53"/>
      <c r="G141" s="93"/>
    </row>
    <row r="142" spans="1:7" x14ac:dyDescent="0.25">
      <c r="F142" s="53"/>
      <c r="G142" s="93"/>
    </row>
    <row r="143" spans="1:7" x14ac:dyDescent="0.25">
      <c r="A143" s="46" t="s">
        <v>106</v>
      </c>
      <c r="E143" s="69">
        <v>10471378.5</v>
      </c>
      <c r="F143" s="53"/>
      <c r="G143" s="93"/>
    </row>
    <row r="144" spans="1:7" x14ac:dyDescent="0.25">
      <c r="A144" s="46" t="s">
        <v>107</v>
      </c>
      <c r="E144" s="69">
        <v>10471378.5</v>
      </c>
      <c r="F144" s="75"/>
      <c r="G144" s="93"/>
    </row>
    <row r="145" spans="1:256" x14ac:dyDescent="0.25">
      <c r="A145" s="46" t="s">
        <v>108</v>
      </c>
      <c r="E145" s="68">
        <v>10471378.5</v>
      </c>
      <c r="F145" s="53"/>
      <c r="G145" s="93"/>
    </row>
    <row r="146" spans="1:256" s="2" customFormat="1" x14ac:dyDescent="0.25">
      <c r="A146" s="76" t="s">
        <v>109</v>
      </c>
      <c r="B146" s="76"/>
      <c r="C146" s="76"/>
      <c r="D146" s="76"/>
      <c r="E146" s="68">
        <v>0</v>
      </c>
      <c r="F146" s="4"/>
      <c r="G146" s="9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v>10471378.5</v>
      </c>
      <c r="F147" s="53"/>
      <c r="G147" s="93"/>
    </row>
    <row r="148" spans="1:256" x14ac:dyDescent="0.25">
      <c r="F148" s="53"/>
      <c r="G148" s="93"/>
    </row>
    <row r="149" spans="1:256" x14ac:dyDescent="0.25">
      <c r="A149" s="46" t="s">
        <v>111</v>
      </c>
      <c r="D149" s="77"/>
      <c r="E149" s="26">
        <v>10471378.5</v>
      </c>
      <c r="F149" s="53"/>
      <c r="G149" s="93"/>
    </row>
    <row r="150" spans="1:256" x14ac:dyDescent="0.25">
      <c r="F150" s="53"/>
      <c r="G150" s="93"/>
    </row>
    <row r="151" spans="1:256" x14ac:dyDescent="0.25">
      <c r="A151" s="3" t="s">
        <v>112</v>
      </c>
      <c r="F151" s="53"/>
      <c r="G151" s="93"/>
    </row>
    <row r="152" spans="1:256" x14ac:dyDescent="0.25">
      <c r="F152" s="53"/>
      <c r="G152" s="93"/>
    </row>
    <row r="153" spans="1:256" x14ac:dyDescent="0.25">
      <c r="A153" s="46" t="s">
        <v>113</v>
      </c>
      <c r="E153" s="78">
        <v>3.0917296E-2</v>
      </c>
      <c r="F153" s="53"/>
      <c r="G153" s="93"/>
    </row>
    <row r="154" spans="1:256" x14ac:dyDescent="0.25">
      <c r="A154" s="46" t="s">
        <v>114</v>
      </c>
      <c r="E154" s="79">
        <v>46.061314000000003</v>
      </c>
      <c r="F154" s="53"/>
      <c r="G154" s="93"/>
    </row>
    <row r="155" spans="1:256" x14ac:dyDescent="0.25">
      <c r="F155" s="53"/>
      <c r="G155" s="93"/>
    </row>
    <row r="156" spans="1:256" x14ac:dyDescent="0.25">
      <c r="D156" s="63" t="s">
        <v>42</v>
      </c>
      <c r="E156" s="63" t="s">
        <v>41</v>
      </c>
      <c r="F156" s="53"/>
      <c r="G156" s="93"/>
    </row>
    <row r="157" spans="1:256" x14ac:dyDescent="0.25">
      <c r="A157" s="46" t="s">
        <v>115</v>
      </c>
      <c r="D157" s="69">
        <v>368452.39</v>
      </c>
      <c r="E157" s="3">
        <v>17</v>
      </c>
      <c r="F157" s="80"/>
      <c r="G157" s="93"/>
    </row>
    <row r="158" spans="1:256" x14ac:dyDescent="0.25">
      <c r="A158" s="46" t="s">
        <v>116</v>
      </c>
      <c r="D158" s="74">
        <v>257710.03</v>
      </c>
      <c r="F158" s="53"/>
      <c r="G158" s="93"/>
    </row>
    <row r="159" spans="1:256" x14ac:dyDescent="0.25">
      <c r="A159" s="3" t="s">
        <v>117</v>
      </c>
      <c r="D159" s="26">
        <v>110742.36000000002</v>
      </c>
    </row>
    <row r="160" spans="1:256" x14ac:dyDescent="0.25">
      <c r="A160" s="46" t="s">
        <v>118</v>
      </c>
      <c r="D160" s="69">
        <v>778731341.27999997</v>
      </c>
      <c r="F160" s="80"/>
      <c r="G160" s="93"/>
    </row>
    <row r="161" spans="1:7" x14ac:dyDescent="0.25">
      <c r="F161" s="80"/>
      <c r="G161" s="93"/>
    </row>
    <row r="162" spans="1:7" x14ac:dyDescent="0.25">
      <c r="A162" s="46" t="s">
        <v>119</v>
      </c>
      <c r="D162" s="81">
        <v>6.0210704999999996E-3</v>
      </c>
      <c r="F162" s="80"/>
      <c r="G162" s="93"/>
    </row>
    <row r="163" spans="1:7" x14ac:dyDescent="0.25">
      <c r="A163" s="46" t="s">
        <v>120</v>
      </c>
      <c r="D163" s="81">
        <v>4.7332095000000001E-3</v>
      </c>
      <c r="F163" s="80"/>
      <c r="G163" s="93"/>
    </row>
    <row r="164" spans="1:7" x14ac:dyDescent="0.25">
      <c r="A164" s="46" t="s">
        <v>121</v>
      </c>
      <c r="D164" s="81">
        <v>-4.1955300000000003E-4</v>
      </c>
      <c r="F164" s="80"/>
      <c r="G164" s="93"/>
    </row>
    <row r="165" spans="1:7" x14ac:dyDescent="0.25">
      <c r="A165" s="46" t="s">
        <v>122</v>
      </c>
      <c r="D165" s="81">
        <v>1.7065042198194757E-3</v>
      </c>
      <c r="F165" s="53"/>
      <c r="G165" s="93"/>
    </row>
    <row r="166" spans="1:7" x14ac:dyDescent="0.25">
      <c r="A166" s="46" t="s">
        <v>123</v>
      </c>
      <c r="D166" s="78">
        <v>3.0103078049548691E-3</v>
      </c>
      <c r="F166" s="53"/>
      <c r="G166" s="93"/>
    </row>
    <row r="167" spans="1:7" x14ac:dyDescent="0.25">
      <c r="A167" s="46"/>
      <c r="F167" s="53"/>
      <c r="G167" s="93"/>
    </row>
    <row r="168" spans="1:7" x14ac:dyDescent="0.25">
      <c r="A168" s="46" t="s">
        <v>124</v>
      </c>
      <c r="D168" s="26">
        <v>2593032.8400000003</v>
      </c>
      <c r="F168" s="53"/>
      <c r="G168" s="93"/>
    </row>
    <row r="169" spans="1:7" x14ac:dyDescent="0.25">
      <c r="A169" s="46"/>
      <c r="F169" s="53"/>
      <c r="G169" s="93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93"/>
    </row>
    <row r="171" spans="1:7" x14ac:dyDescent="0.25">
      <c r="A171" s="51" t="s">
        <v>127</v>
      </c>
      <c r="D171" s="68">
        <v>1772629.19</v>
      </c>
      <c r="E171" s="83">
        <v>90</v>
      </c>
      <c r="F171" s="81">
        <v>2.379515305947497E-3</v>
      </c>
      <c r="G171" s="93"/>
    </row>
    <row r="172" spans="1:7" x14ac:dyDescent="0.25">
      <c r="A172" s="51" t="s">
        <v>128</v>
      </c>
      <c r="D172" s="68">
        <v>358965.57</v>
      </c>
      <c r="E172" s="83">
        <v>18</v>
      </c>
      <c r="F172" s="81">
        <v>4.8186280184360931E-4</v>
      </c>
      <c r="G172" s="93"/>
    </row>
    <row r="173" spans="1:7" x14ac:dyDescent="0.25">
      <c r="A173" s="51" t="s">
        <v>129</v>
      </c>
      <c r="D173" s="23">
        <v>199649.65</v>
      </c>
      <c r="E173" s="84">
        <v>6</v>
      </c>
      <c r="F173" s="81">
        <v>2.6800269378507793E-4</v>
      </c>
      <c r="G173" s="93"/>
    </row>
    <row r="174" spans="1:7" x14ac:dyDescent="0.25">
      <c r="A174" s="51" t="s">
        <v>130</v>
      </c>
      <c r="D174" s="85">
        <v>0</v>
      </c>
      <c r="E174" s="86">
        <v>0</v>
      </c>
      <c r="F174" s="87">
        <v>0</v>
      </c>
      <c r="G174" s="93"/>
    </row>
    <row r="175" spans="1:7" x14ac:dyDescent="0.25">
      <c r="A175" s="46" t="s">
        <v>131</v>
      </c>
      <c r="D175" s="101">
        <v>2331244.4099999997</v>
      </c>
      <c r="E175" s="83">
        <v>114</v>
      </c>
      <c r="F175" s="89">
        <v>3.1293808015761841E-3</v>
      </c>
      <c r="G175" s="93"/>
    </row>
    <row r="176" spans="1:7" x14ac:dyDescent="0.25">
      <c r="A176" s="46"/>
      <c r="D176" s="68"/>
      <c r="E176" s="83"/>
      <c r="F176" s="53"/>
      <c r="G176" s="93"/>
    </row>
    <row r="177" spans="1:7" x14ac:dyDescent="0.25">
      <c r="A177" s="46" t="s">
        <v>132</v>
      </c>
      <c r="D177" s="81"/>
      <c r="E177" s="81"/>
      <c r="F177" s="80"/>
      <c r="G177" s="93"/>
    </row>
    <row r="178" spans="1:7" x14ac:dyDescent="0.25">
      <c r="A178" s="46" t="s">
        <v>133</v>
      </c>
      <c r="D178" s="81">
        <v>1.0422113E-3</v>
      </c>
      <c r="E178" s="81">
        <v>1.063338E-3</v>
      </c>
      <c r="F178" s="80"/>
      <c r="G178" s="93"/>
    </row>
    <row r="179" spans="1:7" x14ac:dyDescent="0.25">
      <c r="A179" s="46" t="s">
        <v>134</v>
      </c>
      <c r="D179" s="81">
        <v>8.9801119999999995E-4</v>
      </c>
      <c r="E179" s="81">
        <v>9.4210750000000003E-4</v>
      </c>
      <c r="F179" s="80"/>
      <c r="G179" s="93"/>
    </row>
    <row r="180" spans="1:7" x14ac:dyDescent="0.25">
      <c r="A180" s="46" t="s">
        <v>135</v>
      </c>
      <c r="D180" s="81">
        <v>1.0693663000000001E-3</v>
      </c>
      <c r="E180" s="81">
        <v>9.6299679999999998E-4</v>
      </c>
      <c r="F180" s="80"/>
      <c r="G180" s="93"/>
    </row>
    <row r="181" spans="1:7" x14ac:dyDescent="0.25">
      <c r="A181" s="46" t="s">
        <v>136</v>
      </c>
      <c r="D181" s="81">
        <v>7.4986549562868713E-4</v>
      </c>
      <c r="E181" s="81">
        <v>5.9795201435084832E-4</v>
      </c>
      <c r="F181" s="53"/>
      <c r="G181" s="93"/>
    </row>
    <row r="182" spans="1:7" x14ac:dyDescent="0.25">
      <c r="A182" s="46" t="s">
        <v>137</v>
      </c>
      <c r="D182" s="81">
        <v>9.3986357390717177E-4</v>
      </c>
      <c r="E182" s="81">
        <v>8.9159857858771209E-4</v>
      </c>
      <c r="F182" s="53"/>
      <c r="G182" s="93"/>
    </row>
    <row r="183" spans="1:7" x14ac:dyDescent="0.25">
      <c r="F183" s="53"/>
      <c r="G183" s="93"/>
    </row>
    <row r="184" spans="1:7" x14ac:dyDescent="0.25">
      <c r="A184" s="2" t="s">
        <v>138</v>
      </c>
      <c r="B184" s="2"/>
      <c r="C184" s="2"/>
      <c r="D184" s="90">
        <v>558615.22</v>
      </c>
      <c r="F184" s="53"/>
      <c r="G184" s="93"/>
    </row>
    <row r="185" spans="1:7" x14ac:dyDescent="0.25">
      <c r="A185" s="2" t="s">
        <v>139</v>
      </c>
      <c r="B185" s="2"/>
      <c r="C185" s="2"/>
      <c r="D185" s="81">
        <v>7.4986549562868713E-4</v>
      </c>
      <c r="F185" s="53"/>
      <c r="G185" s="93"/>
    </row>
    <row r="186" spans="1:7" x14ac:dyDescent="0.25">
      <c r="A186" s="2" t="s">
        <v>140</v>
      </c>
      <c r="B186" s="2"/>
      <c r="C186" s="2"/>
      <c r="D186" s="81">
        <v>4.9000000000000002E-2</v>
      </c>
      <c r="F186" s="53"/>
      <c r="G186" s="93"/>
    </row>
    <row r="187" spans="1:7" x14ac:dyDescent="0.25">
      <c r="A187" s="2" t="s">
        <v>141</v>
      </c>
      <c r="B187" s="2"/>
      <c r="C187" s="2"/>
      <c r="D187" s="91" t="s">
        <v>155</v>
      </c>
      <c r="F187" s="53"/>
      <c r="G187" s="93"/>
    </row>
    <row r="188" spans="1:7" x14ac:dyDescent="0.25">
      <c r="F188" s="53"/>
      <c r="G188" s="93"/>
    </row>
    <row r="189" spans="1:7" x14ac:dyDescent="0.25">
      <c r="A189" s="2" t="s">
        <v>142</v>
      </c>
      <c r="D189" s="92">
        <v>2035244.21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v>93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93"/>
    </row>
    <row r="193" spans="1:7" x14ac:dyDescent="0.25">
      <c r="F193" s="53"/>
      <c r="G193" s="93"/>
    </row>
    <row r="194" spans="1:7" x14ac:dyDescent="0.25">
      <c r="A194" s="46"/>
      <c r="E194" s="96"/>
      <c r="F194" s="53"/>
      <c r="G194" s="93"/>
    </row>
    <row r="195" spans="1:7" x14ac:dyDescent="0.25">
      <c r="A195" s="46" t="s">
        <v>145</v>
      </c>
      <c r="E195" s="73"/>
      <c r="F195" s="53"/>
      <c r="G195" s="93"/>
    </row>
    <row r="196" spans="1:7" x14ac:dyDescent="0.25">
      <c r="A196" s="46" t="s">
        <v>146</v>
      </c>
      <c r="E196" s="73"/>
      <c r="F196" s="53"/>
      <c r="G196" s="93"/>
    </row>
    <row r="197" spans="1:7" x14ac:dyDescent="0.25">
      <c r="A197" s="46" t="s">
        <v>147</v>
      </c>
      <c r="E197" s="96"/>
      <c r="F197" s="53"/>
      <c r="G197" s="93"/>
    </row>
    <row r="198" spans="1:7" x14ac:dyDescent="0.25">
      <c r="A198" s="46" t="s">
        <v>148</v>
      </c>
      <c r="E198" s="96" t="s">
        <v>156</v>
      </c>
      <c r="F198" s="53"/>
      <c r="G198" s="93"/>
    </row>
    <row r="199" spans="1:7" x14ac:dyDescent="0.25">
      <c r="A199" s="46"/>
      <c r="E199" s="73"/>
      <c r="F199" s="53"/>
      <c r="G199" s="93"/>
    </row>
    <row r="200" spans="1:7" x14ac:dyDescent="0.25">
      <c r="A200" s="46" t="s">
        <v>149</v>
      </c>
      <c r="E200" s="73"/>
      <c r="F200" s="53"/>
      <c r="G200" s="93"/>
    </row>
    <row r="201" spans="1:7" x14ac:dyDescent="0.25">
      <c r="A201" s="46" t="s">
        <v>150</v>
      </c>
      <c r="E201" s="96" t="s">
        <v>156</v>
      </c>
      <c r="F201" s="53"/>
      <c r="G201" s="93"/>
    </row>
    <row r="202" spans="1:7" x14ac:dyDescent="0.25">
      <c r="A202" s="46"/>
      <c r="E202" s="73"/>
      <c r="F202" s="53"/>
      <c r="G202" s="93"/>
    </row>
    <row r="203" spans="1:7" x14ac:dyDescent="0.25">
      <c r="A203" s="46" t="s">
        <v>151</v>
      </c>
      <c r="E203" s="73"/>
      <c r="F203" s="53"/>
      <c r="G203" s="93"/>
    </row>
    <row r="204" spans="1:7" x14ac:dyDescent="0.25">
      <c r="A204" s="46" t="s">
        <v>152</v>
      </c>
      <c r="E204" s="96" t="s">
        <v>156</v>
      </c>
      <c r="F204" s="53"/>
      <c r="G204" s="93"/>
    </row>
    <row r="205" spans="1:7" x14ac:dyDescent="0.25">
      <c r="A205" s="46"/>
      <c r="E205" s="96"/>
      <c r="F205" s="53"/>
      <c r="G205" s="93"/>
    </row>
    <row r="206" spans="1:7" x14ac:dyDescent="0.25">
      <c r="A206" s="46" t="s">
        <v>153</v>
      </c>
      <c r="E206" s="73"/>
      <c r="G206" s="93"/>
    </row>
    <row r="207" spans="1:7" x14ac:dyDescent="0.25">
      <c r="A207" s="46" t="s">
        <v>154</v>
      </c>
      <c r="E207" s="96" t="s">
        <v>156</v>
      </c>
      <c r="F207" s="49"/>
      <c r="G207" s="93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IV278"/>
  <sheetViews>
    <sheetView showRuler="0" zoomScale="80" zoomScaleNormal="80" zoomScaleSheetLayoutView="90" workbookViewId="0">
      <selection sqref="A1:XFD1048576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v>44255</v>
      </c>
      <c r="C3" s="8" t="s">
        <v>2</v>
      </c>
      <c r="D3" s="3">
        <v>30</v>
      </c>
      <c r="E3" s="3" t="s">
        <v>3</v>
      </c>
      <c r="F3" s="9">
        <v>44228</v>
      </c>
      <c r="G3" s="3"/>
    </row>
    <row r="4" spans="1:13" ht="15.75" customHeight="1" x14ac:dyDescent="0.3">
      <c r="A4" s="2" t="s">
        <v>4</v>
      </c>
      <c r="B4" s="7">
        <v>44270</v>
      </c>
      <c r="C4" s="8" t="s">
        <v>5</v>
      </c>
      <c r="D4" s="10">
        <v>27</v>
      </c>
      <c r="E4" s="3" t="s">
        <v>6</v>
      </c>
      <c r="F4" s="9">
        <v>44255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44243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44270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98">
        <v>1119632940.8099999</v>
      </c>
      <c r="D10" s="22">
        <v>805388242.72000003</v>
      </c>
      <c r="E10" s="23">
        <v>778731341.27999997</v>
      </c>
      <c r="F10" s="24">
        <v>0.74367605099815803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99">
        <v>72495090.620000005</v>
      </c>
      <c r="D11" s="22">
        <v>45282833.670000002</v>
      </c>
      <c r="E11" s="23">
        <v>43106914.009999998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100">
        <v>1047137850.1899999</v>
      </c>
      <c r="D12" s="22">
        <v>760105409.05000007</v>
      </c>
      <c r="E12" s="23">
        <v>735624427.26999998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100">
        <v>1047137850.1900001</v>
      </c>
      <c r="D13" s="22">
        <v>760105409.04999995</v>
      </c>
      <c r="E13" s="23">
        <v>735624427.26999998</v>
      </c>
      <c r="F13" s="24">
        <v>0.70250963341313954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v>9.7792999999999995E-3</v>
      </c>
      <c r="C14" s="99">
        <v>162000000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v>1.4500000000000001E-2</v>
      </c>
      <c r="C15" s="99">
        <v>352000000</v>
      </c>
      <c r="D15" s="22">
        <v>226967558.86000001</v>
      </c>
      <c r="E15" s="23">
        <v>202486577.07999992</v>
      </c>
      <c r="F15" s="24">
        <v>0.57524595761363617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v>0</v>
      </c>
      <c r="C16" s="99">
        <v>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v>1.38E-2</v>
      </c>
      <c r="C17" s="99">
        <v>401000000</v>
      </c>
      <c r="D17" s="22">
        <v>401000000</v>
      </c>
      <c r="E17" s="23">
        <v>401000000</v>
      </c>
      <c r="F17" s="24">
        <v>1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v>1.7000000000000001E-2</v>
      </c>
      <c r="C18" s="99">
        <v>85000000</v>
      </c>
      <c r="D18" s="22">
        <v>85000000</v>
      </c>
      <c r="E18" s="23">
        <v>85000000</v>
      </c>
      <c r="F18" s="24">
        <v>1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98">
        <v>47137850.189999998</v>
      </c>
      <c r="D19" s="22">
        <v>47137850.189999998</v>
      </c>
      <c r="E19" s="23">
        <v>47137850.189999998</v>
      </c>
      <c r="F19" s="24"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25">
      <c r="A24" s="32" t="s">
        <v>19</v>
      </c>
      <c r="B24" s="22">
        <v>24480981.780000091</v>
      </c>
      <c r="C24" s="22">
        <v>274252.46999999997</v>
      </c>
      <c r="D24" s="39">
        <v>69.548243693182073</v>
      </c>
      <c r="E24" s="40">
        <v>0.77912633522727259</v>
      </c>
      <c r="F24" s="36"/>
    </row>
    <row r="25" spans="1:13" x14ac:dyDescent="0.2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25">
      <c r="A26" s="32" t="s">
        <v>21</v>
      </c>
      <c r="B26" s="22">
        <v>0</v>
      </c>
      <c r="C26" s="22">
        <v>461150</v>
      </c>
      <c r="D26" s="39">
        <v>0</v>
      </c>
      <c r="E26" s="40">
        <v>1.1499999999999999</v>
      </c>
      <c r="F26" s="36"/>
    </row>
    <row r="27" spans="1:13" x14ac:dyDescent="0.25">
      <c r="A27" s="32" t="s">
        <v>22</v>
      </c>
      <c r="B27" s="22">
        <v>0</v>
      </c>
      <c r="C27" s="22">
        <v>120416.67</v>
      </c>
      <c r="D27" s="39">
        <v>0</v>
      </c>
      <c r="E27" s="40">
        <v>1.416666705882353</v>
      </c>
      <c r="F27" s="36"/>
    </row>
    <row r="28" spans="1:13" x14ac:dyDescent="0.2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 x14ac:dyDescent="0.3">
      <c r="A29" s="41" t="s">
        <v>28</v>
      </c>
      <c r="B29" s="42">
        <v>24480981.780000091</v>
      </c>
      <c r="C29" s="42">
        <v>855819.14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v>1943303.28</v>
      </c>
      <c r="F35" s="53"/>
      <c r="G35" s="93"/>
    </row>
    <row r="36" spans="1:7" x14ac:dyDescent="0.25">
      <c r="A36" s="51" t="s">
        <v>32</v>
      </c>
      <c r="E36" s="55">
        <v>0</v>
      </c>
      <c r="F36" s="53"/>
      <c r="G36" s="93"/>
    </row>
    <row r="37" spans="1:7" x14ac:dyDescent="0.25">
      <c r="A37" s="46" t="s">
        <v>33</v>
      </c>
      <c r="E37" s="52">
        <v>1943303.28</v>
      </c>
      <c r="F37" s="53"/>
      <c r="G37" s="93"/>
    </row>
    <row r="38" spans="1:7" x14ac:dyDescent="0.25">
      <c r="E38" s="56"/>
      <c r="F38" s="53"/>
      <c r="G38" s="93"/>
    </row>
    <row r="39" spans="1:7" x14ac:dyDescent="0.25">
      <c r="A39" s="46" t="s">
        <v>34</v>
      </c>
      <c r="E39" s="56"/>
      <c r="F39" s="53"/>
      <c r="G39" s="93"/>
    </row>
    <row r="40" spans="1:7" x14ac:dyDescent="0.25">
      <c r="A40" s="51" t="s">
        <v>35</v>
      </c>
      <c r="E40" s="52">
        <v>26444895.800000001</v>
      </c>
      <c r="F40" s="53"/>
      <c r="G40" s="93"/>
    </row>
    <row r="41" spans="1:7" x14ac:dyDescent="0.25">
      <c r="A41" s="51" t="s">
        <v>36</v>
      </c>
      <c r="E41" s="55">
        <v>0</v>
      </c>
      <c r="F41" s="53"/>
      <c r="G41" s="93"/>
    </row>
    <row r="42" spans="1:7" x14ac:dyDescent="0.25">
      <c r="A42" s="46" t="s">
        <v>37</v>
      </c>
      <c r="E42" s="52">
        <v>26444895.800000001</v>
      </c>
      <c r="F42" s="53"/>
      <c r="G42" s="93"/>
    </row>
    <row r="43" spans="1:7" x14ac:dyDescent="0.25">
      <c r="A43" s="51"/>
      <c r="E43" s="57"/>
      <c r="F43" s="53"/>
      <c r="G43" s="93"/>
    </row>
    <row r="44" spans="1:7" x14ac:dyDescent="0.25">
      <c r="A44" s="46" t="s">
        <v>38</v>
      </c>
      <c r="E44" s="52">
        <v>240164.23</v>
      </c>
      <c r="F44" s="53"/>
      <c r="G44" s="93"/>
    </row>
    <row r="45" spans="1:7" x14ac:dyDescent="0.25">
      <c r="A45" s="46"/>
      <c r="E45" s="52"/>
      <c r="F45" s="53"/>
      <c r="G45" s="93"/>
    </row>
    <row r="46" spans="1:7" x14ac:dyDescent="0.25">
      <c r="A46" s="46"/>
      <c r="E46" s="58"/>
      <c r="F46" s="53"/>
      <c r="G46" s="93"/>
    </row>
    <row r="47" spans="1:7" ht="18.75" thickBot="1" x14ac:dyDescent="0.3">
      <c r="A47" s="3" t="s">
        <v>39</v>
      </c>
      <c r="E47" s="59">
        <v>28628363.310000002</v>
      </c>
      <c r="F47" s="53"/>
      <c r="G47" s="93"/>
    </row>
    <row r="48" spans="1:7" ht="18.75" thickTop="1" x14ac:dyDescent="0.25">
      <c r="E48" s="60"/>
      <c r="F48" s="53"/>
      <c r="G48" s="93"/>
    </row>
    <row r="49" spans="1:7" x14ac:dyDescent="0.25">
      <c r="A49" s="3" t="s">
        <v>40</v>
      </c>
      <c r="D49" s="61"/>
      <c r="E49" s="62"/>
      <c r="F49" s="53"/>
      <c r="G49" s="93"/>
    </row>
    <row r="50" spans="1:7" x14ac:dyDescent="0.25">
      <c r="D50" s="63" t="s">
        <v>41</v>
      </c>
      <c r="E50" s="63" t="s">
        <v>42</v>
      </c>
      <c r="F50" s="53"/>
      <c r="G50" s="93"/>
    </row>
    <row r="51" spans="1:7" x14ac:dyDescent="0.25">
      <c r="A51" s="46" t="s">
        <v>43</v>
      </c>
      <c r="D51" s="64">
        <v>42458</v>
      </c>
      <c r="E51" s="58">
        <v>760105409.05000007</v>
      </c>
      <c r="F51" s="53"/>
      <c r="G51" s="93"/>
    </row>
    <row r="52" spans="1:7" x14ac:dyDescent="0.25">
      <c r="A52" s="46" t="s">
        <v>44</v>
      </c>
      <c r="D52" s="65"/>
      <c r="E52" s="55">
        <v>24480981.780000091</v>
      </c>
      <c r="F52" s="53"/>
      <c r="G52" s="93"/>
    </row>
    <row r="53" spans="1:7" x14ac:dyDescent="0.25">
      <c r="A53" s="46"/>
      <c r="D53" s="66">
        <v>41537</v>
      </c>
      <c r="E53" s="67">
        <v>735624427.26999998</v>
      </c>
      <c r="F53" s="53"/>
      <c r="G53" s="93"/>
    </row>
    <row r="54" spans="1:7" x14ac:dyDescent="0.25">
      <c r="F54" s="53"/>
      <c r="G54" s="93"/>
    </row>
    <row r="55" spans="1:7" x14ac:dyDescent="0.25">
      <c r="A55" s="3" t="s">
        <v>45</v>
      </c>
      <c r="E55" s="61"/>
      <c r="F55" s="53"/>
      <c r="G55" s="93"/>
    </row>
    <row r="56" spans="1:7" x14ac:dyDescent="0.25">
      <c r="F56" s="53"/>
      <c r="G56" s="93"/>
    </row>
    <row r="57" spans="1:7" x14ac:dyDescent="0.25">
      <c r="A57" s="46" t="s">
        <v>39</v>
      </c>
      <c r="E57" s="68">
        <v>28628363.310000002</v>
      </c>
      <c r="F57" s="53"/>
      <c r="G57" s="93"/>
    </row>
    <row r="58" spans="1:7" x14ac:dyDescent="0.25">
      <c r="A58" s="46" t="s">
        <v>46</v>
      </c>
      <c r="E58" s="68">
        <v>0</v>
      </c>
      <c r="F58" s="53"/>
      <c r="G58" s="93"/>
    </row>
    <row r="59" spans="1:7" x14ac:dyDescent="0.25">
      <c r="A59" s="46" t="s">
        <v>47</v>
      </c>
      <c r="E59" s="69">
        <v>28628363.310000002</v>
      </c>
      <c r="F59" s="53"/>
      <c r="G59" s="93"/>
    </row>
    <row r="60" spans="1:7" x14ac:dyDescent="0.25">
      <c r="F60" s="53"/>
      <c r="G60" s="93"/>
    </row>
    <row r="61" spans="1:7" x14ac:dyDescent="0.25">
      <c r="A61" s="46" t="s">
        <v>48</v>
      </c>
      <c r="E61" s="29">
        <v>0</v>
      </c>
      <c r="F61" s="53"/>
      <c r="G61" s="93"/>
    </row>
    <row r="62" spans="1:7" x14ac:dyDescent="0.25">
      <c r="F62" s="53"/>
      <c r="G62" s="93"/>
    </row>
    <row r="63" spans="1:7" x14ac:dyDescent="0.25">
      <c r="A63" s="46" t="s">
        <v>49</v>
      </c>
      <c r="F63" s="53"/>
      <c r="G63" s="93"/>
    </row>
    <row r="64" spans="1:7" x14ac:dyDescent="0.25">
      <c r="A64" s="51" t="s">
        <v>50</v>
      </c>
      <c r="E64" s="68">
        <v>671156.87</v>
      </c>
      <c r="F64" s="53"/>
      <c r="G64" s="93"/>
    </row>
    <row r="65" spans="1:7" x14ac:dyDescent="0.25">
      <c r="A65" s="51" t="s">
        <v>51</v>
      </c>
      <c r="E65" s="68">
        <v>671156.87</v>
      </c>
      <c r="F65" s="53"/>
      <c r="G65" s="93"/>
    </row>
    <row r="66" spans="1:7" x14ac:dyDescent="0.25">
      <c r="A66" s="51" t="s">
        <v>52</v>
      </c>
      <c r="E66" s="69">
        <v>0</v>
      </c>
      <c r="F66" s="53"/>
      <c r="G66" s="93"/>
    </row>
    <row r="67" spans="1:7" x14ac:dyDescent="0.25">
      <c r="F67" s="53"/>
      <c r="G67" s="93"/>
    </row>
    <row r="68" spans="1:7" x14ac:dyDescent="0.25">
      <c r="A68" s="46" t="s">
        <v>53</v>
      </c>
      <c r="F68" s="53"/>
      <c r="G68" s="93"/>
    </row>
    <row r="69" spans="1:7" x14ac:dyDescent="0.25">
      <c r="A69" s="51" t="s">
        <v>54</v>
      </c>
      <c r="F69" s="53"/>
      <c r="G69" s="93"/>
    </row>
    <row r="70" spans="1:7" x14ac:dyDescent="0.25">
      <c r="A70" s="70" t="s">
        <v>55</v>
      </c>
      <c r="E70" s="68">
        <v>0</v>
      </c>
      <c r="F70" s="53"/>
      <c r="G70" s="93"/>
    </row>
    <row r="71" spans="1:7" x14ac:dyDescent="0.25">
      <c r="A71" s="70" t="s">
        <v>56</v>
      </c>
      <c r="E71" s="68">
        <v>0</v>
      </c>
      <c r="F71" s="53"/>
      <c r="G71" s="93"/>
    </row>
    <row r="72" spans="1:7" x14ac:dyDescent="0.25">
      <c r="A72" s="70" t="s">
        <v>57</v>
      </c>
      <c r="E72" s="68">
        <v>0</v>
      </c>
      <c r="F72" s="53"/>
      <c r="G72" s="93"/>
    </row>
    <row r="73" spans="1:7" x14ac:dyDescent="0.25">
      <c r="A73" s="70"/>
      <c r="E73" s="68"/>
      <c r="F73" s="53"/>
      <c r="G73" s="93"/>
    </row>
    <row r="74" spans="1:7" x14ac:dyDescent="0.25">
      <c r="A74" s="70" t="s">
        <v>58</v>
      </c>
      <c r="E74" s="68">
        <v>0</v>
      </c>
      <c r="F74" s="53"/>
      <c r="G74" s="93"/>
    </row>
    <row r="75" spans="1:7" x14ac:dyDescent="0.25">
      <c r="A75" s="70" t="s">
        <v>59</v>
      </c>
      <c r="E75" s="68">
        <v>0</v>
      </c>
      <c r="F75" s="53"/>
      <c r="G75" s="93"/>
    </row>
    <row r="76" spans="1:7" x14ac:dyDescent="0.25">
      <c r="F76" s="53"/>
      <c r="G76" s="93"/>
    </row>
    <row r="77" spans="1:7" x14ac:dyDescent="0.25">
      <c r="A77" s="51" t="s">
        <v>60</v>
      </c>
      <c r="F77" s="53"/>
      <c r="G77" s="93"/>
    </row>
    <row r="78" spans="1:7" x14ac:dyDescent="0.25">
      <c r="A78" s="70" t="s">
        <v>61</v>
      </c>
      <c r="E78" s="68">
        <v>0</v>
      </c>
      <c r="F78" s="53"/>
      <c r="G78" s="93"/>
    </row>
    <row r="79" spans="1:7" x14ac:dyDescent="0.25">
      <c r="A79" s="70" t="s">
        <v>62</v>
      </c>
      <c r="E79" s="68">
        <v>0</v>
      </c>
      <c r="F79" s="53"/>
      <c r="G79" s="93"/>
    </row>
    <row r="80" spans="1:7" x14ac:dyDescent="0.25">
      <c r="A80" s="70" t="s">
        <v>63</v>
      </c>
      <c r="E80" s="68">
        <v>274252.46999999997</v>
      </c>
      <c r="F80" s="53"/>
      <c r="G80" s="93"/>
    </row>
    <row r="81" spans="1:7" x14ac:dyDescent="0.25">
      <c r="A81" s="70"/>
      <c r="E81" s="68"/>
      <c r="F81" s="53"/>
      <c r="G81" s="93"/>
    </row>
    <row r="82" spans="1:7" x14ac:dyDescent="0.25">
      <c r="A82" s="70" t="s">
        <v>64</v>
      </c>
      <c r="E82" s="68">
        <v>274252.46999999997</v>
      </c>
      <c r="F82" s="53"/>
      <c r="G82" s="93"/>
    </row>
    <row r="83" spans="1:7" x14ac:dyDescent="0.25">
      <c r="A83" s="70" t="s">
        <v>65</v>
      </c>
      <c r="E83" s="68">
        <v>0</v>
      </c>
      <c r="F83" s="53"/>
      <c r="G83" s="93"/>
    </row>
    <row r="84" spans="1:7" x14ac:dyDescent="0.25">
      <c r="A84" s="70"/>
      <c r="F84" s="53"/>
      <c r="G84" s="93"/>
    </row>
    <row r="85" spans="1:7" x14ac:dyDescent="0.25">
      <c r="A85" s="51" t="s">
        <v>66</v>
      </c>
      <c r="F85" s="53"/>
      <c r="G85" s="93"/>
    </row>
    <row r="86" spans="1:7" x14ac:dyDescent="0.25">
      <c r="A86" s="70" t="s">
        <v>67</v>
      </c>
      <c r="E86" s="68">
        <v>0</v>
      </c>
      <c r="F86" s="53"/>
      <c r="G86" s="93"/>
    </row>
    <row r="87" spans="1:7" x14ac:dyDescent="0.25">
      <c r="A87" s="70" t="s">
        <v>68</v>
      </c>
      <c r="E87" s="68">
        <v>0</v>
      </c>
      <c r="F87" s="53"/>
      <c r="G87" s="93"/>
    </row>
    <row r="88" spans="1:7" x14ac:dyDescent="0.25">
      <c r="A88" s="70" t="s">
        <v>69</v>
      </c>
      <c r="E88" s="68">
        <v>0</v>
      </c>
      <c r="F88" s="53"/>
      <c r="G88" s="93"/>
    </row>
    <row r="89" spans="1:7" x14ac:dyDescent="0.25">
      <c r="A89" s="70"/>
      <c r="E89" s="68"/>
      <c r="F89" s="53"/>
      <c r="G89" s="93"/>
    </row>
    <row r="90" spans="1:7" x14ac:dyDescent="0.25">
      <c r="A90" s="70" t="s">
        <v>70</v>
      </c>
      <c r="E90" s="68">
        <v>0</v>
      </c>
      <c r="F90" s="53"/>
      <c r="G90" s="93"/>
    </row>
    <row r="91" spans="1:7" x14ac:dyDescent="0.25">
      <c r="A91" s="70" t="s">
        <v>71</v>
      </c>
      <c r="E91" s="68">
        <v>0</v>
      </c>
      <c r="F91" s="53"/>
      <c r="G91" s="93"/>
    </row>
    <row r="92" spans="1:7" x14ac:dyDescent="0.25">
      <c r="A92" s="70"/>
      <c r="F92" s="53"/>
      <c r="G92" s="93"/>
    </row>
    <row r="93" spans="1:7" x14ac:dyDescent="0.25">
      <c r="A93" s="51" t="s">
        <v>72</v>
      </c>
      <c r="F93" s="53"/>
      <c r="G93" s="93"/>
    </row>
    <row r="94" spans="1:7" x14ac:dyDescent="0.25">
      <c r="A94" s="70" t="s">
        <v>73</v>
      </c>
      <c r="E94" s="68">
        <v>0</v>
      </c>
      <c r="F94" s="53"/>
      <c r="G94" s="93"/>
    </row>
    <row r="95" spans="1:7" x14ac:dyDescent="0.25">
      <c r="A95" s="70" t="s">
        <v>74</v>
      </c>
      <c r="E95" s="68">
        <v>0</v>
      </c>
      <c r="F95" s="53"/>
      <c r="G95" s="93"/>
    </row>
    <row r="96" spans="1:7" x14ac:dyDescent="0.25">
      <c r="A96" s="70" t="s">
        <v>75</v>
      </c>
      <c r="E96" s="68">
        <v>461150</v>
      </c>
      <c r="F96" s="53"/>
      <c r="G96" s="93"/>
    </row>
    <row r="97" spans="1:7" x14ac:dyDescent="0.25">
      <c r="A97" s="70"/>
      <c r="E97" s="68"/>
      <c r="F97" s="53"/>
      <c r="G97" s="93"/>
    </row>
    <row r="98" spans="1:7" x14ac:dyDescent="0.25">
      <c r="A98" s="70" t="s">
        <v>76</v>
      </c>
      <c r="E98" s="68">
        <v>461150</v>
      </c>
      <c r="F98" s="53"/>
      <c r="G98" s="93"/>
    </row>
    <row r="99" spans="1:7" x14ac:dyDescent="0.25">
      <c r="A99" s="70" t="s">
        <v>77</v>
      </c>
      <c r="E99" s="68">
        <v>0</v>
      </c>
      <c r="F99" s="53"/>
      <c r="G99" s="93"/>
    </row>
    <row r="100" spans="1:7" x14ac:dyDescent="0.25">
      <c r="F100" s="53"/>
      <c r="G100" s="93"/>
    </row>
    <row r="101" spans="1:7" x14ac:dyDescent="0.25">
      <c r="A101" s="51" t="s">
        <v>78</v>
      </c>
      <c r="F101" s="53"/>
      <c r="G101" s="93"/>
    </row>
    <row r="102" spans="1:7" x14ac:dyDescent="0.25">
      <c r="A102" s="70" t="s">
        <v>79</v>
      </c>
      <c r="E102" s="68">
        <v>0</v>
      </c>
      <c r="F102" s="53"/>
      <c r="G102" s="93"/>
    </row>
    <row r="103" spans="1:7" x14ac:dyDescent="0.25">
      <c r="A103" s="70" t="s">
        <v>80</v>
      </c>
      <c r="E103" s="68">
        <v>0</v>
      </c>
      <c r="F103" s="53"/>
      <c r="G103" s="93"/>
    </row>
    <row r="104" spans="1:7" x14ac:dyDescent="0.25">
      <c r="A104" s="70" t="s">
        <v>81</v>
      </c>
      <c r="E104" s="68">
        <v>120416.67</v>
      </c>
      <c r="F104" s="53"/>
      <c r="G104" s="93"/>
    </row>
    <row r="105" spans="1:7" x14ac:dyDescent="0.25">
      <c r="A105" s="70"/>
      <c r="E105" s="68"/>
      <c r="F105" s="53"/>
      <c r="G105" s="93"/>
    </row>
    <row r="106" spans="1:7" x14ac:dyDescent="0.25">
      <c r="A106" s="70" t="s">
        <v>82</v>
      </c>
      <c r="E106" s="68">
        <v>120416.67</v>
      </c>
      <c r="F106" s="53"/>
      <c r="G106" s="93"/>
    </row>
    <row r="107" spans="1:7" x14ac:dyDescent="0.25">
      <c r="A107" s="70" t="s">
        <v>83</v>
      </c>
      <c r="E107" s="68">
        <v>0</v>
      </c>
      <c r="F107" s="53"/>
      <c r="G107" s="93"/>
    </row>
    <row r="108" spans="1:7" x14ac:dyDescent="0.25">
      <c r="A108" s="70"/>
      <c r="E108" s="29"/>
      <c r="F108" s="53"/>
      <c r="G108" s="93"/>
    </row>
    <row r="109" spans="1:7" x14ac:dyDescent="0.25">
      <c r="A109" s="51" t="s">
        <v>84</v>
      </c>
      <c r="F109" s="53"/>
      <c r="G109" s="93"/>
    </row>
    <row r="110" spans="1:7" x14ac:dyDescent="0.25">
      <c r="A110" s="70" t="s">
        <v>85</v>
      </c>
      <c r="E110" s="69">
        <v>855819.14</v>
      </c>
      <c r="F110" s="53"/>
      <c r="G110" s="93"/>
    </row>
    <row r="111" spans="1:7" x14ac:dyDescent="0.25">
      <c r="A111" s="70" t="s">
        <v>86</v>
      </c>
      <c r="E111" s="69">
        <v>855819.14</v>
      </c>
      <c r="F111" s="53"/>
      <c r="G111" s="93"/>
    </row>
    <row r="112" spans="1:7" x14ac:dyDescent="0.25">
      <c r="A112" s="70" t="s">
        <v>87</v>
      </c>
      <c r="E112" s="69">
        <v>0</v>
      </c>
      <c r="F112" s="53"/>
      <c r="G112" s="93"/>
    </row>
    <row r="113" spans="1:7" x14ac:dyDescent="0.25">
      <c r="A113" s="70" t="s">
        <v>88</v>
      </c>
      <c r="E113" s="69">
        <v>0</v>
      </c>
      <c r="F113" s="53"/>
      <c r="G113" s="93"/>
    </row>
    <row r="114" spans="1:7" x14ac:dyDescent="0.25">
      <c r="F114" s="53"/>
      <c r="G114" s="93"/>
    </row>
    <row r="115" spans="1:7" x14ac:dyDescent="0.25">
      <c r="A115" s="46" t="s">
        <v>89</v>
      </c>
      <c r="E115" s="26">
        <v>27101387.301066671</v>
      </c>
      <c r="F115" s="53"/>
      <c r="G115" s="93"/>
    </row>
    <row r="116" spans="1:7" x14ac:dyDescent="0.25">
      <c r="A116" s="51"/>
      <c r="F116" s="53"/>
      <c r="G116" s="93"/>
    </row>
    <row r="117" spans="1:7" x14ac:dyDescent="0.25">
      <c r="A117" s="46" t="s">
        <v>90</v>
      </c>
      <c r="E117" s="71">
        <v>24480981.780000091</v>
      </c>
      <c r="F117" s="53"/>
      <c r="G117" s="93"/>
    </row>
    <row r="118" spans="1:7" x14ac:dyDescent="0.25">
      <c r="A118" s="46"/>
      <c r="F118" s="53"/>
      <c r="G118" s="93"/>
    </row>
    <row r="119" spans="1:7" x14ac:dyDescent="0.25">
      <c r="A119" s="51" t="s">
        <v>91</v>
      </c>
      <c r="E119" s="68">
        <v>0</v>
      </c>
      <c r="F119" s="53"/>
      <c r="G119" s="93"/>
    </row>
    <row r="120" spans="1:7" x14ac:dyDescent="0.25">
      <c r="A120" s="51" t="s">
        <v>92</v>
      </c>
      <c r="E120" s="72">
        <v>24480981.780000091</v>
      </c>
      <c r="F120" s="53"/>
      <c r="G120" s="93"/>
    </row>
    <row r="121" spans="1:7" x14ac:dyDescent="0.25">
      <c r="A121" s="51" t="s">
        <v>93</v>
      </c>
      <c r="E121" s="69">
        <v>0</v>
      </c>
      <c r="F121" s="53"/>
      <c r="G121" s="93"/>
    </row>
    <row r="122" spans="1:7" x14ac:dyDescent="0.25">
      <c r="A122" s="51"/>
      <c r="E122" s="26"/>
      <c r="F122" s="53"/>
      <c r="G122" s="93"/>
    </row>
    <row r="123" spans="1:7" x14ac:dyDescent="0.25">
      <c r="A123" s="46" t="s">
        <v>94</v>
      </c>
      <c r="E123" s="69">
        <v>0</v>
      </c>
      <c r="F123" s="53"/>
      <c r="G123" s="93"/>
    </row>
    <row r="124" spans="1:7" x14ac:dyDescent="0.25">
      <c r="A124" s="46"/>
      <c r="E124" s="73"/>
      <c r="F124" s="53"/>
      <c r="G124" s="93"/>
    </row>
    <row r="125" spans="1:7" x14ac:dyDescent="0.25">
      <c r="A125" s="51" t="s">
        <v>95</v>
      </c>
      <c r="E125" s="68">
        <v>0</v>
      </c>
      <c r="F125" s="53"/>
      <c r="G125" s="93"/>
    </row>
    <row r="126" spans="1:7" x14ac:dyDescent="0.25">
      <c r="A126" s="51" t="s">
        <v>96</v>
      </c>
      <c r="E126" s="69">
        <v>0</v>
      </c>
      <c r="F126" s="53"/>
      <c r="G126" s="93"/>
    </row>
    <row r="127" spans="1:7" x14ac:dyDescent="0.25">
      <c r="A127" s="51" t="s">
        <v>97</v>
      </c>
      <c r="E127" s="69">
        <v>0</v>
      </c>
      <c r="F127" s="53"/>
      <c r="G127" s="93"/>
    </row>
    <row r="128" spans="1:7" x14ac:dyDescent="0.25">
      <c r="A128" s="51"/>
      <c r="E128" s="26"/>
      <c r="F128" s="53"/>
      <c r="G128" s="93"/>
    </row>
    <row r="129" spans="1:7" x14ac:dyDescent="0.25">
      <c r="A129" s="46" t="s">
        <v>98</v>
      </c>
      <c r="E129" s="69">
        <v>2620405.52106658</v>
      </c>
      <c r="F129" s="53"/>
      <c r="G129" s="93"/>
    </row>
    <row r="130" spans="1:7" x14ac:dyDescent="0.25">
      <c r="A130" s="51" t="s">
        <v>99</v>
      </c>
      <c r="E130" s="68">
        <v>0</v>
      </c>
      <c r="F130" s="53"/>
      <c r="G130" s="93"/>
    </row>
    <row r="131" spans="1:7" x14ac:dyDescent="0.25">
      <c r="A131" s="46" t="s">
        <v>100</v>
      </c>
      <c r="E131" s="69">
        <v>2620405.52106658</v>
      </c>
      <c r="F131" s="53"/>
      <c r="G131" s="93"/>
    </row>
    <row r="132" spans="1:7" x14ac:dyDescent="0.25">
      <c r="F132" s="53"/>
      <c r="G132" s="93"/>
    </row>
    <row r="133" spans="1:7" hidden="1" x14ac:dyDescent="0.25">
      <c r="A133" s="3" t="s">
        <v>101</v>
      </c>
      <c r="F133" s="53"/>
      <c r="G133" s="93"/>
    </row>
    <row r="134" spans="1:7" hidden="1" x14ac:dyDescent="0.25">
      <c r="F134" s="53"/>
      <c r="G134" s="93"/>
    </row>
    <row r="135" spans="1:7" hidden="1" x14ac:dyDescent="0.25">
      <c r="A135" s="46" t="s">
        <v>102</v>
      </c>
      <c r="E135" s="68">
        <v>0</v>
      </c>
      <c r="F135" s="53"/>
      <c r="G135" s="93"/>
    </row>
    <row r="136" spans="1:7" hidden="1" x14ac:dyDescent="0.25">
      <c r="A136" s="46" t="s">
        <v>103</v>
      </c>
      <c r="E136" s="74">
        <v>0</v>
      </c>
      <c r="F136" s="53"/>
      <c r="G136" s="93"/>
    </row>
    <row r="137" spans="1:7" hidden="1" x14ac:dyDescent="0.25">
      <c r="A137" s="46" t="s">
        <v>104</v>
      </c>
      <c r="E137" s="69">
        <v>0</v>
      </c>
      <c r="F137" s="53"/>
      <c r="G137" s="93"/>
    </row>
    <row r="138" spans="1:7" hidden="1" x14ac:dyDescent="0.25">
      <c r="A138" s="46"/>
      <c r="E138" s="26"/>
      <c r="F138" s="53"/>
      <c r="G138" s="93"/>
    </row>
    <row r="139" spans="1:7" hidden="1" x14ac:dyDescent="0.25">
      <c r="A139" s="46"/>
      <c r="E139" s="26"/>
      <c r="F139" s="53"/>
      <c r="G139" s="93"/>
    </row>
    <row r="140" spans="1:7" x14ac:dyDescent="0.25">
      <c r="F140" s="53"/>
      <c r="G140" s="93"/>
    </row>
    <row r="141" spans="1:7" x14ac:dyDescent="0.25">
      <c r="A141" s="3" t="s">
        <v>105</v>
      </c>
      <c r="F141" s="53"/>
      <c r="G141" s="93"/>
    </row>
    <row r="142" spans="1:7" x14ac:dyDescent="0.25">
      <c r="F142" s="53"/>
      <c r="G142" s="93"/>
    </row>
    <row r="143" spans="1:7" x14ac:dyDescent="0.25">
      <c r="A143" s="46" t="s">
        <v>106</v>
      </c>
      <c r="E143" s="69">
        <v>10471378.5</v>
      </c>
      <c r="F143" s="53"/>
      <c r="G143" s="93"/>
    </row>
    <row r="144" spans="1:7" x14ac:dyDescent="0.25">
      <c r="A144" s="46" t="s">
        <v>107</v>
      </c>
      <c r="E144" s="69">
        <v>10471378.5</v>
      </c>
      <c r="F144" s="75"/>
      <c r="G144" s="93"/>
    </row>
    <row r="145" spans="1:256" x14ac:dyDescent="0.25">
      <c r="A145" s="46" t="s">
        <v>108</v>
      </c>
      <c r="E145" s="68">
        <v>10471378.5</v>
      </c>
      <c r="F145" s="53"/>
      <c r="G145" s="93"/>
    </row>
    <row r="146" spans="1:256" s="2" customFormat="1" x14ac:dyDescent="0.25">
      <c r="A146" s="76" t="s">
        <v>109</v>
      </c>
      <c r="B146" s="76"/>
      <c r="C146" s="76"/>
      <c r="D146" s="76"/>
      <c r="E146" s="68">
        <v>0</v>
      </c>
      <c r="F146" s="4"/>
      <c r="G146" s="9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v>10471378.5</v>
      </c>
      <c r="F147" s="53"/>
      <c r="G147" s="93"/>
    </row>
    <row r="148" spans="1:256" x14ac:dyDescent="0.25">
      <c r="F148" s="53"/>
      <c r="G148" s="93"/>
    </row>
    <row r="149" spans="1:256" x14ac:dyDescent="0.25">
      <c r="A149" s="46" t="s">
        <v>111</v>
      </c>
      <c r="D149" s="77"/>
      <c r="E149" s="26">
        <v>10471378.5</v>
      </c>
      <c r="F149" s="53"/>
      <c r="G149" s="93"/>
    </row>
    <row r="150" spans="1:256" x14ac:dyDescent="0.25">
      <c r="F150" s="53"/>
      <c r="G150" s="93"/>
    </row>
    <row r="151" spans="1:256" x14ac:dyDescent="0.25">
      <c r="A151" s="3" t="s">
        <v>112</v>
      </c>
      <c r="F151" s="53"/>
      <c r="G151" s="93"/>
    </row>
    <row r="152" spans="1:256" x14ac:dyDescent="0.25">
      <c r="F152" s="53"/>
      <c r="G152" s="93"/>
    </row>
    <row r="153" spans="1:256" x14ac:dyDescent="0.25">
      <c r="A153" s="46" t="s">
        <v>113</v>
      </c>
      <c r="E153" s="78">
        <v>3.0966329899999999E-2</v>
      </c>
      <c r="F153" s="53"/>
      <c r="G153" s="93"/>
    </row>
    <row r="154" spans="1:256" x14ac:dyDescent="0.25">
      <c r="A154" s="46" t="s">
        <v>114</v>
      </c>
      <c r="E154" s="79">
        <v>47.051071</v>
      </c>
      <c r="F154" s="53"/>
      <c r="G154" s="93"/>
    </row>
    <row r="155" spans="1:256" x14ac:dyDescent="0.25">
      <c r="F155" s="53"/>
      <c r="G155" s="93"/>
    </row>
    <row r="156" spans="1:256" x14ac:dyDescent="0.25">
      <c r="D156" s="63" t="s">
        <v>42</v>
      </c>
      <c r="E156" s="63" t="s">
        <v>41</v>
      </c>
      <c r="F156" s="53"/>
      <c r="G156" s="93"/>
    </row>
    <row r="157" spans="1:256" x14ac:dyDescent="0.25">
      <c r="A157" s="46" t="s">
        <v>115</v>
      </c>
      <c r="D157" s="69">
        <v>212005.64</v>
      </c>
      <c r="E157" s="3">
        <v>13</v>
      </c>
      <c r="F157" s="80"/>
      <c r="G157" s="93"/>
    </row>
    <row r="158" spans="1:256" x14ac:dyDescent="0.25">
      <c r="A158" s="46" t="s">
        <v>116</v>
      </c>
      <c r="D158" s="74">
        <v>240164.23</v>
      </c>
      <c r="F158" s="53"/>
      <c r="G158" s="93"/>
    </row>
    <row r="159" spans="1:256" x14ac:dyDescent="0.25">
      <c r="A159" s="3" t="s">
        <v>117</v>
      </c>
      <c r="D159" s="26">
        <v>-28158.589999999997</v>
      </c>
    </row>
    <row r="160" spans="1:256" x14ac:dyDescent="0.25">
      <c r="A160" s="46" t="s">
        <v>118</v>
      </c>
      <c r="D160" s="69">
        <v>805388242.72000003</v>
      </c>
      <c r="F160" s="80"/>
      <c r="G160" s="93"/>
    </row>
    <row r="161" spans="1:7" x14ac:dyDescent="0.25">
      <c r="F161" s="80"/>
      <c r="G161" s="93"/>
    </row>
    <row r="162" spans="1:7" x14ac:dyDescent="0.25">
      <c r="A162" s="46" t="s">
        <v>119</v>
      </c>
      <c r="D162" s="81">
        <v>2.2414552999999999E-3</v>
      </c>
      <c r="F162" s="80"/>
      <c r="G162" s="93"/>
    </row>
    <row r="163" spans="1:7" x14ac:dyDescent="0.25">
      <c r="A163" s="46" t="s">
        <v>120</v>
      </c>
      <c r="D163" s="81">
        <v>6.0210704999999996E-3</v>
      </c>
      <c r="F163" s="80"/>
      <c r="G163" s="93"/>
    </row>
    <row r="164" spans="1:7" x14ac:dyDescent="0.25">
      <c r="A164" s="46" t="s">
        <v>121</v>
      </c>
      <c r="D164" s="81">
        <v>4.7332095000000001E-3</v>
      </c>
      <c r="F164" s="80"/>
      <c r="G164" s="93"/>
    </row>
    <row r="165" spans="1:7" x14ac:dyDescent="0.25">
      <c r="A165" s="46" t="s">
        <v>122</v>
      </c>
      <c r="D165" s="81">
        <v>-4.1955303303015167E-4</v>
      </c>
      <c r="F165" s="53"/>
      <c r="G165" s="93"/>
    </row>
    <row r="166" spans="1:7" x14ac:dyDescent="0.25">
      <c r="A166" s="46" t="s">
        <v>123</v>
      </c>
      <c r="D166" s="78">
        <v>3.1440455667424622E-3</v>
      </c>
      <c r="F166" s="53"/>
      <c r="G166" s="93"/>
    </row>
    <row r="167" spans="1:7" x14ac:dyDescent="0.25">
      <c r="A167" s="46"/>
      <c r="F167" s="53"/>
      <c r="G167" s="93"/>
    </row>
    <row r="168" spans="1:7" x14ac:dyDescent="0.25">
      <c r="A168" s="46" t="s">
        <v>124</v>
      </c>
      <c r="D168" s="26">
        <v>2482290.48</v>
      </c>
      <c r="F168" s="53"/>
      <c r="G168" s="93"/>
    </row>
    <row r="169" spans="1:7" x14ac:dyDescent="0.25">
      <c r="A169" s="46"/>
      <c r="F169" s="53"/>
      <c r="G169" s="93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93"/>
    </row>
    <row r="171" spans="1:7" x14ac:dyDescent="0.25">
      <c r="A171" s="51" t="s">
        <v>127</v>
      </c>
      <c r="D171" s="68">
        <v>2252477.56</v>
      </c>
      <c r="E171" s="83">
        <v>103</v>
      </c>
      <c r="F171" s="81">
        <v>2.8924963470683034E-3</v>
      </c>
      <c r="G171" s="93"/>
    </row>
    <row r="172" spans="1:7" x14ac:dyDescent="0.25">
      <c r="A172" s="51" t="s">
        <v>128</v>
      </c>
      <c r="D172" s="68">
        <v>664120.34</v>
      </c>
      <c r="E172" s="83">
        <v>31</v>
      </c>
      <c r="F172" s="81">
        <v>8.5282343832262608E-4</v>
      </c>
      <c r="G172" s="93"/>
    </row>
    <row r="173" spans="1:7" x14ac:dyDescent="0.25">
      <c r="A173" s="51" t="s">
        <v>129</v>
      </c>
      <c r="D173" s="23">
        <v>168628.72</v>
      </c>
      <c r="E173" s="84">
        <v>9</v>
      </c>
      <c r="F173" s="81">
        <v>2.1654287051401467E-4</v>
      </c>
      <c r="G173" s="93"/>
    </row>
    <row r="174" spans="1:7" x14ac:dyDescent="0.25">
      <c r="A174" s="51" t="s">
        <v>130</v>
      </c>
      <c r="D174" s="85">
        <v>0</v>
      </c>
      <c r="E174" s="86">
        <v>0</v>
      </c>
      <c r="F174" s="87">
        <v>0</v>
      </c>
      <c r="G174" s="93"/>
    </row>
    <row r="175" spans="1:7" x14ac:dyDescent="0.25">
      <c r="A175" s="46" t="s">
        <v>131</v>
      </c>
      <c r="D175" s="101">
        <v>3085226.62</v>
      </c>
      <c r="E175" s="83">
        <v>143</v>
      </c>
      <c r="F175" s="89">
        <v>3.9618626559049441E-3</v>
      </c>
      <c r="G175" s="93"/>
    </row>
    <row r="176" spans="1:7" x14ac:dyDescent="0.25">
      <c r="A176" s="46"/>
      <c r="D176" s="68"/>
      <c r="E176" s="83"/>
      <c r="F176" s="53"/>
      <c r="G176" s="93"/>
    </row>
    <row r="177" spans="1:7" x14ac:dyDescent="0.25">
      <c r="A177" s="46" t="s">
        <v>132</v>
      </c>
      <c r="D177" s="81"/>
      <c r="E177" s="81"/>
      <c r="F177" s="80"/>
      <c r="G177" s="93"/>
    </row>
    <row r="178" spans="1:7" x14ac:dyDescent="0.25">
      <c r="A178" s="46" t="s">
        <v>133</v>
      </c>
      <c r="D178" s="81">
        <v>1.1901599E-3</v>
      </c>
      <c r="E178" s="81">
        <v>1.1802624E-3</v>
      </c>
      <c r="F178" s="80"/>
      <c r="G178" s="93"/>
    </row>
    <row r="179" spans="1:7" x14ac:dyDescent="0.25">
      <c r="A179" s="46" t="s">
        <v>134</v>
      </c>
      <c r="D179" s="81">
        <v>1.0422113E-3</v>
      </c>
      <c r="E179" s="81">
        <v>1.063338E-3</v>
      </c>
      <c r="F179" s="80"/>
      <c r="G179" s="93"/>
    </row>
    <row r="180" spans="1:7" x14ac:dyDescent="0.25">
      <c r="A180" s="46" t="s">
        <v>135</v>
      </c>
      <c r="D180" s="81">
        <v>8.9801119999999995E-4</v>
      </c>
      <c r="E180" s="81">
        <v>9.4210750000000003E-4</v>
      </c>
      <c r="F180" s="80"/>
      <c r="G180" s="93"/>
    </row>
    <row r="181" spans="1:7" x14ac:dyDescent="0.25">
      <c r="A181" s="46" t="s">
        <v>136</v>
      </c>
      <c r="D181" s="81">
        <v>1.0693663088366407E-3</v>
      </c>
      <c r="E181" s="81">
        <v>9.6299684618532876E-4</v>
      </c>
      <c r="F181" s="53"/>
      <c r="G181" s="93"/>
    </row>
    <row r="182" spans="1:7" x14ac:dyDescent="0.25">
      <c r="A182" s="46" t="s">
        <v>137</v>
      </c>
      <c r="D182" s="81">
        <v>1.04993717720916E-3</v>
      </c>
      <c r="E182" s="81">
        <v>1.0371761865463323E-3</v>
      </c>
      <c r="F182" s="53"/>
      <c r="G182" s="93"/>
    </row>
    <row r="183" spans="1:7" x14ac:dyDescent="0.25">
      <c r="F183" s="53"/>
      <c r="G183" s="93"/>
    </row>
    <row r="184" spans="1:7" x14ac:dyDescent="0.25">
      <c r="A184" s="2" t="s">
        <v>138</v>
      </c>
      <c r="B184" s="2"/>
      <c r="C184" s="2"/>
      <c r="D184" s="90">
        <v>832749.06</v>
      </c>
      <c r="F184" s="53"/>
      <c r="G184" s="93"/>
    </row>
    <row r="185" spans="1:7" x14ac:dyDescent="0.25">
      <c r="A185" s="2" t="s">
        <v>139</v>
      </c>
      <c r="B185" s="2"/>
      <c r="C185" s="2"/>
      <c r="D185" s="81">
        <v>1.0693663088366409E-3</v>
      </c>
      <c r="F185" s="53"/>
      <c r="G185" s="93"/>
    </row>
    <row r="186" spans="1:7" x14ac:dyDescent="0.25">
      <c r="A186" s="2" t="s">
        <v>140</v>
      </c>
      <c r="B186" s="2"/>
      <c r="C186" s="2"/>
      <c r="D186" s="81">
        <v>4.9000000000000002E-2</v>
      </c>
      <c r="F186" s="53"/>
      <c r="G186" s="93"/>
    </row>
    <row r="187" spans="1:7" x14ac:dyDescent="0.25">
      <c r="A187" s="2" t="s">
        <v>141</v>
      </c>
      <c r="B187" s="2"/>
      <c r="C187" s="2"/>
      <c r="D187" s="91" t="s">
        <v>155</v>
      </c>
      <c r="F187" s="53"/>
      <c r="G187" s="93"/>
    </row>
    <row r="188" spans="1:7" x14ac:dyDescent="0.25">
      <c r="F188" s="53"/>
      <c r="G188" s="93"/>
    </row>
    <row r="189" spans="1:7" x14ac:dyDescent="0.25">
      <c r="A189" s="2" t="s">
        <v>142</v>
      </c>
      <c r="D189" s="92">
        <v>3013005.01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v>125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93"/>
    </row>
    <row r="193" spans="1:7" x14ac:dyDescent="0.25">
      <c r="F193" s="53"/>
      <c r="G193" s="93"/>
    </row>
    <row r="194" spans="1:7" x14ac:dyDescent="0.25">
      <c r="A194" s="46"/>
      <c r="E194" s="96"/>
      <c r="F194" s="53"/>
      <c r="G194" s="93"/>
    </row>
    <row r="195" spans="1:7" x14ac:dyDescent="0.25">
      <c r="A195" s="46" t="s">
        <v>145</v>
      </c>
      <c r="E195" s="73"/>
      <c r="F195" s="53"/>
      <c r="G195" s="93"/>
    </row>
    <row r="196" spans="1:7" x14ac:dyDescent="0.25">
      <c r="A196" s="46" t="s">
        <v>146</v>
      </c>
      <c r="E196" s="73"/>
      <c r="F196" s="53"/>
      <c r="G196" s="93"/>
    </row>
    <row r="197" spans="1:7" x14ac:dyDescent="0.25">
      <c r="A197" s="46" t="s">
        <v>147</v>
      </c>
      <c r="E197" s="96"/>
      <c r="F197" s="53"/>
      <c r="G197" s="93"/>
    </row>
    <row r="198" spans="1:7" x14ac:dyDescent="0.25">
      <c r="A198" s="46" t="s">
        <v>148</v>
      </c>
      <c r="E198" s="96" t="s">
        <v>156</v>
      </c>
      <c r="F198" s="53"/>
      <c r="G198" s="93"/>
    </row>
    <row r="199" spans="1:7" x14ac:dyDescent="0.25">
      <c r="A199" s="46"/>
      <c r="E199" s="73"/>
      <c r="F199" s="53"/>
      <c r="G199" s="93"/>
    </row>
    <row r="200" spans="1:7" x14ac:dyDescent="0.25">
      <c r="A200" s="46" t="s">
        <v>149</v>
      </c>
      <c r="E200" s="73"/>
      <c r="F200" s="53"/>
      <c r="G200" s="93"/>
    </row>
    <row r="201" spans="1:7" x14ac:dyDescent="0.25">
      <c r="A201" s="46" t="s">
        <v>150</v>
      </c>
      <c r="E201" s="96" t="s">
        <v>156</v>
      </c>
      <c r="F201" s="53"/>
      <c r="G201" s="93"/>
    </row>
    <row r="202" spans="1:7" x14ac:dyDescent="0.25">
      <c r="A202" s="46"/>
      <c r="E202" s="73"/>
      <c r="F202" s="53"/>
      <c r="G202" s="93"/>
    </row>
    <row r="203" spans="1:7" x14ac:dyDescent="0.25">
      <c r="A203" s="46" t="s">
        <v>151</v>
      </c>
      <c r="E203" s="73"/>
      <c r="F203" s="53"/>
      <c r="G203" s="93"/>
    </row>
    <row r="204" spans="1:7" x14ac:dyDescent="0.25">
      <c r="A204" s="46" t="s">
        <v>152</v>
      </c>
      <c r="E204" s="96" t="s">
        <v>156</v>
      </c>
      <c r="F204" s="53"/>
      <c r="G204" s="93"/>
    </row>
    <row r="205" spans="1:7" x14ac:dyDescent="0.25">
      <c r="A205" s="46"/>
      <c r="E205" s="96"/>
      <c r="F205" s="53"/>
      <c r="G205" s="93"/>
    </row>
    <row r="206" spans="1:7" x14ac:dyDescent="0.25">
      <c r="A206" s="46" t="s">
        <v>153</v>
      </c>
      <c r="E206" s="73"/>
      <c r="G206" s="93"/>
    </row>
    <row r="207" spans="1:7" x14ac:dyDescent="0.25">
      <c r="A207" s="46" t="s">
        <v>154</v>
      </c>
      <c r="E207" s="96" t="s">
        <v>156</v>
      </c>
      <c r="F207" s="49"/>
      <c r="G207" s="93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IV278"/>
  <sheetViews>
    <sheetView showRuler="0" zoomScale="80" zoomScaleNormal="80" zoomScaleSheetLayoutView="90" workbookViewId="0">
      <selection sqref="A1:XFD1048576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v>44227</v>
      </c>
      <c r="C3" s="8" t="s">
        <v>2</v>
      </c>
      <c r="D3" s="3">
        <v>30</v>
      </c>
      <c r="E3" s="3" t="s">
        <v>3</v>
      </c>
      <c r="F3" s="9">
        <v>44197</v>
      </c>
      <c r="G3" s="3"/>
    </row>
    <row r="4" spans="1:13" ht="15.75" customHeight="1" x14ac:dyDescent="0.3">
      <c r="A4" s="2" t="s">
        <v>4</v>
      </c>
      <c r="B4" s="7">
        <v>44243</v>
      </c>
      <c r="C4" s="8" t="s">
        <v>5</v>
      </c>
      <c r="D4" s="10">
        <v>32</v>
      </c>
      <c r="E4" s="3" t="s">
        <v>6</v>
      </c>
      <c r="F4" s="9">
        <v>44227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44211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44243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21">
        <v>1119632940.8099999</v>
      </c>
      <c r="D10" s="22">
        <v>835178010.88</v>
      </c>
      <c r="E10" s="23">
        <v>805388242.72000003</v>
      </c>
      <c r="F10" s="24">
        <v>0.76913296809380427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27">
        <v>72495090.620000005</v>
      </c>
      <c r="D11" s="22">
        <v>47729633.880000003</v>
      </c>
      <c r="E11" s="23">
        <v>45282833.670000002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28">
        <v>1047137850.1899999</v>
      </c>
      <c r="D12" s="22">
        <v>787448377</v>
      </c>
      <c r="E12" s="23">
        <v>760105409.05000007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28">
        <v>1047137850.1900001</v>
      </c>
      <c r="D13" s="22">
        <v>787448377</v>
      </c>
      <c r="E13" s="23">
        <v>760105409.05000019</v>
      </c>
      <c r="F13" s="24">
        <v>0.72588858182528815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v>9.7792999999999995E-3</v>
      </c>
      <c r="C14" s="27">
        <v>162000000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v>1.4500000000000001E-2</v>
      </c>
      <c r="C15" s="27">
        <v>352000000</v>
      </c>
      <c r="D15" s="22">
        <v>254310526.81</v>
      </c>
      <c r="E15" s="23">
        <v>226967558.86000007</v>
      </c>
      <c r="F15" s="24">
        <v>0.64479420130681842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v>0</v>
      </c>
      <c r="C16" s="27">
        <v>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v>1.38E-2</v>
      </c>
      <c r="C17" s="27">
        <v>401000000</v>
      </c>
      <c r="D17" s="22">
        <v>401000000</v>
      </c>
      <c r="E17" s="23">
        <v>401000000</v>
      </c>
      <c r="F17" s="24">
        <v>1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v>1.7000000000000001E-2</v>
      </c>
      <c r="C18" s="27">
        <v>85000000</v>
      </c>
      <c r="D18" s="22">
        <v>85000000</v>
      </c>
      <c r="E18" s="23">
        <v>85000000</v>
      </c>
      <c r="F18" s="24">
        <v>1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21">
        <v>47137850.189999998</v>
      </c>
      <c r="D19" s="22">
        <v>47137850.189999998</v>
      </c>
      <c r="E19" s="23">
        <v>47137850.189999998</v>
      </c>
      <c r="F19" s="24"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25">
      <c r="A24" s="32" t="s">
        <v>19</v>
      </c>
      <c r="B24" s="22">
        <v>27342967.949999925</v>
      </c>
      <c r="C24" s="22">
        <v>307291.89</v>
      </c>
      <c r="D24" s="39">
        <v>77.678886221590702</v>
      </c>
      <c r="E24" s="40">
        <v>0.87298832386363645</v>
      </c>
      <c r="F24" s="36"/>
    </row>
    <row r="25" spans="1:13" x14ac:dyDescent="0.2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25">
      <c r="A26" s="32" t="s">
        <v>21</v>
      </c>
      <c r="B26" s="22">
        <v>0</v>
      </c>
      <c r="C26" s="22">
        <v>461150</v>
      </c>
      <c r="D26" s="39">
        <v>0</v>
      </c>
      <c r="E26" s="40">
        <v>1.1499999999999999</v>
      </c>
      <c r="F26" s="36"/>
    </row>
    <row r="27" spans="1:13" x14ac:dyDescent="0.25">
      <c r="A27" s="32" t="s">
        <v>22</v>
      </c>
      <c r="B27" s="22">
        <v>0</v>
      </c>
      <c r="C27" s="22">
        <v>120416.67</v>
      </c>
      <c r="D27" s="39">
        <v>0</v>
      </c>
      <c r="E27" s="40">
        <v>1.416666705882353</v>
      </c>
      <c r="F27" s="36"/>
    </row>
    <row r="28" spans="1:13" x14ac:dyDescent="0.2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 x14ac:dyDescent="0.3">
      <c r="A29" s="41" t="s">
        <v>28</v>
      </c>
      <c r="B29" s="42">
        <v>27342967.949999925</v>
      </c>
      <c r="C29" s="42">
        <v>888858.56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v>2148348.15</v>
      </c>
      <c r="F35" s="53"/>
      <c r="G35" s="54"/>
    </row>
    <row r="36" spans="1:7" x14ac:dyDescent="0.25">
      <c r="A36" s="51" t="s">
        <v>32</v>
      </c>
      <c r="E36" s="55">
        <v>0</v>
      </c>
      <c r="F36" s="53"/>
      <c r="G36" s="54"/>
    </row>
    <row r="37" spans="1:7" x14ac:dyDescent="0.25">
      <c r="A37" s="46" t="s">
        <v>33</v>
      </c>
      <c r="E37" s="52">
        <v>2148348.15</v>
      </c>
      <c r="F37" s="53"/>
      <c r="G37" s="54"/>
    </row>
    <row r="38" spans="1:7" x14ac:dyDescent="0.25">
      <c r="E38" s="56"/>
      <c r="F38" s="53"/>
      <c r="G38" s="54"/>
    </row>
    <row r="39" spans="1:7" x14ac:dyDescent="0.25">
      <c r="A39" s="46" t="s">
        <v>34</v>
      </c>
      <c r="E39" s="56"/>
      <c r="F39" s="53"/>
      <c r="G39" s="54"/>
    </row>
    <row r="40" spans="1:7" x14ac:dyDescent="0.25">
      <c r="A40" s="51" t="s">
        <v>35</v>
      </c>
      <c r="E40" s="52">
        <v>29262523.260000002</v>
      </c>
      <c r="F40" s="53"/>
      <c r="G40" s="54"/>
    </row>
    <row r="41" spans="1:7" x14ac:dyDescent="0.25">
      <c r="A41" s="51" t="s">
        <v>36</v>
      </c>
      <c r="E41" s="55">
        <v>0</v>
      </c>
      <c r="F41" s="53"/>
      <c r="G41" s="54"/>
    </row>
    <row r="42" spans="1:7" x14ac:dyDescent="0.25">
      <c r="A42" s="46" t="s">
        <v>37</v>
      </c>
      <c r="E42" s="52">
        <v>29262523.260000002</v>
      </c>
      <c r="F42" s="53"/>
      <c r="G42" s="54"/>
    </row>
    <row r="43" spans="1:7" x14ac:dyDescent="0.25">
      <c r="A43" s="51"/>
      <c r="E43" s="57"/>
      <c r="F43" s="53"/>
      <c r="G43" s="54"/>
    </row>
    <row r="44" spans="1:7" x14ac:dyDescent="0.25">
      <c r="A44" s="46" t="s">
        <v>38</v>
      </c>
      <c r="E44" s="52">
        <v>197822.19</v>
      </c>
      <c r="F44" s="53"/>
      <c r="G44" s="54"/>
    </row>
    <row r="45" spans="1:7" x14ac:dyDescent="0.25">
      <c r="A45" s="46"/>
      <c r="E45" s="52"/>
      <c r="F45" s="53"/>
      <c r="G45" s="54"/>
    </row>
    <row r="46" spans="1:7" x14ac:dyDescent="0.25">
      <c r="A46" s="46"/>
      <c r="E46" s="58"/>
      <c r="F46" s="53"/>
      <c r="G46" s="54"/>
    </row>
    <row r="47" spans="1:7" ht="18.75" thickBot="1" x14ac:dyDescent="0.3">
      <c r="A47" s="3" t="s">
        <v>39</v>
      </c>
      <c r="E47" s="59">
        <v>31608693.600000001</v>
      </c>
      <c r="F47" s="53"/>
      <c r="G47" s="54"/>
    </row>
    <row r="48" spans="1:7" ht="18.75" thickTop="1" x14ac:dyDescent="0.25">
      <c r="E48" s="60"/>
      <c r="F48" s="53"/>
      <c r="G48" s="54"/>
    </row>
    <row r="49" spans="1:7" x14ac:dyDescent="0.25">
      <c r="A49" s="3" t="s">
        <v>40</v>
      </c>
      <c r="D49" s="61"/>
      <c r="E49" s="62"/>
      <c r="F49" s="53"/>
      <c r="G49" s="54"/>
    </row>
    <row r="50" spans="1:7" x14ac:dyDescent="0.25">
      <c r="D50" s="63" t="s">
        <v>41</v>
      </c>
      <c r="E50" s="63" t="s">
        <v>42</v>
      </c>
      <c r="F50" s="53"/>
      <c r="G50" s="54"/>
    </row>
    <row r="51" spans="1:7" x14ac:dyDescent="0.25">
      <c r="A51" s="46" t="s">
        <v>43</v>
      </c>
      <c r="D51" s="64">
        <v>43260</v>
      </c>
      <c r="E51" s="58">
        <v>787448377</v>
      </c>
      <c r="F51" s="53"/>
      <c r="G51" s="54"/>
    </row>
    <row r="52" spans="1:7" x14ac:dyDescent="0.25">
      <c r="A52" s="46" t="s">
        <v>44</v>
      </c>
      <c r="D52" s="65"/>
      <c r="E52" s="55">
        <v>27342967.949999928</v>
      </c>
      <c r="F52" s="53"/>
      <c r="G52" s="54"/>
    </row>
    <row r="53" spans="1:7" x14ac:dyDescent="0.25">
      <c r="A53" s="46"/>
      <c r="D53" s="66">
        <v>42458</v>
      </c>
      <c r="E53" s="67">
        <v>760105409.05000007</v>
      </c>
      <c r="F53" s="53"/>
      <c r="G53" s="54"/>
    </row>
    <row r="54" spans="1:7" x14ac:dyDescent="0.25">
      <c r="F54" s="53"/>
      <c r="G54" s="54"/>
    </row>
    <row r="55" spans="1:7" x14ac:dyDescent="0.25">
      <c r="A55" s="3" t="s">
        <v>45</v>
      </c>
      <c r="E55" s="61"/>
      <c r="F55" s="53"/>
      <c r="G55" s="54"/>
    </row>
    <row r="56" spans="1:7" x14ac:dyDescent="0.25">
      <c r="F56" s="53"/>
      <c r="G56" s="54"/>
    </row>
    <row r="57" spans="1:7" x14ac:dyDescent="0.25">
      <c r="A57" s="46" t="s">
        <v>39</v>
      </c>
      <c r="E57" s="68">
        <v>31608693.600000001</v>
      </c>
      <c r="F57" s="53"/>
      <c r="G57" s="54"/>
    </row>
    <row r="58" spans="1:7" x14ac:dyDescent="0.25">
      <c r="A58" s="46" t="s">
        <v>46</v>
      </c>
      <c r="E58" s="68">
        <v>0</v>
      </c>
      <c r="F58" s="53"/>
      <c r="G58" s="54"/>
    </row>
    <row r="59" spans="1:7" x14ac:dyDescent="0.25">
      <c r="A59" s="46" t="s">
        <v>47</v>
      </c>
      <c r="E59" s="69">
        <v>31608693.600000001</v>
      </c>
      <c r="F59" s="53"/>
      <c r="G59" s="54"/>
    </row>
    <row r="60" spans="1:7" x14ac:dyDescent="0.25">
      <c r="F60" s="53"/>
      <c r="G60" s="54"/>
    </row>
    <row r="61" spans="1:7" x14ac:dyDescent="0.25">
      <c r="A61" s="46" t="s">
        <v>48</v>
      </c>
      <c r="E61" s="29">
        <v>0</v>
      </c>
      <c r="F61" s="53"/>
      <c r="G61" s="54"/>
    </row>
    <row r="62" spans="1:7" x14ac:dyDescent="0.25">
      <c r="F62" s="53"/>
      <c r="G62" s="54"/>
    </row>
    <row r="63" spans="1:7" x14ac:dyDescent="0.25">
      <c r="A63" s="46" t="s">
        <v>49</v>
      </c>
      <c r="F63" s="53"/>
      <c r="G63" s="54"/>
    </row>
    <row r="64" spans="1:7" x14ac:dyDescent="0.25">
      <c r="A64" s="51" t="s">
        <v>50</v>
      </c>
      <c r="E64" s="68">
        <v>695981.68</v>
      </c>
      <c r="F64" s="53"/>
      <c r="G64" s="54"/>
    </row>
    <row r="65" spans="1:7" x14ac:dyDescent="0.25">
      <c r="A65" s="51" t="s">
        <v>51</v>
      </c>
      <c r="E65" s="68">
        <v>695981.68</v>
      </c>
      <c r="F65" s="53"/>
      <c r="G65" s="54"/>
    </row>
    <row r="66" spans="1:7" x14ac:dyDescent="0.25">
      <c r="A66" s="51" t="s">
        <v>52</v>
      </c>
      <c r="E66" s="69">
        <v>0</v>
      </c>
      <c r="F66" s="53"/>
      <c r="G66" s="54"/>
    </row>
    <row r="67" spans="1:7" x14ac:dyDescent="0.25">
      <c r="F67" s="53"/>
      <c r="G67" s="54"/>
    </row>
    <row r="68" spans="1:7" x14ac:dyDescent="0.25">
      <c r="A68" s="46" t="s">
        <v>53</v>
      </c>
      <c r="F68" s="53"/>
      <c r="G68" s="54"/>
    </row>
    <row r="69" spans="1:7" x14ac:dyDescent="0.25">
      <c r="A69" s="51" t="s">
        <v>54</v>
      </c>
      <c r="F69" s="53"/>
      <c r="G69" s="54"/>
    </row>
    <row r="70" spans="1:7" x14ac:dyDescent="0.25">
      <c r="A70" s="70" t="s">
        <v>55</v>
      </c>
      <c r="E70" s="68">
        <v>0</v>
      </c>
      <c r="F70" s="53"/>
      <c r="G70" s="54"/>
    </row>
    <row r="71" spans="1:7" x14ac:dyDescent="0.25">
      <c r="A71" s="70" t="s">
        <v>56</v>
      </c>
      <c r="E71" s="68">
        <v>0</v>
      </c>
      <c r="F71" s="53"/>
      <c r="G71" s="54"/>
    </row>
    <row r="72" spans="1:7" x14ac:dyDescent="0.25">
      <c r="A72" s="70" t="s">
        <v>57</v>
      </c>
      <c r="E72" s="68">
        <v>0</v>
      </c>
      <c r="F72" s="53"/>
      <c r="G72" s="54"/>
    </row>
    <row r="73" spans="1:7" x14ac:dyDescent="0.25">
      <c r="A73" s="70"/>
      <c r="E73" s="68"/>
      <c r="F73" s="53"/>
      <c r="G73" s="54"/>
    </row>
    <row r="74" spans="1:7" x14ac:dyDescent="0.25">
      <c r="A74" s="70" t="s">
        <v>58</v>
      </c>
      <c r="E74" s="68">
        <v>0</v>
      </c>
      <c r="F74" s="53"/>
      <c r="G74" s="54"/>
    </row>
    <row r="75" spans="1:7" x14ac:dyDescent="0.25">
      <c r="A75" s="70" t="s">
        <v>59</v>
      </c>
      <c r="E75" s="68">
        <v>0</v>
      </c>
      <c r="F75" s="53"/>
      <c r="G75" s="54"/>
    </row>
    <row r="76" spans="1:7" x14ac:dyDescent="0.25">
      <c r="F76" s="53"/>
      <c r="G76" s="54"/>
    </row>
    <row r="77" spans="1:7" x14ac:dyDescent="0.25">
      <c r="A77" s="51" t="s">
        <v>60</v>
      </c>
      <c r="F77" s="53"/>
      <c r="G77" s="54"/>
    </row>
    <row r="78" spans="1:7" x14ac:dyDescent="0.25">
      <c r="A78" s="70" t="s">
        <v>61</v>
      </c>
      <c r="E78" s="68">
        <v>0</v>
      </c>
      <c r="F78" s="53"/>
      <c r="G78" s="54"/>
    </row>
    <row r="79" spans="1:7" x14ac:dyDescent="0.25">
      <c r="A79" s="70" t="s">
        <v>62</v>
      </c>
      <c r="E79" s="68">
        <v>0</v>
      </c>
      <c r="F79" s="53"/>
      <c r="G79" s="54"/>
    </row>
    <row r="80" spans="1:7" x14ac:dyDescent="0.25">
      <c r="A80" s="70" t="s">
        <v>63</v>
      </c>
      <c r="E80" s="68">
        <v>307291.89</v>
      </c>
      <c r="F80" s="53"/>
      <c r="G80" s="54"/>
    </row>
    <row r="81" spans="1:7" x14ac:dyDescent="0.25">
      <c r="A81" s="70"/>
      <c r="E81" s="68"/>
      <c r="F81" s="53"/>
      <c r="G81" s="54"/>
    </row>
    <row r="82" spans="1:7" x14ac:dyDescent="0.25">
      <c r="A82" s="70" t="s">
        <v>64</v>
      </c>
      <c r="E82" s="68">
        <v>307291.89</v>
      </c>
      <c r="F82" s="53"/>
      <c r="G82" s="54"/>
    </row>
    <row r="83" spans="1:7" x14ac:dyDescent="0.25">
      <c r="A83" s="70" t="s">
        <v>65</v>
      </c>
      <c r="E83" s="68">
        <v>0</v>
      </c>
      <c r="F83" s="53"/>
      <c r="G83" s="54"/>
    </row>
    <row r="84" spans="1:7" x14ac:dyDescent="0.25">
      <c r="A84" s="70"/>
      <c r="F84" s="53"/>
      <c r="G84" s="54"/>
    </row>
    <row r="85" spans="1:7" x14ac:dyDescent="0.25">
      <c r="A85" s="51" t="s">
        <v>66</v>
      </c>
      <c r="F85" s="53"/>
      <c r="G85" s="54"/>
    </row>
    <row r="86" spans="1:7" x14ac:dyDescent="0.25">
      <c r="A86" s="70" t="s">
        <v>67</v>
      </c>
      <c r="E86" s="68">
        <v>0</v>
      </c>
      <c r="F86" s="53"/>
      <c r="G86" s="54"/>
    </row>
    <row r="87" spans="1:7" x14ac:dyDescent="0.25">
      <c r="A87" s="70" t="s">
        <v>68</v>
      </c>
      <c r="E87" s="68">
        <v>0</v>
      </c>
      <c r="F87" s="53"/>
      <c r="G87" s="54"/>
    </row>
    <row r="88" spans="1:7" x14ac:dyDescent="0.25">
      <c r="A88" s="70" t="s">
        <v>69</v>
      </c>
      <c r="E88" s="68">
        <v>0</v>
      </c>
      <c r="F88" s="53"/>
      <c r="G88" s="54"/>
    </row>
    <row r="89" spans="1:7" x14ac:dyDescent="0.25">
      <c r="A89" s="70"/>
      <c r="E89" s="68"/>
      <c r="F89" s="53"/>
      <c r="G89" s="54"/>
    </row>
    <row r="90" spans="1:7" x14ac:dyDescent="0.25">
      <c r="A90" s="70" t="s">
        <v>70</v>
      </c>
      <c r="E90" s="68">
        <v>0</v>
      </c>
      <c r="F90" s="53"/>
      <c r="G90" s="54"/>
    </row>
    <row r="91" spans="1:7" x14ac:dyDescent="0.25">
      <c r="A91" s="70" t="s">
        <v>71</v>
      </c>
      <c r="E91" s="68">
        <v>0</v>
      </c>
      <c r="F91" s="53"/>
      <c r="G91" s="54"/>
    </row>
    <row r="92" spans="1:7" x14ac:dyDescent="0.25">
      <c r="A92" s="70"/>
      <c r="F92" s="53"/>
      <c r="G92" s="54"/>
    </row>
    <row r="93" spans="1:7" x14ac:dyDescent="0.25">
      <c r="A93" s="51" t="s">
        <v>72</v>
      </c>
      <c r="F93" s="53"/>
      <c r="G93" s="54"/>
    </row>
    <row r="94" spans="1:7" x14ac:dyDescent="0.25">
      <c r="A94" s="70" t="s">
        <v>73</v>
      </c>
      <c r="E94" s="68">
        <v>0</v>
      </c>
      <c r="F94" s="53"/>
      <c r="G94" s="54"/>
    </row>
    <row r="95" spans="1:7" x14ac:dyDescent="0.25">
      <c r="A95" s="70" t="s">
        <v>74</v>
      </c>
      <c r="E95" s="68">
        <v>0</v>
      </c>
      <c r="F95" s="53"/>
      <c r="G95" s="54"/>
    </row>
    <row r="96" spans="1:7" x14ac:dyDescent="0.25">
      <c r="A96" s="70" t="s">
        <v>75</v>
      </c>
      <c r="E96" s="68">
        <v>461150</v>
      </c>
      <c r="F96" s="53"/>
      <c r="G96" s="54"/>
    </row>
    <row r="97" spans="1:7" x14ac:dyDescent="0.25">
      <c r="A97" s="70"/>
      <c r="E97" s="68"/>
      <c r="F97" s="53"/>
      <c r="G97" s="54"/>
    </row>
    <row r="98" spans="1:7" x14ac:dyDescent="0.25">
      <c r="A98" s="70" t="s">
        <v>76</v>
      </c>
      <c r="E98" s="68">
        <v>461150</v>
      </c>
      <c r="F98" s="53"/>
      <c r="G98" s="54"/>
    </row>
    <row r="99" spans="1:7" x14ac:dyDescent="0.25">
      <c r="A99" s="70" t="s">
        <v>77</v>
      </c>
      <c r="E99" s="68">
        <v>0</v>
      </c>
      <c r="F99" s="53"/>
      <c r="G99" s="54"/>
    </row>
    <row r="100" spans="1:7" x14ac:dyDescent="0.25">
      <c r="F100" s="53"/>
      <c r="G100" s="54"/>
    </row>
    <row r="101" spans="1:7" x14ac:dyDescent="0.25">
      <c r="A101" s="51" t="s">
        <v>78</v>
      </c>
      <c r="F101" s="53"/>
      <c r="G101" s="54"/>
    </row>
    <row r="102" spans="1:7" x14ac:dyDescent="0.25">
      <c r="A102" s="70" t="s">
        <v>79</v>
      </c>
      <c r="E102" s="68">
        <v>0</v>
      </c>
      <c r="F102" s="53"/>
      <c r="G102" s="54"/>
    </row>
    <row r="103" spans="1:7" x14ac:dyDescent="0.25">
      <c r="A103" s="70" t="s">
        <v>80</v>
      </c>
      <c r="E103" s="68">
        <v>0</v>
      </c>
      <c r="F103" s="53"/>
      <c r="G103" s="54"/>
    </row>
    <row r="104" spans="1:7" x14ac:dyDescent="0.25">
      <c r="A104" s="70" t="s">
        <v>81</v>
      </c>
      <c r="E104" s="68">
        <v>120416.67</v>
      </c>
      <c r="F104" s="53"/>
      <c r="G104" s="54"/>
    </row>
    <row r="105" spans="1:7" x14ac:dyDescent="0.25">
      <c r="A105" s="70"/>
      <c r="E105" s="68"/>
      <c r="F105" s="53"/>
      <c r="G105" s="54"/>
    </row>
    <row r="106" spans="1:7" x14ac:dyDescent="0.25">
      <c r="A106" s="70" t="s">
        <v>82</v>
      </c>
      <c r="E106" s="68">
        <v>120416.67</v>
      </c>
      <c r="F106" s="53"/>
      <c r="G106" s="54"/>
    </row>
    <row r="107" spans="1:7" x14ac:dyDescent="0.25">
      <c r="A107" s="70" t="s">
        <v>83</v>
      </c>
      <c r="E107" s="68">
        <v>0</v>
      </c>
      <c r="F107" s="53"/>
      <c r="G107" s="54"/>
    </row>
    <row r="108" spans="1:7" x14ac:dyDescent="0.25">
      <c r="A108" s="70"/>
      <c r="E108" s="29"/>
      <c r="F108" s="53"/>
      <c r="G108" s="54"/>
    </row>
    <row r="109" spans="1:7" x14ac:dyDescent="0.25">
      <c r="A109" s="51" t="s">
        <v>84</v>
      </c>
      <c r="F109" s="53"/>
      <c r="G109" s="54"/>
    </row>
    <row r="110" spans="1:7" x14ac:dyDescent="0.25">
      <c r="A110" s="70" t="s">
        <v>85</v>
      </c>
      <c r="E110" s="69">
        <v>888858.56</v>
      </c>
      <c r="F110" s="53"/>
      <c r="G110" s="54"/>
    </row>
    <row r="111" spans="1:7" x14ac:dyDescent="0.25">
      <c r="A111" s="70" t="s">
        <v>86</v>
      </c>
      <c r="E111" s="69">
        <v>888858.56</v>
      </c>
      <c r="F111" s="53"/>
      <c r="G111" s="54"/>
    </row>
    <row r="112" spans="1:7" x14ac:dyDescent="0.25">
      <c r="A112" s="70" t="s">
        <v>87</v>
      </c>
      <c r="E112" s="69">
        <v>0</v>
      </c>
      <c r="F112" s="53"/>
      <c r="G112" s="54"/>
    </row>
    <row r="113" spans="1:7" x14ac:dyDescent="0.25">
      <c r="A113" s="70" t="s">
        <v>88</v>
      </c>
      <c r="E113" s="69">
        <v>0</v>
      </c>
      <c r="F113" s="53"/>
      <c r="G113" s="54"/>
    </row>
    <row r="114" spans="1:7" x14ac:dyDescent="0.25">
      <c r="F114" s="53"/>
      <c r="G114" s="54"/>
    </row>
    <row r="115" spans="1:7" x14ac:dyDescent="0.25">
      <c r="A115" s="46" t="s">
        <v>89</v>
      </c>
      <c r="E115" s="26">
        <v>30023853.364266668</v>
      </c>
      <c r="F115" s="53"/>
      <c r="G115" s="54"/>
    </row>
    <row r="116" spans="1:7" x14ac:dyDescent="0.25">
      <c r="A116" s="51"/>
      <c r="F116" s="53"/>
      <c r="G116" s="54"/>
    </row>
    <row r="117" spans="1:7" x14ac:dyDescent="0.25">
      <c r="A117" s="46" t="s">
        <v>90</v>
      </c>
      <c r="E117" s="71">
        <v>27342967.949999925</v>
      </c>
      <c r="F117" s="53"/>
      <c r="G117" s="54"/>
    </row>
    <row r="118" spans="1:7" x14ac:dyDescent="0.25">
      <c r="A118" s="46"/>
      <c r="F118" s="53"/>
      <c r="G118" s="54"/>
    </row>
    <row r="119" spans="1:7" x14ac:dyDescent="0.25">
      <c r="A119" s="51" t="s">
        <v>91</v>
      </c>
      <c r="E119" s="68">
        <v>0</v>
      </c>
      <c r="F119" s="53"/>
      <c r="G119" s="54"/>
    </row>
    <row r="120" spans="1:7" x14ac:dyDescent="0.25">
      <c r="A120" s="51" t="s">
        <v>92</v>
      </c>
      <c r="E120" s="72">
        <v>27342967.949999925</v>
      </c>
      <c r="F120" s="53"/>
      <c r="G120" s="54"/>
    </row>
    <row r="121" spans="1:7" x14ac:dyDescent="0.25">
      <c r="A121" s="51" t="s">
        <v>93</v>
      </c>
      <c r="E121" s="69">
        <v>0</v>
      </c>
      <c r="F121" s="53"/>
      <c r="G121" s="54"/>
    </row>
    <row r="122" spans="1:7" x14ac:dyDescent="0.25">
      <c r="A122" s="51"/>
      <c r="E122" s="26"/>
      <c r="F122" s="53"/>
      <c r="G122" s="54"/>
    </row>
    <row r="123" spans="1:7" x14ac:dyDescent="0.25">
      <c r="A123" s="46" t="s">
        <v>94</v>
      </c>
      <c r="E123" s="69">
        <v>0</v>
      </c>
      <c r="F123" s="53"/>
      <c r="G123" s="54"/>
    </row>
    <row r="124" spans="1:7" x14ac:dyDescent="0.25">
      <c r="A124" s="46"/>
      <c r="E124" s="73"/>
      <c r="F124" s="53"/>
      <c r="G124" s="54"/>
    </row>
    <row r="125" spans="1:7" x14ac:dyDescent="0.25">
      <c r="A125" s="51" t="s">
        <v>95</v>
      </c>
      <c r="E125" s="68">
        <v>0</v>
      </c>
      <c r="F125" s="53"/>
      <c r="G125" s="54"/>
    </row>
    <row r="126" spans="1:7" x14ac:dyDescent="0.25">
      <c r="A126" s="51" t="s">
        <v>96</v>
      </c>
      <c r="E126" s="69">
        <v>0</v>
      </c>
      <c r="F126" s="53"/>
      <c r="G126" s="54"/>
    </row>
    <row r="127" spans="1:7" x14ac:dyDescent="0.25">
      <c r="A127" s="51" t="s">
        <v>97</v>
      </c>
      <c r="E127" s="69">
        <v>0</v>
      </c>
      <c r="F127" s="53"/>
      <c r="G127" s="54"/>
    </row>
    <row r="128" spans="1:7" x14ac:dyDescent="0.25">
      <c r="A128" s="51"/>
      <c r="E128" s="26"/>
      <c r="F128" s="53"/>
      <c r="G128" s="54"/>
    </row>
    <row r="129" spans="1:7" x14ac:dyDescent="0.25">
      <c r="A129" s="46" t="s">
        <v>98</v>
      </c>
      <c r="E129" s="69">
        <v>2680885.4142667428</v>
      </c>
      <c r="F129" s="53"/>
      <c r="G129" s="54"/>
    </row>
    <row r="130" spans="1:7" x14ac:dyDescent="0.25">
      <c r="A130" s="51" t="s">
        <v>99</v>
      </c>
      <c r="E130" s="68">
        <v>0</v>
      </c>
      <c r="F130" s="53"/>
      <c r="G130" s="54"/>
    </row>
    <row r="131" spans="1:7" x14ac:dyDescent="0.25">
      <c r="A131" s="46" t="s">
        <v>100</v>
      </c>
      <c r="E131" s="69">
        <v>2680885.4142667428</v>
      </c>
      <c r="F131" s="53"/>
      <c r="G131" s="54"/>
    </row>
    <row r="132" spans="1:7" x14ac:dyDescent="0.25">
      <c r="F132" s="53"/>
      <c r="G132" s="54"/>
    </row>
    <row r="133" spans="1:7" hidden="1" x14ac:dyDescent="0.25">
      <c r="A133" s="3" t="s">
        <v>101</v>
      </c>
      <c r="F133" s="53"/>
      <c r="G133" s="54"/>
    </row>
    <row r="134" spans="1:7" hidden="1" x14ac:dyDescent="0.25">
      <c r="F134" s="53"/>
      <c r="G134" s="54"/>
    </row>
    <row r="135" spans="1:7" hidden="1" x14ac:dyDescent="0.25">
      <c r="A135" s="46" t="s">
        <v>102</v>
      </c>
      <c r="E135" s="68">
        <v>0</v>
      </c>
      <c r="F135" s="53"/>
      <c r="G135" s="54"/>
    </row>
    <row r="136" spans="1:7" hidden="1" x14ac:dyDescent="0.25">
      <c r="A136" s="46" t="s">
        <v>103</v>
      </c>
      <c r="E136" s="74">
        <v>0</v>
      </c>
      <c r="F136" s="53"/>
      <c r="G136" s="54"/>
    </row>
    <row r="137" spans="1:7" hidden="1" x14ac:dyDescent="0.25">
      <c r="A137" s="46" t="s">
        <v>104</v>
      </c>
      <c r="E137" s="69">
        <v>0</v>
      </c>
      <c r="F137" s="53"/>
      <c r="G137" s="54"/>
    </row>
    <row r="138" spans="1:7" hidden="1" x14ac:dyDescent="0.25">
      <c r="A138" s="46"/>
      <c r="E138" s="26"/>
      <c r="F138" s="53"/>
      <c r="G138" s="54"/>
    </row>
    <row r="139" spans="1:7" hidden="1" x14ac:dyDescent="0.25">
      <c r="A139" s="46"/>
      <c r="E139" s="26"/>
      <c r="F139" s="53"/>
      <c r="G139" s="54"/>
    </row>
    <row r="140" spans="1:7" x14ac:dyDescent="0.25">
      <c r="F140" s="53"/>
      <c r="G140" s="54"/>
    </row>
    <row r="141" spans="1:7" x14ac:dyDescent="0.25">
      <c r="A141" s="3" t="s">
        <v>105</v>
      </c>
      <c r="F141" s="53"/>
      <c r="G141" s="54"/>
    </row>
    <row r="142" spans="1:7" x14ac:dyDescent="0.25">
      <c r="F142" s="53"/>
      <c r="G142" s="54"/>
    </row>
    <row r="143" spans="1:7" x14ac:dyDescent="0.25">
      <c r="A143" s="46" t="s">
        <v>106</v>
      </c>
      <c r="E143" s="69">
        <v>10471378.5</v>
      </c>
      <c r="F143" s="53"/>
      <c r="G143" s="54"/>
    </row>
    <row r="144" spans="1:7" x14ac:dyDescent="0.25">
      <c r="A144" s="46" t="s">
        <v>107</v>
      </c>
      <c r="E144" s="69">
        <v>10471378.5</v>
      </c>
      <c r="F144" s="75"/>
      <c r="G144" s="54"/>
    </row>
    <row r="145" spans="1:256" x14ac:dyDescent="0.25">
      <c r="A145" s="46" t="s">
        <v>108</v>
      </c>
      <c r="E145" s="68">
        <v>10471378.5</v>
      </c>
      <c r="F145" s="53"/>
      <c r="G145" s="54"/>
    </row>
    <row r="146" spans="1:256" s="2" customFormat="1" x14ac:dyDescent="0.25">
      <c r="A146" s="76" t="s">
        <v>109</v>
      </c>
      <c r="B146" s="76"/>
      <c r="C146" s="76"/>
      <c r="D146" s="76"/>
      <c r="E146" s="68">
        <v>0</v>
      </c>
      <c r="F146" s="4"/>
      <c r="G146" s="54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v>10471378.5</v>
      </c>
      <c r="F147" s="53"/>
      <c r="G147" s="54"/>
    </row>
    <row r="148" spans="1:256" x14ac:dyDescent="0.25">
      <c r="F148" s="53"/>
      <c r="G148" s="54"/>
    </row>
    <row r="149" spans="1:256" x14ac:dyDescent="0.25">
      <c r="A149" s="46" t="s">
        <v>111</v>
      </c>
      <c r="D149" s="77"/>
      <c r="E149" s="26">
        <v>10471378.5</v>
      </c>
      <c r="F149" s="53"/>
      <c r="G149" s="54"/>
    </row>
    <row r="150" spans="1:256" x14ac:dyDescent="0.25">
      <c r="F150" s="53"/>
      <c r="G150" s="54"/>
    </row>
    <row r="151" spans="1:256" x14ac:dyDescent="0.25">
      <c r="A151" s="3" t="s">
        <v>112</v>
      </c>
      <c r="F151" s="53"/>
      <c r="G151" s="54"/>
    </row>
    <row r="152" spans="1:256" x14ac:dyDescent="0.25">
      <c r="F152" s="53"/>
      <c r="G152" s="54"/>
    </row>
    <row r="153" spans="1:256" x14ac:dyDescent="0.25">
      <c r="A153" s="46" t="s">
        <v>113</v>
      </c>
      <c r="E153" s="78">
        <v>3.0979543299999999E-2</v>
      </c>
      <c r="F153" s="53"/>
      <c r="G153" s="54"/>
    </row>
    <row r="154" spans="1:256" x14ac:dyDescent="0.25">
      <c r="A154" s="46" t="s">
        <v>114</v>
      </c>
      <c r="E154" s="79">
        <v>47.864663</v>
      </c>
      <c r="F154" s="53"/>
      <c r="G154" s="54"/>
    </row>
    <row r="155" spans="1:256" x14ac:dyDescent="0.25">
      <c r="F155" s="53"/>
      <c r="G155" s="54"/>
    </row>
    <row r="156" spans="1:256" x14ac:dyDescent="0.25">
      <c r="D156" s="63" t="s">
        <v>42</v>
      </c>
      <c r="E156" s="63" t="s">
        <v>41</v>
      </c>
      <c r="F156" s="53"/>
      <c r="G156" s="54"/>
    </row>
    <row r="157" spans="1:256" x14ac:dyDescent="0.25">
      <c r="A157" s="46" t="s">
        <v>115</v>
      </c>
      <c r="D157" s="69">
        <v>527244.9</v>
      </c>
      <c r="E157" s="3">
        <v>27</v>
      </c>
      <c r="F157" s="80"/>
      <c r="G157" s="54"/>
    </row>
    <row r="158" spans="1:256" x14ac:dyDescent="0.25">
      <c r="A158" s="46" t="s">
        <v>116</v>
      </c>
      <c r="D158" s="74">
        <v>197822.19</v>
      </c>
      <c r="F158" s="53"/>
      <c r="G158" s="54"/>
    </row>
    <row r="159" spans="1:256" x14ac:dyDescent="0.25">
      <c r="A159" s="3" t="s">
        <v>117</v>
      </c>
      <c r="D159" s="26">
        <v>329422.71000000002</v>
      </c>
    </row>
    <row r="160" spans="1:256" x14ac:dyDescent="0.25">
      <c r="A160" s="46" t="s">
        <v>118</v>
      </c>
      <c r="D160" s="69">
        <v>835178010.88</v>
      </c>
      <c r="F160" s="80"/>
      <c r="G160" s="54"/>
    </row>
    <row r="161" spans="1:7" x14ac:dyDescent="0.25">
      <c r="F161" s="80"/>
      <c r="G161" s="54"/>
    </row>
    <row r="162" spans="1:7" x14ac:dyDescent="0.25">
      <c r="A162" s="46" t="s">
        <v>119</v>
      </c>
      <c r="D162" s="81">
        <v>1.4864307E-3</v>
      </c>
      <c r="F162" s="80"/>
      <c r="G162" s="54"/>
    </row>
    <row r="163" spans="1:7" x14ac:dyDescent="0.25">
      <c r="A163" s="46" t="s">
        <v>120</v>
      </c>
      <c r="D163" s="81">
        <v>2.2414552999999999E-3</v>
      </c>
      <c r="F163" s="80"/>
      <c r="G163" s="54"/>
    </row>
    <row r="164" spans="1:7" x14ac:dyDescent="0.25">
      <c r="A164" s="46" t="s">
        <v>121</v>
      </c>
      <c r="D164" s="81">
        <v>6.0210704999999996E-3</v>
      </c>
      <c r="F164" s="80"/>
      <c r="G164" s="54"/>
    </row>
    <row r="165" spans="1:7" x14ac:dyDescent="0.25">
      <c r="A165" s="46" t="s">
        <v>122</v>
      </c>
      <c r="D165" s="81">
        <v>4.7332095295885201E-3</v>
      </c>
      <c r="F165" s="53"/>
      <c r="G165" s="54"/>
    </row>
    <row r="166" spans="1:7" x14ac:dyDescent="0.25">
      <c r="A166" s="46" t="s">
        <v>123</v>
      </c>
      <c r="D166" s="78">
        <v>3.6205415073971301E-3</v>
      </c>
      <c r="F166" s="53"/>
      <c r="G166" s="54"/>
    </row>
    <row r="167" spans="1:7" x14ac:dyDescent="0.25">
      <c r="A167" s="46"/>
      <c r="F167" s="53"/>
      <c r="G167" s="54"/>
    </row>
    <row r="168" spans="1:7" x14ac:dyDescent="0.25">
      <c r="A168" s="46" t="s">
        <v>124</v>
      </c>
      <c r="D168" s="26">
        <v>2510449.0699999998</v>
      </c>
      <c r="F168" s="53"/>
      <c r="G168" s="54"/>
    </row>
    <row r="169" spans="1:7" x14ac:dyDescent="0.25">
      <c r="A169" s="46"/>
      <c r="F169" s="53"/>
      <c r="G169" s="54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54"/>
    </row>
    <row r="171" spans="1:7" x14ac:dyDescent="0.25">
      <c r="A171" s="51" t="s">
        <v>127</v>
      </c>
      <c r="D171" s="68">
        <v>2373655.09</v>
      </c>
      <c r="E171" s="83">
        <v>101</v>
      </c>
      <c r="F171" s="81">
        <v>2.9472184520394355E-3</v>
      </c>
      <c r="G171" s="54"/>
    </row>
    <row r="172" spans="1:7" x14ac:dyDescent="0.25">
      <c r="A172" s="51" t="s">
        <v>128</v>
      </c>
      <c r="D172" s="68">
        <v>650460.89</v>
      </c>
      <c r="E172" s="83">
        <v>31</v>
      </c>
      <c r="F172" s="81">
        <v>8.0763643606619946E-4</v>
      </c>
      <c r="G172" s="54"/>
    </row>
    <row r="173" spans="1:7" x14ac:dyDescent="0.25">
      <c r="A173" s="51" t="s">
        <v>129</v>
      </c>
      <c r="D173" s="23">
        <v>72786.77</v>
      </c>
      <c r="E173" s="84">
        <v>9</v>
      </c>
      <c r="F173" s="81">
        <v>9.0374761064527899E-5</v>
      </c>
      <c r="G173" s="54"/>
    </row>
    <row r="174" spans="1:7" x14ac:dyDescent="0.25">
      <c r="A174" s="51" t="s">
        <v>130</v>
      </c>
      <c r="D174" s="85">
        <v>0</v>
      </c>
      <c r="E174" s="86">
        <v>0</v>
      </c>
      <c r="F174" s="87">
        <v>0</v>
      </c>
      <c r="G174" s="54"/>
    </row>
    <row r="175" spans="1:7" x14ac:dyDescent="0.25">
      <c r="A175" s="46" t="s">
        <v>131</v>
      </c>
      <c r="D175" s="88">
        <v>3096902.75</v>
      </c>
      <c r="E175" s="83">
        <v>141</v>
      </c>
      <c r="F175" s="89">
        <v>3.8452296491701633E-3</v>
      </c>
      <c r="G175" s="54"/>
    </row>
    <row r="176" spans="1:7" x14ac:dyDescent="0.25">
      <c r="A176" s="46"/>
      <c r="D176" s="68"/>
      <c r="E176" s="83"/>
      <c r="F176" s="53"/>
      <c r="G176" s="54"/>
    </row>
    <row r="177" spans="1:7" x14ac:dyDescent="0.25">
      <c r="A177" s="46" t="s">
        <v>132</v>
      </c>
      <c r="D177" s="81"/>
      <c r="E177" s="81"/>
      <c r="F177" s="80"/>
      <c r="G177" s="54"/>
    </row>
    <row r="178" spans="1:7" x14ac:dyDescent="0.25">
      <c r="A178" s="46" t="s">
        <v>133</v>
      </c>
      <c r="D178" s="81">
        <v>8.2807979999999996E-4</v>
      </c>
      <c r="E178" s="81">
        <v>8.2418189999999998E-4</v>
      </c>
      <c r="F178" s="80"/>
      <c r="G178" s="54"/>
    </row>
    <row r="179" spans="1:7" x14ac:dyDescent="0.25">
      <c r="A179" s="46" t="s">
        <v>134</v>
      </c>
      <c r="D179" s="81">
        <v>1.1901599E-3</v>
      </c>
      <c r="E179" s="81">
        <v>1.1802624E-3</v>
      </c>
      <c r="F179" s="80"/>
      <c r="G179" s="54"/>
    </row>
    <row r="180" spans="1:7" x14ac:dyDescent="0.25">
      <c r="A180" s="46" t="s">
        <v>135</v>
      </c>
      <c r="D180" s="81">
        <v>1.0422113E-3</v>
      </c>
      <c r="E180" s="81">
        <v>1.063338E-3</v>
      </c>
      <c r="F180" s="80"/>
      <c r="G180" s="54"/>
    </row>
    <row r="181" spans="1:7" x14ac:dyDescent="0.25">
      <c r="A181" s="46" t="s">
        <v>136</v>
      </c>
      <c r="D181" s="81">
        <v>8.9801119713072731E-4</v>
      </c>
      <c r="E181" s="81">
        <v>9.4210749446511845E-4</v>
      </c>
      <c r="F181" s="53"/>
      <c r="G181" s="54"/>
    </row>
    <row r="182" spans="1:7" x14ac:dyDescent="0.25">
      <c r="A182" s="46" t="s">
        <v>137</v>
      </c>
      <c r="D182" s="81">
        <v>9.8961554928268195E-4</v>
      </c>
      <c r="E182" s="81">
        <v>1.0024724486162797E-3</v>
      </c>
      <c r="F182" s="53"/>
      <c r="G182" s="54"/>
    </row>
    <row r="183" spans="1:7" x14ac:dyDescent="0.25">
      <c r="F183" s="53"/>
      <c r="G183" s="54"/>
    </row>
    <row r="184" spans="1:7" x14ac:dyDescent="0.25">
      <c r="A184" s="2" t="s">
        <v>138</v>
      </c>
      <c r="B184" s="2"/>
      <c r="C184" s="2"/>
      <c r="D184" s="90">
        <v>845007.99</v>
      </c>
      <c r="F184" s="53"/>
      <c r="G184" s="54"/>
    </row>
    <row r="185" spans="1:7" x14ac:dyDescent="0.25">
      <c r="A185" s="2" t="s">
        <v>139</v>
      </c>
      <c r="B185" s="2"/>
      <c r="C185" s="2"/>
      <c r="D185" s="81">
        <v>1.049193351949358E-3</v>
      </c>
      <c r="F185" s="53"/>
      <c r="G185" s="54"/>
    </row>
    <row r="186" spans="1:7" x14ac:dyDescent="0.25">
      <c r="A186" s="2" t="s">
        <v>140</v>
      </c>
      <c r="B186" s="2"/>
      <c r="C186" s="2"/>
      <c r="D186" s="81">
        <v>4.9000000000000002E-2</v>
      </c>
      <c r="F186" s="53"/>
      <c r="G186" s="54"/>
    </row>
    <row r="187" spans="1:7" x14ac:dyDescent="0.25">
      <c r="A187" s="2" t="s">
        <v>141</v>
      </c>
      <c r="B187" s="2"/>
      <c r="C187" s="2"/>
      <c r="D187" s="91" t="s">
        <v>155</v>
      </c>
      <c r="F187" s="53"/>
      <c r="G187" s="54"/>
    </row>
    <row r="188" spans="1:7" x14ac:dyDescent="0.25">
      <c r="F188" s="53"/>
      <c r="G188" s="54"/>
    </row>
    <row r="189" spans="1:7" x14ac:dyDescent="0.25">
      <c r="A189" s="2" t="s">
        <v>142</v>
      </c>
      <c r="D189" s="92">
        <v>3891320.08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v>158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54"/>
    </row>
    <row r="193" spans="1:7" x14ac:dyDescent="0.25">
      <c r="F193" s="53"/>
      <c r="G193" s="54"/>
    </row>
    <row r="194" spans="1:7" x14ac:dyDescent="0.25">
      <c r="A194" s="46"/>
      <c r="E194" s="96"/>
      <c r="F194" s="53"/>
      <c r="G194" s="54"/>
    </row>
    <row r="195" spans="1:7" x14ac:dyDescent="0.25">
      <c r="A195" s="46" t="s">
        <v>145</v>
      </c>
      <c r="E195" s="73"/>
      <c r="F195" s="53"/>
      <c r="G195" s="54"/>
    </row>
    <row r="196" spans="1:7" x14ac:dyDescent="0.25">
      <c r="A196" s="46" t="s">
        <v>146</v>
      </c>
      <c r="E196" s="73"/>
      <c r="F196" s="53"/>
      <c r="G196" s="54"/>
    </row>
    <row r="197" spans="1:7" x14ac:dyDescent="0.25">
      <c r="A197" s="46" t="s">
        <v>147</v>
      </c>
      <c r="E197" s="96"/>
      <c r="F197" s="53"/>
      <c r="G197" s="54"/>
    </row>
    <row r="198" spans="1:7" x14ac:dyDescent="0.25">
      <c r="A198" s="46" t="s">
        <v>148</v>
      </c>
      <c r="E198" s="96" t="s">
        <v>156</v>
      </c>
      <c r="F198" s="53"/>
      <c r="G198" s="54"/>
    </row>
    <row r="199" spans="1:7" x14ac:dyDescent="0.25">
      <c r="A199" s="46"/>
      <c r="E199" s="73"/>
      <c r="F199" s="53"/>
      <c r="G199" s="54"/>
    </row>
    <row r="200" spans="1:7" x14ac:dyDescent="0.25">
      <c r="A200" s="46" t="s">
        <v>149</v>
      </c>
      <c r="E200" s="73"/>
      <c r="F200" s="53"/>
      <c r="G200" s="54"/>
    </row>
    <row r="201" spans="1:7" x14ac:dyDescent="0.25">
      <c r="A201" s="46" t="s">
        <v>150</v>
      </c>
      <c r="E201" s="96" t="s">
        <v>156</v>
      </c>
      <c r="F201" s="53"/>
      <c r="G201" s="54"/>
    </row>
    <row r="202" spans="1:7" x14ac:dyDescent="0.25">
      <c r="A202" s="46"/>
      <c r="E202" s="73"/>
      <c r="F202" s="53"/>
      <c r="G202" s="54"/>
    </row>
    <row r="203" spans="1:7" x14ac:dyDescent="0.25">
      <c r="A203" s="46" t="s">
        <v>151</v>
      </c>
      <c r="E203" s="73"/>
      <c r="F203" s="53"/>
      <c r="G203" s="54"/>
    </row>
    <row r="204" spans="1:7" x14ac:dyDescent="0.25">
      <c r="A204" s="46" t="s">
        <v>152</v>
      </c>
      <c r="E204" s="96" t="s">
        <v>156</v>
      </c>
      <c r="F204" s="53"/>
      <c r="G204" s="54"/>
    </row>
    <row r="205" spans="1:7" x14ac:dyDescent="0.25">
      <c r="A205" s="46"/>
      <c r="E205" s="96"/>
      <c r="F205" s="53"/>
      <c r="G205" s="54"/>
    </row>
    <row r="206" spans="1:7" x14ac:dyDescent="0.25">
      <c r="A206" s="46" t="s">
        <v>153</v>
      </c>
      <c r="E206" s="73"/>
      <c r="G206" s="54"/>
    </row>
    <row r="207" spans="1:7" x14ac:dyDescent="0.25">
      <c r="A207" s="46" t="s">
        <v>154</v>
      </c>
      <c r="E207" s="96" t="s">
        <v>156</v>
      </c>
      <c r="F207" s="49"/>
      <c r="G207" s="54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IV278"/>
  <sheetViews>
    <sheetView showRuler="0" zoomScale="80" zoomScaleNormal="80" zoomScaleSheetLayoutView="90" workbookViewId="0"/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f>[11]Notes!C20</f>
        <v>44530</v>
      </c>
      <c r="C3" s="8" t="s">
        <v>2</v>
      </c>
      <c r="D3" s="3">
        <f>[11]Notes!C30</f>
        <v>30</v>
      </c>
      <c r="E3" s="3" t="s">
        <v>3</v>
      </c>
      <c r="F3" s="9">
        <f>[11]Notes!C19+1</f>
        <v>44501</v>
      </c>
      <c r="G3" s="3"/>
    </row>
    <row r="4" spans="1:13" ht="15.75" customHeight="1" x14ac:dyDescent="0.3">
      <c r="A4" s="2" t="s">
        <v>4</v>
      </c>
      <c r="B4" s="7">
        <f>Curr_DistDate</f>
        <v>44545</v>
      </c>
      <c r="C4" s="8" t="s">
        <v>5</v>
      </c>
      <c r="D4" s="10">
        <f>[11]Notes!C31</f>
        <v>30</v>
      </c>
      <c r="E4" s="3" t="s">
        <v>6</v>
      </c>
      <c r="F4" s="9">
        <f>[11]Notes!C20</f>
        <v>44530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f>IF(Curr_DistDate&lt;&gt;First_DistDate,Prev_DistDate,[11]Notes!C15)</f>
        <v>44515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f>Curr_DistDate</f>
        <v>44545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98">
        <f>VLOOKUP("0809_COLLATERAL_BALANCE",'[11]Initial Data'!B:F,3,FALSE)</f>
        <v>1119632940.8099999</v>
      </c>
      <c r="D10" s="22">
        <f>Coll_BegBal</f>
        <v>542626228.21000004</v>
      </c>
      <c r="E10" s="23">
        <f>Coll_EndBal</f>
        <v>517957526.38</v>
      </c>
      <c r="F10" s="24">
        <f>IF(C12&lt;=0,0,E10/C12)</f>
        <v>0.49464120343469409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99">
        <f>VLOOKUP("OVERCOLLATERAL_BALANCE",'[11]Initial Data'!B:F,3,FALSE)</f>
        <v>72495090.620000005</v>
      </c>
      <c r="D11" s="22">
        <f>OC_BegBal</f>
        <v>25878880.489999998</v>
      </c>
      <c r="E11" s="23">
        <f>OC_EndBal</f>
        <v>24176414.859999999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100">
        <f>C10-C11</f>
        <v>1047137850.1899999</v>
      </c>
      <c r="D12" s="22">
        <f>Adj_BegBal</f>
        <v>516747347.72000003</v>
      </c>
      <c r="E12" s="23">
        <f>Adj_EndBal</f>
        <v>493781111.51999998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100">
        <f>SUM(C14:C19)</f>
        <v>1047137850.1900001</v>
      </c>
      <c r="D13" s="22">
        <f>SUM(D14:D19)</f>
        <v>516747347.71999997</v>
      </c>
      <c r="E13" s="23">
        <f>SUM(E14:E19)</f>
        <v>493781111.51999992</v>
      </c>
      <c r="F13" s="24">
        <f>IF(C13&lt;=0,0,E13/C13)</f>
        <v>0.47155311158927626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f>[11]Notes!$F$4</f>
        <v>9.7792999999999995E-3</v>
      </c>
      <c r="C14" s="99">
        <f>[11]Notes!$B$4</f>
        <v>162000000</v>
      </c>
      <c r="D14" s="22">
        <f>[11]Notes!C4</f>
        <v>0</v>
      </c>
      <c r="E14" s="23">
        <f>[11]Notes!P4</f>
        <v>0</v>
      </c>
      <c r="F14" s="24">
        <f t="shared" ref="F14:F19" si="0">IF(C14&lt;=0,0,E14/C14)</f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f>[11]Notes!$F$5</f>
        <v>1.4500000000000001E-2</v>
      </c>
      <c r="C15" s="99">
        <f>[11]Notes!$B$5</f>
        <v>352000000</v>
      </c>
      <c r="D15" s="22">
        <f>[11]Notes!C5</f>
        <v>0</v>
      </c>
      <c r="E15" s="23">
        <f>[11]Notes!P5</f>
        <v>0</v>
      </c>
      <c r="F15" s="24">
        <f t="shared" si="0"/>
        <v>0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f>[11]Notes!$F$6</f>
        <v>0</v>
      </c>
      <c r="C16" s="99">
        <f>[11]Notes!$B$6</f>
        <v>0</v>
      </c>
      <c r="D16" s="22">
        <f>[11]Notes!C6</f>
        <v>0</v>
      </c>
      <c r="E16" s="23">
        <f>[11]Notes!P6</f>
        <v>0</v>
      </c>
      <c r="F16" s="24">
        <f>IF(C16&lt;=0,0,E16/C16)</f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f>[11]Notes!$F$7</f>
        <v>1.38E-2</v>
      </c>
      <c r="C17" s="99">
        <f>[11]Notes!$B$7</f>
        <v>401000000</v>
      </c>
      <c r="D17" s="22">
        <f>[11]Notes!C7</f>
        <v>384609497.52999997</v>
      </c>
      <c r="E17" s="23">
        <f>[11]Notes!P7</f>
        <v>361643261.32999992</v>
      </c>
      <c r="F17" s="24">
        <f t="shared" si="0"/>
        <v>0.90185351952618431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f>[11]Notes!$F$8</f>
        <v>1.7000000000000001E-2</v>
      </c>
      <c r="C18" s="99">
        <f>[11]Notes!$B$8</f>
        <v>85000000</v>
      </c>
      <c r="D18" s="22">
        <f>[11]Notes!C8</f>
        <v>85000000</v>
      </c>
      <c r="E18" s="23">
        <f>[11]Notes!P8</f>
        <v>85000000</v>
      </c>
      <c r="F18" s="24">
        <f t="shared" si="0"/>
        <v>1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f>IF(OR(Curr_DistDate&gt;=A2_FinalDist,Events_of_Default="Yes",Rescission="Yes"),A2a_BegBal,IF(AND(A2a_BegBal&lt;&gt;0,A1_EndBal=0),MIN(A2a_BegBal,MAX(0,(Adj_BegBal-Adj_EndBal-C18)*'Nov21'!C15/SUM('Nov21'!C15:C16))),0))</f>
        <v>0</v>
      </c>
      <c r="C19" s="98">
        <f>[11]Notes!$B$9</f>
        <v>47137850.189999998</v>
      </c>
      <c r="D19" s="22">
        <f>[11]Notes!C9</f>
        <v>47137850.189999998</v>
      </c>
      <c r="E19" s="23">
        <f>[11]Notes!P9</f>
        <v>47137850.189999998</v>
      </c>
      <c r="F19" s="24">
        <f t="shared" si="0"/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f>[11]Notes!N4</f>
        <v>0</v>
      </c>
      <c r="C23" s="22">
        <f>[11]Notes!K4</f>
        <v>0</v>
      </c>
      <c r="D23" s="39">
        <f>IF(C14&lt;=0,0,B23/(C14/1000))</f>
        <v>0</v>
      </c>
      <c r="E23" s="40">
        <f>IF(C14&lt;=0,0,C23/(C14/1000))</f>
        <v>0</v>
      </c>
      <c r="F23" s="36"/>
    </row>
    <row r="24" spans="1:13" x14ac:dyDescent="0.25">
      <c r="A24" s="32" t="s">
        <v>19</v>
      </c>
      <c r="B24" s="22">
        <f>[11]Notes!N5</f>
        <v>0</v>
      </c>
      <c r="C24" s="22">
        <f>[11]Notes!K5</f>
        <v>0</v>
      </c>
      <c r="D24" s="39">
        <f t="shared" ref="D24:D28" si="1">IF(C15&lt;=0,0,B24/(C15/1000))</f>
        <v>0</v>
      </c>
      <c r="E24" s="40">
        <f t="shared" ref="E24:E28" si="2">IF(C15&lt;=0,0,C24/(C15/1000))</f>
        <v>0</v>
      </c>
      <c r="F24" s="36"/>
    </row>
    <row r="25" spans="1:13" x14ac:dyDescent="0.25">
      <c r="A25" s="32" t="s">
        <v>20</v>
      </c>
      <c r="B25" s="22">
        <f>[11]Notes!N6</f>
        <v>0</v>
      </c>
      <c r="C25" s="22">
        <f>[11]Notes!K6</f>
        <v>0</v>
      </c>
      <c r="D25" s="39">
        <f t="shared" si="1"/>
        <v>0</v>
      </c>
      <c r="E25" s="40">
        <f>IF(C16&lt;=0,0,C25/(C16/1000))</f>
        <v>0</v>
      </c>
      <c r="F25" s="36"/>
    </row>
    <row r="26" spans="1:13" x14ac:dyDescent="0.25">
      <c r="A26" s="32" t="s">
        <v>21</v>
      </c>
      <c r="B26" s="22">
        <f>[11]Notes!N7</f>
        <v>22966236.200000048</v>
      </c>
      <c r="C26" s="22">
        <f>[11]Notes!K7</f>
        <v>442300.92</v>
      </c>
      <c r="D26" s="39">
        <f t="shared" si="1"/>
        <v>57.272409476309349</v>
      </c>
      <c r="E26" s="40">
        <f t="shared" si="2"/>
        <v>1.1029948129675811</v>
      </c>
      <c r="F26" s="36"/>
    </row>
    <row r="27" spans="1:13" x14ac:dyDescent="0.25">
      <c r="A27" s="32" t="s">
        <v>22</v>
      </c>
      <c r="B27" s="22">
        <f>[11]Notes!N8</f>
        <v>0</v>
      </c>
      <c r="C27" s="22">
        <f>[11]Notes!K8</f>
        <v>120416.67</v>
      </c>
      <c r="D27" s="39">
        <f t="shared" si="1"/>
        <v>0</v>
      </c>
      <c r="E27" s="40">
        <f t="shared" si="2"/>
        <v>1.416666705882353</v>
      </c>
      <c r="F27" s="36"/>
    </row>
    <row r="28" spans="1:13" x14ac:dyDescent="0.25">
      <c r="A28" s="32" t="s">
        <v>23</v>
      </c>
      <c r="B28" s="22">
        <f>[11]Notes!N9</f>
        <v>0</v>
      </c>
      <c r="C28" s="22">
        <f>[11]Notes!K9</f>
        <v>0</v>
      </c>
      <c r="D28" s="39">
        <f t="shared" si="1"/>
        <v>0</v>
      </c>
      <c r="E28" s="40">
        <f t="shared" si="2"/>
        <v>0</v>
      </c>
      <c r="F28" s="36"/>
    </row>
    <row r="29" spans="1:13" ht="18.75" thickBot="1" x14ac:dyDescent="0.3">
      <c r="A29" s="41" t="s">
        <v>28</v>
      </c>
      <c r="B29" s="42">
        <f>SUM(B23:B28)</f>
        <v>22966236.200000048</v>
      </c>
      <c r="C29" s="42">
        <f>SUM(C23:C28)</f>
        <v>562717.59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f>[11]Sources!B6</f>
        <v>1424890.57</v>
      </c>
      <c r="F35" s="53"/>
      <c r="G35" s="93"/>
    </row>
    <row r="36" spans="1:7" x14ac:dyDescent="0.25">
      <c r="A36" s="51" t="s">
        <v>32</v>
      </c>
      <c r="E36" s="55">
        <f>[11]Sources!B28</f>
        <v>0</v>
      </c>
      <c r="F36" s="53"/>
      <c r="G36" s="93"/>
    </row>
    <row r="37" spans="1:7" x14ac:dyDescent="0.25">
      <c r="A37" s="46" t="s">
        <v>33</v>
      </c>
      <c r="E37" s="52">
        <f>SUM(E35:E36)</f>
        <v>1424890.57</v>
      </c>
      <c r="F37" s="53"/>
      <c r="G37" s="93"/>
    </row>
    <row r="38" spans="1:7" x14ac:dyDescent="0.25">
      <c r="E38" s="56"/>
      <c r="F38" s="53"/>
      <c r="G38" s="93"/>
    </row>
    <row r="39" spans="1:7" x14ac:dyDescent="0.25">
      <c r="A39" s="46" t="s">
        <v>34</v>
      </c>
      <c r="E39" s="56"/>
      <c r="F39" s="53"/>
      <c r="G39" s="93"/>
    </row>
    <row r="40" spans="1:7" x14ac:dyDescent="0.25">
      <c r="A40" s="51" t="s">
        <v>35</v>
      </c>
      <c r="E40" s="52">
        <f>[11]Sources!B14</f>
        <v>24534230.699999999</v>
      </c>
      <c r="F40" s="53"/>
      <c r="G40" s="93"/>
    </row>
    <row r="41" spans="1:7" x14ac:dyDescent="0.25">
      <c r="A41" s="51" t="s">
        <v>36</v>
      </c>
      <c r="E41" s="55">
        <f>[11]Sources!B29</f>
        <v>0</v>
      </c>
      <c r="F41" s="53"/>
      <c r="G41" s="93"/>
    </row>
    <row r="42" spans="1:7" x14ac:dyDescent="0.25">
      <c r="A42" s="46" t="s">
        <v>37</v>
      </c>
      <c r="E42" s="52">
        <f>SUM(E40:E41)</f>
        <v>24534230.699999999</v>
      </c>
      <c r="F42" s="53"/>
      <c r="G42" s="93"/>
    </row>
    <row r="43" spans="1:7" x14ac:dyDescent="0.25">
      <c r="A43" s="51"/>
      <c r="E43" s="57"/>
      <c r="F43" s="53"/>
      <c r="G43" s="93"/>
    </row>
    <row r="44" spans="1:7" x14ac:dyDescent="0.25">
      <c r="A44" s="46" t="s">
        <v>38</v>
      </c>
      <c r="E44" s="52">
        <f>[11]Sources!B16</f>
        <v>209266.34</v>
      </c>
      <c r="F44" s="53"/>
      <c r="G44" s="93"/>
    </row>
    <row r="45" spans="1:7" x14ac:dyDescent="0.25">
      <c r="A45" s="46"/>
      <c r="E45" s="52"/>
      <c r="F45" s="53"/>
      <c r="G45" s="93"/>
    </row>
    <row r="46" spans="1:7" x14ac:dyDescent="0.25">
      <c r="A46" s="46"/>
      <c r="E46" s="58"/>
      <c r="F46" s="53"/>
      <c r="G46" s="93"/>
    </row>
    <row r="47" spans="1:7" ht="18.75" thickBot="1" x14ac:dyDescent="0.3">
      <c r="A47" s="3" t="s">
        <v>39</v>
      </c>
      <c r="E47" s="59">
        <f>E37+E42+E44</f>
        <v>26168387.609999999</v>
      </c>
      <c r="F47" s="53"/>
      <c r="G47" s="93"/>
    </row>
    <row r="48" spans="1:7" ht="18.75" thickTop="1" x14ac:dyDescent="0.25">
      <c r="E48" s="60"/>
      <c r="F48" s="53"/>
      <c r="G48" s="93"/>
    </row>
    <row r="49" spans="1:7" x14ac:dyDescent="0.25">
      <c r="A49" s="3" t="s">
        <v>40</v>
      </c>
      <c r="D49" s="61"/>
      <c r="E49" s="62"/>
      <c r="F49" s="53"/>
      <c r="G49" s="93"/>
    </row>
    <row r="50" spans="1:7" x14ac:dyDescent="0.25">
      <c r="D50" s="63" t="s">
        <v>41</v>
      </c>
      <c r="E50" s="63" t="s">
        <v>42</v>
      </c>
      <c r="F50" s="53"/>
      <c r="G50" s="93"/>
    </row>
    <row r="51" spans="1:7" x14ac:dyDescent="0.25">
      <c r="A51" s="46" t="s">
        <v>43</v>
      </c>
      <c r="D51" s="64">
        <f>[11]Collateral!C4</f>
        <v>34033</v>
      </c>
      <c r="E51" s="58">
        <f>Adj_BegBal</f>
        <v>516747347.72000003</v>
      </c>
      <c r="F51" s="53"/>
      <c r="G51" s="93"/>
    </row>
    <row r="52" spans="1:7" x14ac:dyDescent="0.25">
      <c r="A52" s="46" t="s">
        <v>44</v>
      </c>
      <c r="D52" s="65"/>
      <c r="E52" s="55">
        <f>D12-E12</f>
        <v>22966236.200000048</v>
      </c>
      <c r="F52" s="53"/>
      <c r="G52" s="93"/>
    </row>
    <row r="53" spans="1:7" x14ac:dyDescent="0.25">
      <c r="A53" s="46"/>
      <c r="D53" s="66">
        <f>IF([11]Notes!S1=1,[11]Collateral!C5,0)</f>
        <v>33430</v>
      </c>
      <c r="E53" s="67">
        <f>E51-E52</f>
        <v>493781111.51999998</v>
      </c>
      <c r="F53" s="53"/>
      <c r="G53" s="93"/>
    </row>
    <row r="54" spans="1:7" x14ac:dyDescent="0.25">
      <c r="F54" s="53"/>
      <c r="G54" s="93"/>
    </row>
    <row r="55" spans="1:7" x14ac:dyDescent="0.25">
      <c r="A55" s="3" t="s">
        <v>45</v>
      </c>
      <c r="E55" s="61"/>
      <c r="F55" s="53"/>
      <c r="G55" s="93"/>
    </row>
    <row r="56" spans="1:7" x14ac:dyDescent="0.25">
      <c r="F56" s="53"/>
      <c r="G56" s="93"/>
    </row>
    <row r="57" spans="1:7" x14ac:dyDescent="0.25">
      <c r="A57" s="46" t="s">
        <v>39</v>
      </c>
      <c r="E57" s="68">
        <f>E47</f>
        <v>26168387.609999999</v>
      </c>
      <c r="F57" s="53"/>
      <c r="G57" s="93"/>
    </row>
    <row r="58" spans="1:7" x14ac:dyDescent="0.25">
      <c r="A58" s="46" t="s">
        <v>46</v>
      </c>
      <c r="E58" s="68">
        <f>'[11]Credit Support'!B6</f>
        <v>0</v>
      </c>
      <c r="F58" s="53"/>
      <c r="G58" s="93"/>
    </row>
    <row r="59" spans="1:7" x14ac:dyDescent="0.25">
      <c r="A59" s="46" t="s">
        <v>47</v>
      </c>
      <c r="E59" s="69">
        <f>SUM(E57:E58)</f>
        <v>26168387.609999999</v>
      </c>
      <c r="F59" s="53"/>
      <c r="G59" s="93"/>
    </row>
    <row r="60" spans="1:7" x14ac:dyDescent="0.25">
      <c r="F60" s="53"/>
      <c r="G60" s="93"/>
    </row>
    <row r="61" spans="1:7" x14ac:dyDescent="0.25">
      <c r="A61" s="46" t="s">
        <v>48</v>
      </c>
      <c r="E61" s="29">
        <f>[11]Waterfall!B9</f>
        <v>0</v>
      </c>
      <c r="F61" s="53"/>
      <c r="G61" s="93"/>
    </row>
    <row r="62" spans="1:7" x14ac:dyDescent="0.25">
      <c r="F62" s="53"/>
      <c r="G62" s="93"/>
    </row>
    <row r="63" spans="1:7" x14ac:dyDescent="0.25">
      <c r="A63" s="46" t="s">
        <v>49</v>
      </c>
      <c r="F63" s="53"/>
      <c r="G63" s="93"/>
    </row>
    <row r="64" spans="1:7" x14ac:dyDescent="0.25">
      <c r="A64" s="51" t="s">
        <v>50</v>
      </c>
      <c r="E64" s="68">
        <f>ROUND([11]Waterfall!B10,2)</f>
        <v>452188.52</v>
      </c>
      <c r="F64" s="53"/>
      <c r="G64" s="93"/>
    </row>
    <row r="65" spans="1:7" x14ac:dyDescent="0.25">
      <c r="A65" s="51" t="s">
        <v>51</v>
      </c>
      <c r="E65" s="68">
        <f>ROUND([11]Waterfall!C10,2)</f>
        <v>452188.52</v>
      </c>
      <c r="F65" s="53"/>
      <c r="G65" s="93"/>
    </row>
    <row r="66" spans="1:7" x14ac:dyDescent="0.25">
      <c r="A66" s="51" t="s">
        <v>52</v>
      </c>
      <c r="E66" s="69">
        <f>[11]Waterfall!E10</f>
        <v>0</v>
      </c>
      <c r="F66" s="53"/>
      <c r="G66" s="93"/>
    </row>
    <row r="67" spans="1:7" x14ac:dyDescent="0.25">
      <c r="F67" s="53"/>
      <c r="G67" s="93"/>
    </row>
    <row r="68" spans="1:7" x14ac:dyDescent="0.25">
      <c r="A68" s="46" t="s">
        <v>53</v>
      </c>
      <c r="F68" s="53"/>
      <c r="G68" s="93"/>
    </row>
    <row r="69" spans="1:7" x14ac:dyDescent="0.25">
      <c r="A69" s="51" t="s">
        <v>54</v>
      </c>
      <c r="F69" s="53"/>
      <c r="G69" s="93"/>
    </row>
    <row r="70" spans="1:7" x14ac:dyDescent="0.25">
      <c r="A70" s="70" t="s">
        <v>55</v>
      </c>
      <c r="E70" s="68">
        <f>[11]Notes!I4</f>
        <v>0</v>
      </c>
      <c r="F70" s="53"/>
      <c r="G70" s="93"/>
    </row>
    <row r="71" spans="1:7" x14ac:dyDescent="0.25">
      <c r="A71" s="70" t="s">
        <v>56</v>
      </c>
      <c r="E71" s="68">
        <f>[11]Notes!J4</f>
        <v>0</v>
      </c>
      <c r="F71" s="53"/>
      <c r="G71" s="93"/>
    </row>
    <row r="72" spans="1:7" x14ac:dyDescent="0.25">
      <c r="A72" s="70" t="s">
        <v>57</v>
      </c>
      <c r="E72" s="68">
        <f>[11]Notes!H4</f>
        <v>0</v>
      </c>
      <c r="F72" s="53"/>
      <c r="G72" s="93"/>
    </row>
    <row r="73" spans="1:7" x14ac:dyDescent="0.25">
      <c r="A73" s="70"/>
      <c r="E73" s="68"/>
      <c r="F73" s="53"/>
      <c r="G73" s="93"/>
    </row>
    <row r="74" spans="1:7" x14ac:dyDescent="0.25">
      <c r="A74" s="70" t="s">
        <v>58</v>
      </c>
      <c r="E74" s="68">
        <f>[11]Notes!K4</f>
        <v>0</v>
      </c>
      <c r="F74" s="53"/>
      <c r="G74" s="93"/>
    </row>
    <row r="75" spans="1:7" x14ac:dyDescent="0.25">
      <c r="A75" s="70" t="s">
        <v>59</v>
      </c>
      <c r="E75" s="68">
        <f>[11]Notes!L4-[11]Notes!I4</f>
        <v>0</v>
      </c>
      <c r="F75" s="53"/>
      <c r="G75" s="93"/>
    </row>
    <row r="76" spans="1:7" x14ac:dyDescent="0.25">
      <c r="F76" s="53"/>
      <c r="G76" s="93"/>
    </row>
    <row r="77" spans="1:7" x14ac:dyDescent="0.25">
      <c r="A77" s="51" t="s">
        <v>60</v>
      </c>
      <c r="F77" s="53"/>
      <c r="G77" s="93"/>
    </row>
    <row r="78" spans="1:7" x14ac:dyDescent="0.25">
      <c r="A78" s="70" t="s">
        <v>61</v>
      </c>
      <c r="E78" s="68">
        <f>[11]Notes!I5</f>
        <v>0</v>
      </c>
      <c r="F78" s="53"/>
      <c r="G78" s="93"/>
    </row>
    <row r="79" spans="1:7" x14ac:dyDescent="0.25">
      <c r="A79" s="70" t="s">
        <v>62</v>
      </c>
      <c r="E79" s="68">
        <f>[11]Notes!J5</f>
        <v>0</v>
      </c>
      <c r="F79" s="53"/>
      <c r="G79" s="93"/>
    </row>
    <row r="80" spans="1:7" x14ac:dyDescent="0.25">
      <c r="A80" s="70" t="s">
        <v>63</v>
      </c>
      <c r="E80" s="68">
        <f>[11]Notes!H5</f>
        <v>0</v>
      </c>
      <c r="F80" s="53"/>
      <c r="G80" s="93"/>
    </row>
    <row r="81" spans="1:7" x14ac:dyDescent="0.25">
      <c r="A81" s="70"/>
      <c r="E81" s="68"/>
      <c r="F81" s="53"/>
      <c r="G81" s="93"/>
    </row>
    <row r="82" spans="1:7" x14ac:dyDescent="0.25">
      <c r="A82" s="70" t="s">
        <v>64</v>
      </c>
      <c r="E82" s="68">
        <f>[11]Notes!K5</f>
        <v>0</v>
      </c>
      <c r="F82" s="53"/>
      <c r="G82" s="93"/>
    </row>
    <row r="83" spans="1:7" x14ac:dyDescent="0.25">
      <c r="A83" s="70" t="s">
        <v>65</v>
      </c>
      <c r="E83" s="68">
        <f>[11]Notes!L5-[11]Notes!I5</f>
        <v>0</v>
      </c>
      <c r="F83" s="53"/>
      <c r="G83" s="93"/>
    </row>
    <row r="84" spans="1:7" x14ac:dyDescent="0.25">
      <c r="A84" s="70"/>
      <c r="F84" s="53"/>
      <c r="G84" s="93"/>
    </row>
    <row r="85" spans="1:7" x14ac:dyDescent="0.25">
      <c r="A85" s="51" t="s">
        <v>66</v>
      </c>
      <c r="F85" s="53"/>
      <c r="G85" s="93"/>
    </row>
    <row r="86" spans="1:7" x14ac:dyDescent="0.25">
      <c r="A86" s="70" t="s">
        <v>67</v>
      </c>
      <c r="E86" s="68">
        <f>[11]Notes!I6</f>
        <v>0</v>
      </c>
      <c r="F86" s="53"/>
      <c r="G86" s="93"/>
    </row>
    <row r="87" spans="1:7" x14ac:dyDescent="0.25">
      <c r="A87" s="70" t="s">
        <v>68</v>
      </c>
      <c r="E87" s="68">
        <f>[11]Notes!J6</f>
        <v>0</v>
      </c>
      <c r="F87" s="53"/>
      <c r="G87" s="93"/>
    </row>
    <row r="88" spans="1:7" x14ac:dyDescent="0.25">
      <c r="A88" s="70" t="s">
        <v>69</v>
      </c>
      <c r="E88" s="68">
        <f>[11]Notes!H6</f>
        <v>0</v>
      </c>
      <c r="F88" s="53"/>
      <c r="G88" s="93"/>
    </row>
    <row r="89" spans="1:7" x14ac:dyDescent="0.25">
      <c r="A89" s="70"/>
      <c r="E89" s="68"/>
      <c r="F89" s="53"/>
      <c r="G89" s="93"/>
    </row>
    <row r="90" spans="1:7" x14ac:dyDescent="0.25">
      <c r="A90" s="70" t="s">
        <v>70</v>
      </c>
      <c r="E90" s="68">
        <f>[11]Notes!K6</f>
        <v>0</v>
      </c>
      <c r="F90" s="53"/>
      <c r="G90" s="93"/>
    </row>
    <row r="91" spans="1:7" x14ac:dyDescent="0.25">
      <c r="A91" s="70" t="s">
        <v>71</v>
      </c>
      <c r="E91" s="68">
        <f>[11]Notes!L6-[11]Notes!I6</f>
        <v>0</v>
      </c>
      <c r="F91" s="53"/>
      <c r="G91" s="93"/>
    </row>
    <row r="92" spans="1:7" x14ac:dyDescent="0.25">
      <c r="A92" s="70"/>
      <c r="F92" s="53"/>
      <c r="G92" s="93"/>
    </row>
    <row r="93" spans="1:7" x14ac:dyDescent="0.25">
      <c r="A93" s="51" t="s">
        <v>72</v>
      </c>
      <c r="F93" s="53"/>
      <c r="G93" s="93"/>
    </row>
    <row r="94" spans="1:7" x14ac:dyDescent="0.25">
      <c r="A94" s="70" t="s">
        <v>73</v>
      </c>
      <c r="E94" s="68">
        <f>[11]Notes!I7</f>
        <v>0</v>
      </c>
      <c r="F94" s="53"/>
      <c r="G94" s="93"/>
    </row>
    <row r="95" spans="1:7" x14ac:dyDescent="0.25">
      <c r="A95" s="70" t="s">
        <v>74</v>
      </c>
      <c r="E95" s="68">
        <f>[11]Notes!J7</f>
        <v>0</v>
      </c>
      <c r="F95" s="53"/>
      <c r="G95" s="93"/>
    </row>
    <row r="96" spans="1:7" x14ac:dyDescent="0.25">
      <c r="A96" s="70" t="s">
        <v>75</v>
      </c>
      <c r="E96" s="68">
        <f>[11]Notes!H7</f>
        <v>442300.92</v>
      </c>
      <c r="F96" s="53"/>
      <c r="G96" s="93"/>
    </row>
    <row r="97" spans="1:7" x14ac:dyDescent="0.25">
      <c r="A97" s="70"/>
      <c r="E97" s="68"/>
      <c r="F97" s="53"/>
      <c r="G97" s="93"/>
    </row>
    <row r="98" spans="1:7" x14ac:dyDescent="0.25">
      <c r="A98" s="70" t="s">
        <v>76</v>
      </c>
      <c r="E98" s="68">
        <f>[11]Notes!K7</f>
        <v>442300.92</v>
      </c>
      <c r="F98" s="53"/>
      <c r="G98" s="93"/>
    </row>
    <row r="99" spans="1:7" x14ac:dyDescent="0.25">
      <c r="A99" s="70" t="s">
        <v>77</v>
      </c>
      <c r="E99" s="68">
        <f>[11]Notes!L7-[11]Notes!I7</f>
        <v>0</v>
      </c>
      <c r="F99" s="53"/>
      <c r="G99" s="93"/>
    </row>
    <row r="100" spans="1:7" x14ac:dyDescent="0.25">
      <c r="F100" s="53"/>
      <c r="G100" s="93"/>
    </row>
    <row r="101" spans="1:7" x14ac:dyDescent="0.25">
      <c r="A101" s="51" t="s">
        <v>78</v>
      </c>
      <c r="F101" s="53"/>
      <c r="G101" s="93"/>
    </row>
    <row r="102" spans="1:7" x14ac:dyDescent="0.25">
      <c r="A102" s="70" t="s">
        <v>79</v>
      </c>
      <c r="E102" s="68">
        <f>[11]Notes!I8</f>
        <v>0</v>
      </c>
      <c r="F102" s="53"/>
      <c r="G102" s="93"/>
    </row>
    <row r="103" spans="1:7" x14ac:dyDescent="0.25">
      <c r="A103" s="70" t="s">
        <v>80</v>
      </c>
      <c r="E103" s="68">
        <f>[11]Notes!J8</f>
        <v>0</v>
      </c>
      <c r="F103" s="53"/>
      <c r="G103" s="93"/>
    </row>
    <row r="104" spans="1:7" x14ac:dyDescent="0.25">
      <c r="A104" s="70" t="s">
        <v>81</v>
      </c>
      <c r="E104" s="68">
        <f>[11]Notes!H8</f>
        <v>120416.67</v>
      </c>
      <c r="F104" s="53"/>
      <c r="G104" s="93"/>
    </row>
    <row r="105" spans="1:7" x14ac:dyDescent="0.25">
      <c r="A105" s="70"/>
      <c r="E105" s="68"/>
      <c r="F105" s="53"/>
      <c r="G105" s="93"/>
    </row>
    <row r="106" spans="1:7" x14ac:dyDescent="0.25">
      <c r="A106" s="70" t="s">
        <v>82</v>
      </c>
      <c r="E106" s="68">
        <f>[11]Notes!K8</f>
        <v>120416.67</v>
      </c>
      <c r="F106" s="53"/>
      <c r="G106" s="93"/>
    </row>
    <row r="107" spans="1:7" x14ac:dyDescent="0.25">
      <c r="A107" s="70" t="s">
        <v>83</v>
      </c>
      <c r="E107" s="68">
        <f>[11]Notes!L8-[11]Notes!I8</f>
        <v>0</v>
      </c>
      <c r="F107" s="53"/>
      <c r="G107" s="93"/>
    </row>
    <row r="108" spans="1:7" x14ac:dyDescent="0.25">
      <c r="A108" s="70"/>
      <c r="E108" s="29"/>
      <c r="F108" s="53"/>
      <c r="G108" s="93"/>
    </row>
    <row r="109" spans="1:7" x14ac:dyDescent="0.25">
      <c r="A109" s="51" t="s">
        <v>84</v>
      </c>
      <c r="F109" s="53"/>
      <c r="G109" s="93"/>
    </row>
    <row r="110" spans="1:7" x14ac:dyDescent="0.25">
      <c r="A110" s="70" t="s">
        <v>85</v>
      </c>
      <c r="E110" s="69">
        <f>E72+E80+E88+E96+E104</f>
        <v>562717.59</v>
      </c>
      <c r="F110" s="53"/>
      <c r="G110" s="93"/>
    </row>
    <row r="111" spans="1:7" x14ac:dyDescent="0.25">
      <c r="A111" s="70" t="s">
        <v>86</v>
      </c>
      <c r="E111" s="69">
        <f>E74+E82+E90+E98+E106</f>
        <v>562717.59</v>
      </c>
      <c r="F111" s="53"/>
      <c r="G111" s="93"/>
    </row>
    <row r="112" spans="1:7" x14ac:dyDescent="0.25">
      <c r="A112" s="70" t="s">
        <v>87</v>
      </c>
      <c r="E112" s="69">
        <f>E70+E78+E94+E102</f>
        <v>0</v>
      </c>
      <c r="F112" s="53"/>
      <c r="G112" s="93"/>
    </row>
    <row r="113" spans="1:7" x14ac:dyDescent="0.25">
      <c r="A113" s="70" t="s">
        <v>88</v>
      </c>
      <c r="E113" s="69">
        <f>E75+E83+E99+E107</f>
        <v>0</v>
      </c>
      <c r="F113" s="53"/>
      <c r="G113" s="93"/>
    </row>
    <row r="114" spans="1:7" x14ac:dyDescent="0.25">
      <c r="F114" s="53"/>
      <c r="G114" s="93"/>
    </row>
    <row r="115" spans="1:7" x14ac:dyDescent="0.25">
      <c r="A115" s="46" t="s">
        <v>89</v>
      </c>
      <c r="E115" s="26">
        <f>Avail_Amt-SUM([11]Waterfall!C9:C17)</f>
        <v>25153481.496491667</v>
      </c>
      <c r="F115" s="53"/>
      <c r="G115" s="93"/>
    </row>
    <row r="116" spans="1:7" x14ac:dyDescent="0.25">
      <c r="A116" s="51"/>
      <c r="F116" s="53"/>
      <c r="G116" s="93"/>
    </row>
    <row r="117" spans="1:7" x14ac:dyDescent="0.25">
      <c r="A117" s="46" t="s">
        <v>90</v>
      </c>
      <c r="E117" s="71">
        <f>SUM([11]Notes!N4:N8)</f>
        <v>22966236.200000048</v>
      </c>
      <c r="F117" s="53"/>
      <c r="G117" s="93"/>
    </row>
    <row r="118" spans="1:7" x14ac:dyDescent="0.25">
      <c r="A118" s="46"/>
      <c r="F118" s="53"/>
      <c r="G118" s="93"/>
    </row>
    <row r="119" spans="1:7" x14ac:dyDescent="0.25">
      <c r="A119" s="51" t="s">
        <v>91</v>
      </c>
      <c r="E119" s="68">
        <f>SUM([11]Notes!M4:M8)</f>
        <v>0</v>
      </c>
      <c r="F119" s="53"/>
      <c r="G119" s="93"/>
    </row>
    <row r="120" spans="1:7" x14ac:dyDescent="0.25">
      <c r="A120" s="51" t="s">
        <v>92</v>
      </c>
      <c r="E120" s="72">
        <f>SUM([11]Notes!N4:N8)</f>
        <v>22966236.200000048</v>
      </c>
      <c r="F120" s="53"/>
      <c r="G120" s="93"/>
    </row>
    <row r="121" spans="1:7" x14ac:dyDescent="0.25">
      <c r="A121" s="51" t="s">
        <v>93</v>
      </c>
      <c r="E121" s="69">
        <f>SUM([11]Notes!O4:O8)-SUM([11]Notes!M4:M8)</f>
        <v>0</v>
      </c>
      <c r="F121" s="53"/>
      <c r="G121" s="93"/>
    </row>
    <row r="122" spans="1:7" x14ac:dyDescent="0.25">
      <c r="A122" s="51"/>
      <c r="E122" s="26"/>
      <c r="F122" s="53"/>
      <c r="G122" s="93"/>
    </row>
    <row r="123" spans="1:7" x14ac:dyDescent="0.25">
      <c r="A123" s="46" t="s">
        <v>94</v>
      </c>
      <c r="E123" s="69">
        <f>[11]Notes!N9</f>
        <v>0</v>
      </c>
      <c r="F123" s="53"/>
      <c r="G123" s="93"/>
    </row>
    <row r="124" spans="1:7" x14ac:dyDescent="0.25">
      <c r="A124" s="46"/>
      <c r="E124" s="73"/>
      <c r="F124" s="53"/>
      <c r="G124" s="93"/>
    </row>
    <row r="125" spans="1:7" x14ac:dyDescent="0.25">
      <c r="A125" s="51" t="s">
        <v>95</v>
      </c>
      <c r="E125" s="68">
        <f>[11]Notes!M9</f>
        <v>0</v>
      </c>
      <c r="F125" s="53"/>
      <c r="G125" s="93"/>
    </row>
    <row r="126" spans="1:7" x14ac:dyDescent="0.25">
      <c r="A126" s="51" t="s">
        <v>96</v>
      </c>
      <c r="E126" s="69">
        <f>[11]Notes!N9</f>
        <v>0</v>
      </c>
      <c r="F126" s="53"/>
      <c r="G126" s="93"/>
    </row>
    <row r="127" spans="1:7" x14ac:dyDescent="0.25">
      <c r="A127" s="51" t="s">
        <v>97</v>
      </c>
      <c r="E127" s="69">
        <f>[11]Notes!O9-[11]Notes!M9</f>
        <v>0</v>
      </c>
      <c r="F127" s="53"/>
      <c r="G127" s="93"/>
    </row>
    <row r="128" spans="1:7" x14ac:dyDescent="0.25">
      <c r="A128" s="51"/>
      <c r="E128" s="26"/>
      <c r="F128" s="53"/>
      <c r="G128" s="93"/>
    </row>
    <row r="129" spans="1:7" x14ac:dyDescent="0.25">
      <c r="A129" s="46" t="s">
        <v>98</v>
      </c>
      <c r="E129" s="69">
        <f>Avail_Amt-SUM([11]Waterfall!C9:C22)</f>
        <v>2187245.2964916192</v>
      </c>
      <c r="F129" s="53"/>
      <c r="G129" s="93"/>
    </row>
    <row r="130" spans="1:7" x14ac:dyDescent="0.25">
      <c r="A130" s="51" t="s">
        <v>99</v>
      </c>
      <c r="E130" s="68">
        <f>[11]Waterfall!C23</f>
        <v>0</v>
      </c>
      <c r="F130" s="53"/>
      <c r="G130" s="93"/>
    </row>
    <row r="131" spans="1:7" x14ac:dyDescent="0.25">
      <c r="A131" s="46" t="s">
        <v>100</v>
      </c>
      <c r="E131" s="69">
        <f>E129-E130</f>
        <v>2187245.2964916192</v>
      </c>
      <c r="F131" s="53"/>
      <c r="G131" s="93"/>
    </row>
    <row r="132" spans="1:7" x14ac:dyDescent="0.25">
      <c r="F132" s="53"/>
      <c r="G132" s="93"/>
    </row>
    <row r="133" spans="1:7" hidden="1" x14ac:dyDescent="0.25">
      <c r="A133" s="3" t="s">
        <v>101</v>
      </c>
      <c r="F133" s="53"/>
      <c r="G133" s="93"/>
    </row>
    <row r="134" spans="1:7" hidden="1" x14ac:dyDescent="0.25">
      <c r="F134" s="53"/>
      <c r="G134" s="93"/>
    </row>
    <row r="135" spans="1:7" hidden="1" x14ac:dyDescent="0.25">
      <c r="A135" s="46" t="s">
        <v>102</v>
      </c>
      <c r="E135" s="68">
        <f>'[11]Credit Support'!B12</f>
        <v>0</v>
      </c>
      <c r="F135" s="53"/>
      <c r="G135" s="93"/>
    </row>
    <row r="136" spans="1:7" hidden="1" x14ac:dyDescent="0.25">
      <c r="A136" s="46" t="s">
        <v>103</v>
      </c>
      <c r="E136" s="74">
        <f>'[11]Credit Support'!B13</f>
        <v>0</v>
      </c>
      <c r="F136" s="53"/>
      <c r="G136" s="93"/>
    </row>
    <row r="137" spans="1:7" hidden="1" x14ac:dyDescent="0.25">
      <c r="A137" s="46" t="s">
        <v>104</v>
      </c>
      <c r="E137" s="69">
        <f>'[11]Credit Support'!B14</f>
        <v>0</v>
      </c>
      <c r="F137" s="53"/>
      <c r="G137" s="93"/>
    </row>
    <row r="138" spans="1:7" hidden="1" x14ac:dyDescent="0.25">
      <c r="A138" s="46"/>
      <c r="E138" s="26"/>
      <c r="F138" s="53"/>
      <c r="G138" s="93"/>
    </row>
    <row r="139" spans="1:7" hidden="1" x14ac:dyDescent="0.25">
      <c r="A139" s="46"/>
      <c r="E139" s="26"/>
      <c r="F139" s="53"/>
      <c r="G139" s="93"/>
    </row>
    <row r="140" spans="1:7" x14ac:dyDescent="0.25">
      <c r="F140" s="53"/>
      <c r="G140" s="93"/>
    </row>
    <row r="141" spans="1:7" x14ac:dyDescent="0.25">
      <c r="A141" s="3" t="s">
        <v>105</v>
      </c>
      <c r="F141" s="53"/>
      <c r="G141" s="93"/>
    </row>
    <row r="142" spans="1:7" x14ac:dyDescent="0.25">
      <c r="F142" s="53"/>
      <c r="G142" s="93"/>
    </row>
    <row r="143" spans="1:7" x14ac:dyDescent="0.25">
      <c r="A143" s="46" t="s">
        <v>106</v>
      </c>
      <c r="E143" s="69">
        <f>'[11]Initial Data'!D15</f>
        <v>10471378.5</v>
      </c>
      <c r="F143" s="53"/>
      <c r="G143" s="93"/>
    </row>
    <row r="144" spans="1:7" x14ac:dyDescent="0.25">
      <c r="A144" s="46" t="s">
        <v>107</v>
      </c>
      <c r="E144" s="69">
        <f>'[11]Credit Support'!B8</f>
        <v>10471378.5</v>
      </c>
      <c r="F144" s="75"/>
      <c r="G144" s="93"/>
    </row>
    <row r="145" spans="1:256" x14ac:dyDescent="0.25">
      <c r="A145" s="46" t="s">
        <v>108</v>
      </c>
      <c r="E145" s="68">
        <f>'[11]Credit Support'!B4</f>
        <v>10471378.5</v>
      </c>
      <c r="F145" s="53"/>
      <c r="G145" s="93"/>
    </row>
    <row r="146" spans="1:256" s="2" customFormat="1" x14ac:dyDescent="0.25">
      <c r="A146" s="76" t="s">
        <v>109</v>
      </c>
      <c r="B146" s="76"/>
      <c r="C146" s="76"/>
      <c r="D146" s="76"/>
      <c r="E146" s="68">
        <f>'[11]Credit Support'!B5</f>
        <v>0</v>
      </c>
      <c r="F146" s="4"/>
      <c r="G146" s="9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f>'[11]Credit Support'!B7</f>
        <v>10471378.5</v>
      </c>
      <c r="F147" s="53"/>
      <c r="G147" s="93"/>
    </row>
    <row r="148" spans="1:256" x14ac:dyDescent="0.25">
      <c r="F148" s="53"/>
      <c r="G148" s="93"/>
    </row>
    <row r="149" spans="1:256" x14ac:dyDescent="0.25">
      <c r="A149" s="46" t="s">
        <v>111</v>
      </c>
      <c r="D149" s="77"/>
      <c r="E149" s="26">
        <f>E144</f>
        <v>10471378.5</v>
      </c>
      <c r="F149" s="53"/>
      <c r="G149" s="93"/>
    </row>
    <row r="150" spans="1:256" x14ac:dyDescent="0.25">
      <c r="F150" s="53"/>
      <c r="G150" s="93"/>
    </row>
    <row r="151" spans="1:256" x14ac:dyDescent="0.25">
      <c r="A151" s="3" t="s">
        <v>112</v>
      </c>
      <c r="F151" s="53"/>
      <c r="G151" s="93"/>
    </row>
    <row r="152" spans="1:256" x14ac:dyDescent="0.25">
      <c r="F152" s="53"/>
      <c r="G152" s="93"/>
    </row>
    <row r="153" spans="1:256" x14ac:dyDescent="0.25">
      <c r="A153" s="46" t="s">
        <v>113</v>
      </c>
      <c r="E153" s="78">
        <f>[11]Sources!B31</f>
        <v>3.0591746699999998E-2</v>
      </c>
      <c r="F153" s="53"/>
      <c r="G153" s="93"/>
    </row>
    <row r="154" spans="1:256" x14ac:dyDescent="0.25">
      <c r="A154" s="46" t="s">
        <v>114</v>
      </c>
      <c r="E154" s="79">
        <f>[11]Sources!B32</f>
        <v>38.782342999999997</v>
      </c>
      <c r="F154" s="53"/>
      <c r="G154" s="93"/>
    </row>
    <row r="155" spans="1:256" x14ac:dyDescent="0.25">
      <c r="F155" s="53"/>
      <c r="G155" s="93"/>
    </row>
    <row r="156" spans="1:256" x14ac:dyDescent="0.25">
      <c r="D156" s="63" t="s">
        <v>42</v>
      </c>
      <c r="E156" s="63" t="s">
        <v>41</v>
      </c>
      <c r="F156" s="53"/>
      <c r="G156" s="93"/>
    </row>
    <row r="157" spans="1:256" x14ac:dyDescent="0.25">
      <c r="A157" s="46" t="s">
        <v>115</v>
      </c>
      <c r="D157" s="69">
        <f>[11]Collateral!C19</f>
        <v>134471.13</v>
      </c>
      <c r="E157" s="3">
        <f>+[11]Collateral!B19</f>
        <v>7</v>
      </c>
      <c r="F157" s="80"/>
      <c r="G157" s="93"/>
    </row>
    <row r="158" spans="1:256" x14ac:dyDescent="0.25">
      <c r="A158" s="46" t="s">
        <v>116</v>
      </c>
      <c r="D158" s="74">
        <f>[11]Sources!B16</f>
        <v>209266.34</v>
      </c>
      <c r="F158" s="53"/>
      <c r="G158" s="93"/>
    </row>
    <row r="159" spans="1:256" x14ac:dyDescent="0.25">
      <c r="A159" s="3" t="s">
        <v>117</v>
      </c>
      <c r="D159" s="26">
        <f>+D157-D158</f>
        <v>-74795.209999999992</v>
      </c>
    </row>
    <row r="160" spans="1:256" x14ac:dyDescent="0.25">
      <c r="A160" s="46" t="s">
        <v>118</v>
      </c>
      <c r="D160" s="69">
        <f>Coll_BegBal</f>
        <v>542626228.21000004</v>
      </c>
      <c r="F160" s="80"/>
      <c r="G160" s="93"/>
    </row>
    <row r="161" spans="1:7" x14ac:dyDescent="0.25">
      <c r="F161" s="80"/>
      <c r="G161" s="93"/>
    </row>
    <row r="162" spans="1:7" x14ac:dyDescent="0.25">
      <c r="A162" s="46" t="s">
        <v>119</v>
      </c>
      <c r="D162" s="81">
        <f>[11]Sources!B34</f>
        <v>7.4379000000000001E-5</v>
      </c>
      <c r="F162" s="80"/>
      <c r="G162" s="93"/>
    </row>
    <row r="163" spans="1:7" x14ac:dyDescent="0.25">
      <c r="A163" s="46" t="s">
        <v>120</v>
      </c>
      <c r="D163" s="81">
        <f>[11]Sources!B35</f>
        <v>-2.4168312E-3</v>
      </c>
      <c r="F163" s="80"/>
      <c r="G163" s="93"/>
    </row>
    <row r="164" spans="1:7" x14ac:dyDescent="0.25">
      <c r="A164" s="46" t="s">
        <v>121</v>
      </c>
      <c r="D164" s="81">
        <f>[11]Sources!B36</f>
        <v>3.3347328999999998E-3</v>
      </c>
      <c r="F164" s="80"/>
      <c r="G164" s="93"/>
    </row>
    <row r="165" spans="1:7" x14ac:dyDescent="0.25">
      <c r="A165" s="46" t="s">
        <v>122</v>
      </c>
      <c r="D165" s="81">
        <f>IF(D160&lt;=0,0,12*(D157-D158)/D160)</f>
        <v>-1.6540713908370917E-3</v>
      </c>
      <c r="F165" s="53"/>
      <c r="G165" s="93"/>
    </row>
    <row r="166" spans="1:7" x14ac:dyDescent="0.25">
      <c r="A166" s="46" t="s">
        <v>123</v>
      </c>
      <c r="D166" s="78">
        <f>AVERAGE(D162:D165)</f>
        <v>-1.6544767270927299E-4</v>
      </c>
      <c r="F166" s="53"/>
      <c r="G166" s="93"/>
    </row>
    <row r="167" spans="1:7" x14ac:dyDescent="0.25">
      <c r="A167" s="46"/>
      <c r="F167" s="53"/>
      <c r="G167" s="93"/>
    </row>
    <row r="168" spans="1:7" x14ac:dyDescent="0.25">
      <c r="A168" s="46" t="s">
        <v>124</v>
      </c>
      <c r="D168" s="26">
        <f>[11]Collateral!C20</f>
        <v>2634802.42</v>
      </c>
      <c r="F168" s="53"/>
      <c r="G168" s="93"/>
    </row>
    <row r="169" spans="1:7" x14ac:dyDescent="0.25">
      <c r="A169" s="46"/>
      <c r="F169" s="53"/>
      <c r="G169" s="93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93"/>
    </row>
    <row r="171" spans="1:7" x14ac:dyDescent="0.25">
      <c r="A171" s="51" t="s">
        <v>127</v>
      </c>
      <c r="D171" s="68">
        <f>[11]Collateral!C15</f>
        <v>1807121.84</v>
      </c>
      <c r="E171" s="83">
        <f>[11]Collateral!B15</f>
        <v>96</v>
      </c>
      <c r="F171" s="81">
        <f>[11]Collateral!D15</f>
        <v>3.4889382776807139E-3</v>
      </c>
      <c r="G171" s="93"/>
    </row>
    <row r="172" spans="1:7" x14ac:dyDescent="0.25">
      <c r="A172" s="51" t="s">
        <v>128</v>
      </c>
      <c r="D172" s="68">
        <f>[11]Collateral!C16</f>
        <v>592663.47</v>
      </c>
      <c r="E172" s="83">
        <f>[11]Collateral!B16</f>
        <v>27</v>
      </c>
      <c r="F172" s="81">
        <f>[11]Collateral!D16</f>
        <v>1.144231794722859E-3</v>
      </c>
      <c r="G172" s="93"/>
    </row>
    <row r="173" spans="1:7" x14ac:dyDescent="0.25">
      <c r="A173" s="51" t="s">
        <v>129</v>
      </c>
      <c r="D173" s="23">
        <f>[11]Collateral!C17</f>
        <v>69219.37</v>
      </c>
      <c r="E173" s="84">
        <f>[11]Collateral!B17</f>
        <v>5</v>
      </c>
      <c r="F173" s="81">
        <f>[11]Collateral!D17</f>
        <v>1.3363908520409672E-4</v>
      </c>
      <c r="G173" s="93"/>
    </row>
    <row r="174" spans="1:7" x14ac:dyDescent="0.25">
      <c r="A174" s="51" t="s">
        <v>130</v>
      </c>
      <c r="D174" s="85">
        <f>+[11]Collateral!C18</f>
        <v>0</v>
      </c>
      <c r="E174" s="86">
        <f>+[11]Collateral!B18</f>
        <v>0</v>
      </c>
      <c r="F174" s="87">
        <f>[11]Collateral!D18</f>
        <v>0</v>
      </c>
      <c r="G174" s="93"/>
    </row>
    <row r="175" spans="1:7" x14ac:dyDescent="0.25">
      <c r="A175" s="46" t="s">
        <v>131</v>
      </c>
      <c r="D175" s="101">
        <f>SUM(D171:D174)</f>
        <v>2469004.6800000002</v>
      </c>
      <c r="E175" s="83">
        <f>SUM(E171:E174)</f>
        <v>128</v>
      </c>
      <c r="F175" s="89">
        <f>SUM(F171:F174)</f>
        <v>4.7668091576076703E-3</v>
      </c>
      <c r="G175" s="93"/>
    </row>
    <row r="176" spans="1:7" x14ac:dyDescent="0.25">
      <c r="A176" s="46"/>
      <c r="D176" s="68"/>
      <c r="E176" s="83"/>
      <c r="F176" s="53"/>
      <c r="G176" s="93"/>
    </row>
    <row r="177" spans="1:7" x14ac:dyDescent="0.25">
      <c r="A177" s="46" t="s">
        <v>132</v>
      </c>
      <c r="D177" s="81"/>
      <c r="E177" s="81"/>
      <c r="F177" s="80"/>
      <c r="G177" s="93"/>
    </row>
    <row r="178" spans="1:7" x14ac:dyDescent="0.25">
      <c r="A178" s="46" t="s">
        <v>133</v>
      </c>
      <c r="D178" s="81">
        <f>[11]Collateral!C22</f>
        <v>8.7192789999999997E-4</v>
      </c>
      <c r="E178" s="81">
        <f>[11]Collateral!B22</f>
        <v>8.1893139999999998E-4</v>
      </c>
      <c r="F178" s="80"/>
      <c r="G178" s="93"/>
    </row>
    <row r="179" spans="1:7" x14ac:dyDescent="0.25">
      <c r="A179" s="46" t="s">
        <v>134</v>
      </c>
      <c r="D179" s="81">
        <f>[11]Collateral!C23</f>
        <v>8.4096439999999995E-4</v>
      </c>
      <c r="E179" s="81">
        <f>[11]Collateral!B23</f>
        <v>8.3498890000000003E-4</v>
      </c>
      <c r="F179" s="80"/>
      <c r="G179" s="93"/>
    </row>
    <row r="180" spans="1:7" x14ac:dyDescent="0.25">
      <c r="A180" s="46" t="s">
        <v>135</v>
      </c>
      <c r="D180" s="81">
        <f>[11]Collateral!C24</f>
        <v>1.19692E-3</v>
      </c>
      <c r="E180" s="81">
        <f>[11]Collateral!B24</f>
        <v>8.8149739999999999E-4</v>
      </c>
      <c r="F180" s="80"/>
      <c r="G180" s="93"/>
    </row>
    <row r="181" spans="1:7" x14ac:dyDescent="0.25">
      <c r="A181" s="46" t="s">
        <v>136</v>
      </c>
      <c r="D181" s="81">
        <f>IF(Coll_EndBal&lt;=0,0,SUM(D172:D174)/Coll_EndBal)</f>
        <v>1.2778708799269557E-3</v>
      </c>
      <c r="E181" s="81">
        <f>IF(D53&lt;=0,0,SUM('Nov21'!E172:E174)/D53)</f>
        <v>9.5722405025426267E-4</v>
      </c>
      <c r="F181" s="53"/>
      <c r="G181" s="93"/>
    </row>
    <row r="182" spans="1:7" x14ac:dyDescent="0.25">
      <c r="A182" s="46" t="s">
        <v>137</v>
      </c>
      <c r="D182" s="81">
        <f>AVERAGE(D178:D181)</f>
        <v>1.0469207949817389E-3</v>
      </c>
      <c r="E182" s="81">
        <f>AVERAGE(E178:E181)</f>
        <v>8.7316043756356567E-4</v>
      </c>
      <c r="F182" s="53"/>
      <c r="G182" s="93"/>
    </row>
    <row r="183" spans="1:7" x14ac:dyDescent="0.25">
      <c r="F183" s="53"/>
      <c r="G183" s="93"/>
    </row>
    <row r="184" spans="1:7" x14ac:dyDescent="0.25">
      <c r="A184" s="2" t="s">
        <v>138</v>
      </c>
      <c r="B184" s="2"/>
      <c r="C184" s="2"/>
      <c r="D184" s="90">
        <f>+[11]Collateral!C27</f>
        <v>710425.06</v>
      </c>
      <c r="F184" s="53"/>
      <c r="G184" s="93"/>
    </row>
    <row r="185" spans="1:7" x14ac:dyDescent="0.25">
      <c r="A185" s="2" t="s">
        <v>139</v>
      </c>
      <c r="B185" s="2"/>
      <c r="C185" s="2"/>
      <c r="D185" s="81">
        <f>IF(Coll_EndBal&lt;=0,0,[11]Collateral!C27/Coll_EndBal)</f>
        <v>1.3715894138369873E-3</v>
      </c>
      <c r="F185" s="53"/>
      <c r="G185" s="93"/>
    </row>
    <row r="186" spans="1:7" x14ac:dyDescent="0.25">
      <c r="A186" s="2" t="s">
        <v>140</v>
      </c>
      <c r="B186" s="2"/>
      <c r="C186" s="2"/>
      <c r="D186" s="81">
        <f>+'[11]Initial Data'!D49</f>
        <v>4.9000000000000002E-2</v>
      </c>
      <c r="F186" s="53"/>
      <c r="G186" s="93"/>
    </row>
    <row r="187" spans="1:7" x14ac:dyDescent="0.25">
      <c r="A187" s="2" t="s">
        <v>141</v>
      </c>
      <c r="B187" s="2"/>
      <c r="C187" s="2"/>
      <c r="D187" s="91" t="str">
        <f>+IF(D185&lt;=D186,"No","Yes")</f>
        <v>No</v>
      </c>
      <c r="F187" s="53"/>
      <c r="G187" s="93"/>
    </row>
    <row r="188" spans="1:7" x14ac:dyDescent="0.25">
      <c r="F188" s="53"/>
      <c r="G188" s="93"/>
    </row>
    <row r="189" spans="1:7" x14ac:dyDescent="0.25">
      <c r="A189" s="2" t="s">
        <v>142</v>
      </c>
      <c r="D189" s="92">
        <f>[11]Collateral!C32</f>
        <v>1833869.93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f>[11]Collateral!B32</f>
        <v>91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93"/>
    </row>
    <row r="193" spans="1:7" x14ac:dyDescent="0.25">
      <c r="F193" s="53"/>
      <c r="G193" s="93"/>
    </row>
    <row r="194" spans="1:7" x14ac:dyDescent="0.25">
      <c r="A194" s="46"/>
      <c r="E194" s="96"/>
      <c r="F194" s="53"/>
      <c r="G194" s="93"/>
    </row>
    <row r="195" spans="1:7" x14ac:dyDescent="0.25">
      <c r="A195" s="46" t="s">
        <v>145</v>
      </c>
      <c r="E195" s="73"/>
      <c r="F195" s="53"/>
      <c r="G195" s="93"/>
    </row>
    <row r="196" spans="1:7" x14ac:dyDescent="0.25">
      <c r="A196" s="46" t="s">
        <v>146</v>
      </c>
      <c r="E196" s="73"/>
      <c r="F196" s="53"/>
      <c r="G196" s="93"/>
    </row>
    <row r="197" spans="1:7" x14ac:dyDescent="0.25">
      <c r="A197" s="46" t="s">
        <v>147</v>
      </c>
      <c r="E197" s="96"/>
      <c r="F197" s="53"/>
      <c r="G197" s="93"/>
    </row>
    <row r="198" spans="1:7" x14ac:dyDescent="0.25">
      <c r="A198" s="46" t="s">
        <v>148</v>
      </c>
      <c r="E198" s="96" t="str">
        <f>VLOOKUP("STMNT_TO_NOTEHLD_2",'[11]Current Data'!B:F,2,FALSE)</f>
        <v>NO</v>
      </c>
      <c r="F198" s="53"/>
      <c r="G198" s="93"/>
    </row>
    <row r="199" spans="1:7" x14ac:dyDescent="0.25">
      <c r="A199" s="46"/>
      <c r="E199" s="73"/>
      <c r="F199" s="53"/>
      <c r="G199" s="93"/>
    </row>
    <row r="200" spans="1:7" x14ac:dyDescent="0.25">
      <c r="A200" s="46" t="s">
        <v>149</v>
      </c>
      <c r="E200" s="73"/>
      <c r="F200" s="53"/>
      <c r="G200" s="93"/>
    </row>
    <row r="201" spans="1:7" x14ac:dyDescent="0.25">
      <c r="A201" s="46" t="s">
        <v>150</v>
      </c>
      <c r="E201" s="96" t="str">
        <f>VLOOKUP("STMNT_TO_NOTEHLD_4",'[11]Current Data'!B:F,2,FALSE)</f>
        <v>NO</v>
      </c>
      <c r="F201" s="53"/>
      <c r="G201" s="93"/>
    </row>
    <row r="202" spans="1:7" x14ac:dyDescent="0.25">
      <c r="A202" s="46"/>
      <c r="E202" s="73"/>
      <c r="F202" s="53"/>
      <c r="G202" s="93"/>
    </row>
    <row r="203" spans="1:7" x14ac:dyDescent="0.25">
      <c r="A203" s="46" t="s">
        <v>151</v>
      </c>
      <c r="E203" s="73"/>
      <c r="F203" s="53"/>
      <c r="G203" s="93"/>
    </row>
    <row r="204" spans="1:7" x14ac:dyDescent="0.25">
      <c r="A204" s="46" t="s">
        <v>152</v>
      </c>
      <c r="E204" s="96" t="str">
        <f>VLOOKUP("STMNT_TO_NOTEHLD_5",'[11]Current Data'!B:F,2,FALSE)</f>
        <v>NO</v>
      </c>
      <c r="F204" s="53"/>
      <c r="G204" s="93"/>
    </row>
    <row r="205" spans="1:7" x14ac:dyDescent="0.25">
      <c r="A205" s="46"/>
      <c r="E205" s="96"/>
      <c r="F205" s="53"/>
      <c r="G205" s="93"/>
    </row>
    <row r="206" spans="1:7" x14ac:dyDescent="0.25">
      <c r="A206" s="46" t="s">
        <v>153</v>
      </c>
      <c r="E206" s="73"/>
      <c r="G206" s="93"/>
    </row>
    <row r="207" spans="1:7" x14ac:dyDescent="0.25">
      <c r="A207" s="46" t="s">
        <v>154</v>
      </c>
      <c r="E207" s="96" t="str">
        <f>VLOOKUP("STMNT_TO_NOTEHLD_6",'[11]Current Data'!B:F,2,FALSE)</f>
        <v>NO</v>
      </c>
      <c r="F207" s="49"/>
      <c r="G207" s="93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IV278"/>
  <sheetViews>
    <sheetView showRuler="0" zoomScale="80" zoomScaleNormal="80" zoomScaleSheetLayoutView="90" workbookViewId="0">
      <selection activeCell="D18" sqref="D18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v>44500</v>
      </c>
      <c r="C3" s="8" t="s">
        <v>2</v>
      </c>
      <c r="D3" s="3">
        <v>30</v>
      </c>
      <c r="E3" s="3" t="s">
        <v>3</v>
      </c>
      <c r="F3" s="9">
        <v>44470</v>
      </c>
      <c r="G3" s="3"/>
    </row>
    <row r="4" spans="1:13" ht="15.75" customHeight="1" x14ac:dyDescent="0.3">
      <c r="A4" s="2" t="s">
        <v>4</v>
      </c>
      <c r="B4" s="7">
        <v>44515</v>
      </c>
      <c r="C4" s="8" t="s">
        <v>5</v>
      </c>
      <c r="D4" s="10">
        <v>31</v>
      </c>
      <c r="E4" s="3" t="s">
        <v>6</v>
      </c>
      <c r="F4" s="9">
        <v>44500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44484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44515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98">
        <v>1119632940.8099999</v>
      </c>
      <c r="D10" s="22">
        <v>568032086.92999995</v>
      </c>
      <c r="E10" s="23">
        <v>542626228.21000004</v>
      </c>
      <c r="F10" s="24">
        <v>0.51819942151030274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99">
        <v>72495090.620000005</v>
      </c>
      <c r="D11" s="22">
        <v>27628665.940000001</v>
      </c>
      <c r="E11" s="23">
        <v>25878880.489999998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100">
        <v>1047137850.1899999</v>
      </c>
      <c r="D12" s="22">
        <v>540403420.98999989</v>
      </c>
      <c r="E12" s="23">
        <v>516747347.72000003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100">
        <v>1047137850.1900001</v>
      </c>
      <c r="D13" s="22">
        <v>540403420.99000001</v>
      </c>
      <c r="E13" s="23">
        <v>516747347.72000009</v>
      </c>
      <c r="F13" s="24">
        <v>0.49348550205327579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v>9.7792999999999995E-3</v>
      </c>
      <c r="C14" s="99">
        <v>162000000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v>1.4500000000000001E-2</v>
      </c>
      <c r="C15" s="99">
        <v>352000000</v>
      </c>
      <c r="D15" s="22">
        <v>7265570.7999999598</v>
      </c>
      <c r="E15" s="23">
        <v>0</v>
      </c>
      <c r="F15" s="24">
        <v>0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v>0</v>
      </c>
      <c r="C16" s="99">
        <v>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v>1.38E-2</v>
      </c>
      <c r="C17" s="99">
        <v>401000000</v>
      </c>
      <c r="D17" s="22">
        <v>401000000</v>
      </c>
      <c r="E17" s="23">
        <v>384609497.53000009</v>
      </c>
      <c r="F17" s="24">
        <v>0.95912592900249394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v>1.7000000000000001E-2</v>
      </c>
      <c r="C18" s="99">
        <v>85000000</v>
      </c>
      <c r="D18" s="22">
        <v>85000000</v>
      </c>
      <c r="E18" s="23">
        <v>85000000</v>
      </c>
      <c r="F18" s="24">
        <v>1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98">
        <v>47137850.189999998</v>
      </c>
      <c r="D19" s="22">
        <v>47137850.189999998</v>
      </c>
      <c r="E19" s="23">
        <v>47137850.189999998</v>
      </c>
      <c r="F19" s="24"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25">
      <c r="A24" s="32" t="s">
        <v>19</v>
      </c>
      <c r="B24" s="22">
        <v>7265570.7999999598</v>
      </c>
      <c r="C24" s="22">
        <v>8779.23</v>
      </c>
      <c r="D24" s="39">
        <v>20.640826136363522</v>
      </c>
      <c r="E24" s="40">
        <v>2.4940994318181815E-2</v>
      </c>
      <c r="F24" s="36"/>
    </row>
    <row r="25" spans="1:13" x14ac:dyDescent="0.2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25">
      <c r="A26" s="32" t="s">
        <v>21</v>
      </c>
      <c r="B26" s="22">
        <v>16390502.469999902</v>
      </c>
      <c r="C26" s="22">
        <v>461150</v>
      </c>
      <c r="D26" s="39">
        <v>40.874070997505989</v>
      </c>
      <c r="E26" s="40">
        <v>1.1499999999999999</v>
      </c>
      <c r="F26" s="36"/>
    </row>
    <row r="27" spans="1:13" x14ac:dyDescent="0.25">
      <c r="A27" s="32" t="s">
        <v>22</v>
      </c>
      <c r="B27" s="22">
        <v>0</v>
      </c>
      <c r="C27" s="22">
        <v>120416.67</v>
      </c>
      <c r="D27" s="39">
        <v>0</v>
      </c>
      <c r="E27" s="40">
        <v>1.416666705882353</v>
      </c>
      <c r="F27" s="36"/>
    </row>
    <row r="28" spans="1:13" x14ac:dyDescent="0.2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 x14ac:dyDescent="0.3">
      <c r="A29" s="41" t="s">
        <v>28</v>
      </c>
      <c r="B29" s="42">
        <v>23656073.269999862</v>
      </c>
      <c r="C29" s="42">
        <v>590345.9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v>1397407.16</v>
      </c>
      <c r="F35" s="53"/>
      <c r="G35" s="93"/>
    </row>
    <row r="36" spans="1:7" x14ac:dyDescent="0.25">
      <c r="A36" s="51" t="s">
        <v>32</v>
      </c>
      <c r="E36" s="55">
        <v>0</v>
      </c>
      <c r="F36" s="53"/>
      <c r="G36" s="93"/>
    </row>
    <row r="37" spans="1:7" x14ac:dyDescent="0.25">
      <c r="A37" s="46" t="s">
        <v>33</v>
      </c>
      <c r="E37" s="52">
        <v>1397407.16</v>
      </c>
      <c r="F37" s="53"/>
      <c r="G37" s="93"/>
    </row>
    <row r="38" spans="1:7" x14ac:dyDescent="0.25">
      <c r="E38" s="56"/>
      <c r="F38" s="53"/>
      <c r="G38" s="93"/>
    </row>
    <row r="39" spans="1:7" x14ac:dyDescent="0.25">
      <c r="A39" s="46" t="s">
        <v>34</v>
      </c>
      <c r="E39" s="56"/>
      <c r="F39" s="53"/>
      <c r="G39" s="93"/>
    </row>
    <row r="40" spans="1:7" x14ac:dyDescent="0.25">
      <c r="A40" s="51" t="s">
        <v>35</v>
      </c>
      <c r="E40" s="52">
        <v>25183787.690000001</v>
      </c>
      <c r="F40" s="53"/>
      <c r="G40" s="93"/>
    </row>
    <row r="41" spans="1:7" x14ac:dyDescent="0.25">
      <c r="A41" s="51" t="s">
        <v>36</v>
      </c>
      <c r="E41" s="55">
        <v>0</v>
      </c>
      <c r="F41" s="53"/>
      <c r="G41" s="93"/>
    </row>
    <row r="42" spans="1:7" x14ac:dyDescent="0.25">
      <c r="A42" s="46" t="s">
        <v>37</v>
      </c>
      <c r="E42" s="52">
        <v>25183787.690000001</v>
      </c>
      <c r="F42" s="53"/>
      <c r="G42" s="93"/>
    </row>
    <row r="43" spans="1:7" x14ac:dyDescent="0.25">
      <c r="A43" s="51"/>
      <c r="E43" s="57"/>
      <c r="F43" s="53"/>
      <c r="G43" s="93"/>
    </row>
    <row r="44" spans="1:7" x14ac:dyDescent="0.25">
      <c r="A44" s="46" t="s">
        <v>38</v>
      </c>
      <c r="E44" s="52">
        <v>64218.09</v>
      </c>
      <c r="F44" s="53"/>
      <c r="G44" s="93"/>
    </row>
    <row r="45" spans="1:7" x14ac:dyDescent="0.25">
      <c r="A45" s="46"/>
      <c r="E45" s="52"/>
      <c r="F45" s="53"/>
      <c r="G45" s="93"/>
    </row>
    <row r="46" spans="1:7" x14ac:dyDescent="0.25">
      <c r="A46" s="46"/>
      <c r="E46" s="58"/>
      <c r="F46" s="53"/>
      <c r="G46" s="93"/>
    </row>
    <row r="47" spans="1:7" ht="18.75" thickBot="1" x14ac:dyDescent="0.3">
      <c r="A47" s="3" t="s">
        <v>39</v>
      </c>
      <c r="E47" s="59">
        <v>26645412.940000001</v>
      </c>
      <c r="F47" s="53"/>
      <c r="G47" s="93"/>
    </row>
    <row r="48" spans="1:7" ht="18.75" thickTop="1" x14ac:dyDescent="0.25">
      <c r="E48" s="60"/>
      <c r="F48" s="53"/>
      <c r="G48" s="93"/>
    </row>
    <row r="49" spans="1:7" x14ac:dyDescent="0.25">
      <c r="A49" s="3" t="s">
        <v>40</v>
      </c>
      <c r="D49" s="61"/>
      <c r="E49" s="62"/>
      <c r="F49" s="53"/>
      <c r="G49" s="93"/>
    </row>
    <row r="50" spans="1:7" x14ac:dyDescent="0.25">
      <c r="D50" s="63" t="s">
        <v>41</v>
      </c>
      <c r="E50" s="63" t="s">
        <v>42</v>
      </c>
      <c r="F50" s="53"/>
      <c r="G50" s="93"/>
    </row>
    <row r="51" spans="1:7" x14ac:dyDescent="0.25">
      <c r="A51" s="46" t="s">
        <v>43</v>
      </c>
      <c r="D51" s="64">
        <v>34731</v>
      </c>
      <c r="E51" s="58">
        <v>540403420.98999989</v>
      </c>
      <c r="F51" s="53"/>
      <c r="G51" s="93"/>
    </row>
    <row r="52" spans="1:7" x14ac:dyDescent="0.25">
      <c r="A52" s="46" t="s">
        <v>44</v>
      </c>
      <c r="D52" s="65"/>
      <c r="E52" s="55">
        <v>23656073.269999862</v>
      </c>
      <c r="F52" s="53"/>
      <c r="G52" s="93"/>
    </row>
    <row r="53" spans="1:7" x14ac:dyDescent="0.25">
      <c r="A53" s="46"/>
      <c r="D53" s="66">
        <v>34033</v>
      </c>
      <c r="E53" s="67">
        <v>516747347.72000003</v>
      </c>
      <c r="F53" s="53"/>
      <c r="G53" s="93"/>
    </row>
    <row r="54" spans="1:7" x14ac:dyDescent="0.25">
      <c r="F54" s="53"/>
      <c r="G54" s="93"/>
    </row>
    <row r="55" spans="1:7" x14ac:dyDescent="0.25">
      <c r="A55" s="3" t="s">
        <v>45</v>
      </c>
      <c r="E55" s="61"/>
      <c r="F55" s="53"/>
      <c r="G55" s="93"/>
    </row>
    <row r="56" spans="1:7" x14ac:dyDescent="0.25">
      <c r="F56" s="53"/>
      <c r="G56" s="93"/>
    </row>
    <row r="57" spans="1:7" x14ac:dyDescent="0.25">
      <c r="A57" s="46" t="s">
        <v>39</v>
      </c>
      <c r="E57" s="68">
        <v>26645412.940000001</v>
      </c>
      <c r="F57" s="53"/>
      <c r="G57" s="93"/>
    </row>
    <row r="58" spans="1:7" x14ac:dyDescent="0.25">
      <c r="A58" s="46" t="s">
        <v>46</v>
      </c>
      <c r="E58" s="68">
        <v>0</v>
      </c>
      <c r="F58" s="53"/>
      <c r="G58" s="93"/>
    </row>
    <row r="59" spans="1:7" x14ac:dyDescent="0.25">
      <c r="A59" s="46" t="s">
        <v>47</v>
      </c>
      <c r="E59" s="69">
        <v>26645412.940000001</v>
      </c>
      <c r="F59" s="53"/>
      <c r="G59" s="93"/>
    </row>
    <row r="60" spans="1:7" x14ac:dyDescent="0.25">
      <c r="F60" s="53"/>
      <c r="G60" s="93"/>
    </row>
    <row r="61" spans="1:7" x14ac:dyDescent="0.25">
      <c r="A61" s="46" t="s">
        <v>48</v>
      </c>
      <c r="E61" s="29">
        <v>0</v>
      </c>
      <c r="F61" s="53"/>
      <c r="G61" s="93"/>
    </row>
    <row r="62" spans="1:7" x14ac:dyDescent="0.25">
      <c r="F62" s="53"/>
      <c r="G62" s="93"/>
    </row>
    <row r="63" spans="1:7" x14ac:dyDescent="0.25">
      <c r="A63" s="46" t="s">
        <v>49</v>
      </c>
      <c r="F63" s="53"/>
      <c r="G63" s="93"/>
    </row>
    <row r="64" spans="1:7" x14ac:dyDescent="0.25">
      <c r="A64" s="51" t="s">
        <v>50</v>
      </c>
      <c r="E64" s="68">
        <v>473360.07</v>
      </c>
      <c r="F64" s="53"/>
      <c r="G64" s="93"/>
    </row>
    <row r="65" spans="1:7" x14ac:dyDescent="0.25">
      <c r="A65" s="51" t="s">
        <v>51</v>
      </c>
      <c r="E65" s="68">
        <v>473360.07</v>
      </c>
      <c r="F65" s="53"/>
      <c r="G65" s="93"/>
    </row>
    <row r="66" spans="1:7" x14ac:dyDescent="0.25">
      <c r="A66" s="51" t="s">
        <v>52</v>
      </c>
      <c r="E66" s="69">
        <v>0</v>
      </c>
      <c r="F66" s="53"/>
      <c r="G66" s="93"/>
    </row>
    <row r="67" spans="1:7" x14ac:dyDescent="0.25">
      <c r="F67" s="53"/>
      <c r="G67" s="93"/>
    </row>
    <row r="68" spans="1:7" x14ac:dyDescent="0.25">
      <c r="A68" s="46" t="s">
        <v>53</v>
      </c>
      <c r="F68" s="53"/>
      <c r="G68" s="93"/>
    </row>
    <row r="69" spans="1:7" x14ac:dyDescent="0.25">
      <c r="A69" s="51" t="s">
        <v>54</v>
      </c>
      <c r="F69" s="53"/>
      <c r="G69" s="93"/>
    </row>
    <row r="70" spans="1:7" x14ac:dyDescent="0.25">
      <c r="A70" s="70" t="s">
        <v>55</v>
      </c>
      <c r="E70" s="68">
        <v>0</v>
      </c>
      <c r="F70" s="53"/>
      <c r="G70" s="93"/>
    </row>
    <row r="71" spans="1:7" x14ac:dyDescent="0.25">
      <c r="A71" s="70" t="s">
        <v>56</v>
      </c>
      <c r="E71" s="68">
        <v>0</v>
      </c>
      <c r="F71" s="53"/>
      <c r="G71" s="93"/>
    </row>
    <row r="72" spans="1:7" x14ac:dyDescent="0.25">
      <c r="A72" s="70" t="s">
        <v>57</v>
      </c>
      <c r="E72" s="68">
        <v>0</v>
      </c>
      <c r="F72" s="53"/>
      <c r="G72" s="93"/>
    </row>
    <row r="73" spans="1:7" x14ac:dyDescent="0.25">
      <c r="A73" s="70"/>
      <c r="E73" s="68"/>
      <c r="F73" s="53"/>
      <c r="G73" s="93"/>
    </row>
    <row r="74" spans="1:7" x14ac:dyDescent="0.25">
      <c r="A74" s="70" t="s">
        <v>58</v>
      </c>
      <c r="E74" s="68">
        <v>0</v>
      </c>
      <c r="F74" s="53"/>
      <c r="G74" s="93"/>
    </row>
    <row r="75" spans="1:7" x14ac:dyDescent="0.25">
      <c r="A75" s="70" t="s">
        <v>59</v>
      </c>
      <c r="E75" s="68">
        <v>0</v>
      </c>
      <c r="F75" s="53"/>
      <c r="G75" s="93"/>
    </row>
    <row r="76" spans="1:7" x14ac:dyDescent="0.25">
      <c r="F76" s="53"/>
      <c r="G76" s="93"/>
    </row>
    <row r="77" spans="1:7" x14ac:dyDescent="0.25">
      <c r="A77" s="51" t="s">
        <v>60</v>
      </c>
      <c r="F77" s="53"/>
      <c r="G77" s="93"/>
    </row>
    <row r="78" spans="1:7" x14ac:dyDescent="0.25">
      <c r="A78" s="70" t="s">
        <v>61</v>
      </c>
      <c r="E78" s="68">
        <v>0</v>
      </c>
      <c r="F78" s="53"/>
      <c r="G78" s="93"/>
    </row>
    <row r="79" spans="1:7" x14ac:dyDescent="0.25">
      <c r="A79" s="70" t="s">
        <v>62</v>
      </c>
      <c r="E79" s="68">
        <v>0</v>
      </c>
      <c r="F79" s="53"/>
      <c r="G79" s="93"/>
    </row>
    <row r="80" spans="1:7" x14ac:dyDescent="0.25">
      <c r="A80" s="70" t="s">
        <v>63</v>
      </c>
      <c r="E80" s="68">
        <v>8779.23</v>
      </c>
      <c r="F80" s="53"/>
      <c r="G80" s="93"/>
    </row>
    <row r="81" spans="1:7" x14ac:dyDescent="0.25">
      <c r="A81" s="70"/>
      <c r="E81" s="68"/>
      <c r="F81" s="53"/>
      <c r="G81" s="93"/>
    </row>
    <row r="82" spans="1:7" x14ac:dyDescent="0.25">
      <c r="A82" s="70" t="s">
        <v>64</v>
      </c>
      <c r="E82" s="68">
        <v>8779.23</v>
      </c>
      <c r="F82" s="53"/>
      <c r="G82" s="93"/>
    </row>
    <row r="83" spans="1:7" x14ac:dyDescent="0.25">
      <c r="A83" s="70" t="s">
        <v>65</v>
      </c>
      <c r="E83" s="68">
        <v>0</v>
      </c>
      <c r="F83" s="53"/>
      <c r="G83" s="93"/>
    </row>
    <row r="84" spans="1:7" x14ac:dyDescent="0.25">
      <c r="A84" s="70"/>
      <c r="F84" s="53"/>
      <c r="G84" s="93"/>
    </row>
    <row r="85" spans="1:7" x14ac:dyDescent="0.25">
      <c r="A85" s="51" t="s">
        <v>66</v>
      </c>
      <c r="F85" s="53"/>
      <c r="G85" s="93"/>
    </row>
    <row r="86" spans="1:7" x14ac:dyDescent="0.25">
      <c r="A86" s="70" t="s">
        <v>67</v>
      </c>
      <c r="E86" s="68">
        <v>0</v>
      </c>
      <c r="F86" s="53"/>
      <c r="G86" s="93"/>
    </row>
    <row r="87" spans="1:7" x14ac:dyDescent="0.25">
      <c r="A87" s="70" t="s">
        <v>68</v>
      </c>
      <c r="E87" s="68">
        <v>0</v>
      </c>
      <c r="F87" s="53"/>
      <c r="G87" s="93"/>
    </row>
    <row r="88" spans="1:7" x14ac:dyDescent="0.25">
      <c r="A88" s="70" t="s">
        <v>69</v>
      </c>
      <c r="E88" s="68">
        <v>0</v>
      </c>
      <c r="F88" s="53"/>
      <c r="G88" s="93"/>
    </row>
    <row r="89" spans="1:7" x14ac:dyDescent="0.25">
      <c r="A89" s="70"/>
      <c r="E89" s="68"/>
      <c r="F89" s="53"/>
      <c r="G89" s="93"/>
    </row>
    <row r="90" spans="1:7" x14ac:dyDescent="0.25">
      <c r="A90" s="70" t="s">
        <v>70</v>
      </c>
      <c r="E90" s="68">
        <v>0</v>
      </c>
      <c r="F90" s="53"/>
      <c r="G90" s="93"/>
    </row>
    <row r="91" spans="1:7" x14ac:dyDescent="0.25">
      <c r="A91" s="70" t="s">
        <v>71</v>
      </c>
      <c r="E91" s="68">
        <v>0</v>
      </c>
      <c r="F91" s="53"/>
      <c r="G91" s="93"/>
    </row>
    <row r="92" spans="1:7" x14ac:dyDescent="0.25">
      <c r="A92" s="70"/>
      <c r="F92" s="53"/>
      <c r="G92" s="93"/>
    </row>
    <row r="93" spans="1:7" x14ac:dyDescent="0.25">
      <c r="A93" s="51" t="s">
        <v>72</v>
      </c>
      <c r="F93" s="53"/>
      <c r="G93" s="93"/>
    </row>
    <row r="94" spans="1:7" x14ac:dyDescent="0.25">
      <c r="A94" s="70" t="s">
        <v>73</v>
      </c>
      <c r="E94" s="68">
        <v>0</v>
      </c>
      <c r="F94" s="53"/>
      <c r="G94" s="93"/>
    </row>
    <row r="95" spans="1:7" x14ac:dyDescent="0.25">
      <c r="A95" s="70" t="s">
        <v>74</v>
      </c>
      <c r="E95" s="68">
        <v>0</v>
      </c>
      <c r="F95" s="53"/>
      <c r="G95" s="93"/>
    </row>
    <row r="96" spans="1:7" x14ac:dyDescent="0.25">
      <c r="A96" s="70" t="s">
        <v>75</v>
      </c>
      <c r="E96" s="68">
        <v>461150</v>
      </c>
      <c r="F96" s="53"/>
      <c r="G96" s="93"/>
    </row>
    <row r="97" spans="1:7" x14ac:dyDescent="0.25">
      <c r="A97" s="70"/>
      <c r="E97" s="68"/>
      <c r="F97" s="53"/>
      <c r="G97" s="93"/>
    </row>
    <row r="98" spans="1:7" x14ac:dyDescent="0.25">
      <c r="A98" s="70" t="s">
        <v>76</v>
      </c>
      <c r="E98" s="68">
        <v>461150</v>
      </c>
      <c r="F98" s="53"/>
      <c r="G98" s="93"/>
    </row>
    <row r="99" spans="1:7" x14ac:dyDescent="0.25">
      <c r="A99" s="70" t="s">
        <v>77</v>
      </c>
      <c r="E99" s="68">
        <v>0</v>
      </c>
      <c r="F99" s="53"/>
      <c r="G99" s="93"/>
    </row>
    <row r="100" spans="1:7" x14ac:dyDescent="0.25">
      <c r="F100" s="53"/>
      <c r="G100" s="93"/>
    </row>
    <row r="101" spans="1:7" x14ac:dyDescent="0.25">
      <c r="A101" s="51" t="s">
        <v>78</v>
      </c>
      <c r="F101" s="53"/>
      <c r="G101" s="93"/>
    </row>
    <row r="102" spans="1:7" x14ac:dyDescent="0.25">
      <c r="A102" s="70" t="s">
        <v>79</v>
      </c>
      <c r="E102" s="68">
        <v>0</v>
      </c>
      <c r="F102" s="53"/>
      <c r="G102" s="93"/>
    </row>
    <row r="103" spans="1:7" x14ac:dyDescent="0.25">
      <c r="A103" s="70" t="s">
        <v>80</v>
      </c>
      <c r="E103" s="68">
        <v>0</v>
      </c>
      <c r="F103" s="53"/>
      <c r="G103" s="93"/>
    </row>
    <row r="104" spans="1:7" x14ac:dyDescent="0.25">
      <c r="A104" s="70" t="s">
        <v>81</v>
      </c>
      <c r="E104" s="68">
        <v>120416.67</v>
      </c>
      <c r="F104" s="53"/>
      <c r="G104" s="93"/>
    </row>
    <row r="105" spans="1:7" x14ac:dyDescent="0.25">
      <c r="A105" s="70"/>
      <c r="E105" s="68"/>
      <c r="F105" s="53"/>
      <c r="G105" s="93"/>
    </row>
    <row r="106" spans="1:7" x14ac:dyDescent="0.25">
      <c r="A106" s="70" t="s">
        <v>82</v>
      </c>
      <c r="E106" s="68">
        <v>120416.67</v>
      </c>
      <c r="F106" s="53"/>
      <c r="G106" s="93"/>
    </row>
    <row r="107" spans="1:7" x14ac:dyDescent="0.25">
      <c r="A107" s="70" t="s">
        <v>83</v>
      </c>
      <c r="E107" s="68">
        <v>0</v>
      </c>
      <c r="F107" s="53"/>
      <c r="G107" s="93"/>
    </row>
    <row r="108" spans="1:7" x14ac:dyDescent="0.25">
      <c r="A108" s="70"/>
      <c r="E108" s="29"/>
      <c r="F108" s="53"/>
      <c r="G108" s="93"/>
    </row>
    <row r="109" spans="1:7" x14ac:dyDescent="0.25">
      <c r="A109" s="51" t="s">
        <v>84</v>
      </c>
      <c r="F109" s="53"/>
      <c r="G109" s="93"/>
    </row>
    <row r="110" spans="1:7" x14ac:dyDescent="0.25">
      <c r="A110" s="70" t="s">
        <v>85</v>
      </c>
      <c r="E110" s="69">
        <v>590345.9</v>
      </c>
      <c r="F110" s="53"/>
      <c r="G110" s="93"/>
    </row>
    <row r="111" spans="1:7" x14ac:dyDescent="0.25">
      <c r="A111" s="70" t="s">
        <v>86</v>
      </c>
      <c r="E111" s="69">
        <v>590345.9</v>
      </c>
      <c r="F111" s="53"/>
      <c r="G111" s="93"/>
    </row>
    <row r="112" spans="1:7" x14ac:dyDescent="0.25">
      <c r="A112" s="70" t="s">
        <v>87</v>
      </c>
      <c r="E112" s="69">
        <v>0</v>
      </c>
      <c r="F112" s="53"/>
      <c r="G112" s="93"/>
    </row>
    <row r="113" spans="1:7" x14ac:dyDescent="0.25">
      <c r="A113" s="70" t="s">
        <v>88</v>
      </c>
      <c r="E113" s="69">
        <v>0</v>
      </c>
      <c r="F113" s="53"/>
      <c r="G113" s="93"/>
    </row>
    <row r="114" spans="1:7" x14ac:dyDescent="0.25">
      <c r="F114" s="53"/>
      <c r="G114" s="93"/>
    </row>
    <row r="115" spans="1:7" x14ac:dyDescent="0.25">
      <c r="A115" s="46" t="s">
        <v>89</v>
      </c>
      <c r="E115" s="26">
        <v>25581706.967558336</v>
      </c>
      <c r="F115" s="53"/>
      <c r="G115" s="93"/>
    </row>
    <row r="116" spans="1:7" x14ac:dyDescent="0.25">
      <c r="A116" s="51"/>
      <c r="F116" s="53"/>
      <c r="G116" s="93"/>
    </row>
    <row r="117" spans="1:7" x14ac:dyDescent="0.25">
      <c r="A117" s="46" t="s">
        <v>90</v>
      </c>
      <c r="E117" s="71">
        <v>23656073.269999862</v>
      </c>
      <c r="F117" s="53"/>
      <c r="G117" s="93"/>
    </row>
    <row r="118" spans="1:7" x14ac:dyDescent="0.25">
      <c r="A118" s="46"/>
      <c r="F118" s="53"/>
      <c r="G118" s="93"/>
    </row>
    <row r="119" spans="1:7" x14ac:dyDescent="0.25">
      <c r="A119" s="51" t="s">
        <v>91</v>
      </c>
      <c r="E119" s="68">
        <v>0</v>
      </c>
      <c r="F119" s="53"/>
      <c r="G119" s="93"/>
    </row>
    <row r="120" spans="1:7" x14ac:dyDescent="0.25">
      <c r="A120" s="51" t="s">
        <v>92</v>
      </c>
      <c r="E120" s="72">
        <v>23656073.269999862</v>
      </c>
      <c r="F120" s="53"/>
      <c r="G120" s="93"/>
    </row>
    <row r="121" spans="1:7" x14ac:dyDescent="0.25">
      <c r="A121" s="51" t="s">
        <v>93</v>
      </c>
      <c r="E121" s="69">
        <v>0</v>
      </c>
      <c r="F121" s="53"/>
      <c r="G121" s="93"/>
    </row>
    <row r="122" spans="1:7" x14ac:dyDescent="0.25">
      <c r="A122" s="51"/>
      <c r="E122" s="26"/>
      <c r="F122" s="53"/>
      <c r="G122" s="93"/>
    </row>
    <row r="123" spans="1:7" x14ac:dyDescent="0.25">
      <c r="A123" s="46" t="s">
        <v>94</v>
      </c>
      <c r="E123" s="69">
        <v>0</v>
      </c>
      <c r="F123" s="53"/>
      <c r="G123" s="93"/>
    </row>
    <row r="124" spans="1:7" x14ac:dyDescent="0.25">
      <c r="A124" s="46"/>
      <c r="E124" s="73"/>
      <c r="F124" s="53"/>
      <c r="G124" s="93"/>
    </row>
    <row r="125" spans="1:7" x14ac:dyDescent="0.25">
      <c r="A125" s="51" t="s">
        <v>95</v>
      </c>
      <c r="E125" s="68">
        <v>0</v>
      </c>
      <c r="F125" s="53"/>
      <c r="G125" s="93"/>
    </row>
    <row r="126" spans="1:7" x14ac:dyDescent="0.25">
      <c r="A126" s="51" t="s">
        <v>96</v>
      </c>
      <c r="E126" s="69">
        <v>0</v>
      </c>
      <c r="F126" s="53"/>
      <c r="G126" s="93"/>
    </row>
    <row r="127" spans="1:7" x14ac:dyDescent="0.25">
      <c r="A127" s="51" t="s">
        <v>97</v>
      </c>
      <c r="E127" s="69">
        <v>0</v>
      </c>
      <c r="F127" s="53"/>
      <c r="G127" s="93"/>
    </row>
    <row r="128" spans="1:7" x14ac:dyDescent="0.25">
      <c r="A128" s="51"/>
      <c r="E128" s="26"/>
      <c r="F128" s="53"/>
      <c r="G128" s="93"/>
    </row>
    <row r="129" spans="1:7" x14ac:dyDescent="0.25">
      <c r="A129" s="46" t="s">
        <v>98</v>
      </c>
      <c r="E129" s="69">
        <v>1925633.6975584738</v>
      </c>
      <c r="F129" s="53"/>
      <c r="G129" s="93"/>
    </row>
    <row r="130" spans="1:7" x14ac:dyDescent="0.25">
      <c r="A130" s="51" t="s">
        <v>99</v>
      </c>
      <c r="E130" s="68">
        <v>0</v>
      </c>
      <c r="F130" s="53"/>
      <c r="G130" s="93"/>
    </row>
    <row r="131" spans="1:7" x14ac:dyDescent="0.25">
      <c r="A131" s="46" t="s">
        <v>100</v>
      </c>
      <c r="E131" s="69">
        <v>1925633.6975584738</v>
      </c>
      <c r="F131" s="53"/>
      <c r="G131" s="93"/>
    </row>
    <row r="132" spans="1:7" x14ac:dyDescent="0.25">
      <c r="F132" s="53"/>
      <c r="G132" s="93"/>
    </row>
    <row r="133" spans="1:7" hidden="1" x14ac:dyDescent="0.25">
      <c r="A133" s="3" t="s">
        <v>101</v>
      </c>
      <c r="F133" s="53"/>
      <c r="G133" s="93"/>
    </row>
    <row r="134" spans="1:7" hidden="1" x14ac:dyDescent="0.25">
      <c r="F134" s="53"/>
      <c r="G134" s="93"/>
    </row>
    <row r="135" spans="1:7" hidden="1" x14ac:dyDescent="0.25">
      <c r="A135" s="46" t="s">
        <v>102</v>
      </c>
      <c r="E135" s="68">
        <v>0</v>
      </c>
      <c r="F135" s="53"/>
      <c r="G135" s="93"/>
    </row>
    <row r="136" spans="1:7" hidden="1" x14ac:dyDescent="0.25">
      <c r="A136" s="46" t="s">
        <v>103</v>
      </c>
      <c r="E136" s="74">
        <v>0</v>
      </c>
      <c r="F136" s="53"/>
      <c r="G136" s="93"/>
    </row>
    <row r="137" spans="1:7" hidden="1" x14ac:dyDescent="0.25">
      <c r="A137" s="46" t="s">
        <v>104</v>
      </c>
      <c r="E137" s="69">
        <v>0</v>
      </c>
      <c r="F137" s="53"/>
      <c r="G137" s="93"/>
    </row>
    <row r="138" spans="1:7" hidden="1" x14ac:dyDescent="0.25">
      <c r="A138" s="46"/>
      <c r="E138" s="26"/>
      <c r="F138" s="53"/>
      <c r="G138" s="93"/>
    </row>
    <row r="139" spans="1:7" hidden="1" x14ac:dyDescent="0.25">
      <c r="A139" s="46"/>
      <c r="E139" s="26"/>
      <c r="F139" s="53"/>
      <c r="G139" s="93"/>
    </row>
    <row r="140" spans="1:7" x14ac:dyDescent="0.25">
      <c r="F140" s="53"/>
      <c r="G140" s="93"/>
    </row>
    <row r="141" spans="1:7" x14ac:dyDescent="0.25">
      <c r="A141" s="3" t="s">
        <v>105</v>
      </c>
      <c r="F141" s="53"/>
      <c r="G141" s="93"/>
    </row>
    <row r="142" spans="1:7" x14ac:dyDescent="0.25">
      <c r="F142" s="53"/>
      <c r="G142" s="93"/>
    </row>
    <row r="143" spans="1:7" x14ac:dyDescent="0.25">
      <c r="A143" s="46" t="s">
        <v>106</v>
      </c>
      <c r="E143" s="69">
        <v>10471378.5</v>
      </c>
      <c r="F143" s="53"/>
      <c r="G143" s="93"/>
    </row>
    <row r="144" spans="1:7" x14ac:dyDescent="0.25">
      <c r="A144" s="46" t="s">
        <v>107</v>
      </c>
      <c r="E144" s="69">
        <v>10471378.5</v>
      </c>
      <c r="F144" s="75"/>
      <c r="G144" s="93"/>
    </row>
    <row r="145" spans="1:256" x14ac:dyDescent="0.25">
      <c r="A145" s="46" t="s">
        <v>108</v>
      </c>
      <c r="E145" s="68">
        <v>10471378.5</v>
      </c>
      <c r="F145" s="53"/>
      <c r="G145" s="93"/>
    </row>
    <row r="146" spans="1:256" s="2" customFormat="1" x14ac:dyDescent="0.25">
      <c r="A146" s="76" t="s">
        <v>109</v>
      </c>
      <c r="B146" s="76"/>
      <c r="C146" s="76"/>
      <c r="D146" s="76"/>
      <c r="E146" s="68">
        <v>0</v>
      </c>
      <c r="F146" s="4"/>
      <c r="G146" s="9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v>10471378.5</v>
      </c>
      <c r="F147" s="53"/>
      <c r="G147" s="93"/>
    </row>
    <row r="148" spans="1:256" x14ac:dyDescent="0.25">
      <c r="F148" s="53"/>
      <c r="G148" s="93"/>
    </row>
    <row r="149" spans="1:256" x14ac:dyDescent="0.25">
      <c r="A149" s="46" t="s">
        <v>111</v>
      </c>
      <c r="D149" s="77"/>
      <c r="E149" s="26">
        <v>10471378.5</v>
      </c>
      <c r="F149" s="53"/>
      <c r="G149" s="93"/>
    </row>
    <row r="150" spans="1:256" x14ac:dyDescent="0.25">
      <c r="F150" s="53"/>
      <c r="G150" s="93"/>
    </row>
    <row r="151" spans="1:256" x14ac:dyDescent="0.25">
      <c r="A151" s="3" t="s">
        <v>112</v>
      </c>
      <c r="F151" s="53"/>
      <c r="G151" s="93"/>
    </row>
    <row r="152" spans="1:256" x14ac:dyDescent="0.25">
      <c r="F152" s="53"/>
      <c r="G152" s="93"/>
    </row>
    <row r="153" spans="1:256" x14ac:dyDescent="0.25">
      <c r="A153" s="46" t="s">
        <v>113</v>
      </c>
      <c r="E153" s="78">
        <v>3.06204869E-2</v>
      </c>
      <c r="F153" s="53"/>
      <c r="G153" s="93"/>
    </row>
    <row r="154" spans="1:256" x14ac:dyDescent="0.25">
      <c r="A154" s="46" t="s">
        <v>114</v>
      </c>
      <c r="E154" s="79">
        <v>39.707765999999999</v>
      </c>
      <c r="F154" s="53"/>
      <c r="G154" s="93"/>
    </row>
    <row r="155" spans="1:256" x14ac:dyDescent="0.25">
      <c r="F155" s="53"/>
      <c r="G155" s="93"/>
    </row>
    <row r="156" spans="1:256" x14ac:dyDescent="0.25">
      <c r="D156" s="63" t="s">
        <v>42</v>
      </c>
      <c r="E156" s="63" t="s">
        <v>41</v>
      </c>
      <c r="F156" s="53"/>
      <c r="G156" s="93"/>
    </row>
    <row r="157" spans="1:256" x14ac:dyDescent="0.25">
      <c r="A157" s="46" t="s">
        <v>115</v>
      </c>
      <c r="D157" s="69">
        <v>222071.03</v>
      </c>
      <c r="E157" s="3">
        <v>10</v>
      </c>
      <c r="F157" s="80"/>
      <c r="G157" s="93"/>
    </row>
    <row r="158" spans="1:256" x14ac:dyDescent="0.25">
      <c r="A158" s="46" t="s">
        <v>116</v>
      </c>
      <c r="D158" s="74">
        <v>64218.09</v>
      </c>
      <c r="F158" s="53"/>
      <c r="G158" s="93"/>
    </row>
    <row r="159" spans="1:256" x14ac:dyDescent="0.25">
      <c r="A159" s="3" t="s">
        <v>117</v>
      </c>
      <c r="D159" s="26">
        <v>157852.94</v>
      </c>
    </row>
    <row r="160" spans="1:256" x14ac:dyDescent="0.25">
      <c r="A160" s="46" t="s">
        <v>118</v>
      </c>
      <c r="D160" s="69">
        <v>568032086.92999995</v>
      </c>
      <c r="F160" s="80"/>
      <c r="G160" s="93"/>
    </row>
    <row r="161" spans="1:7" x14ac:dyDescent="0.25">
      <c r="F161" s="80"/>
      <c r="G161" s="93"/>
    </row>
    <row r="162" spans="1:7" x14ac:dyDescent="0.25">
      <c r="A162" s="46" t="s">
        <v>119</v>
      </c>
      <c r="D162" s="81">
        <v>3.5965420000000001E-4</v>
      </c>
      <c r="F162" s="80"/>
      <c r="G162" s="93"/>
    </row>
    <row r="163" spans="1:7" x14ac:dyDescent="0.25">
      <c r="A163" s="46" t="s">
        <v>120</v>
      </c>
      <c r="D163" s="81">
        <v>7.4379000000000001E-5</v>
      </c>
      <c r="F163" s="80"/>
      <c r="G163" s="93"/>
    </row>
    <row r="164" spans="1:7" x14ac:dyDescent="0.25">
      <c r="A164" s="46" t="s">
        <v>121</v>
      </c>
      <c r="D164" s="81">
        <v>-2.4168312E-3</v>
      </c>
      <c r="F164" s="80"/>
      <c r="G164" s="93"/>
    </row>
    <row r="165" spans="1:7" x14ac:dyDescent="0.25">
      <c r="A165" s="46" t="s">
        <v>122</v>
      </c>
      <c r="D165" s="81">
        <v>3.3347328849636475E-3</v>
      </c>
      <c r="F165" s="53"/>
      <c r="G165" s="93"/>
    </row>
    <row r="166" spans="1:7" x14ac:dyDescent="0.25">
      <c r="A166" s="46" t="s">
        <v>123</v>
      </c>
      <c r="D166" s="78">
        <v>3.3798372124091186E-4</v>
      </c>
      <c r="F166" s="53"/>
      <c r="G166" s="93"/>
    </row>
    <row r="167" spans="1:7" x14ac:dyDescent="0.25">
      <c r="A167" s="46"/>
      <c r="F167" s="53"/>
      <c r="G167" s="93"/>
    </row>
    <row r="168" spans="1:7" x14ac:dyDescent="0.25">
      <c r="A168" s="46" t="s">
        <v>124</v>
      </c>
      <c r="D168" s="26">
        <v>2709597.63</v>
      </c>
      <c r="F168" s="53"/>
      <c r="G168" s="93"/>
    </row>
    <row r="169" spans="1:7" x14ac:dyDescent="0.25">
      <c r="A169" s="46"/>
      <c r="F169" s="53"/>
      <c r="G169" s="93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93"/>
    </row>
    <row r="171" spans="1:7" x14ac:dyDescent="0.25">
      <c r="A171" s="51" t="s">
        <v>127</v>
      </c>
      <c r="D171" s="68">
        <v>2381915.1</v>
      </c>
      <c r="E171" s="83">
        <v>125</v>
      </c>
      <c r="F171" s="81">
        <v>4.38960554460737E-3</v>
      </c>
      <c r="G171" s="93"/>
    </row>
    <row r="172" spans="1:7" x14ac:dyDescent="0.25">
      <c r="A172" s="51" t="s">
        <v>128</v>
      </c>
      <c r="D172" s="68">
        <v>590223.41</v>
      </c>
      <c r="E172" s="83">
        <v>27</v>
      </c>
      <c r="F172" s="81">
        <v>1.0877163309024193E-3</v>
      </c>
      <c r="G172" s="93"/>
    </row>
    <row r="173" spans="1:7" x14ac:dyDescent="0.25">
      <c r="A173" s="51" t="s">
        <v>129</v>
      </c>
      <c r="D173" s="23">
        <v>59256.77</v>
      </c>
      <c r="E173" s="84">
        <v>3</v>
      </c>
      <c r="F173" s="81">
        <v>1.0920365975576695E-4</v>
      </c>
      <c r="G173" s="93"/>
    </row>
    <row r="174" spans="1:7" x14ac:dyDescent="0.25">
      <c r="A174" s="51" t="s">
        <v>130</v>
      </c>
      <c r="D174" s="85">
        <v>0</v>
      </c>
      <c r="E174" s="86">
        <v>0</v>
      </c>
      <c r="F174" s="87">
        <v>0</v>
      </c>
      <c r="G174" s="93"/>
    </row>
    <row r="175" spans="1:7" x14ac:dyDescent="0.25">
      <c r="A175" s="46" t="s">
        <v>131</v>
      </c>
      <c r="D175" s="101">
        <v>3031395.2800000003</v>
      </c>
      <c r="E175" s="83">
        <v>155</v>
      </c>
      <c r="F175" s="89">
        <v>5.586525535265556E-3</v>
      </c>
      <c r="G175" s="93"/>
    </row>
    <row r="176" spans="1:7" x14ac:dyDescent="0.25">
      <c r="A176" s="46"/>
      <c r="D176" s="68"/>
      <c r="E176" s="83"/>
      <c r="F176" s="53"/>
      <c r="G176" s="93"/>
    </row>
    <row r="177" spans="1:7" x14ac:dyDescent="0.25">
      <c r="A177" s="46" t="s">
        <v>132</v>
      </c>
      <c r="D177" s="81"/>
      <c r="E177" s="81"/>
      <c r="F177" s="80"/>
      <c r="G177" s="93"/>
    </row>
    <row r="178" spans="1:7" x14ac:dyDescent="0.25">
      <c r="A178" s="46" t="s">
        <v>133</v>
      </c>
      <c r="D178" s="81">
        <v>6.1627749999999999E-4</v>
      </c>
      <c r="E178" s="81">
        <v>7.1749870000000003E-4</v>
      </c>
      <c r="F178" s="80"/>
      <c r="G178" s="93"/>
    </row>
    <row r="179" spans="1:7" x14ac:dyDescent="0.25">
      <c r="A179" s="46" t="s">
        <v>134</v>
      </c>
      <c r="D179" s="81">
        <v>8.7192789999999997E-4</v>
      </c>
      <c r="E179" s="81">
        <v>8.1893139999999998E-4</v>
      </c>
      <c r="F179" s="80"/>
      <c r="G179" s="93"/>
    </row>
    <row r="180" spans="1:7" x14ac:dyDescent="0.25">
      <c r="A180" s="46" t="s">
        <v>135</v>
      </c>
      <c r="D180" s="81">
        <v>8.4096439999999995E-4</v>
      </c>
      <c r="E180" s="81">
        <v>8.3498890000000003E-4</v>
      </c>
      <c r="F180" s="80"/>
      <c r="G180" s="93"/>
    </row>
    <row r="181" spans="1:7" x14ac:dyDescent="0.25">
      <c r="A181" s="46" t="s">
        <v>136</v>
      </c>
      <c r="D181" s="81">
        <v>1.1969199906581862E-3</v>
      </c>
      <c r="E181" s="81">
        <v>8.8149737019951229E-4</v>
      </c>
      <c r="F181" s="53"/>
      <c r="G181" s="93"/>
    </row>
    <row r="182" spans="1:7" x14ac:dyDescent="0.25">
      <c r="A182" s="46" t="s">
        <v>137</v>
      </c>
      <c r="D182" s="81">
        <v>8.8152244766454653E-4</v>
      </c>
      <c r="E182" s="81">
        <v>8.1322909254987808E-4</v>
      </c>
      <c r="F182" s="53"/>
      <c r="G182" s="93"/>
    </row>
    <row r="183" spans="1:7" x14ac:dyDescent="0.25">
      <c r="F183" s="53"/>
      <c r="G183" s="93"/>
    </row>
    <row r="184" spans="1:7" x14ac:dyDescent="0.25">
      <c r="A184" s="2" t="s">
        <v>138</v>
      </c>
      <c r="B184" s="2"/>
      <c r="C184" s="2"/>
      <c r="D184" s="90">
        <v>671032.62</v>
      </c>
      <c r="F184" s="53"/>
      <c r="G184" s="93"/>
    </row>
    <row r="185" spans="1:7" x14ac:dyDescent="0.25">
      <c r="A185" s="2" t="s">
        <v>139</v>
      </c>
      <c r="B185" s="2"/>
      <c r="C185" s="2"/>
      <c r="D185" s="81">
        <v>1.2366387489480251E-3</v>
      </c>
      <c r="F185" s="53"/>
      <c r="G185" s="93"/>
    </row>
    <row r="186" spans="1:7" x14ac:dyDescent="0.25">
      <c r="A186" s="2" t="s">
        <v>140</v>
      </c>
      <c r="B186" s="2"/>
      <c r="C186" s="2"/>
      <c r="D186" s="81">
        <v>4.9000000000000002E-2</v>
      </c>
      <c r="F186" s="53"/>
      <c r="G186" s="93"/>
    </row>
    <row r="187" spans="1:7" x14ac:dyDescent="0.25">
      <c r="A187" s="2" t="s">
        <v>141</v>
      </c>
      <c r="B187" s="2"/>
      <c r="C187" s="2"/>
      <c r="D187" s="91" t="s">
        <v>155</v>
      </c>
      <c r="F187" s="53"/>
      <c r="G187" s="93"/>
    </row>
    <row r="188" spans="1:7" x14ac:dyDescent="0.25">
      <c r="F188" s="53"/>
      <c r="G188" s="93"/>
    </row>
    <row r="189" spans="1:7" x14ac:dyDescent="0.25">
      <c r="A189" s="2" t="s">
        <v>142</v>
      </c>
      <c r="D189" s="92">
        <v>1807621.11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v>86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93"/>
    </row>
    <row r="193" spans="1:7" x14ac:dyDescent="0.25">
      <c r="F193" s="53"/>
      <c r="G193" s="93"/>
    </row>
    <row r="194" spans="1:7" x14ac:dyDescent="0.25">
      <c r="A194" s="46"/>
      <c r="E194" s="96"/>
      <c r="F194" s="53"/>
      <c r="G194" s="93"/>
    </row>
    <row r="195" spans="1:7" x14ac:dyDescent="0.25">
      <c r="A195" s="46" t="s">
        <v>145</v>
      </c>
      <c r="E195" s="73"/>
      <c r="F195" s="53"/>
      <c r="G195" s="93"/>
    </row>
    <row r="196" spans="1:7" x14ac:dyDescent="0.25">
      <c r="A196" s="46" t="s">
        <v>146</v>
      </c>
      <c r="E196" s="73"/>
      <c r="F196" s="53"/>
      <c r="G196" s="93"/>
    </row>
    <row r="197" spans="1:7" x14ac:dyDescent="0.25">
      <c r="A197" s="46" t="s">
        <v>147</v>
      </c>
      <c r="E197" s="96"/>
      <c r="F197" s="53"/>
      <c r="G197" s="93"/>
    </row>
    <row r="198" spans="1:7" x14ac:dyDescent="0.25">
      <c r="A198" s="46" t="s">
        <v>148</v>
      </c>
      <c r="E198" s="96" t="s">
        <v>156</v>
      </c>
      <c r="F198" s="53"/>
      <c r="G198" s="93"/>
    </row>
    <row r="199" spans="1:7" x14ac:dyDescent="0.25">
      <c r="A199" s="46"/>
      <c r="E199" s="73"/>
      <c r="F199" s="53"/>
      <c r="G199" s="93"/>
    </row>
    <row r="200" spans="1:7" x14ac:dyDescent="0.25">
      <c r="A200" s="46" t="s">
        <v>149</v>
      </c>
      <c r="E200" s="73"/>
      <c r="F200" s="53"/>
      <c r="G200" s="93"/>
    </row>
    <row r="201" spans="1:7" x14ac:dyDescent="0.25">
      <c r="A201" s="46" t="s">
        <v>150</v>
      </c>
      <c r="E201" s="96" t="s">
        <v>156</v>
      </c>
      <c r="F201" s="53"/>
      <c r="G201" s="93"/>
    </row>
    <row r="202" spans="1:7" x14ac:dyDescent="0.25">
      <c r="A202" s="46"/>
      <c r="E202" s="73"/>
      <c r="F202" s="53"/>
      <c r="G202" s="93"/>
    </row>
    <row r="203" spans="1:7" x14ac:dyDescent="0.25">
      <c r="A203" s="46" t="s">
        <v>151</v>
      </c>
      <c r="E203" s="73"/>
      <c r="F203" s="53"/>
      <c r="G203" s="93"/>
    </row>
    <row r="204" spans="1:7" x14ac:dyDescent="0.25">
      <c r="A204" s="46" t="s">
        <v>152</v>
      </c>
      <c r="E204" s="96" t="s">
        <v>156</v>
      </c>
      <c r="F204" s="53"/>
      <c r="G204" s="93"/>
    </row>
    <row r="205" spans="1:7" x14ac:dyDescent="0.25">
      <c r="A205" s="46"/>
      <c r="E205" s="96"/>
      <c r="F205" s="53"/>
      <c r="G205" s="93"/>
    </row>
    <row r="206" spans="1:7" x14ac:dyDescent="0.25">
      <c r="A206" s="46" t="s">
        <v>153</v>
      </c>
      <c r="E206" s="73"/>
      <c r="G206" s="93"/>
    </row>
    <row r="207" spans="1:7" x14ac:dyDescent="0.25">
      <c r="A207" s="46" t="s">
        <v>154</v>
      </c>
      <c r="E207" s="96" t="s">
        <v>156</v>
      </c>
      <c r="F207" s="49"/>
      <c r="G207" s="93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IV278"/>
  <sheetViews>
    <sheetView showRuler="0" zoomScale="80" zoomScaleNormal="80" zoomScaleSheetLayoutView="90" workbookViewId="0">
      <selection activeCell="C15" sqref="C15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v>44469</v>
      </c>
      <c r="C3" s="8" t="s">
        <v>2</v>
      </c>
      <c r="D3" s="3">
        <v>30</v>
      </c>
      <c r="E3" s="3" t="s">
        <v>3</v>
      </c>
      <c r="F3" s="9">
        <v>44440</v>
      </c>
      <c r="G3" s="3"/>
    </row>
    <row r="4" spans="1:13" ht="15.75" customHeight="1" x14ac:dyDescent="0.3">
      <c r="A4" s="2" t="s">
        <v>4</v>
      </c>
      <c r="B4" s="7">
        <v>44484</v>
      </c>
      <c r="C4" s="8" t="s">
        <v>5</v>
      </c>
      <c r="D4" s="10">
        <v>30</v>
      </c>
      <c r="E4" s="3" t="s">
        <v>6</v>
      </c>
      <c r="F4" s="9">
        <v>44469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44454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44484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98">
        <v>1119632940.8099999</v>
      </c>
      <c r="D10" s="22">
        <v>594021025.89999998</v>
      </c>
      <c r="E10" s="23">
        <v>568032086.92999995</v>
      </c>
      <c r="F10" s="24">
        <v>0.54246161269686921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99">
        <v>72495090.620000005</v>
      </c>
      <c r="D11" s="22">
        <v>29498944.559999999</v>
      </c>
      <c r="E11" s="23">
        <v>27628665.940000001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100">
        <v>1047137850.1899999</v>
      </c>
      <c r="D12" s="22">
        <v>564522081.34000003</v>
      </c>
      <c r="E12" s="23">
        <v>540403420.98999989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100">
        <v>1047137850.1900001</v>
      </c>
      <c r="D13" s="22">
        <v>564522081.34000015</v>
      </c>
      <c r="E13" s="23">
        <v>540403420.99000001</v>
      </c>
      <c r="F13" s="24">
        <v>0.51607667595240247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v>9.7792999999999995E-3</v>
      </c>
      <c r="C14" s="99">
        <v>162000000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v>1.4500000000000001E-2</v>
      </c>
      <c r="C15" s="99">
        <v>352000000</v>
      </c>
      <c r="D15" s="22">
        <v>31384231.150000099</v>
      </c>
      <c r="E15" s="23">
        <v>7265570.799999956</v>
      </c>
      <c r="F15" s="24">
        <v>2.0640826136363512E-2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v>0</v>
      </c>
      <c r="C16" s="99">
        <v>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v>1.38E-2</v>
      </c>
      <c r="C17" s="99">
        <v>401000000</v>
      </c>
      <c r="D17" s="22">
        <v>401000000</v>
      </c>
      <c r="E17" s="23">
        <v>401000000</v>
      </c>
      <c r="F17" s="24">
        <v>1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v>1.7000000000000001E-2</v>
      </c>
      <c r="C18" s="99">
        <v>85000000</v>
      </c>
      <c r="D18" s="22">
        <v>85000000</v>
      </c>
      <c r="E18" s="23">
        <v>85000000</v>
      </c>
      <c r="F18" s="24">
        <v>1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98">
        <v>47137850.189999998</v>
      </c>
      <c r="D19" s="22">
        <v>47137850.189999998</v>
      </c>
      <c r="E19" s="23">
        <v>47137850.189999998</v>
      </c>
      <c r="F19" s="24"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25">
      <c r="A24" s="32" t="s">
        <v>19</v>
      </c>
      <c r="B24" s="22">
        <v>24118660.350000143</v>
      </c>
      <c r="C24" s="22">
        <v>37922.61</v>
      </c>
      <c r="D24" s="39">
        <v>68.518921448864049</v>
      </c>
      <c r="E24" s="40">
        <v>0.1077346875</v>
      </c>
      <c r="F24" s="36"/>
    </row>
    <row r="25" spans="1:13" x14ac:dyDescent="0.2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25">
      <c r="A26" s="32" t="s">
        <v>21</v>
      </c>
      <c r="B26" s="22">
        <v>0</v>
      </c>
      <c r="C26" s="22">
        <v>461150</v>
      </c>
      <c r="D26" s="39">
        <v>0</v>
      </c>
      <c r="E26" s="40">
        <v>1.1499999999999999</v>
      </c>
      <c r="F26" s="36"/>
    </row>
    <row r="27" spans="1:13" x14ac:dyDescent="0.25">
      <c r="A27" s="32" t="s">
        <v>22</v>
      </c>
      <c r="B27" s="22">
        <v>0</v>
      </c>
      <c r="C27" s="22">
        <v>120416.67</v>
      </c>
      <c r="D27" s="39">
        <v>0</v>
      </c>
      <c r="E27" s="40">
        <v>1.416666705882353</v>
      </c>
      <c r="F27" s="36"/>
    </row>
    <row r="28" spans="1:13" x14ac:dyDescent="0.2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 x14ac:dyDescent="0.3">
      <c r="A29" s="41" t="s">
        <v>28</v>
      </c>
      <c r="B29" s="42">
        <v>24118660.350000143</v>
      </c>
      <c r="C29" s="42">
        <v>619489.28000000003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v>1524310.61</v>
      </c>
      <c r="F35" s="53"/>
      <c r="G35" s="93"/>
    </row>
    <row r="36" spans="1:7" x14ac:dyDescent="0.25">
      <c r="A36" s="51" t="s">
        <v>32</v>
      </c>
      <c r="E36" s="55">
        <v>0</v>
      </c>
      <c r="F36" s="53"/>
      <c r="G36" s="93"/>
    </row>
    <row r="37" spans="1:7" x14ac:dyDescent="0.25">
      <c r="A37" s="46" t="s">
        <v>33</v>
      </c>
      <c r="E37" s="52">
        <v>1524310.61</v>
      </c>
      <c r="F37" s="53"/>
      <c r="G37" s="93"/>
    </row>
    <row r="38" spans="1:7" x14ac:dyDescent="0.25">
      <c r="E38" s="56"/>
      <c r="F38" s="53"/>
      <c r="G38" s="93"/>
    </row>
    <row r="39" spans="1:7" x14ac:dyDescent="0.25">
      <c r="A39" s="46" t="s">
        <v>34</v>
      </c>
      <c r="E39" s="56"/>
      <c r="F39" s="53"/>
      <c r="G39" s="93"/>
    </row>
    <row r="40" spans="1:7" x14ac:dyDescent="0.25">
      <c r="A40" s="51" t="s">
        <v>35</v>
      </c>
      <c r="E40" s="52">
        <v>25804375.420000002</v>
      </c>
      <c r="F40" s="53"/>
      <c r="G40" s="93"/>
    </row>
    <row r="41" spans="1:7" x14ac:dyDescent="0.25">
      <c r="A41" s="51" t="s">
        <v>36</v>
      </c>
      <c r="E41" s="55">
        <v>0</v>
      </c>
      <c r="F41" s="53"/>
      <c r="G41" s="93"/>
    </row>
    <row r="42" spans="1:7" x14ac:dyDescent="0.25">
      <c r="A42" s="46" t="s">
        <v>37</v>
      </c>
      <c r="E42" s="52">
        <v>25804375.420000002</v>
      </c>
      <c r="F42" s="53"/>
      <c r="G42" s="93"/>
    </row>
    <row r="43" spans="1:7" x14ac:dyDescent="0.25">
      <c r="A43" s="51"/>
      <c r="E43" s="57"/>
      <c r="F43" s="53"/>
      <c r="G43" s="93"/>
    </row>
    <row r="44" spans="1:7" x14ac:dyDescent="0.25">
      <c r="A44" s="46" t="s">
        <v>38</v>
      </c>
      <c r="E44" s="52">
        <v>304200.93</v>
      </c>
      <c r="F44" s="53"/>
      <c r="G44" s="93"/>
    </row>
    <row r="45" spans="1:7" x14ac:dyDescent="0.25">
      <c r="A45" s="46"/>
      <c r="E45" s="52"/>
      <c r="F45" s="53"/>
      <c r="G45" s="93"/>
    </row>
    <row r="46" spans="1:7" x14ac:dyDescent="0.25">
      <c r="A46" s="46"/>
      <c r="E46" s="58"/>
      <c r="F46" s="53"/>
      <c r="G46" s="93"/>
    </row>
    <row r="47" spans="1:7" ht="18.75" thickBot="1" x14ac:dyDescent="0.3">
      <c r="A47" s="3" t="s">
        <v>39</v>
      </c>
      <c r="E47" s="59">
        <v>27632886.960000001</v>
      </c>
      <c r="F47" s="53"/>
      <c r="G47" s="93"/>
    </row>
    <row r="48" spans="1:7" ht="18.75" thickTop="1" x14ac:dyDescent="0.25">
      <c r="E48" s="60"/>
      <c r="F48" s="53"/>
      <c r="G48" s="93"/>
    </row>
    <row r="49" spans="1:7" x14ac:dyDescent="0.25">
      <c r="A49" s="3" t="s">
        <v>40</v>
      </c>
      <c r="D49" s="61"/>
      <c r="E49" s="62"/>
      <c r="F49" s="53"/>
      <c r="G49" s="93"/>
    </row>
    <row r="50" spans="1:7" x14ac:dyDescent="0.25">
      <c r="D50" s="63" t="s">
        <v>41</v>
      </c>
      <c r="E50" s="63" t="s">
        <v>42</v>
      </c>
      <c r="F50" s="53"/>
      <c r="G50" s="93"/>
    </row>
    <row r="51" spans="1:7" x14ac:dyDescent="0.25">
      <c r="A51" s="46" t="s">
        <v>43</v>
      </c>
      <c r="D51" s="64">
        <v>35412</v>
      </c>
      <c r="E51" s="58">
        <v>564522081.34000003</v>
      </c>
      <c r="F51" s="53"/>
      <c r="G51" s="93"/>
    </row>
    <row r="52" spans="1:7" x14ac:dyDescent="0.25">
      <c r="A52" s="46" t="s">
        <v>44</v>
      </c>
      <c r="D52" s="65"/>
      <c r="E52" s="55">
        <v>24118660.350000143</v>
      </c>
      <c r="F52" s="53"/>
      <c r="G52" s="93"/>
    </row>
    <row r="53" spans="1:7" x14ac:dyDescent="0.25">
      <c r="A53" s="46"/>
      <c r="D53" s="66">
        <v>34731</v>
      </c>
      <c r="E53" s="67">
        <v>540403420.98999989</v>
      </c>
      <c r="F53" s="53"/>
      <c r="G53" s="93"/>
    </row>
    <row r="54" spans="1:7" x14ac:dyDescent="0.25">
      <c r="F54" s="53"/>
      <c r="G54" s="93"/>
    </row>
    <row r="55" spans="1:7" x14ac:dyDescent="0.25">
      <c r="A55" s="3" t="s">
        <v>45</v>
      </c>
      <c r="E55" s="61"/>
      <c r="F55" s="53"/>
      <c r="G55" s="93"/>
    </row>
    <row r="56" spans="1:7" x14ac:dyDescent="0.25">
      <c r="F56" s="53"/>
      <c r="G56" s="93"/>
    </row>
    <row r="57" spans="1:7" x14ac:dyDescent="0.25">
      <c r="A57" s="46" t="s">
        <v>39</v>
      </c>
      <c r="E57" s="68">
        <v>27632886.960000001</v>
      </c>
      <c r="F57" s="53"/>
      <c r="G57" s="93"/>
    </row>
    <row r="58" spans="1:7" x14ac:dyDescent="0.25">
      <c r="A58" s="46" t="s">
        <v>46</v>
      </c>
      <c r="E58" s="68">
        <v>0</v>
      </c>
      <c r="F58" s="53"/>
      <c r="G58" s="93"/>
    </row>
    <row r="59" spans="1:7" x14ac:dyDescent="0.25">
      <c r="A59" s="46" t="s">
        <v>47</v>
      </c>
      <c r="E59" s="69">
        <v>27632886.960000001</v>
      </c>
      <c r="F59" s="53"/>
      <c r="G59" s="93"/>
    </row>
    <row r="60" spans="1:7" x14ac:dyDescent="0.25">
      <c r="F60" s="53"/>
      <c r="G60" s="93"/>
    </row>
    <row r="61" spans="1:7" x14ac:dyDescent="0.25">
      <c r="A61" s="46" t="s">
        <v>48</v>
      </c>
      <c r="E61" s="29">
        <v>0</v>
      </c>
      <c r="F61" s="53"/>
      <c r="G61" s="93"/>
    </row>
    <row r="62" spans="1:7" x14ac:dyDescent="0.25">
      <c r="F62" s="53"/>
      <c r="G62" s="93"/>
    </row>
    <row r="63" spans="1:7" x14ac:dyDescent="0.25">
      <c r="A63" s="46" t="s">
        <v>49</v>
      </c>
      <c r="F63" s="53"/>
      <c r="G63" s="93"/>
    </row>
    <row r="64" spans="1:7" x14ac:dyDescent="0.25">
      <c r="A64" s="51" t="s">
        <v>50</v>
      </c>
      <c r="E64" s="68">
        <v>495017.52</v>
      </c>
      <c r="F64" s="53"/>
      <c r="G64" s="93"/>
    </row>
    <row r="65" spans="1:7" x14ac:dyDescent="0.25">
      <c r="A65" s="51" t="s">
        <v>51</v>
      </c>
      <c r="E65" s="68">
        <v>495017.52</v>
      </c>
      <c r="F65" s="53"/>
      <c r="G65" s="93"/>
    </row>
    <row r="66" spans="1:7" x14ac:dyDescent="0.25">
      <c r="A66" s="51" t="s">
        <v>52</v>
      </c>
      <c r="E66" s="69">
        <v>0</v>
      </c>
      <c r="F66" s="53"/>
      <c r="G66" s="93"/>
    </row>
    <row r="67" spans="1:7" x14ac:dyDescent="0.25">
      <c r="F67" s="53"/>
      <c r="G67" s="93"/>
    </row>
    <row r="68" spans="1:7" x14ac:dyDescent="0.25">
      <c r="A68" s="46" t="s">
        <v>53</v>
      </c>
      <c r="F68" s="53"/>
      <c r="G68" s="93"/>
    </row>
    <row r="69" spans="1:7" x14ac:dyDescent="0.25">
      <c r="A69" s="51" t="s">
        <v>54</v>
      </c>
      <c r="F69" s="53"/>
      <c r="G69" s="93"/>
    </row>
    <row r="70" spans="1:7" x14ac:dyDescent="0.25">
      <c r="A70" s="70" t="s">
        <v>55</v>
      </c>
      <c r="E70" s="68">
        <v>0</v>
      </c>
      <c r="F70" s="53"/>
      <c r="G70" s="93"/>
    </row>
    <row r="71" spans="1:7" x14ac:dyDescent="0.25">
      <c r="A71" s="70" t="s">
        <v>56</v>
      </c>
      <c r="E71" s="68">
        <v>0</v>
      </c>
      <c r="F71" s="53"/>
      <c r="G71" s="93"/>
    </row>
    <row r="72" spans="1:7" x14ac:dyDescent="0.25">
      <c r="A72" s="70" t="s">
        <v>57</v>
      </c>
      <c r="E72" s="68">
        <v>0</v>
      </c>
      <c r="F72" s="53"/>
      <c r="G72" s="93"/>
    </row>
    <row r="73" spans="1:7" x14ac:dyDescent="0.25">
      <c r="A73" s="70"/>
      <c r="E73" s="68"/>
      <c r="F73" s="53"/>
      <c r="G73" s="93"/>
    </row>
    <row r="74" spans="1:7" x14ac:dyDescent="0.25">
      <c r="A74" s="70" t="s">
        <v>58</v>
      </c>
      <c r="E74" s="68">
        <v>0</v>
      </c>
      <c r="F74" s="53"/>
      <c r="G74" s="93"/>
    </row>
    <row r="75" spans="1:7" x14ac:dyDescent="0.25">
      <c r="A75" s="70" t="s">
        <v>59</v>
      </c>
      <c r="E75" s="68">
        <v>0</v>
      </c>
      <c r="F75" s="53"/>
      <c r="G75" s="93"/>
    </row>
    <row r="76" spans="1:7" x14ac:dyDescent="0.25">
      <c r="F76" s="53"/>
      <c r="G76" s="93"/>
    </row>
    <row r="77" spans="1:7" x14ac:dyDescent="0.25">
      <c r="A77" s="51" t="s">
        <v>60</v>
      </c>
      <c r="F77" s="53"/>
      <c r="G77" s="93"/>
    </row>
    <row r="78" spans="1:7" x14ac:dyDescent="0.25">
      <c r="A78" s="70" t="s">
        <v>61</v>
      </c>
      <c r="E78" s="68">
        <v>0</v>
      </c>
      <c r="F78" s="53"/>
      <c r="G78" s="93"/>
    </row>
    <row r="79" spans="1:7" x14ac:dyDescent="0.25">
      <c r="A79" s="70" t="s">
        <v>62</v>
      </c>
      <c r="E79" s="68">
        <v>0</v>
      </c>
      <c r="F79" s="53"/>
      <c r="G79" s="93"/>
    </row>
    <row r="80" spans="1:7" x14ac:dyDescent="0.25">
      <c r="A80" s="70" t="s">
        <v>63</v>
      </c>
      <c r="E80" s="68">
        <v>37922.61</v>
      </c>
      <c r="F80" s="53"/>
      <c r="G80" s="93"/>
    </row>
    <row r="81" spans="1:7" x14ac:dyDescent="0.25">
      <c r="A81" s="70"/>
      <c r="E81" s="68"/>
      <c r="F81" s="53"/>
      <c r="G81" s="93"/>
    </row>
    <row r="82" spans="1:7" x14ac:dyDescent="0.25">
      <c r="A82" s="70" t="s">
        <v>64</v>
      </c>
      <c r="E82" s="68">
        <v>37922.61</v>
      </c>
      <c r="F82" s="53"/>
      <c r="G82" s="93"/>
    </row>
    <row r="83" spans="1:7" x14ac:dyDescent="0.25">
      <c r="A83" s="70" t="s">
        <v>65</v>
      </c>
      <c r="E83" s="68">
        <v>0</v>
      </c>
      <c r="F83" s="53"/>
      <c r="G83" s="93"/>
    </row>
    <row r="84" spans="1:7" x14ac:dyDescent="0.25">
      <c r="A84" s="70"/>
      <c r="F84" s="53"/>
      <c r="G84" s="93"/>
    </row>
    <row r="85" spans="1:7" x14ac:dyDescent="0.25">
      <c r="A85" s="51" t="s">
        <v>66</v>
      </c>
      <c r="F85" s="53"/>
      <c r="G85" s="93"/>
    </row>
    <row r="86" spans="1:7" x14ac:dyDescent="0.25">
      <c r="A86" s="70" t="s">
        <v>67</v>
      </c>
      <c r="E86" s="68">
        <v>0</v>
      </c>
      <c r="F86" s="53"/>
      <c r="G86" s="93"/>
    </row>
    <row r="87" spans="1:7" x14ac:dyDescent="0.25">
      <c r="A87" s="70" t="s">
        <v>68</v>
      </c>
      <c r="E87" s="68">
        <v>0</v>
      </c>
      <c r="F87" s="53"/>
      <c r="G87" s="93"/>
    </row>
    <row r="88" spans="1:7" x14ac:dyDescent="0.25">
      <c r="A88" s="70" t="s">
        <v>69</v>
      </c>
      <c r="E88" s="68">
        <v>0</v>
      </c>
      <c r="F88" s="53"/>
      <c r="G88" s="93"/>
    </row>
    <row r="89" spans="1:7" x14ac:dyDescent="0.25">
      <c r="A89" s="70"/>
      <c r="E89" s="68"/>
      <c r="F89" s="53"/>
      <c r="G89" s="93"/>
    </row>
    <row r="90" spans="1:7" x14ac:dyDescent="0.25">
      <c r="A90" s="70" t="s">
        <v>70</v>
      </c>
      <c r="E90" s="68">
        <v>0</v>
      </c>
      <c r="F90" s="53"/>
      <c r="G90" s="93"/>
    </row>
    <row r="91" spans="1:7" x14ac:dyDescent="0.25">
      <c r="A91" s="70" t="s">
        <v>71</v>
      </c>
      <c r="E91" s="68">
        <v>0</v>
      </c>
      <c r="F91" s="53"/>
      <c r="G91" s="93"/>
    </row>
    <row r="92" spans="1:7" x14ac:dyDescent="0.25">
      <c r="A92" s="70"/>
      <c r="F92" s="53"/>
      <c r="G92" s="93"/>
    </row>
    <row r="93" spans="1:7" x14ac:dyDescent="0.25">
      <c r="A93" s="51" t="s">
        <v>72</v>
      </c>
      <c r="F93" s="53"/>
      <c r="G93" s="93"/>
    </row>
    <row r="94" spans="1:7" x14ac:dyDescent="0.25">
      <c r="A94" s="70" t="s">
        <v>73</v>
      </c>
      <c r="E94" s="68">
        <v>0</v>
      </c>
      <c r="F94" s="53"/>
      <c r="G94" s="93"/>
    </row>
    <row r="95" spans="1:7" x14ac:dyDescent="0.25">
      <c r="A95" s="70" t="s">
        <v>74</v>
      </c>
      <c r="E95" s="68">
        <v>0</v>
      </c>
      <c r="F95" s="53"/>
      <c r="G95" s="93"/>
    </row>
    <row r="96" spans="1:7" x14ac:dyDescent="0.25">
      <c r="A96" s="70" t="s">
        <v>75</v>
      </c>
      <c r="E96" s="68">
        <v>461150</v>
      </c>
      <c r="F96" s="53"/>
      <c r="G96" s="93"/>
    </row>
    <row r="97" spans="1:7" x14ac:dyDescent="0.25">
      <c r="A97" s="70"/>
      <c r="E97" s="68"/>
      <c r="F97" s="53"/>
      <c r="G97" s="93"/>
    </row>
    <row r="98" spans="1:7" x14ac:dyDescent="0.25">
      <c r="A98" s="70" t="s">
        <v>76</v>
      </c>
      <c r="E98" s="68">
        <v>461150</v>
      </c>
      <c r="F98" s="53"/>
      <c r="G98" s="93"/>
    </row>
    <row r="99" spans="1:7" x14ac:dyDescent="0.25">
      <c r="A99" s="70" t="s">
        <v>77</v>
      </c>
      <c r="E99" s="68">
        <v>0</v>
      </c>
      <c r="F99" s="53"/>
      <c r="G99" s="93"/>
    </row>
    <row r="100" spans="1:7" x14ac:dyDescent="0.25">
      <c r="F100" s="53"/>
      <c r="G100" s="93"/>
    </row>
    <row r="101" spans="1:7" x14ac:dyDescent="0.25">
      <c r="A101" s="51" t="s">
        <v>78</v>
      </c>
      <c r="F101" s="53"/>
      <c r="G101" s="93"/>
    </row>
    <row r="102" spans="1:7" x14ac:dyDescent="0.25">
      <c r="A102" s="70" t="s">
        <v>79</v>
      </c>
      <c r="E102" s="68">
        <v>0</v>
      </c>
      <c r="F102" s="53"/>
      <c r="G102" s="93"/>
    </row>
    <row r="103" spans="1:7" x14ac:dyDescent="0.25">
      <c r="A103" s="70" t="s">
        <v>80</v>
      </c>
      <c r="E103" s="68">
        <v>0</v>
      </c>
      <c r="F103" s="53"/>
      <c r="G103" s="93"/>
    </row>
    <row r="104" spans="1:7" x14ac:dyDescent="0.25">
      <c r="A104" s="70" t="s">
        <v>81</v>
      </c>
      <c r="E104" s="68">
        <v>120416.67</v>
      </c>
      <c r="F104" s="53"/>
      <c r="G104" s="93"/>
    </row>
    <row r="105" spans="1:7" x14ac:dyDescent="0.25">
      <c r="A105" s="70"/>
      <c r="E105" s="68"/>
      <c r="F105" s="53"/>
      <c r="G105" s="93"/>
    </row>
    <row r="106" spans="1:7" x14ac:dyDescent="0.25">
      <c r="A106" s="70" t="s">
        <v>82</v>
      </c>
      <c r="E106" s="68">
        <v>120416.67</v>
      </c>
      <c r="F106" s="53"/>
      <c r="G106" s="93"/>
    </row>
    <row r="107" spans="1:7" x14ac:dyDescent="0.25">
      <c r="A107" s="70" t="s">
        <v>83</v>
      </c>
      <c r="E107" s="68">
        <v>0</v>
      </c>
      <c r="F107" s="53"/>
      <c r="G107" s="93"/>
    </row>
    <row r="108" spans="1:7" x14ac:dyDescent="0.25">
      <c r="A108" s="70"/>
      <c r="E108" s="29"/>
      <c r="F108" s="53"/>
      <c r="G108" s="93"/>
    </row>
    <row r="109" spans="1:7" x14ac:dyDescent="0.25">
      <c r="A109" s="51" t="s">
        <v>84</v>
      </c>
      <c r="F109" s="53"/>
      <c r="G109" s="93"/>
    </row>
    <row r="110" spans="1:7" x14ac:dyDescent="0.25">
      <c r="A110" s="70" t="s">
        <v>85</v>
      </c>
      <c r="E110" s="69">
        <v>619489.28000000003</v>
      </c>
      <c r="F110" s="53"/>
      <c r="G110" s="93"/>
    </row>
    <row r="111" spans="1:7" x14ac:dyDescent="0.25">
      <c r="A111" s="70" t="s">
        <v>86</v>
      </c>
      <c r="E111" s="69">
        <v>619489.28000000003</v>
      </c>
      <c r="F111" s="53"/>
      <c r="G111" s="93"/>
    </row>
    <row r="112" spans="1:7" x14ac:dyDescent="0.25">
      <c r="A112" s="70" t="s">
        <v>87</v>
      </c>
      <c r="E112" s="69">
        <v>0</v>
      </c>
      <c r="F112" s="53"/>
      <c r="G112" s="93"/>
    </row>
    <row r="113" spans="1:7" x14ac:dyDescent="0.25">
      <c r="A113" s="70" t="s">
        <v>88</v>
      </c>
      <c r="E113" s="69">
        <v>0</v>
      </c>
      <c r="F113" s="53"/>
      <c r="G113" s="93"/>
    </row>
    <row r="114" spans="1:7" x14ac:dyDescent="0.25">
      <c r="F114" s="53"/>
      <c r="G114" s="93"/>
    </row>
    <row r="115" spans="1:7" x14ac:dyDescent="0.25">
      <c r="A115" s="46" t="s">
        <v>89</v>
      </c>
      <c r="E115" s="26">
        <v>26518380.158416666</v>
      </c>
      <c r="F115" s="53"/>
      <c r="G115" s="93"/>
    </row>
    <row r="116" spans="1:7" x14ac:dyDescent="0.25">
      <c r="A116" s="51"/>
      <c r="F116" s="53"/>
      <c r="G116" s="93"/>
    </row>
    <row r="117" spans="1:7" x14ac:dyDescent="0.25">
      <c r="A117" s="46" t="s">
        <v>90</v>
      </c>
      <c r="E117" s="71">
        <v>24118660.350000143</v>
      </c>
      <c r="F117" s="53"/>
      <c r="G117" s="93"/>
    </row>
    <row r="118" spans="1:7" x14ac:dyDescent="0.25">
      <c r="A118" s="46"/>
      <c r="F118" s="53"/>
      <c r="G118" s="93"/>
    </row>
    <row r="119" spans="1:7" x14ac:dyDescent="0.25">
      <c r="A119" s="51" t="s">
        <v>91</v>
      </c>
      <c r="E119" s="68">
        <v>0</v>
      </c>
      <c r="F119" s="53"/>
      <c r="G119" s="93"/>
    </row>
    <row r="120" spans="1:7" x14ac:dyDescent="0.25">
      <c r="A120" s="51" t="s">
        <v>92</v>
      </c>
      <c r="E120" s="72">
        <v>24118660.350000143</v>
      </c>
      <c r="F120" s="53"/>
      <c r="G120" s="93"/>
    </row>
    <row r="121" spans="1:7" x14ac:dyDescent="0.25">
      <c r="A121" s="51" t="s">
        <v>93</v>
      </c>
      <c r="E121" s="69">
        <v>0</v>
      </c>
      <c r="F121" s="53"/>
      <c r="G121" s="93"/>
    </row>
    <row r="122" spans="1:7" x14ac:dyDescent="0.25">
      <c r="A122" s="51"/>
      <c r="E122" s="26"/>
      <c r="F122" s="53"/>
      <c r="G122" s="93"/>
    </row>
    <row r="123" spans="1:7" x14ac:dyDescent="0.25">
      <c r="A123" s="46" t="s">
        <v>94</v>
      </c>
      <c r="E123" s="69">
        <v>0</v>
      </c>
      <c r="F123" s="53"/>
      <c r="G123" s="93"/>
    </row>
    <row r="124" spans="1:7" x14ac:dyDescent="0.25">
      <c r="A124" s="46"/>
      <c r="E124" s="73"/>
      <c r="F124" s="53"/>
      <c r="G124" s="93"/>
    </row>
    <row r="125" spans="1:7" x14ac:dyDescent="0.25">
      <c r="A125" s="51" t="s">
        <v>95</v>
      </c>
      <c r="E125" s="68">
        <v>0</v>
      </c>
      <c r="F125" s="53"/>
      <c r="G125" s="93"/>
    </row>
    <row r="126" spans="1:7" x14ac:dyDescent="0.25">
      <c r="A126" s="51" t="s">
        <v>96</v>
      </c>
      <c r="E126" s="69">
        <v>0</v>
      </c>
      <c r="F126" s="53"/>
      <c r="G126" s="93"/>
    </row>
    <row r="127" spans="1:7" x14ac:dyDescent="0.25">
      <c r="A127" s="51" t="s">
        <v>97</v>
      </c>
      <c r="E127" s="69">
        <v>0</v>
      </c>
      <c r="F127" s="53"/>
      <c r="G127" s="93"/>
    </row>
    <row r="128" spans="1:7" x14ac:dyDescent="0.25">
      <c r="A128" s="51"/>
      <c r="E128" s="26"/>
      <c r="F128" s="53"/>
      <c r="G128" s="93"/>
    </row>
    <row r="129" spans="1:7" x14ac:dyDescent="0.25">
      <c r="A129" s="46" t="s">
        <v>98</v>
      </c>
      <c r="E129" s="69">
        <v>2399719.808416523</v>
      </c>
      <c r="F129" s="53"/>
      <c r="G129" s="93"/>
    </row>
    <row r="130" spans="1:7" x14ac:dyDescent="0.25">
      <c r="A130" s="51" t="s">
        <v>99</v>
      </c>
      <c r="E130" s="68">
        <v>0</v>
      </c>
      <c r="F130" s="53"/>
      <c r="G130" s="93"/>
    </row>
    <row r="131" spans="1:7" x14ac:dyDescent="0.25">
      <c r="A131" s="46" t="s">
        <v>100</v>
      </c>
      <c r="E131" s="69">
        <v>2399719.808416523</v>
      </c>
      <c r="F131" s="53"/>
      <c r="G131" s="93"/>
    </row>
    <row r="132" spans="1:7" x14ac:dyDescent="0.25">
      <c r="F132" s="53"/>
      <c r="G132" s="93"/>
    </row>
    <row r="133" spans="1:7" hidden="1" x14ac:dyDescent="0.25">
      <c r="A133" s="3" t="s">
        <v>101</v>
      </c>
      <c r="F133" s="53"/>
      <c r="G133" s="93"/>
    </row>
    <row r="134" spans="1:7" hidden="1" x14ac:dyDescent="0.25">
      <c r="F134" s="53"/>
      <c r="G134" s="93"/>
    </row>
    <row r="135" spans="1:7" hidden="1" x14ac:dyDescent="0.25">
      <c r="A135" s="46" t="s">
        <v>102</v>
      </c>
      <c r="E135" s="68">
        <v>0</v>
      </c>
      <c r="F135" s="53"/>
      <c r="G135" s="93"/>
    </row>
    <row r="136" spans="1:7" hidden="1" x14ac:dyDescent="0.25">
      <c r="A136" s="46" t="s">
        <v>103</v>
      </c>
      <c r="E136" s="74">
        <v>0</v>
      </c>
      <c r="F136" s="53"/>
      <c r="G136" s="93"/>
    </row>
    <row r="137" spans="1:7" hidden="1" x14ac:dyDescent="0.25">
      <c r="A137" s="46" t="s">
        <v>104</v>
      </c>
      <c r="E137" s="69">
        <v>0</v>
      </c>
      <c r="F137" s="53"/>
      <c r="G137" s="93"/>
    </row>
    <row r="138" spans="1:7" hidden="1" x14ac:dyDescent="0.25">
      <c r="A138" s="46"/>
      <c r="E138" s="26"/>
      <c r="F138" s="53"/>
      <c r="G138" s="93"/>
    </row>
    <row r="139" spans="1:7" hidden="1" x14ac:dyDescent="0.25">
      <c r="A139" s="46"/>
      <c r="E139" s="26"/>
      <c r="F139" s="53"/>
      <c r="G139" s="93"/>
    </row>
    <row r="140" spans="1:7" x14ac:dyDescent="0.25">
      <c r="F140" s="53"/>
      <c r="G140" s="93"/>
    </row>
    <row r="141" spans="1:7" x14ac:dyDescent="0.25">
      <c r="A141" s="3" t="s">
        <v>105</v>
      </c>
      <c r="F141" s="53"/>
      <c r="G141" s="93"/>
    </row>
    <row r="142" spans="1:7" x14ac:dyDescent="0.25">
      <c r="F142" s="53"/>
      <c r="G142" s="93"/>
    </row>
    <row r="143" spans="1:7" x14ac:dyDescent="0.25">
      <c r="A143" s="46" t="s">
        <v>106</v>
      </c>
      <c r="E143" s="69">
        <v>10471378.5</v>
      </c>
      <c r="F143" s="53"/>
      <c r="G143" s="93"/>
    </row>
    <row r="144" spans="1:7" x14ac:dyDescent="0.25">
      <c r="A144" s="46" t="s">
        <v>107</v>
      </c>
      <c r="E144" s="69">
        <v>10471378.5</v>
      </c>
      <c r="F144" s="75"/>
      <c r="G144" s="93"/>
    </row>
    <row r="145" spans="1:256" x14ac:dyDescent="0.25">
      <c r="A145" s="46" t="s">
        <v>108</v>
      </c>
      <c r="E145" s="68">
        <v>10471378.5</v>
      </c>
      <c r="F145" s="53"/>
      <c r="G145" s="93"/>
    </row>
    <row r="146" spans="1:256" s="2" customFormat="1" x14ac:dyDescent="0.25">
      <c r="A146" s="76" t="s">
        <v>109</v>
      </c>
      <c r="B146" s="76"/>
      <c r="C146" s="76"/>
      <c r="D146" s="76"/>
      <c r="E146" s="68">
        <v>0</v>
      </c>
      <c r="F146" s="4"/>
      <c r="G146" s="9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v>10471378.5</v>
      </c>
      <c r="F147" s="53"/>
      <c r="G147" s="93"/>
    </row>
    <row r="148" spans="1:256" x14ac:dyDescent="0.25">
      <c r="F148" s="53"/>
      <c r="G148" s="93"/>
    </row>
    <row r="149" spans="1:256" x14ac:dyDescent="0.25">
      <c r="A149" s="46" t="s">
        <v>111</v>
      </c>
      <c r="D149" s="77"/>
      <c r="E149" s="26">
        <v>10471378.5</v>
      </c>
      <c r="F149" s="53"/>
      <c r="G149" s="93"/>
    </row>
    <row r="150" spans="1:256" x14ac:dyDescent="0.25">
      <c r="F150" s="53"/>
      <c r="G150" s="93"/>
    </row>
    <row r="151" spans="1:256" x14ac:dyDescent="0.25">
      <c r="A151" s="3" t="s">
        <v>112</v>
      </c>
      <c r="F151" s="53"/>
      <c r="G151" s="93"/>
    </row>
    <row r="152" spans="1:256" x14ac:dyDescent="0.25">
      <c r="F152" s="53"/>
      <c r="G152" s="93"/>
    </row>
    <row r="153" spans="1:256" x14ac:dyDescent="0.25">
      <c r="A153" s="46" t="s">
        <v>113</v>
      </c>
      <c r="E153" s="78">
        <v>3.06594686E-2</v>
      </c>
      <c r="F153" s="53"/>
      <c r="G153" s="93"/>
    </row>
    <row r="154" spans="1:256" x14ac:dyDescent="0.25">
      <c r="A154" s="46" t="s">
        <v>114</v>
      </c>
      <c r="E154" s="79">
        <v>40.589745000000001</v>
      </c>
      <c r="F154" s="53"/>
      <c r="G154" s="93"/>
    </row>
    <row r="155" spans="1:256" x14ac:dyDescent="0.25">
      <c r="F155" s="53"/>
      <c r="G155" s="93"/>
    </row>
    <row r="156" spans="1:256" x14ac:dyDescent="0.25">
      <c r="D156" s="63" t="s">
        <v>42</v>
      </c>
      <c r="E156" s="63" t="s">
        <v>41</v>
      </c>
      <c r="F156" s="53"/>
      <c r="G156" s="93"/>
    </row>
    <row r="157" spans="1:256" x14ac:dyDescent="0.25">
      <c r="A157" s="46" t="s">
        <v>115</v>
      </c>
      <c r="D157" s="69">
        <v>184563.55</v>
      </c>
      <c r="E157" s="3">
        <v>8</v>
      </c>
      <c r="F157" s="80"/>
      <c r="G157" s="93"/>
    </row>
    <row r="158" spans="1:256" x14ac:dyDescent="0.25">
      <c r="A158" s="46" t="s">
        <v>116</v>
      </c>
      <c r="D158" s="74">
        <v>304200.93</v>
      </c>
      <c r="F158" s="53"/>
      <c r="G158" s="93"/>
    </row>
    <row r="159" spans="1:256" x14ac:dyDescent="0.25">
      <c r="A159" s="3" t="s">
        <v>117</v>
      </c>
      <c r="D159" s="26">
        <v>-119637.38</v>
      </c>
    </row>
    <row r="160" spans="1:256" x14ac:dyDescent="0.25">
      <c r="A160" s="46" t="s">
        <v>118</v>
      </c>
      <c r="D160" s="69">
        <v>594021025.89999998</v>
      </c>
      <c r="F160" s="80"/>
      <c r="G160" s="93"/>
    </row>
    <row r="161" spans="1:7" x14ac:dyDescent="0.25">
      <c r="F161" s="80"/>
      <c r="G161" s="93"/>
    </row>
    <row r="162" spans="1:7" x14ac:dyDescent="0.25">
      <c r="A162" s="46" t="s">
        <v>119</v>
      </c>
      <c r="D162" s="81">
        <v>-1.2786691000000001E-3</v>
      </c>
      <c r="F162" s="80"/>
      <c r="G162" s="93"/>
    </row>
    <row r="163" spans="1:7" x14ac:dyDescent="0.25">
      <c r="A163" s="46" t="s">
        <v>120</v>
      </c>
      <c r="D163" s="81">
        <v>3.5965420000000001E-4</v>
      </c>
      <c r="F163" s="80"/>
      <c r="G163" s="93"/>
    </row>
    <row r="164" spans="1:7" x14ac:dyDescent="0.25">
      <c r="A164" s="46" t="s">
        <v>121</v>
      </c>
      <c r="D164" s="81">
        <v>7.4379000000000001E-5</v>
      </c>
      <c r="F164" s="80"/>
      <c r="G164" s="93"/>
    </row>
    <row r="165" spans="1:7" x14ac:dyDescent="0.25">
      <c r="A165" s="46" t="s">
        <v>122</v>
      </c>
      <c r="D165" s="81">
        <v>-2.4168312187684807E-3</v>
      </c>
      <c r="F165" s="53"/>
      <c r="G165" s="93"/>
    </row>
    <row r="166" spans="1:7" x14ac:dyDescent="0.25">
      <c r="A166" s="46" t="s">
        <v>123</v>
      </c>
      <c r="D166" s="78">
        <v>-8.1536677969212021E-4</v>
      </c>
      <c r="F166" s="53"/>
      <c r="G166" s="93"/>
    </row>
    <row r="167" spans="1:7" x14ac:dyDescent="0.25">
      <c r="A167" s="46"/>
      <c r="F167" s="53"/>
      <c r="G167" s="93"/>
    </row>
    <row r="168" spans="1:7" x14ac:dyDescent="0.25">
      <c r="A168" s="46" t="s">
        <v>124</v>
      </c>
      <c r="D168" s="26">
        <v>2551744.6899999995</v>
      </c>
      <c r="F168" s="53"/>
      <c r="G168" s="93"/>
    </row>
    <row r="169" spans="1:7" x14ac:dyDescent="0.25">
      <c r="A169" s="46"/>
      <c r="F169" s="53"/>
      <c r="G169" s="93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93"/>
    </row>
    <row r="171" spans="1:7" x14ac:dyDescent="0.25">
      <c r="A171" s="51" t="s">
        <v>127</v>
      </c>
      <c r="D171" s="68">
        <v>1748511.85</v>
      </c>
      <c r="E171" s="83">
        <v>86</v>
      </c>
      <c r="F171" s="81">
        <v>3.0781920427242937E-3</v>
      </c>
      <c r="G171" s="93"/>
    </row>
    <row r="172" spans="1:7" x14ac:dyDescent="0.25">
      <c r="A172" s="51" t="s">
        <v>128</v>
      </c>
      <c r="D172" s="68">
        <v>344783.15</v>
      </c>
      <c r="E172" s="83">
        <v>21</v>
      </c>
      <c r="F172" s="81">
        <v>6.0697829917218842E-4</v>
      </c>
      <c r="G172" s="93"/>
    </row>
    <row r="173" spans="1:7" x14ac:dyDescent="0.25">
      <c r="A173" s="51" t="s">
        <v>129</v>
      </c>
      <c r="D173" s="23">
        <v>132911.63</v>
      </c>
      <c r="E173" s="84">
        <v>8</v>
      </c>
      <c r="F173" s="81">
        <v>2.339861304637515E-4</v>
      </c>
      <c r="G173" s="93"/>
    </row>
    <row r="174" spans="1:7" x14ac:dyDescent="0.25">
      <c r="A174" s="51" t="s">
        <v>130</v>
      </c>
      <c r="D174" s="85">
        <v>0</v>
      </c>
      <c r="E174" s="86">
        <v>0</v>
      </c>
      <c r="F174" s="87">
        <v>0</v>
      </c>
      <c r="G174" s="93"/>
    </row>
    <row r="175" spans="1:7" x14ac:dyDescent="0.25">
      <c r="A175" s="46" t="s">
        <v>131</v>
      </c>
      <c r="D175" s="101">
        <v>2226206.63</v>
      </c>
      <c r="E175" s="83">
        <v>115</v>
      </c>
      <c r="F175" s="89">
        <v>3.9191564723602334E-3</v>
      </c>
      <c r="G175" s="93"/>
    </row>
    <row r="176" spans="1:7" x14ac:dyDescent="0.25">
      <c r="A176" s="46"/>
      <c r="D176" s="68"/>
      <c r="E176" s="83"/>
      <c r="F176" s="53"/>
      <c r="G176" s="93"/>
    </row>
    <row r="177" spans="1:7" x14ac:dyDescent="0.25">
      <c r="A177" s="46" t="s">
        <v>132</v>
      </c>
      <c r="D177" s="81"/>
      <c r="E177" s="81"/>
      <c r="F177" s="80"/>
      <c r="G177" s="93"/>
    </row>
    <row r="178" spans="1:7" x14ac:dyDescent="0.25">
      <c r="A178" s="46" t="s">
        <v>133</v>
      </c>
      <c r="D178" s="81">
        <v>6.7438760000000002E-4</v>
      </c>
      <c r="E178" s="81">
        <v>7.0184909999999997E-4</v>
      </c>
      <c r="F178" s="80"/>
      <c r="G178" s="93"/>
    </row>
    <row r="179" spans="1:7" x14ac:dyDescent="0.25">
      <c r="A179" s="46" t="s">
        <v>134</v>
      </c>
      <c r="D179" s="81">
        <v>6.1627749999999999E-4</v>
      </c>
      <c r="E179" s="81">
        <v>7.1749870000000003E-4</v>
      </c>
      <c r="F179" s="80"/>
      <c r="G179" s="93"/>
    </row>
    <row r="180" spans="1:7" x14ac:dyDescent="0.25">
      <c r="A180" s="46" t="s">
        <v>135</v>
      </c>
      <c r="D180" s="81">
        <v>8.7192789999999997E-4</v>
      </c>
      <c r="E180" s="81">
        <v>8.1893139999999998E-4</v>
      </c>
      <c r="F180" s="80"/>
      <c r="G180" s="93"/>
    </row>
    <row r="181" spans="1:7" x14ac:dyDescent="0.25">
      <c r="A181" s="46" t="s">
        <v>136</v>
      </c>
      <c r="D181" s="81">
        <v>8.4096442963593992E-4</v>
      </c>
      <c r="E181" s="81">
        <v>8.3498891480233799E-4</v>
      </c>
      <c r="F181" s="53"/>
      <c r="G181" s="93"/>
    </row>
    <row r="182" spans="1:7" x14ac:dyDescent="0.25">
      <c r="A182" s="46" t="s">
        <v>137</v>
      </c>
      <c r="D182" s="81">
        <v>7.5088935740898503E-4</v>
      </c>
      <c r="E182" s="81">
        <v>7.6831702870058447E-4</v>
      </c>
      <c r="F182" s="53"/>
      <c r="G182" s="93"/>
    </row>
    <row r="183" spans="1:7" x14ac:dyDescent="0.25">
      <c r="F183" s="53"/>
      <c r="G183" s="93"/>
    </row>
    <row r="184" spans="1:7" x14ac:dyDescent="0.25">
      <c r="A184" s="2" t="s">
        <v>138</v>
      </c>
      <c r="B184" s="2"/>
      <c r="C184" s="2"/>
      <c r="D184" s="90">
        <v>499452.55</v>
      </c>
      <c r="F184" s="53"/>
      <c r="G184" s="93"/>
    </row>
    <row r="185" spans="1:7" x14ac:dyDescent="0.25">
      <c r="A185" s="2" t="s">
        <v>139</v>
      </c>
      <c r="B185" s="2"/>
      <c r="C185" s="2"/>
      <c r="D185" s="81">
        <v>8.7926819891346881E-4</v>
      </c>
      <c r="F185" s="53"/>
      <c r="G185" s="93"/>
    </row>
    <row r="186" spans="1:7" x14ac:dyDescent="0.25">
      <c r="A186" s="2" t="s">
        <v>140</v>
      </c>
      <c r="B186" s="2"/>
      <c r="C186" s="2"/>
      <c r="D186" s="81">
        <v>4.9000000000000002E-2</v>
      </c>
      <c r="F186" s="53"/>
      <c r="G186" s="93"/>
    </row>
    <row r="187" spans="1:7" x14ac:dyDescent="0.25">
      <c r="A187" s="2" t="s">
        <v>141</v>
      </c>
      <c r="B187" s="2"/>
      <c r="C187" s="2"/>
      <c r="D187" s="91" t="s">
        <v>155</v>
      </c>
      <c r="F187" s="53"/>
      <c r="G187" s="93"/>
    </row>
    <row r="188" spans="1:7" x14ac:dyDescent="0.25">
      <c r="F188" s="53"/>
      <c r="G188" s="93"/>
    </row>
    <row r="189" spans="1:7" x14ac:dyDescent="0.25">
      <c r="A189" s="2" t="s">
        <v>142</v>
      </c>
      <c r="D189" s="102">
        <v>1719333.36</v>
      </c>
      <c r="F189" s="53"/>
      <c r="G189" s="93"/>
    </row>
    <row r="190" spans="1:7" x14ac:dyDescent="0.25">
      <c r="A190" s="2" t="s">
        <v>143</v>
      </c>
      <c r="B190" s="94"/>
      <c r="C190" s="94"/>
      <c r="D190" s="103">
        <v>84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93"/>
    </row>
    <row r="193" spans="1:7" x14ac:dyDescent="0.25">
      <c r="F193" s="53"/>
      <c r="G193" s="93"/>
    </row>
    <row r="194" spans="1:7" x14ac:dyDescent="0.25">
      <c r="A194" s="46"/>
      <c r="E194" s="96"/>
      <c r="F194" s="53"/>
      <c r="G194" s="93"/>
    </row>
    <row r="195" spans="1:7" x14ac:dyDescent="0.25">
      <c r="A195" s="46" t="s">
        <v>145</v>
      </c>
      <c r="E195" s="73"/>
      <c r="F195" s="53"/>
      <c r="G195" s="93"/>
    </row>
    <row r="196" spans="1:7" x14ac:dyDescent="0.25">
      <c r="A196" s="46" t="s">
        <v>146</v>
      </c>
      <c r="E196" s="73"/>
      <c r="F196" s="53"/>
      <c r="G196" s="93"/>
    </row>
    <row r="197" spans="1:7" x14ac:dyDescent="0.25">
      <c r="A197" s="46" t="s">
        <v>147</v>
      </c>
      <c r="E197" s="96"/>
      <c r="F197" s="53"/>
      <c r="G197" s="93"/>
    </row>
    <row r="198" spans="1:7" x14ac:dyDescent="0.25">
      <c r="A198" s="46" t="s">
        <v>148</v>
      </c>
      <c r="E198" s="96" t="s">
        <v>156</v>
      </c>
      <c r="F198" s="53"/>
      <c r="G198" s="93"/>
    </row>
    <row r="199" spans="1:7" x14ac:dyDescent="0.25">
      <c r="A199" s="46"/>
      <c r="E199" s="73"/>
      <c r="F199" s="53"/>
      <c r="G199" s="93"/>
    </row>
    <row r="200" spans="1:7" x14ac:dyDescent="0.25">
      <c r="A200" s="46" t="s">
        <v>149</v>
      </c>
      <c r="E200" s="73"/>
      <c r="F200" s="53"/>
      <c r="G200" s="93"/>
    </row>
    <row r="201" spans="1:7" x14ac:dyDescent="0.25">
      <c r="A201" s="46" t="s">
        <v>150</v>
      </c>
      <c r="E201" s="96" t="s">
        <v>156</v>
      </c>
      <c r="F201" s="53"/>
      <c r="G201" s="93"/>
    </row>
    <row r="202" spans="1:7" x14ac:dyDescent="0.25">
      <c r="A202" s="46"/>
      <c r="E202" s="73"/>
      <c r="F202" s="53"/>
      <c r="G202" s="93"/>
    </row>
    <row r="203" spans="1:7" x14ac:dyDescent="0.25">
      <c r="A203" s="46" t="s">
        <v>151</v>
      </c>
      <c r="E203" s="73"/>
      <c r="F203" s="53"/>
      <c r="G203" s="93"/>
    </row>
    <row r="204" spans="1:7" x14ac:dyDescent="0.25">
      <c r="A204" s="46" t="s">
        <v>152</v>
      </c>
      <c r="E204" s="96" t="s">
        <v>156</v>
      </c>
      <c r="F204" s="53"/>
      <c r="G204" s="93"/>
    </row>
    <row r="205" spans="1:7" x14ac:dyDescent="0.25">
      <c r="A205" s="46"/>
      <c r="E205" s="96"/>
      <c r="F205" s="53"/>
      <c r="G205" s="93"/>
    </row>
    <row r="206" spans="1:7" x14ac:dyDescent="0.25">
      <c r="A206" s="46" t="s">
        <v>153</v>
      </c>
      <c r="E206" s="73"/>
      <c r="G206" s="93"/>
    </row>
    <row r="207" spans="1:7" x14ac:dyDescent="0.25">
      <c r="A207" s="46" t="s">
        <v>154</v>
      </c>
      <c r="E207" s="96" t="s">
        <v>156</v>
      </c>
      <c r="F207" s="49"/>
      <c r="G207" s="93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IV278"/>
  <sheetViews>
    <sheetView showRuler="0" zoomScale="80" zoomScaleNormal="80" zoomScaleSheetLayoutView="90" workbookViewId="0">
      <selection activeCell="E17" sqref="E17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v>44439</v>
      </c>
      <c r="C3" s="8" t="s">
        <v>2</v>
      </c>
      <c r="D3" s="3">
        <v>30</v>
      </c>
      <c r="E3" s="3" t="s">
        <v>3</v>
      </c>
      <c r="F3" s="9">
        <v>44409</v>
      </c>
      <c r="G3" s="3"/>
    </row>
    <row r="4" spans="1:13" ht="15.75" customHeight="1" x14ac:dyDescent="0.3">
      <c r="A4" s="2" t="s">
        <v>4</v>
      </c>
      <c r="B4" s="7">
        <v>44454</v>
      </c>
      <c r="C4" s="8" t="s">
        <v>5</v>
      </c>
      <c r="D4" s="10">
        <v>30</v>
      </c>
      <c r="E4" s="3" t="s">
        <v>6</v>
      </c>
      <c r="F4" s="9">
        <v>44439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44424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44454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98">
        <v>1119632940.8099999</v>
      </c>
      <c r="D10" s="22">
        <v>622885591.83000004</v>
      </c>
      <c r="E10" s="23">
        <v>594021025.89999998</v>
      </c>
      <c r="F10" s="24">
        <v>0.56728063625263536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99">
        <v>72495090.620000005</v>
      </c>
      <c r="D11" s="22">
        <v>31527913.420000002</v>
      </c>
      <c r="E11" s="23">
        <v>29498944.559999999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100">
        <v>1047137850.1899999</v>
      </c>
      <c r="D12" s="22">
        <v>591357678.41000009</v>
      </c>
      <c r="E12" s="23">
        <v>564522081.34000003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100">
        <v>1047137850.1900001</v>
      </c>
      <c r="D13" s="22">
        <v>591357678.41000032</v>
      </c>
      <c r="E13" s="23">
        <v>564522081.34000015</v>
      </c>
      <c r="F13" s="24">
        <v>0.5391096131589258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v>9.7792999999999995E-3</v>
      </c>
      <c r="C14" s="99">
        <v>162000000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v>1.4500000000000001E-2</v>
      </c>
      <c r="C15" s="99">
        <v>352000000</v>
      </c>
      <c r="D15" s="22">
        <v>58219828.2200002</v>
      </c>
      <c r="E15" s="23">
        <v>31384231.150000148</v>
      </c>
      <c r="F15" s="24">
        <v>8.9159747585227697E-2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v>0</v>
      </c>
      <c r="C16" s="99">
        <v>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v>1.38E-2</v>
      </c>
      <c r="C17" s="99">
        <v>401000000</v>
      </c>
      <c r="D17" s="22">
        <v>401000000</v>
      </c>
      <c r="E17" s="23">
        <v>401000000</v>
      </c>
      <c r="F17" s="24">
        <v>1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v>1.7000000000000001E-2</v>
      </c>
      <c r="C18" s="99">
        <v>85000000</v>
      </c>
      <c r="D18" s="22">
        <v>85000000</v>
      </c>
      <c r="E18" s="23">
        <v>85000000</v>
      </c>
      <c r="F18" s="24">
        <v>1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98">
        <v>47137850.189999998</v>
      </c>
      <c r="D19" s="22">
        <v>47137850.189999998</v>
      </c>
      <c r="E19" s="23">
        <v>47137850.189999998</v>
      </c>
      <c r="F19" s="24"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25">
      <c r="A24" s="32" t="s">
        <v>19</v>
      </c>
      <c r="B24" s="22">
        <v>26835597.070000052</v>
      </c>
      <c r="C24" s="22">
        <v>70348.960000000006</v>
      </c>
      <c r="D24" s="39">
        <v>76.237491676136514</v>
      </c>
      <c r="E24" s="40">
        <v>0.199855</v>
      </c>
      <c r="F24" s="36"/>
    </row>
    <row r="25" spans="1:13" x14ac:dyDescent="0.2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25">
      <c r="A26" s="32" t="s">
        <v>21</v>
      </c>
      <c r="B26" s="22">
        <v>0</v>
      </c>
      <c r="C26" s="22">
        <v>461150</v>
      </c>
      <c r="D26" s="39">
        <v>0</v>
      </c>
      <c r="E26" s="40">
        <v>1.1499999999999999</v>
      </c>
      <c r="F26" s="36"/>
    </row>
    <row r="27" spans="1:13" x14ac:dyDescent="0.25">
      <c r="A27" s="32" t="s">
        <v>22</v>
      </c>
      <c r="B27" s="22">
        <v>0</v>
      </c>
      <c r="C27" s="22">
        <v>120416.67</v>
      </c>
      <c r="D27" s="39">
        <v>0</v>
      </c>
      <c r="E27" s="40">
        <v>1.416666705882353</v>
      </c>
      <c r="F27" s="36"/>
    </row>
    <row r="28" spans="1:13" x14ac:dyDescent="0.2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 x14ac:dyDescent="0.3">
      <c r="A29" s="41" t="s">
        <v>28</v>
      </c>
      <c r="B29" s="42">
        <v>26835597.070000052</v>
      </c>
      <c r="C29" s="42">
        <v>651915.63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v>1618616.35</v>
      </c>
      <c r="F35" s="53"/>
      <c r="G35" s="93"/>
    </row>
    <row r="36" spans="1:7" x14ac:dyDescent="0.25">
      <c r="A36" s="51" t="s">
        <v>32</v>
      </c>
      <c r="E36" s="55">
        <v>0</v>
      </c>
      <c r="F36" s="53"/>
      <c r="G36" s="93"/>
    </row>
    <row r="37" spans="1:7" x14ac:dyDescent="0.25">
      <c r="A37" s="46" t="s">
        <v>33</v>
      </c>
      <c r="E37" s="52">
        <v>1618616.35</v>
      </c>
      <c r="F37" s="53"/>
      <c r="G37" s="93"/>
    </row>
    <row r="38" spans="1:7" x14ac:dyDescent="0.25">
      <c r="E38" s="56"/>
      <c r="F38" s="53"/>
      <c r="G38" s="93"/>
    </row>
    <row r="39" spans="1:7" x14ac:dyDescent="0.25">
      <c r="A39" s="46" t="s">
        <v>34</v>
      </c>
      <c r="E39" s="56"/>
      <c r="F39" s="53"/>
      <c r="G39" s="93"/>
    </row>
    <row r="40" spans="1:7" x14ac:dyDescent="0.25">
      <c r="A40" s="51" t="s">
        <v>35</v>
      </c>
      <c r="E40" s="52">
        <v>28716984.260000002</v>
      </c>
      <c r="F40" s="53"/>
      <c r="G40" s="93"/>
    </row>
    <row r="41" spans="1:7" x14ac:dyDescent="0.25">
      <c r="A41" s="51" t="s">
        <v>36</v>
      </c>
      <c r="E41" s="55">
        <v>0</v>
      </c>
      <c r="F41" s="53"/>
      <c r="G41" s="93"/>
    </row>
    <row r="42" spans="1:7" x14ac:dyDescent="0.25">
      <c r="A42" s="46" t="s">
        <v>37</v>
      </c>
      <c r="E42" s="52">
        <v>28716984.260000002</v>
      </c>
      <c r="F42" s="53"/>
      <c r="G42" s="93"/>
    </row>
    <row r="43" spans="1:7" x14ac:dyDescent="0.25">
      <c r="A43" s="51"/>
      <c r="E43" s="57"/>
      <c r="F43" s="53"/>
      <c r="G43" s="93"/>
    </row>
    <row r="44" spans="1:7" x14ac:dyDescent="0.25">
      <c r="A44" s="46" t="s">
        <v>38</v>
      </c>
      <c r="E44" s="52">
        <v>143720.87</v>
      </c>
      <c r="F44" s="53"/>
      <c r="G44" s="93"/>
    </row>
    <row r="45" spans="1:7" x14ac:dyDescent="0.25">
      <c r="A45" s="46"/>
      <c r="E45" s="52"/>
      <c r="F45" s="53"/>
      <c r="G45" s="93"/>
    </row>
    <row r="46" spans="1:7" x14ac:dyDescent="0.25">
      <c r="A46" s="46"/>
      <c r="E46" s="58"/>
      <c r="F46" s="53"/>
      <c r="G46" s="93"/>
    </row>
    <row r="47" spans="1:7" ht="18.75" thickBot="1" x14ac:dyDescent="0.3">
      <c r="A47" s="3" t="s">
        <v>39</v>
      </c>
      <c r="E47" s="59">
        <v>30479321.480000004</v>
      </c>
      <c r="F47" s="53"/>
      <c r="G47" s="93"/>
    </row>
    <row r="48" spans="1:7" ht="18.75" thickTop="1" x14ac:dyDescent="0.25">
      <c r="E48" s="60"/>
      <c r="F48" s="53"/>
      <c r="G48" s="93"/>
    </row>
    <row r="49" spans="1:7" x14ac:dyDescent="0.25">
      <c r="A49" s="3" t="s">
        <v>40</v>
      </c>
      <c r="D49" s="61"/>
      <c r="E49" s="62"/>
      <c r="F49" s="53"/>
      <c r="G49" s="93"/>
    </row>
    <row r="50" spans="1:7" x14ac:dyDescent="0.25">
      <c r="D50" s="63" t="s">
        <v>41</v>
      </c>
      <c r="E50" s="63" t="s">
        <v>42</v>
      </c>
      <c r="F50" s="53"/>
      <c r="G50" s="93"/>
    </row>
    <row r="51" spans="1:7" x14ac:dyDescent="0.25">
      <c r="A51" s="46" t="s">
        <v>43</v>
      </c>
      <c r="D51" s="64">
        <v>36237</v>
      </c>
      <c r="E51" s="58">
        <v>591357678.41000009</v>
      </c>
      <c r="F51" s="53"/>
      <c r="G51" s="93"/>
    </row>
    <row r="52" spans="1:7" x14ac:dyDescent="0.25">
      <c r="A52" s="46" t="s">
        <v>44</v>
      </c>
      <c r="D52" s="65"/>
      <c r="E52" s="55">
        <v>26835597.070000052</v>
      </c>
      <c r="F52" s="53"/>
      <c r="G52" s="93"/>
    </row>
    <row r="53" spans="1:7" x14ac:dyDescent="0.25">
      <c r="A53" s="46"/>
      <c r="D53" s="66">
        <v>35412</v>
      </c>
      <c r="E53" s="67">
        <v>564522081.34000003</v>
      </c>
      <c r="F53" s="53"/>
      <c r="G53" s="93"/>
    </row>
    <row r="54" spans="1:7" x14ac:dyDescent="0.25">
      <c r="F54" s="53"/>
      <c r="G54" s="93"/>
    </row>
    <row r="55" spans="1:7" x14ac:dyDescent="0.25">
      <c r="A55" s="3" t="s">
        <v>45</v>
      </c>
      <c r="E55" s="61"/>
      <c r="F55" s="53"/>
      <c r="G55" s="93"/>
    </row>
    <row r="56" spans="1:7" x14ac:dyDescent="0.25">
      <c r="F56" s="53"/>
      <c r="G56" s="93"/>
    </row>
    <row r="57" spans="1:7" x14ac:dyDescent="0.25">
      <c r="A57" s="46" t="s">
        <v>39</v>
      </c>
      <c r="E57" s="68">
        <v>30479321.480000004</v>
      </c>
      <c r="F57" s="53"/>
      <c r="G57" s="93"/>
    </row>
    <row r="58" spans="1:7" x14ac:dyDescent="0.25">
      <c r="A58" s="46" t="s">
        <v>46</v>
      </c>
      <c r="E58" s="68">
        <v>0</v>
      </c>
      <c r="F58" s="53"/>
      <c r="G58" s="93"/>
    </row>
    <row r="59" spans="1:7" x14ac:dyDescent="0.25">
      <c r="A59" s="46" t="s">
        <v>47</v>
      </c>
      <c r="E59" s="69">
        <v>30479321.480000004</v>
      </c>
      <c r="F59" s="53"/>
      <c r="G59" s="93"/>
    </row>
    <row r="60" spans="1:7" x14ac:dyDescent="0.25">
      <c r="F60" s="53"/>
      <c r="G60" s="93"/>
    </row>
    <row r="61" spans="1:7" x14ac:dyDescent="0.25">
      <c r="A61" s="46" t="s">
        <v>48</v>
      </c>
      <c r="E61" s="29">
        <v>0</v>
      </c>
      <c r="F61" s="53"/>
      <c r="G61" s="93"/>
    </row>
    <row r="62" spans="1:7" x14ac:dyDescent="0.25">
      <c r="F62" s="53"/>
      <c r="G62" s="93"/>
    </row>
    <row r="63" spans="1:7" x14ac:dyDescent="0.25">
      <c r="A63" s="46" t="s">
        <v>49</v>
      </c>
      <c r="F63" s="53"/>
      <c r="G63" s="93"/>
    </row>
    <row r="64" spans="1:7" x14ac:dyDescent="0.25">
      <c r="A64" s="51" t="s">
        <v>50</v>
      </c>
      <c r="E64" s="68">
        <v>519071.33</v>
      </c>
      <c r="F64" s="53"/>
      <c r="G64" s="93"/>
    </row>
    <row r="65" spans="1:7" x14ac:dyDescent="0.25">
      <c r="A65" s="51" t="s">
        <v>51</v>
      </c>
      <c r="E65" s="68">
        <v>519071.33</v>
      </c>
      <c r="F65" s="53"/>
      <c r="G65" s="93"/>
    </row>
    <row r="66" spans="1:7" x14ac:dyDescent="0.25">
      <c r="A66" s="51" t="s">
        <v>52</v>
      </c>
      <c r="E66" s="69">
        <v>0</v>
      </c>
      <c r="F66" s="53"/>
      <c r="G66" s="93"/>
    </row>
    <row r="67" spans="1:7" x14ac:dyDescent="0.25">
      <c r="F67" s="53"/>
      <c r="G67" s="93"/>
    </row>
    <row r="68" spans="1:7" x14ac:dyDescent="0.25">
      <c r="A68" s="46" t="s">
        <v>53</v>
      </c>
      <c r="F68" s="53"/>
      <c r="G68" s="93"/>
    </row>
    <row r="69" spans="1:7" x14ac:dyDescent="0.25">
      <c r="A69" s="51" t="s">
        <v>54</v>
      </c>
      <c r="F69" s="53"/>
      <c r="G69" s="93"/>
    </row>
    <row r="70" spans="1:7" x14ac:dyDescent="0.25">
      <c r="A70" s="70" t="s">
        <v>55</v>
      </c>
      <c r="E70" s="68">
        <v>0</v>
      </c>
      <c r="F70" s="53"/>
      <c r="G70" s="93"/>
    </row>
    <row r="71" spans="1:7" x14ac:dyDescent="0.25">
      <c r="A71" s="70" t="s">
        <v>56</v>
      </c>
      <c r="E71" s="68">
        <v>0</v>
      </c>
      <c r="F71" s="53"/>
      <c r="G71" s="93"/>
    </row>
    <row r="72" spans="1:7" x14ac:dyDescent="0.25">
      <c r="A72" s="70" t="s">
        <v>57</v>
      </c>
      <c r="E72" s="68">
        <v>0</v>
      </c>
      <c r="F72" s="53"/>
      <c r="G72" s="93"/>
    </row>
    <row r="73" spans="1:7" x14ac:dyDescent="0.25">
      <c r="A73" s="70"/>
      <c r="E73" s="68"/>
      <c r="F73" s="53"/>
      <c r="G73" s="93"/>
    </row>
    <row r="74" spans="1:7" x14ac:dyDescent="0.25">
      <c r="A74" s="70" t="s">
        <v>58</v>
      </c>
      <c r="E74" s="68">
        <v>0</v>
      </c>
      <c r="F74" s="53"/>
      <c r="G74" s="93"/>
    </row>
    <row r="75" spans="1:7" x14ac:dyDescent="0.25">
      <c r="A75" s="70" t="s">
        <v>59</v>
      </c>
      <c r="E75" s="68">
        <v>0</v>
      </c>
      <c r="F75" s="53"/>
      <c r="G75" s="93"/>
    </row>
    <row r="76" spans="1:7" x14ac:dyDescent="0.25">
      <c r="F76" s="53"/>
      <c r="G76" s="93"/>
    </row>
    <row r="77" spans="1:7" x14ac:dyDescent="0.25">
      <c r="A77" s="51" t="s">
        <v>60</v>
      </c>
      <c r="F77" s="53"/>
      <c r="G77" s="93"/>
    </row>
    <row r="78" spans="1:7" x14ac:dyDescent="0.25">
      <c r="A78" s="70" t="s">
        <v>61</v>
      </c>
      <c r="E78" s="68">
        <v>0</v>
      </c>
      <c r="F78" s="53"/>
      <c r="G78" s="93"/>
    </row>
    <row r="79" spans="1:7" x14ac:dyDescent="0.25">
      <c r="A79" s="70" t="s">
        <v>62</v>
      </c>
      <c r="E79" s="68">
        <v>0</v>
      </c>
      <c r="F79" s="53"/>
      <c r="G79" s="93"/>
    </row>
    <row r="80" spans="1:7" x14ac:dyDescent="0.25">
      <c r="A80" s="70" t="s">
        <v>63</v>
      </c>
      <c r="E80" s="68">
        <v>70348.960000000006</v>
      </c>
      <c r="F80" s="53"/>
      <c r="G80" s="93"/>
    </row>
    <row r="81" spans="1:7" x14ac:dyDescent="0.25">
      <c r="A81" s="70"/>
      <c r="E81" s="68"/>
      <c r="F81" s="53"/>
      <c r="G81" s="93"/>
    </row>
    <row r="82" spans="1:7" x14ac:dyDescent="0.25">
      <c r="A82" s="70" t="s">
        <v>64</v>
      </c>
      <c r="E82" s="68">
        <v>70348.960000000006</v>
      </c>
      <c r="F82" s="53"/>
      <c r="G82" s="93"/>
    </row>
    <row r="83" spans="1:7" x14ac:dyDescent="0.25">
      <c r="A83" s="70" t="s">
        <v>65</v>
      </c>
      <c r="E83" s="68">
        <v>0</v>
      </c>
      <c r="F83" s="53"/>
      <c r="G83" s="93"/>
    </row>
    <row r="84" spans="1:7" x14ac:dyDescent="0.25">
      <c r="A84" s="70"/>
      <c r="F84" s="53"/>
      <c r="G84" s="93"/>
    </row>
    <row r="85" spans="1:7" x14ac:dyDescent="0.25">
      <c r="A85" s="51" t="s">
        <v>66</v>
      </c>
      <c r="F85" s="53"/>
      <c r="G85" s="93"/>
    </row>
    <row r="86" spans="1:7" x14ac:dyDescent="0.25">
      <c r="A86" s="70" t="s">
        <v>67</v>
      </c>
      <c r="E86" s="68">
        <v>0</v>
      </c>
      <c r="F86" s="53"/>
      <c r="G86" s="93"/>
    </row>
    <row r="87" spans="1:7" x14ac:dyDescent="0.25">
      <c r="A87" s="70" t="s">
        <v>68</v>
      </c>
      <c r="E87" s="68">
        <v>0</v>
      </c>
      <c r="F87" s="53"/>
      <c r="G87" s="93"/>
    </row>
    <row r="88" spans="1:7" x14ac:dyDescent="0.25">
      <c r="A88" s="70" t="s">
        <v>69</v>
      </c>
      <c r="E88" s="68">
        <v>0</v>
      </c>
      <c r="F88" s="53"/>
      <c r="G88" s="93"/>
    </row>
    <row r="89" spans="1:7" x14ac:dyDescent="0.25">
      <c r="A89" s="70"/>
      <c r="E89" s="68"/>
      <c r="F89" s="53"/>
      <c r="G89" s="93"/>
    </row>
    <row r="90" spans="1:7" x14ac:dyDescent="0.25">
      <c r="A90" s="70" t="s">
        <v>70</v>
      </c>
      <c r="E90" s="68">
        <v>0</v>
      </c>
      <c r="F90" s="53"/>
      <c r="G90" s="93"/>
    </row>
    <row r="91" spans="1:7" x14ac:dyDescent="0.25">
      <c r="A91" s="70" t="s">
        <v>71</v>
      </c>
      <c r="E91" s="68">
        <v>0</v>
      </c>
      <c r="F91" s="53"/>
      <c r="G91" s="93"/>
    </row>
    <row r="92" spans="1:7" x14ac:dyDescent="0.25">
      <c r="A92" s="70"/>
      <c r="F92" s="53"/>
      <c r="G92" s="93"/>
    </row>
    <row r="93" spans="1:7" x14ac:dyDescent="0.25">
      <c r="A93" s="51" t="s">
        <v>72</v>
      </c>
      <c r="F93" s="53"/>
      <c r="G93" s="93"/>
    </row>
    <row r="94" spans="1:7" x14ac:dyDescent="0.25">
      <c r="A94" s="70" t="s">
        <v>73</v>
      </c>
      <c r="E94" s="68">
        <v>0</v>
      </c>
      <c r="F94" s="53"/>
      <c r="G94" s="93"/>
    </row>
    <row r="95" spans="1:7" x14ac:dyDescent="0.25">
      <c r="A95" s="70" t="s">
        <v>74</v>
      </c>
      <c r="E95" s="68">
        <v>0</v>
      </c>
      <c r="F95" s="53"/>
      <c r="G95" s="93"/>
    </row>
    <row r="96" spans="1:7" x14ac:dyDescent="0.25">
      <c r="A96" s="70" t="s">
        <v>75</v>
      </c>
      <c r="E96" s="68">
        <v>461150</v>
      </c>
      <c r="F96" s="53"/>
      <c r="G96" s="93"/>
    </row>
    <row r="97" spans="1:7" x14ac:dyDescent="0.25">
      <c r="A97" s="70"/>
      <c r="E97" s="68"/>
      <c r="F97" s="53"/>
      <c r="G97" s="93"/>
    </row>
    <row r="98" spans="1:7" x14ac:dyDescent="0.25">
      <c r="A98" s="70" t="s">
        <v>76</v>
      </c>
      <c r="E98" s="68">
        <v>461150</v>
      </c>
      <c r="F98" s="53"/>
      <c r="G98" s="93"/>
    </row>
    <row r="99" spans="1:7" x14ac:dyDescent="0.25">
      <c r="A99" s="70" t="s">
        <v>77</v>
      </c>
      <c r="E99" s="68">
        <v>0</v>
      </c>
      <c r="F99" s="53"/>
      <c r="G99" s="93"/>
    </row>
    <row r="100" spans="1:7" x14ac:dyDescent="0.25">
      <c r="F100" s="53"/>
      <c r="G100" s="93"/>
    </row>
    <row r="101" spans="1:7" x14ac:dyDescent="0.25">
      <c r="A101" s="51" t="s">
        <v>78</v>
      </c>
      <c r="F101" s="53"/>
      <c r="G101" s="93"/>
    </row>
    <row r="102" spans="1:7" x14ac:dyDescent="0.25">
      <c r="A102" s="70" t="s">
        <v>79</v>
      </c>
      <c r="E102" s="68">
        <v>0</v>
      </c>
      <c r="F102" s="53"/>
      <c r="G102" s="93"/>
    </row>
    <row r="103" spans="1:7" x14ac:dyDescent="0.25">
      <c r="A103" s="70" t="s">
        <v>80</v>
      </c>
      <c r="E103" s="68">
        <v>0</v>
      </c>
      <c r="F103" s="53"/>
      <c r="G103" s="93"/>
    </row>
    <row r="104" spans="1:7" x14ac:dyDescent="0.25">
      <c r="A104" s="70" t="s">
        <v>81</v>
      </c>
      <c r="E104" s="68">
        <v>120416.67</v>
      </c>
      <c r="F104" s="53"/>
      <c r="G104" s="93"/>
    </row>
    <row r="105" spans="1:7" x14ac:dyDescent="0.25">
      <c r="A105" s="70"/>
      <c r="E105" s="68"/>
      <c r="F105" s="53"/>
      <c r="G105" s="93"/>
    </row>
    <row r="106" spans="1:7" x14ac:dyDescent="0.25">
      <c r="A106" s="70" t="s">
        <v>82</v>
      </c>
      <c r="E106" s="68">
        <v>120416.67</v>
      </c>
      <c r="F106" s="53"/>
      <c r="G106" s="93"/>
    </row>
    <row r="107" spans="1:7" x14ac:dyDescent="0.25">
      <c r="A107" s="70" t="s">
        <v>83</v>
      </c>
      <c r="E107" s="68">
        <v>0</v>
      </c>
      <c r="F107" s="53"/>
      <c r="G107" s="93"/>
    </row>
    <row r="108" spans="1:7" x14ac:dyDescent="0.25">
      <c r="A108" s="70"/>
      <c r="E108" s="29"/>
      <c r="F108" s="53"/>
      <c r="G108" s="93"/>
    </row>
    <row r="109" spans="1:7" x14ac:dyDescent="0.25">
      <c r="A109" s="51" t="s">
        <v>84</v>
      </c>
      <c r="F109" s="53"/>
      <c r="G109" s="93"/>
    </row>
    <row r="110" spans="1:7" x14ac:dyDescent="0.25">
      <c r="A110" s="70" t="s">
        <v>85</v>
      </c>
      <c r="E110" s="69">
        <v>651915.63</v>
      </c>
      <c r="F110" s="53"/>
      <c r="G110" s="93"/>
    </row>
    <row r="111" spans="1:7" x14ac:dyDescent="0.25">
      <c r="A111" s="70" t="s">
        <v>86</v>
      </c>
      <c r="E111" s="69">
        <v>651915.63</v>
      </c>
      <c r="F111" s="53"/>
      <c r="G111" s="93"/>
    </row>
    <row r="112" spans="1:7" x14ac:dyDescent="0.25">
      <c r="A112" s="70" t="s">
        <v>87</v>
      </c>
      <c r="E112" s="69">
        <v>0</v>
      </c>
      <c r="F112" s="53"/>
      <c r="G112" s="93"/>
    </row>
    <row r="113" spans="1:7" x14ac:dyDescent="0.25">
      <c r="A113" s="70" t="s">
        <v>88</v>
      </c>
      <c r="E113" s="69">
        <v>0</v>
      </c>
      <c r="F113" s="53"/>
      <c r="G113" s="93"/>
    </row>
    <row r="114" spans="1:7" x14ac:dyDescent="0.25">
      <c r="F114" s="53"/>
      <c r="G114" s="93"/>
    </row>
    <row r="115" spans="1:7" x14ac:dyDescent="0.25">
      <c r="A115" s="46" t="s">
        <v>89</v>
      </c>
      <c r="E115" s="26">
        <v>29308334.523475002</v>
      </c>
      <c r="F115" s="53"/>
      <c r="G115" s="93"/>
    </row>
    <row r="116" spans="1:7" x14ac:dyDescent="0.25">
      <c r="A116" s="51"/>
      <c r="F116" s="53"/>
      <c r="G116" s="93"/>
    </row>
    <row r="117" spans="1:7" x14ac:dyDescent="0.25">
      <c r="A117" s="46" t="s">
        <v>90</v>
      </c>
      <c r="E117" s="71">
        <v>26835597.070000052</v>
      </c>
      <c r="F117" s="53"/>
      <c r="G117" s="93"/>
    </row>
    <row r="118" spans="1:7" x14ac:dyDescent="0.25">
      <c r="A118" s="46"/>
      <c r="F118" s="53"/>
      <c r="G118" s="93"/>
    </row>
    <row r="119" spans="1:7" x14ac:dyDescent="0.25">
      <c r="A119" s="51" t="s">
        <v>91</v>
      </c>
      <c r="E119" s="68">
        <v>0</v>
      </c>
      <c r="F119" s="53"/>
      <c r="G119" s="93"/>
    </row>
    <row r="120" spans="1:7" x14ac:dyDescent="0.25">
      <c r="A120" s="51" t="s">
        <v>92</v>
      </c>
      <c r="E120" s="72">
        <v>26835597.070000052</v>
      </c>
      <c r="F120" s="53"/>
      <c r="G120" s="93"/>
    </row>
    <row r="121" spans="1:7" x14ac:dyDescent="0.25">
      <c r="A121" s="51" t="s">
        <v>93</v>
      </c>
      <c r="E121" s="69">
        <v>0</v>
      </c>
      <c r="F121" s="53"/>
      <c r="G121" s="93"/>
    </row>
    <row r="122" spans="1:7" x14ac:dyDescent="0.25">
      <c r="A122" s="51"/>
      <c r="E122" s="26"/>
      <c r="F122" s="53"/>
      <c r="G122" s="93"/>
    </row>
    <row r="123" spans="1:7" x14ac:dyDescent="0.25">
      <c r="A123" s="46" t="s">
        <v>94</v>
      </c>
      <c r="E123" s="69">
        <v>0</v>
      </c>
      <c r="F123" s="53"/>
      <c r="G123" s="93"/>
    </row>
    <row r="124" spans="1:7" x14ac:dyDescent="0.25">
      <c r="A124" s="46"/>
      <c r="E124" s="73"/>
      <c r="F124" s="53"/>
      <c r="G124" s="93"/>
    </row>
    <row r="125" spans="1:7" x14ac:dyDescent="0.25">
      <c r="A125" s="51" t="s">
        <v>95</v>
      </c>
      <c r="E125" s="68">
        <v>0</v>
      </c>
      <c r="F125" s="53"/>
      <c r="G125" s="93"/>
    </row>
    <row r="126" spans="1:7" x14ac:dyDescent="0.25">
      <c r="A126" s="51" t="s">
        <v>96</v>
      </c>
      <c r="E126" s="69">
        <v>0</v>
      </c>
      <c r="F126" s="53"/>
      <c r="G126" s="93"/>
    </row>
    <row r="127" spans="1:7" x14ac:dyDescent="0.25">
      <c r="A127" s="51" t="s">
        <v>97</v>
      </c>
      <c r="E127" s="69">
        <v>0</v>
      </c>
      <c r="F127" s="53"/>
      <c r="G127" s="93"/>
    </row>
    <row r="128" spans="1:7" x14ac:dyDescent="0.25">
      <c r="A128" s="51"/>
      <c r="E128" s="26"/>
      <c r="F128" s="53"/>
      <c r="G128" s="93"/>
    </row>
    <row r="129" spans="1:7" x14ac:dyDescent="0.25">
      <c r="A129" s="46" t="s">
        <v>98</v>
      </c>
      <c r="E129" s="69">
        <v>2472737.45347495</v>
      </c>
      <c r="F129" s="53"/>
      <c r="G129" s="93"/>
    </row>
    <row r="130" spans="1:7" x14ac:dyDescent="0.25">
      <c r="A130" s="51" t="s">
        <v>99</v>
      </c>
      <c r="E130" s="68">
        <v>0</v>
      </c>
      <c r="F130" s="53"/>
      <c r="G130" s="93"/>
    </row>
    <row r="131" spans="1:7" x14ac:dyDescent="0.25">
      <c r="A131" s="46" t="s">
        <v>100</v>
      </c>
      <c r="E131" s="69">
        <v>2472737.45347495</v>
      </c>
      <c r="F131" s="53"/>
      <c r="G131" s="93"/>
    </row>
    <row r="132" spans="1:7" x14ac:dyDescent="0.25">
      <c r="F132" s="53"/>
      <c r="G132" s="93"/>
    </row>
    <row r="133" spans="1:7" hidden="1" x14ac:dyDescent="0.25">
      <c r="A133" s="3" t="s">
        <v>101</v>
      </c>
      <c r="F133" s="53"/>
      <c r="G133" s="93"/>
    </row>
    <row r="134" spans="1:7" hidden="1" x14ac:dyDescent="0.25">
      <c r="F134" s="53"/>
      <c r="G134" s="93"/>
    </row>
    <row r="135" spans="1:7" hidden="1" x14ac:dyDescent="0.25">
      <c r="A135" s="46" t="s">
        <v>102</v>
      </c>
      <c r="E135" s="68">
        <v>0</v>
      </c>
      <c r="F135" s="53"/>
      <c r="G135" s="93"/>
    </row>
    <row r="136" spans="1:7" hidden="1" x14ac:dyDescent="0.25">
      <c r="A136" s="46" t="s">
        <v>103</v>
      </c>
      <c r="E136" s="74">
        <v>0</v>
      </c>
      <c r="F136" s="53"/>
      <c r="G136" s="93"/>
    </row>
    <row r="137" spans="1:7" hidden="1" x14ac:dyDescent="0.25">
      <c r="A137" s="46" t="s">
        <v>104</v>
      </c>
      <c r="E137" s="69">
        <v>0</v>
      </c>
      <c r="F137" s="53"/>
      <c r="G137" s="93"/>
    </row>
    <row r="138" spans="1:7" hidden="1" x14ac:dyDescent="0.25">
      <c r="A138" s="46"/>
      <c r="E138" s="26"/>
      <c r="F138" s="53"/>
      <c r="G138" s="93"/>
    </row>
    <row r="139" spans="1:7" hidden="1" x14ac:dyDescent="0.25">
      <c r="A139" s="46"/>
      <c r="E139" s="26"/>
      <c r="F139" s="53"/>
      <c r="G139" s="93"/>
    </row>
    <row r="140" spans="1:7" x14ac:dyDescent="0.25">
      <c r="F140" s="53"/>
      <c r="G140" s="93"/>
    </row>
    <row r="141" spans="1:7" x14ac:dyDescent="0.25">
      <c r="A141" s="3" t="s">
        <v>105</v>
      </c>
      <c r="F141" s="53"/>
      <c r="G141" s="93"/>
    </row>
    <row r="142" spans="1:7" x14ac:dyDescent="0.25">
      <c r="F142" s="53"/>
      <c r="G142" s="93"/>
    </row>
    <row r="143" spans="1:7" x14ac:dyDescent="0.25">
      <c r="A143" s="46" t="s">
        <v>106</v>
      </c>
      <c r="E143" s="69">
        <v>10471378.5</v>
      </c>
      <c r="F143" s="53"/>
      <c r="G143" s="93"/>
    </row>
    <row r="144" spans="1:7" x14ac:dyDescent="0.25">
      <c r="A144" s="46" t="s">
        <v>107</v>
      </c>
      <c r="E144" s="69">
        <v>10471378.5</v>
      </c>
      <c r="F144" s="75"/>
      <c r="G144" s="93"/>
    </row>
    <row r="145" spans="1:256" x14ac:dyDescent="0.25">
      <c r="A145" s="46" t="s">
        <v>108</v>
      </c>
      <c r="E145" s="68">
        <v>10471378.5</v>
      </c>
      <c r="F145" s="53"/>
      <c r="G145" s="93"/>
    </row>
    <row r="146" spans="1:256" s="2" customFormat="1" x14ac:dyDescent="0.25">
      <c r="A146" s="76" t="s">
        <v>109</v>
      </c>
      <c r="B146" s="76"/>
      <c r="C146" s="76"/>
      <c r="D146" s="76"/>
      <c r="E146" s="68">
        <v>0</v>
      </c>
      <c r="F146" s="4"/>
      <c r="G146" s="9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v>10471378.5</v>
      </c>
      <c r="F147" s="53"/>
      <c r="G147" s="93"/>
    </row>
    <row r="148" spans="1:256" x14ac:dyDescent="0.25">
      <c r="F148" s="53"/>
      <c r="G148" s="93"/>
    </row>
    <row r="149" spans="1:256" x14ac:dyDescent="0.25">
      <c r="A149" s="46" t="s">
        <v>111</v>
      </c>
      <c r="D149" s="77"/>
      <c r="E149" s="26">
        <v>10471378.5</v>
      </c>
      <c r="F149" s="53"/>
      <c r="G149" s="93"/>
    </row>
    <row r="150" spans="1:256" x14ac:dyDescent="0.25">
      <c r="F150" s="53"/>
      <c r="G150" s="93"/>
    </row>
    <row r="151" spans="1:256" x14ac:dyDescent="0.25">
      <c r="A151" s="3" t="s">
        <v>112</v>
      </c>
      <c r="F151" s="53"/>
      <c r="G151" s="93"/>
    </row>
    <row r="152" spans="1:256" x14ac:dyDescent="0.25">
      <c r="F152" s="53"/>
      <c r="G152" s="93"/>
    </row>
    <row r="153" spans="1:256" x14ac:dyDescent="0.25">
      <c r="A153" s="46" t="s">
        <v>113</v>
      </c>
      <c r="E153" s="78">
        <v>3.0639159700000002E-2</v>
      </c>
      <c r="F153" s="53"/>
      <c r="G153" s="93"/>
    </row>
    <row r="154" spans="1:256" x14ac:dyDescent="0.25">
      <c r="A154" s="46" t="s">
        <v>114</v>
      </c>
      <c r="E154" s="79">
        <v>41.479717000000001</v>
      </c>
      <c r="F154" s="53"/>
      <c r="G154" s="93"/>
    </row>
    <row r="155" spans="1:256" x14ac:dyDescent="0.25">
      <c r="F155" s="53"/>
      <c r="G155" s="93"/>
    </row>
    <row r="156" spans="1:256" x14ac:dyDescent="0.25">
      <c r="D156" s="63" t="s">
        <v>42</v>
      </c>
      <c r="E156" s="63" t="s">
        <v>41</v>
      </c>
      <c r="F156" s="53"/>
      <c r="G156" s="93"/>
    </row>
    <row r="157" spans="1:256" x14ac:dyDescent="0.25">
      <c r="A157" s="46" t="s">
        <v>115</v>
      </c>
      <c r="D157" s="69">
        <v>147581.67000000001</v>
      </c>
      <c r="E157" s="3">
        <v>13</v>
      </c>
      <c r="F157" s="80"/>
      <c r="G157" s="93"/>
    </row>
    <row r="158" spans="1:256" x14ac:dyDescent="0.25">
      <c r="A158" s="46" t="s">
        <v>116</v>
      </c>
      <c r="D158" s="74">
        <v>143720.87</v>
      </c>
      <c r="F158" s="53"/>
      <c r="G158" s="93"/>
    </row>
    <row r="159" spans="1:256" x14ac:dyDescent="0.25">
      <c r="A159" s="3" t="s">
        <v>117</v>
      </c>
      <c r="D159" s="26">
        <v>3860.8000000000175</v>
      </c>
    </row>
    <row r="160" spans="1:256" x14ac:dyDescent="0.25">
      <c r="A160" s="46" t="s">
        <v>118</v>
      </c>
      <c r="D160" s="69">
        <v>622885591.83000004</v>
      </c>
      <c r="F160" s="80"/>
      <c r="G160" s="93"/>
    </row>
    <row r="161" spans="1:7" x14ac:dyDescent="0.25">
      <c r="F161" s="80"/>
      <c r="G161" s="93"/>
    </row>
    <row r="162" spans="1:7" x14ac:dyDescent="0.25">
      <c r="A162" s="46" t="s">
        <v>119</v>
      </c>
      <c r="D162" s="81">
        <v>4.245861E-4</v>
      </c>
      <c r="F162" s="80"/>
      <c r="G162" s="93"/>
    </row>
    <row r="163" spans="1:7" x14ac:dyDescent="0.25">
      <c r="A163" s="46" t="s">
        <v>120</v>
      </c>
      <c r="D163" s="81">
        <v>-1.2786691000000001E-3</v>
      </c>
      <c r="F163" s="80"/>
      <c r="G163" s="93"/>
    </row>
    <row r="164" spans="1:7" x14ac:dyDescent="0.25">
      <c r="A164" s="46" t="s">
        <v>121</v>
      </c>
      <c r="D164" s="81">
        <v>3.5965420000000001E-4</v>
      </c>
      <c r="F164" s="80"/>
      <c r="G164" s="93"/>
    </row>
    <row r="165" spans="1:7" x14ac:dyDescent="0.25">
      <c r="A165" s="46" t="s">
        <v>122</v>
      </c>
      <c r="D165" s="81">
        <v>7.4378988064062709E-5</v>
      </c>
      <c r="F165" s="53"/>
      <c r="G165" s="93"/>
    </row>
    <row r="166" spans="1:7" x14ac:dyDescent="0.25">
      <c r="A166" s="46" t="s">
        <v>123</v>
      </c>
      <c r="D166" s="78">
        <v>-1.0501245298398434E-4</v>
      </c>
      <c r="F166" s="53"/>
      <c r="G166" s="93"/>
    </row>
    <row r="167" spans="1:7" x14ac:dyDescent="0.25">
      <c r="A167" s="46"/>
      <c r="F167" s="53"/>
      <c r="G167" s="93"/>
    </row>
    <row r="168" spans="1:7" x14ac:dyDescent="0.25">
      <c r="A168" s="46" t="s">
        <v>124</v>
      </c>
      <c r="D168" s="26">
        <v>2671382.0699999998</v>
      </c>
      <c r="F168" s="53"/>
      <c r="G168" s="93"/>
    </row>
    <row r="169" spans="1:7" x14ac:dyDescent="0.25">
      <c r="A169" s="46"/>
      <c r="F169" s="53"/>
      <c r="G169" s="93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93"/>
    </row>
    <row r="171" spans="1:7" x14ac:dyDescent="0.25">
      <c r="A171" s="51" t="s">
        <v>127</v>
      </c>
      <c r="D171" s="68">
        <v>2432738.13</v>
      </c>
      <c r="E171" s="83">
        <v>111</v>
      </c>
      <c r="F171" s="81">
        <v>4.0953737728629449E-3</v>
      </c>
      <c r="G171" s="93"/>
    </row>
    <row r="172" spans="1:7" x14ac:dyDescent="0.25">
      <c r="A172" s="51" t="s">
        <v>128</v>
      </c>
      <c r="D172" s="68">
        <v>455893.18</v>
      </c>
      <c r="E172" s="83">
        <v>24</v>
      </c>
      <c r="F172" s="81">
        <v>7.6746976979354771E-4</v>
      </c>
      <c r="G172" s="93"/>
    </row>
    <row r="173" spans="1:7" x14ac:dyDescent="0.25">
      <c r="A173" s="51" t="s">
        <v>129</v>
      </c>
      <c r="D173" s="23">
        <v>62050.35</v>
      </c>
      <c r="E173" s="84">
        <v>5</v>
      </c>
      <c r="F173" s="81">
        <v>1.0445817116656376E-4</v>
      </c>
      <c r="G173" s="93"/>
    </row>
    <row r="174" spans="1:7" x14ac:dyDescent="0.25">
      <c r="A174" s="51" t="s">
        <v>130</v>
      </c>
      <c r="D174" s="85">
        <v>0</v>
      </c>
      <c r="E174" s="86">
        <v>0</v>
      </c>
      <c r="F174" s="87">
        <v>0</v>
      </c>
      <c r="G174" s="93"/>
    </row>
    <row r="175" spans="1:7" x14ac:dyDescent="0.25">
      <c r="A175" s="46" t="s">
        <v>131</v>
      </c>
      <c r="D175" s="101">
        <v>2950681.66</v>
      </c>
      <c r="E175" s="83">
        <v>140</v>
      </c>
      <c r="F175" s="89">
        <v>4.9673017138230566E-3</v>
      </c>
      <c r="G175" s="93"/>
    </row>
    <row r="176" spans="1:7" x14ac:dyDescent="0.25">
      <c r="A176" s="46"/>
      <c r="D176" s="68"/>
      <c r="E176" s="83"/>
      <c r="F176" s="53"/>
      <c r="G176" s="93"/>
    </row>
    <row r="177" spans="1:7" x14ac:dyDescent="0.25">
      <c r="A177" s="46" t="s">
        <v>132</v>
      </c>
      <c r="D177" s="81"/>
      <c r="E177" s="81"/>
      <c r="F177" s="80"/>
      <c r="G177" s="93"/>
    </row>
    <row r="178" spans="1:7" x14ac:dyDescent="0.25">
      <c r="A178" s="46" t="s">
        <v>133</v>
      </c>
      <c r="D178" s="81">
        <v>1.0638511E-3</v>
      </c>
      <c r="E178" s="81">
        <v>9.2299579999999997E-4</v>
      </c>
      <c r="F178" s="80"/>
      <c r="G178" s="93"/>
    </row>
    <row r="179" spans="1:7" x14ac:dyDescent="0.25">
      <c r="A179" s="46" t="s">
        <v>134</v>
      </c>
      <c r="D179" s="81">
        <v>6.7438760000000002E-4</v>
      </c>
      <c r="E179" s="81">
        <v>7.0184909999999997E-4</v>
      </c>
      <c r="F179" s="80"/>
      <c r="G179" s="93"/>
    </row>
    <row r="180" spans="1:7" x14ac:dyDescent="0.25">
      <c r="A180" s="46" t="s">
        <v>135</v>
      </c>
      <c r="D180" s="81">
        <v>6.1627749999999999E-4</v>
      </c>
      <c r="E180" s="81">
        <v>7.1749870000000003E-4</v>
      </c>
      <c r="F180" s="80"/>
      <c r="G180" s="93"/>
    </row>
    <row r="181" spans="1:7" x14ac:dyDescent="0.25">
      <c r="A181" s="46" t="s">
        <v>136</v>
      </c>
      <c r="D181" s="81">
        <v>8.7192794096011136E-4</v>
      </c>
      <c r="E181" s="81">
        <v>8.1893143567152377E-4</v>
      </c>
      <c r="F181" s="53"/>
      <c r="G181" s="93"/>
    </row>
    <row r="182" spans="1:7" x14ac:dyDescent="0.25">
      <c r="A182" s="46" t="s">
        <v>137</v>
      </c>
      <c r="D182" s="81">
        <v>8.0661103524002785E-4</v>
      </c>
      <c r="E182" s="81">
        <v>7.9031875891788094E-4</v>
      </c>
      <c r="F182" s="53"/>
      <c r="G182" s="93"/>
    </row>
    <row r="183" spans="1:7" x14ac:dyDescent="0.25">
      <c r="F183" s="53"/>
      <c r="G183" s="93"/>
    </row>
    <row r="184" spans="1:7" x14ac:dyDescent="0.25">
      <c r="A184" s="2" t="s">
        <v>138</v>
      </c>
      <c r="B184" s="2"/>
      <c r="C184" s="2"/>
      <c r="D184" s="90">
        <v>581766.77</v>
      </c>
      <c r="F184" s="53"/>
      <c r="G184" s="93"/>
    </row>
    <row r="185" spans="1:7" x14ac:dyDescent="0.25">
      <c r="A185" s="2" t="s">
        <v>139</v>
      </c>
      <c r="B185" s="2"/>
      <c r="C185" s="2"/>
      <c r="D185" s="81">
        <v>9.7937066978153928E-4</v>
      </c>
      <c r="F185" s="53"/>
      <c r="G185" s="93"/>
    </row>
    <row r="186" spans="1:7" x14ac:dyDescent="0.25">
      <c r="A186" s="2" t="s">
        <v>140</v>
      </c>
      <c r="B186" s="2"/>
      <c r="C186" s="2"/>
      <c r="D186" s="81">
        <v>4.9000000000000002E-2</v>
      </c>
      <c r="F186" s="53"/>
      <c r="G186" s="93"/>
    </row>
    <row r="187" spans="1:7" x14ac:dyDescent="0.25">
      <c r="A187" s="2" t="s">
        <v>141</v>
      </c>
      <c r="B187" s="2"/>
      <c r="C187" s="2"/>
      <c r="D187" s="91" t="s">
        <v>155</v>
      </c>
      <c r="F187" s="53"/>
      <c r="G187" s="93"/>
    </row>
    <row r="188" spans="1:7" x14ac:dyDescent="0.25">
      <c r="F188" s="53"/>
      <c r="G188" s="93"/>
    </row>
    <row r="189" spans="1:7" x14ac:dyDescent="0.25">
      <c r="A189" s="2" t="s">
        <v>142</v>
      </c>
      <c r="D189" s="92">
        <v>2177631.7999999998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v>95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93"/>
    </row>
    <row r="193" spans="1:7" x14ac:dyDescent="0.25">
      <c r="F193" s="53"/>
      <c r="G193" s="93"/>
    </row>
    <row r="194" spans="1:7" x14ac:dyDescent="0.25">
      <c r="A194" s="46"/>
      <c r="E194" s="96"/>
      <c r="F194" s="53"/>
      <c r="G194" s="93"/>
    </row>
    <row r="195" spans="1:7" x14ac:dyDescent="0.25">
      <c r="A195" s="46" t="s">
        <v>145</v>
      </c>
      <c r="E195" s="73"/>
      <c r="F195" s="53"/>
      <c r="G195" s="93"/>
    </row>
    <row r="196" spans="1:7" x14ac:dyDescent="0.25">
      <c r="A196" s="46" t="s">
        <v>146</v>
      </c>
      <c r="E196" s="73"/>
      <c r="F196" s="53"/>
      <c r="G196" s="93"/>
    </row>
    <row r="197" spans="1:7" x14ac:dyDescent="0.25">
      <c r="A197" s="46" t="s">
        <v>147</v>
      </c>
      <c r="E197" s="96"/>
      <c r="F197" s="53"/>
      <c r="G197" s="93"/>
    </row>
    <row r="198" spans="1:7" x14ac:dyDescent="0.25">
      <c r="A198" s="46" t="s">
        <v>148</v>
      </c>
      <c r="E198" s="96" t="s">
        <v>156</v>
      </c>
      <c r="F198" s="53"/>
      <c r="G198" s="93"/>
    </row>
    <row r="199" spans="1:7" x14ac:dyDescent="0.25">
      <c r="A199" s="46"/>
      <c r="E199" s="73"/>
      <c r="F199" s="53"/>
      <c r="G199" s="93"/>
    </row>
    <row r="200" spans="1:7" x14ac:dyDescent="0.25">
      <c r="A200" s="46" t="s">
        <v>149</v>
      </c>
      <c r="E200" s="73"/>
      <c r="F200" s="53"/>
      <c r="G200" s="93"/>
    </row>
    <row r="201" spans="1:7" x14ac:dyDescent="0.25">
      <c r="A201" s="46" t="s">
        <v>150</v>
      </c>
      <c r="E201" s="96" t="s">
        <v>156</v>
      </c>
      <c r="F201" s="53"/>
      <c r="G201" s="93"/>
    </row>
    <row r="202" spans="1:7" x14ac:dyDescent="0.25">
      <c r="A202" s="46"/>
      <c r="E202" s="73"/>
      <c r="F202" s="53"/>
      <c r="G202" s="93"/>
    </row>
    <row r="203" spans="1:7" x14ac:dyDescent="0.25">
      <c r="A203" s="46" t="s">
        <v>151</v>
      </c>
      <c r="E203" s="73"/>
      <c r="F203" s="53"/>
      <c r="G203" s="93"/>
    </row>
    <row r="204" spans="1:7" x14ac:dyDescent="0.25">
      <c r="A204" s="46" t="s">
        <v>152</v>
      </c>
      <c r="E204" s="96" t="s">
        <v>156</v>
      </c>
      <c r="F204" s="53"/>
      <c r="G204" s="93"/>
    </row>
    <row r="205" spans="1:7" x14ac:dyDescent="0.25">
      <c r="A205" s="46"/>
      <c r="E205" s="96"/>
      <c r="F205" s="53"/>
      <c r="G205" s="93"/>
    </row>
    <row r="206" spans="1:7" x14ac:dyDescent="0.25">
      <c r="A206" s="46" t="s">
        <v>153</v>
      </c>
      <c r="E206" s="73"/>
      <c r="G206" s="93"/>
    </row>
    <row r="207" spans="1:7" x14ac:dyDescent="0.25">
      <c r="A207" s="46" t="s">
        <v>154</v>
      </c>
      <c r="E207" s="96" t="s">
        <v>156</v>
      </c>
      <c r="F207" s="49"/>
      <c r="G207" s="93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IV278"/>
  <sheetViews>
    <sheetView showRuler="0" zoomScale="80" zoomScaleNormal="80" zoomScaleSheetLayoutView="90" workbookViewId="0">
      <selection activeCell="E15" sqref="E15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v>44408</v>
      </c>
      <c r="C3" s="8" t="s">
        <v>2</v>
      </c>
      <c r="D3" s="3">
        <v>30</v>
      </c>
      <c r="E3" s="3" t="s">
        <v>3</v>
      </c>
      <c r="F3" s="9">
        <v>44378</v>
      </c>
      <c r="G3" s="3"/>
    </row>
    <row r="4" spans="1:13" ht="15.75" customHeight="1" x14ac:dyDescent="0.3">
      <c r="A4" s="2" t="s">
        <v>4</v>
      </c>
      <c r="B4" s="7">
        <v>44424</v>
      </c>
      <c r="C4" s="8" t="s">
        <v>5</v>
      </c>
      <c r="D4" s="10">
        <v>32</v>
      </c>
      <c r="E4" s="3" t="s">
        <v>6</v>
      </c>
      <c r="F4" s="9">
        <v>44408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44392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44424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98">
        <v>1119632940.8099999</v>
      </c>
      <c r="D10" s="22">
        <v>653034251.01999998</v>
      </c>
      <c r="E10" s="23">
        <v>622885591.83000004</v>
      </c>
      <c r="F10" s="24">
        <v>0.59484583783976419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99">
        <v>72495090.620000005</v>
      </c>
      <c r="D11" s="22">
        <v>33664584.270000003</v>
      </c>
      <c r="E11" s="23">
        <v>31527913.420000002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100">
        <v>1047137850.1899999</v>
      </c>
      <c r="D12" s="22">
        <v>619369666.75</v>
      </c>
      <c r="E12" s="23">
        <v>591357678.41000009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100">
        <v>1047137850.1900001</v>
      </c>
      <c r="D13" s="22">
        <v>619369666.75000024</v>
      </c>
      <c r="E13" s="23">
        <v>591357678.41000032</v>
      </c>
      <c r="F13" s="24">
        <v>0.56473718174039855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v>9.7792999999999995E-3</v>
      </c>
      <c r="C14" s="99">
        <v>162000000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v>1.4500000000000001E-2</v>
      </c>
      <c r="C15" s="99">
        <v>352000000</v>
      </c>
      <c r="D15" s="22">
        <v>86231816.560000107</v>
      </c>
      <c r="E15" s="23">
        <v>58219828.220000193</v>
      </c>
      <c r="F15" s="24">
        <v>0.16539723926136418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v>0</v>
      </c>
      <c r="C16" s="99">
        <v>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v>1.38E-2</v>
      </c>
      <c r="C17" s="99">
        <v>401000000</v>
      </c>
      <c r="D17" s="22">
        <v>401000000</v>
      </c>
      <c r="E17" s="23">
        <v>401000000</v>
      </c>
      <c r="F17" s="24">
        <v>1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v>1.7000000000000001E-2</v>
      </c>
      <c r="C18" s="99">
        <v>85000000</v>
      </c>
      <c r="D18" s="22">
        <v>85000000</v>
      </c>
      <c r="E18" s="23">
        <v>85000000</v>
      </c>
      <c r="F18" s="24">
        <v>1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98">
        <v>47137850.189999998</v>
      </c>
      <c r="D19" s="22">
        <v>47137850.189999998</v>
      </c>
      <c r="E19" s="23">
        <v>47137850.189999998</v>
      </c>
      <c r="F19" s="24"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25">
      <c r="A24" s="32" t="s">
        <v>19</v>
      </c>
      <c r="B24" s="22">
        <v>28011988.339999914</v>
      </c>
      <c r="C24" s="22">
        <v>104196.78</v>
      </c>
      <c r="D24" s="39">
        <v>79.57951232954521</v>
      </c>
      <c r="E24" s="40">
        <v>0.29601357954545454</v>
      </c>
      <c r="F24" s="36"/>
    </row>
    <row r="25" spans="1:13" x14ac:dyDescent="0.2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25">
      <c r="A26" s="32" t="s">
        <v>21</v>
      </c>
      <c r="B26" s="22">
        <v>0</v>
      </c>
      <c r="C26" s="22">
        <v>461150</v>
      </c>
      <c r="D26" s="39">
        <v>0</v>
      </c>
      <c r="E26" s="40">
        <v>1.1499999999999999</v>
      </c>
      <c r="F26" s="36"/>
    </row>
    <row r="27" spans="1:13" x14ac:dyDescent="0.25">
      <c r="A27" s="32" t="s">
        <v>22</v>
      </c>
      <c r="B27" s="22">
        <v>0</v>
      </c>
      <c r="C27" s="22">
        <v>120416.67</v>
      </c>
      <c r="D27" s="39">
        <v>0</v>
      </c>
      <c r="E27" s="40">
        <v>1.416666705882353</v>
      </c>
      <c r="F27" s="36"/>
    </row>
    <row r="28" spans="1:13" x14ac:dyDescent="0.2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 x14ac:dyDescent="0.3">
      <c r="A29" s="41" t="s">
        <v>28</v>
      </c>
      <c r="B29" s="42">
        <v>28011988.339999914</v>
      </c>
      <c r="C29" s="42">
        <v>685763.45000000007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v>1661176.04</v>
      </c>
      <c r="F35" s="53"/>
      <c r="G35" s="93"/>
    </row>
    <row r="36" spans="1:7" x14ac:dyDescent="0.25">
      <c r="A36" s="51" t="s">
        <v>32</v>
      </c>
      <c r="E36" s="55">
        <v>0</v>
      </c>
      <c r="F36" s="53"/>
      <c r="G36" s="93"/>
    </row>
    <row r="37" spans="1:7" x14ac:dyDescent="0.25">
      <c r="A37" s="46" t="s">
        <v>33</v>
      </c>
      <c r="E37" s="52">
        <v>1661176.04</v>
      </c>
      <c r="F37" s="53"/>
      <c r="G37" s="93"/>
    </row>
    <row r="38" spans="1:7" x14ac:dyDescent="0.25">
      <c r="E38" s="56"/>
      <c r="F38" s="53"/>
      <c r="G38" s="93"/>
    </row>
    <row r="39" spans="1:7" x14ac:dyDescent="0.25">
      <c r="A39" s="46" t="s">
        <v>34</v>
      </c>
      <c r="E39" s="56"/>
      <c r="F39" s="53"/>
      <c r="G39" s="93"/>
    </row>
    <row r="40" spans="1:7" x14ac:dyDescent="0.25">
      <c r="A40" s="51" t="s">
        <v>35</v>
      </c>
      <c r="E40" s="52">
        <v>29807247.190000001</v>
      </c>
      <c r="F40" s="53"/>
      <c r="G40" s="93"/>
    </row>
    <row r="41" spans="1:7" x14ac:dyDescent="0.25">
      <c r="A41" s="51" t="s">
        <v>36</v>
      </c>
      <c r="E41" s="55">
        <v>0</v>
      </c>
      <c r="F41" s="53"/>
      <c r="G41" s="93"/>
    </row>
    <row r="42" spans="1:7" x14ac:dyDescent="0.25">
      <c r="A42" s="46" t="s">
        <v>37</v>
      </c>
      <c r="E42" s="52">
        <v>29807247.190000001</v>
      </c>
      <c r="F42" s="53"/>
      <c r="G42" s="93"/>
    </row>
    <row r="43" spans="1:7" x14ac:dyDescent="0.25">
      <c r="A43" s="51"/>
      <c r="E43" s="57"/>
      <c r="F43" s="53"/>
      <c r="G43" s="93"/>
    </row>
    <row r="44" spans="1:7" x14ac:dyDescent="0.25">
      <c r="A44" s="46" t="s">
        <v>38</v>
      </c>
      <c r="E44" s="52">
        <v>321839.78999999998</v>
      </c>
      <c r="F44" s="53"/>
      <c r="G44" s="93"/>
    </row>
    <row r="45" spans="1:7" x14ac:dyDescent="0.25">
      <c r="A45" s="46"/>
      <c r="E45" s="52"/>
      <c r="F45" s="53"/>
      <c r="G45" s="93"/>
    </row>
    <row r="46" spans="1:7" x14ac:dyDescent="0.25">
      <c r="A46" s="46"/>
      <c r="E46" s="58"/>
      <c r="F46" s="53"/>
      <c r="G46" s="93"/>
    </row>
    <row r="47" spans="1:7" ht="18.75" thickBot="1" x14ac:dyDescent="0.3">
      <c r="A47" s="3" t="s">
        <v>39</v>
      </c>
      <c r="E47" s="59">
        <v>31790263.02</v>
      </c>
      <c r="F47" s="53"/>
      <c r="G47" s="93"/>
    </row>
    <row r="48" spans="1:7" ht="18.75" thickTop="1" x14ac:dyDescent="0.25">
      <c r="E48" s="60"/>
      <c r="F48" s="53"/>
      <c r="G48" s="93"/>
    </row>
    <row r="49" spans="1:7" x14ac:dyDescent="0.25">
      <c r="A49" s="3" t="s">
        <v>40</v>
      </c>
      <c r="D49" s="61"/>
      <c r="E49" s="62"/>
      <c r="F49" s="53"/>
      <c r="G49" s="93"/>
    </row>
    <row r="50" spans="1:7" x14ac:dyDescent="0.25">
      <c r="D50" s="63" t="s">
        <v>41</v>
      </c>
      <c r="E50" s="63" t="s">
        <v>42</v>
      </c>
      <c r="F50" s="53"/>
      <c r="G50" s="93"/>
    </row>
    <row r="51" spans="1:7" x14ac:dyDescent="0.25">
      <c r="A51" s="46" t="s">
        <v>43</v>
      </c>
      <c r="D51" s="64">
        <v>37045</v>
      </c>
      <c r="E51" s="58">
        <v>619369666.75</v>
      </c>
      <c r="F51" s="53"/>
      <c r="G51" s="93"/>
    </row>
    <row r="52" spans="1:7" x14ac:dyDescent="0.25">
      <c r="A52" s="46" t="s">
        <v>44</v>
      </c>
      <c r="D52" s="65"/>
      <c r="E52" s="55">
        <v>28011988.339999914</v>
      </c>
      <c r="F52" s="53"/>
      <c r="G52" s="93"/>
    </row>
    <row r="53" spans="1:7" x14ac:dyDescent="0.25">
      <c r="A53" s="46"/>
      <c r="D53" s="66">
        <v>36237</v>
      </c>
      <c r="E53" s="67">
        <v>591357678.41000009</v>
      </c>
      <c r="F53" s="53"/>
      <c r="G53" s="93"/>
    </row>
    <row r="54" spans="1:7" x14ac:dyDescent="0.25">
      <c r="F54" s="53"/>
      <c r="G54" s="93"/>
    </row>
    <row r="55" spans="1:7" x14ac:dyDescent="0.25">
      <c r="A55" s="3" t="s">
        <v>45</v>
      </c>
      <c r="E55" s="61"/>
      <c r="F55" s="53"/>
      <c r="G55" s="93"/>
    </row>
    <row r="56" spans="1:7" x14ac:dyDescent="0.25">
      <c r="F56" s="53"/>
      <c r="G56" s="93"/>
    </row>
    <row r="57" spans="1:7" x14ac:dyDescent="0.25">
      <c r="A57" s="46" t="s">
        <v>39</v>
      </c>
      <c r="E57" s="68">
        <v>31790263.02</v>
      </c>
      <c r="F57" s="53"/>
      <c r="G57" s="93"/>
    </row>
    <row r="58" spans="1:7" x14ac:dyDescent="0.25">
      <c r="A58" s="46" t="s">
        <v>46</v>
      </c>
      <c r="E58" s="68">
        <v>0</v>
      </c>
      <c r="F58" s="53"/>
      <c r="G58" s="93"/>
    </row>
    <row r="59" spans="1:7" x14ac:dyDescent="0.25">
      <c r="A59" s="46" t="s">
        <v>47</v>
      </c>
      <c r="E59" s="69">
        <v>31790263.02</v>
      </c>
      <c r="F59" s="53"/>
      <c r="G59" s="93"/>
    </row>
    <row r="60" spans="1:7" x14ac:dyDescent="0.25">
      <c r="F60" s="53"/>
      <c r="G60" s="93"/>
    </row>
    <row r="61" spans="1:7" x14ac:dyDescent="0.25">
      <c r="A61" s="46" t="s">
        <v>48</v>
      </c>
      <c r="E61" s="29">
        <v>0</v>
      </c>
      <c r="F61" s="53"/>
      <c r="G61" s="93"/>
    </row>
    <row r="62" spans="1:7" x14ac:dyDescent="0.25">
      <c r="F62" s="53"/>
      <c r="G62" s="93"/>
    </row>
    <row r="63" spans="1:7" x14ac:dyDescent="0.25">
      <c r="A63" s="46" t="s">
        <v>49</v>
      </c>
      <c r="F63" s="53"/>
      <c r="G63" s="93"/>
    </row>
    <row r="64" spans="1:7" x14ac:dyDescent="0.25">
      <c r="A64" s="51" t="s">
        <v>50</v>
      </c>
      <c r="E64" s="68">
        <v>544195.21</v>
      </c>
      <c r="F64" s="53"/>
      <c r="G64" s="93"/>
    </row>
    <row r="65" spans="1:7" x14ac:dyDescent="0.25">
      <c r="A65" s="51" t="s">
        <v>51</v>
      </c>
      <c r="E65" s="68">
        <v>544195.21</v>
      </c>
      <c r="F65" s="53"/>
      <c r="G65" s="93"/>
    </row>
    <row r="66" spans="1:7" x14ac:dyDescent="0.25">
      <c r="A66" s="51" t="s">
        <v>52</v>
      </c>
      <c r="E66" s="69">
        <v>0</v>
      </c>
      <c r="F66" s="53"/>
      <c r="G66" s="93"/>
    </row>
    <row r="67" spans="1:7" x14ac:dyDescent="0.25">
      <c r="F67" s="53"/>
      <c r="G67" s="93"/>
    </row>
    <row r="68" spans="1:7" x14ac:dyDescent="0.25">
      <c r="A68" s="46" t="s">
        <v>53</v>
      </c>
      <c r="F68" s="53"/>
      <c r="G68" s="93"/>
    </row>
    <row r="69" spans="1:7" x14ac:dyDescent="0.25">
      <c r="A69" s="51" t="s">
        <v>54</v>
      </c>
      <c r="F69" s="53"/>
      <c r="G69" s="93"/>
    </row>
    <row r="70" spans="1:7" x14ac:dyDescent="0.25">
      <c r="A70" s="70" t="s">
        <v>55</v>
      </c>
      <c r="E70" s="68">
        <v>0</v>
      </c>
      <c r="F70" s="53"/>
      <c r="G70" s="93"/>
    </row>
    <row r="71" spans="1:7" x14ac:dyDescent="0.25">
      <c r="A71" s="70" t="s">
        <v>56</v>
      </c>
      <c r="E71" s="68">
        <v>0</v>
      </c>
      <c r="F71" s="53"/>
      <c r="G71" s="93"/>
    </row>
    <row r="72" spans="1:7" x14ac:dyDescent="0.25">
      <c r="A72" s="70" t="s">
        <v>57</v>
      </c>
      <c r="E72" s="68">
        <v>0</v>
      </c>
      <c r="F72" s="53"/>
      <c r="G72" s="93"/>
    </row>
    <row r="73" spans="1:7" x14ac:dyDescent="0.25">
      <c r="A73" s="70"/>
      <c r="E73" s="68"/>
      <c r="F73" s="53"/>
      <c r="G73" s="93"/>
    </row>
    <row r="74" spans="1:7" x14ac:dyDescent="0.25">
      <c r="A74" s="70" t="s">
        <v>58</v>
      </c>
      <c r="E74" s="68">
        <v>0</v>
      </c>
      <c r="F74" s="53"/>
      <c r="G74" s="93"/>
    </row>
    <row r="75" spans="1:7" x14ac:dyDescent="0.25">
      <c r="A75" s="70" t="s">
        <v>59</v>
      </c>
      <c r="E75" s="68">
        <v>0</v>
      </c>
      <c r="F75" s="53"/>
      <c r="G75" s="93"/>
    </row>
    <row r="76" spans="1:7" x14ac:dyDescent="0.25">
      <c r="F76" s="53"/>
      <c r="G76" s="93"/>
    </row>
    <row r="77" spans="1:7" x14ac:dyDescent="0.25">
      <c r="A77" s="51" t="s">
        <v>60</v>
      </c>
      <c r="F77" s="53"/>
      <c r="G77" s="93"/>
    </row>
    <row r="78" spans="1:7" x14ac:dyDescent="0.25">
      <c r="A78" s="70" t="s">
        <v>61</v>
      </c>
      <c r="E78" s="68">
        <v>0</v>
      </c>
      <c r="F78" s="53"/>
      <c r="G78" s="93"/>
    </row>
    <row r="79" spans="1:7" x14ac:dyDescent="0.25">
      <c r="A79" s="70" t="s">
        <v>62</v>
      </c>
      <c r="E79" s="68">
        <v>0</v>
      </c>
      <c r="F79" s="53"/>
      <c r="G79" s="93"/>
    </row>
    <row r="80" spans="1:7" x14ac:dyDescent="0.25">
      <c r="A80" s="70" t="s">
        <v>63</v>
      </c>
      <c r="E80" s="68">
        <v>104196.78</v>
      </c>
      <c r="F80" s="53"/>
      <c r="G80" s="93"/>
    </row>
    <row r="81" spans="1:7" x14ac:dyDescent="0.25">
      <c r="A81" s="70"/>
      <c r="E81" s="68"/>
      <c r="F81" s="53"/>
      <c r="G81" s="93"/>
    </row>
    <row r="82" spans="1:7" x14ac:dyDescent="0.25">
      <c r="A82" s="70" t="s">
        <v>64</v>
      </c>
      <c r="E82" s="68">
        <v>104196.78</v>
      </c>
      <c r="F82" s="53"/>
      <c r="G82" s="93"/>
    </row>
    <row r="83" spans="1:7" x14ac:dyDescent="0.25">
      <c r="A83" s="70" t="s">
        <v>65</v>
      </c>
      <c r="E83" s="68">
        <v>0</v>
      </c>
      <c r="F83" s="53"/>
      <c r="G83" s="93"/>
    </row>
    <row r="84" spans="1:7" x14ac:dyDescent="0.25">
      <c r="A84" s="70"/>
      <c r="F84" s="53"/>
      <c r="G84" s="93"/>
    </row>
    <row r="85" spans="1:7" x14ac:dyDescent="0.25">
      <c r="A85" s="51" t="s">
        <v>66</v>
      </c>
      <c r="F85" s="53"/>
      <c r="G85" s="93"/>
    </row>
    <row r="86" spans="1:7" x14ac:dyDescent="0.25">
      <c r="A86" s="70" t="s">
        <v>67</v>
      </c>
      <c r="E86" s="68">
        <v>0</v>
      </c>
      <c r="F86" s="53"/>
      <c r="G86" s="93"/>
    </row>
    <row r="87" spans="1:7" x14ac:dyDescent="0.25">
      <c r="A87" s="70" t="s">
        <v>68</v>
      </c>
      <c r="E87" s="68">
        <v>0</v>
      </c>
      <c r="F87" s="53"/>
      <c r="G87" s="93"/>
    </row>
    <row r="88" spans="1:7" x14ac:dyDescent="0.25">
      <c r="A88" s="70" t="s">
        <v>69</v>
      </c>
      <c r="E88" s="68">
        <v>0</v>
      </c>
      <c r="F88" s="53"/>
      <c r="G88" s="93"/>
    </row>
    <row r="89" spans="1:7" x14ac:dyDescent="0.25">
      <c r="A89" s="70"/>
      <c r="E89" s="68"/>
      <c r="F89" s="53"/>
      <c r="G89" s="93"/>
    </row>
    <row r="90" spans="1:7" x14ac:dyDescent="0.25">
      <c r="A90" s="70" t="s">
        <v>70</v>
      </c>
      <c r="E90" s="68">
        <v>0</v>
      </c>
      <c r="F90" s="53"/>
      <c r="G90" s="93"/>
    </row>
    <row r="91" spans="1:7" x14ac:dyDescent="0.25">
      <c r="A91" s="70" t="s">
        <v>71</v>
      </c>
      <c r="E91" s="68">
        <v>0</v>
      </c>
      <c r="F91" s="53"/>
      <c r="G91" s="93"/>
    </row>
    <row r="92" spans="1:7" x14ac:dyDescent="0.25">
      <c r="A92" s="70"/>
      <c r="F92" s="53"/>
      <c r="G92" s="93"/>
    </row>
    <row r="93" spans="1:7" x14ac:dyDescent="0.25">
      <c r="A93" s="51" t="s">
        <v>72</v>
      </c>
      <c r="F93" s="53"/>
      <c r="G93" s="93"/>
    </row>
    <row r="94" spans="1:7" x14ac:dyDescent="0.25">
      <c r="A94" s="70" t="s">
        <v>73</v>
      </c>
      <c r="E94" s="68">
        <v>0</v>
      </c>
      <c r="F94" s="53"/>
      <c r="G94" s="93"/>
    </row>
    <row r="95" spans="1:7" x14ac:dyDescent="0.25">
      <c r="A95" s="70" t="s">
        <v>74</v>
      </c>
      <c r="E95" s="68">
        <v>0</v>
      </c>
      <c r="F95" s="53"/>
      <c r="G95" s="93"/>
    </row>
    <row r="96" spans="1:7" x14ac:dyDescent="0.25">
      <c r="A96" s="70" t="s">
        <v>75</v>
      </c>
      <c r="E96" s="68">
        <v>461150</v>
      </c>
      <c r="F96" s="53"/>
      <c r="G96" s="93"/>
    </row>
    <row r="97" spans="1:7" x14ac:dyDescent="0.25">
      <c r="A97" s="70"/>
      <c r="E97" s="68"/>
      <c r="F97" s="53"/>
      <c r="G97" s="93"/>
    </row>
    <row r="98" spans="1:7" x14ac:dyDescent="0.25">
      <c r="A98" s="70" t="s">
        <v>76</v>
      </c>
      <c r="E98" s="68">
        <v>461150</v>
      </c>
      <c r="F98" s="53"/>
      <c r="G98" s="93"/>
    </row>
    <row r="99" spans="1:7" x14ac:dyDescent="0.25">
      <c r="A99" s="70" t="s">
        <v>77</v>
      </c>
      <c r="E99" s="68">
        <v>0</v>
      </c>
      <c r="F99" s="53"/>
      <c r="G99" s="93"/>
    </row>
    <row r="100" spans="1:7" x14ac:dyDescent="0.25">
      <c r="F100" s="53"/>
      <c r="G100" s="93"/>
    </row>
    <row r="101" spans="1:7" x14ac:dyDescent="0.25">
      <c r="A101" s="51" t="s">
        <v>78</v>
      </c>
      <c r="F101" s="53"/>
      <c r="G101" s="93"/>
    </row>
    <row r="102" spans="1:7" x14ac:dyDescent="0.25">
      <c r="A102" s="70" t="s">
        <v>79</v>
      </c>
      <c r="E102" s="68">
        <v>0</v>
      </c>
      <c r="F102" s="53"/>
      <c r="G102" s="93"/>
    </row>
    <row r="103" spans="1:7" x14ac:dyDescent="0.25">
      <c r="A103" s="70" t="s">
        <v>80</v>
      </c>
      <c r="E103" s="68">
        <v>0</v>
      </c>
      <c r="F103" s="53"/>
      <c r="G103" s="93"/>
    </row>
    <row r="104" spans="1:7" x14ac:dyDescent="0.25">
      <c r="A104" s="70" t="s">
        <v>81</v>
      </c>
      <c r="E104" s="68">
        <v>120416.67</v>
      </c>
      <c r="F104" s="53"/>
      <c r="G104" s="93"/>
    </row>
    <row r="105" spans="1:7" x14ac:dyDescent="0.25">
      <c r="A105" s="70"/>
      <c r="E105" s="68"/>
      <c r="F105" s="53"/>
      <c r="G105" s="93"/>
    </row>
    <row r="106" spans="1:7" x14ac:dyDescent="0.25">
      <c r="A106" s="70" t="s">
        <v>82</v>
      </c>
      <c r="E106" s="68">
        <v>120416.67</v>
      </c>
      <c r="F106" s="53"/>
      <c r="G106" s="93"/>
    </row>
    <row r="107" spans="1:7" x14ac:dyDescent="0.25">
      <c r="A107" s="70" t="s">
        <v>83</v>
      </c>
      <c r="E107" s="68">
        <v>0</v>
      </c>
      <c r="F107" s="53"/>
      <c r="G107" s="93"/>
    </row>
    <row r="108" spans="1:7" x14ac:dyDescent="0.25">
      <c r="A108" s="70"/>
      <c r="E108" s="29"/>
      <c r="F108" s="53"/>
      <c r="G108" s="93"/>
    </row>
    <row r="109" spans="1:7" x14ac:dyDescent="0.25">
      <c r="A109" s="51" t="s">
        <v>84</v>
      </c>
      <c r="F109" s="53"/>
      <c r="G109" s="93"/>
    </row>
    <row r="110" spans="1:7" x14ac:dyDescent="0.25">
      <c r="A110" s="70" t="s">
        <v>85</v>
      </c>
      <c r="E110" s="69">
        <v>685763.45000000007</v>
      </c>
      <c r="F110" s="53"/>
      <c r="G110" s="93"/>
    </row>
    <row r="111" spans="1:7" x14ac:dyDescent="0.25">
      <c r="A111" s="70" t="s">
        <v>86</v>
      </c>
      <c r="E111" s="69">
        <v>685763.45000000007</v>
      </c>
      <c r="F111" s="53"/>
      <c r="G111" s="93"/>
    </row>
    <row r="112" spans="1:7" x14ac:dyDescent="0.25">
      <c r="A112" s="70" t="s">
        <v>87</v>
      </c>
      <c r="E112" s="69">
        <v>0</v>
      </c>
      <c r="F112" s="53"/>
      <c r="G112" s="93"/>
    </row>
    <row r="113" spans="1:7" x14ac:dyDescent="0.25">
      <c r="A113" s="70" t="s">
        <v>88</v>
      </c>
      <c r="E113" s="69">
        <v>0</v>
      </c>
      <c r="F113" s="53"/>
      <c r="G113" s="93"/>
    </row>
    <row r="114" spans="1:7" x14ac:dyDescent="0.25">
      <c r="F114" s="53"/>
      <c r="G114" s="93"/>
    </row>
    <row r="115" spans="1:7" x14ac:dyDescent="0.25">
      <c r="A115" s="46" t="s">
        <v>89</v>
      </c>
      <c r="E115" s="26">
        <v>30560304.360816665</v>
      </c>
      <c r="F115" s="53"/>
      <c r="G115" s="93"/>
    </row>
    <row r="116" spans="1:7" x14ac:dyDescent="0.25">
      <c r="A116" s="51"/>
      <c r="F116" s="53"/>
      <c r="G116" s="93"/>
    </row>
    <row r="117" spans="1:7" x14ac:dyDescent="0.25">
      <c r="A117" s="46" t="s">
        <v>90</v>
      </c>
      <c r="E117" s="71">
        <v>28011988.339999914</v>
      </c>
      <c r="F117" s="53"/>
      <c r="G117" s="93"/>
    </row>
    <row r="118" spans="1:7" x14ac:dyDescent="0.25">
      <c r="A118" s="46"/>
      <c r="F118" s="53"/>
      <c r="G118" s="93"/>
    </row>
    <row r="119" spans="1:7" x14ac:dyDescent="0.25">
      <c r="A119" s="51" t="s">
        <v>91</v>
      </c>
      <c r="E119" s="68">
        <v>0</v>
      </c>
      <c r="F119" s="53"/>
      <c r="G119" s="93"/>
    </row>
    <row r="120" spans="1:7" x14ac:dyDescent="0.25">
      <c r="A120" s="51" t="s">
        <v>92</v>
      </c>
      <c r="E120" s="72">
        <v>28011988.339999914</v>
      </c>
      <c r="F120" s="53"/>
      <c r="G120" s="93"/>
    </row>
    <row r="121" spans="1:7" x14ac:dyDescent="0.25">
      <c r="A121" s="51" t="s">
        <v>93</v>
      </c>
      <c r="E121" s="69">
        <v>0</v>
      </c>
      <c r="F121" s="53"/>
      <c r="G121" s="93"/>
    </row>
    <row r="122" spans="1:7" x14ac:dyDescent="0.25">
      <c r="A122" s="51"/>
      <c r="E122" s="26"/>
      <c r="F122" s="53"/>
      <c r="G122" s="93"/>
    </row>
    <row r="123" spans="1:7" x14ac:dyDescent="0.25">
      <c r="A123" s="46" t="s">
        <v>94</v>
      </c>
      <c r="E123" s="69">
        <v>0</v>
      </c>
      <c r="F123" s="53"/>
      <c r="G123" s="93"/>
    </row>
    <row r="124" spans="1:7" x14ac:dyDescent="0.25">
      <c r="A124" s="46"/>
      <c r="E124" s="73"/>
      <c r="F124" s="53"/>
      <c r="G124" s="93"/>
    </row>
    <row r="125" spans="1:7" x14ac:dyDescent="0.25">
      <c r="A125" s="51" t="s">
        <v>95</v>
      </c>
      <c r="E125" s="68">
        <v>0</v>
      </c>
      <c r="F125" s="53"/>
      <c r="G125" s="93"/>
    </row>
    <row r="126" spans="1:7" x14ac:dyDescent="0.25">
      <c r="A126" s="51" t="s">
        <v>96</v>
      </c>
      <c r="E126" s="69">
        <v>0</v>
      </c>
      <c r="F126" s="53"/>
      <c r="G126" s="93"/>
    </row>
    <row r="127" spans="1:7" x14ac:dyDescent="0.25">
      <c r="A127" s="51" t="s">
        <v>97</v>
      </c>
      <c r="E127" s="69">
        <v>0</v>
      </c>
      <c r="F127" s="53"/>
      <c r="G127" s="93"/>
    </row>
    <row r="128" spans="1:7" x14ac:dyDescent="0.25">
      <c r="A128" s="51"/>
      <c r="E128" s="26"/>
      <c r="F128" s="53"/>
      <c r="G128" s="93"/>
    </row>
    <row r="129" spans="1:7" x14ac:dyDescent="0.25">
      <c r="A129" s="46" t="s">
        <v>98</v>
      </c>
      <c r="E129" s="69">
        <v>2548316.0208167508</v>
      </c>
      <c r="F129" s="53"/>
      <c r="G129" s="93"/>
    </row>
    <row r="130" spans="1:7" x14ac:dyDescent="0.25">
      <c r="A130" s="51" t="s">
        <v>99</v>
      </c>
      <c r="E130" s="68">
        <v>0</v>
      </c>
      <c r="F130" s="53"/>
      <c r="G130" s="93"/>
    </row>
    <row r="131" spans="1:7" x14ac:dyDescent="0.25">
      <c r="A131" s="46" t="s">
        <v>100</v>
      </c>
      <c r="E131" s="69">
        <v>2548316.0208167508</v>
      </c>
      <c r="F131" s="53"/>
      <c r="G131" s="93"/>
    </row>
    <row r="132" spans="1:7" x14ac:dyDescent="0.25">
      <c r="F132" s="53"/>
      <c r="G132" s="93"/>
    </row>
    <row r="133" spans="1:7" hidden="1" x14ac:dyDescent="0.25">
      <c r="A133" s="3" t="s">
        <v>101</v>
      </c>
      <c r="F133" s="53"/>
      <c r="G133" s="93"/>
    </row>
    <row r="134" spans="1:7" hidden="1" x14ac:dyDescent="0.25">
      <c r="F134" s="53"/>
      <c r="G134" s="93"/>
    </row>
    <row r="135" spans="1:7" hidden="1" x14ac:dyDescent="0.25">
      <c r="A135" s="46" t="s">
        <v>102</v>
      </c>
      <c r="E135" s="68">
        <v>0</v>
      </c>
      <c r="F135" s="53"/>
      <c r="G135" s="93"/>
    </row>
    <row r="136" spans="1:7" hidden="1" x14ac:dyDescent="0.25">
      <c r="A136" s="46" t="s">
        <v>103</v>
      </c>
      <c r="E136" s="74">
        <v>0</v>
      </c>
      <c r="F136" s="53"/>
      <c r="G136" s="93"/>
    </row>
    <row r="137" spans="1:7" hidden="1" x14ac:dyDescent="0.25">
      <c r="A137" s="46" t="s">
        <v>104</v>
      </c>
      <c r="E137" s="69">
        <v>0</v>
      </c>
      <c r="F137" s="53"/>
      <c r="G137" s="93"/>
    </row>
    <row r="138" spans="1:7" hidden="1" x14ac:dyDescent="0.25">
      <c r="A138" s="46"/>
      <c r="E138" s="26"/>
      <c r="F138" s="53"/>
      <c r="G138" s="93"/>
    </row>
    <row r="139" spans="1:7" hidden="1" x14ac:dyDescent="0.25">
      <c r="A139" s="46"/>
      <c r="E139" s="26"/>
      <c r="F139" s="53"/>
      <c r="G139" s="93"/>
    </row>
    <row r="140" spans="1:7" x14ac:dyDescent="0.25">
      <c r="F140" s="53"/>
      <c r="G140" s="93"/>
    </row>
    <row r="141" spans="1:7" x14ac:dyDescent="0.25">
      <c r="A141" s="3" t="s">
        <v>105</v>
      </c>
      <c r="F141" s="53"/>
      <c r="G141" s="93"/>
    </row>
    <row r="142" spans="1:7" x14ac:dyDescent="0.25">
      <c r="F142" s="53"/>
      <c r="G142" s="93"/>
    </row>
    <row r="143" spans="1:7" x14ac:dyDescent="0.25">
      <c r="A143" s="46" t="s">
        <v>106</v>
      </c>
      <c r="E143" s="69">
        <v>10471378.5</v>
      </c>
      <c r="F143" s="53"/>
      <c r="G143" s="93"/>
    </row>
    <row r="144" spans="1:7" x14ac:dyDescent="0.25">
      <c r="A144" s="46" t="s">
        <v>107</v>
      </c>
      <c r="E144" s="69">
        <v>10471378.5</v>
      </c>
      <c r="F144" s="75"/>
      <c r="G144" s="93"/>
    </row>
    <row r="145" spans="1:256" x14ac:dyDescent="0.25">
      <c r="A145" s="46" t="s">
        <v>108</v>
      </c>
      <c r="E145" s="68">
        <v>10471378.5</v>
      </c>
      <c r="F145" s="53"/>
      <c r="G145" s="93"/>
    </row>
    <row r="146" spans="1:256" s="2" customFormat="1" x14ac:dyDescent="0.25">
      <c r="A146" s="76" t="s">
        <v>109</v>
      </c>
      <c r="B146" s="76"/>
      <c r="C146" s="76"/>
      <c r="D146" s="76"/>
      <c r="E146" s="68">
        <v>0</v>
      </c>
      <c r="F146" s="4"/>
      <c r="G146" s="9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v>10471378.5</v>
      </c>
      <c r="F147" s="53"/>
      <c r="G147" s="93"/>
    </row>
    <row r="148" spans="1:256" x14ac:dyDescent="0.25">
      <c r="F148" s="53"/>
      <c r="G148" s="93"/>
    </row>
    <row r="149" spans="1:256" x14ac:dyDescent="0.25">
      <c r="A149" s="46" t="s">
        <v>111</v>
      </c>
      <c r="D149" s="77"/>
      <c r="E149" s="26">
        <v>10471378.5</v>
      </c>
      <c r="F149" s="53"/>
      <c r="G149" s="93"/>
    </row>
    <row r="150" spans="1:256" x14ac:dyDescent="0.25">
      <c r="F150" s="53"/>
      <c r="G150" s="93"/>
    </row>
    <row r="151" spans="1:256" x14ac:dyDescent="0.25">
      <c r="A151" s="3" t="s">
        <v>112</v>
      </c>
      <c r="F151" s="53"/>
      <c r="G151" s="93"/>
    </row>
    <row r="152" spans="1:256" x14ac:dyDescent="0.25">
      <c r="F152" s="53"/>
      <c r="G152" s="93"/>
    </row>
    <row r="153" spans="1:256" x14ac:dyDescent="0.25">
      <c r="A153" s="46" t="s">
        <v>113</v>
      </c>
      <c r="E153" s="78">
        <v>3.0694428400000001E-2</v>
      </c>
      <c r="F153" s="53"/>
      <c r="G153" s="93"/>
    </row>
    <row r="154" spans="1:256" x14ac:dyDescent="0.25">
      <c r="A154" s="46" t="s">
        <v>114</v>
      </c>
      <c r="E154" s="79">
        <v>42.403725000000001</v>
      </c>
      <c r="F154" s="53"/>
      <c r="G154" s="93"/>
    </row>
    <row r="155" spans="1:256" x14ac:dyDescent="0.25">
      <c r="F155" s="53"/>
      <c r="G155" s="93"/>
    </row>
    <row r="156" spans="1:256" x14ac:dyDescent="0.25">
      <c r="D156" s="63" t="s">
        <v>42</v>
      </c>
      <c r="E156" s="63" t="s">
        <v>41</v>
      </c>
      <c r="F156" s="53"/>
      <c r="G156" s="93"/>
    </row>
    <row r="157" spans="1:256" x14ac:dyDescent="0.25">
      <c r="A157" s="46" t="s">
        <v>115</v>
      </c>
      <c r="D157" s="69">
        <v>341412</v>
      </c>
      <c r="E157" s="3">
        <v>17</v>
      </c>
      <c r="F157" s="80"/>
      <c r="G157" s="93"/>
    </row>
    <row r="158" spans="1:256" x14ac:dyDescent="0.25">
      <c r="A158" s="46" t="s">
        <v>116</v>
      </c>
      <c r="D158" s="74">
        <v>321839.78999999998</v>
      </c>
      <c r="F158" s="53"/>
      <c r="G158" s="93"/>
    </row>
    <row r="159" spans="1:256" x14ac:dyDescent="0.25">
      <c r="A159" s="3" t="s">
        <v>117</v>
      </c>
      <c r="D159" s="26">
        <v>19572.210000000021</v>
      </c>
    </row>
    <row r="160" spans="1:256" x14ac:dyDescent="0.25">
      <c r="A160" s="46" t="s">
        <v>118</v>
      </c>
      <c r="D160" s="69">
        <v>653034251.01999998</v>
      </c>
      <c r="F160" s="80"/>
      <c r="G160" s="93"/>
    </row>
    <row r="161" spans="1:7" x14ac:dyDescent="0.25">
      <c r="F161" s="80"/>
      <c r="G161" s="93"/>
    </row>
    <row r="162" spans="1:7" x14ac:dyDescent="0.25">
      <c r="A162" s="46" t="s">
        <v>119</v>
      </c>
      <c r="D162" s="81">
        <v>1.6514584000000001E-3</v>
      </c>
      <c r="F162" s="80"/>
      <c r="G162" s="93"/>
    </row>
    <row r="163" spans="1:7" x14ac:dyDescent="0.25">
      <c r="A163" s="46" t="s">
        <v>120</v>
      </c>
      <c r="D163" s="81">
        <v>4.245861E-4</v>
      </c>
      <c r="F163" s="80"/>
      <c r="G163" s="93"/>
    </row>
    <row r="164" spans="1:7" x14ac:dyDescent="0.25">
      <c r="A164" s="46" t="s">
        <v>121</v>
      </c>
      <c r="D164" s="81">
        <v>-1.2786691000000001E-3</v>
      </c>
      <c r="F164" s="80"/>
      <c r="G164" s="93"/>
    </row>
    <row r="165" spans="1:7" x14ac:dyDescent="0.25">
      <c r="A165" s="46" t="s">
        <v>122</v>
      </c>
      <c r="D165" s="81">
        <v>3.5965421359316599E-4</v>
      </c>
      <c r="F165" s="53"/>
      <c r="G165" s="93"/>
    </row>
    <row r="166" spans="1:7" x14ac:dyDescent="0.25">
      <c r="A166" s="46" t="s">
        <v>123</v>
      </c>
      <c r="D166" s="78">
        <v>2.8925740339829151E-4</v>
      </c>
      <c r="F166" s="53"/>
      <c r="G166" s="93"/>
    </row>
    <row r="167" spans="1:7" x14ac:dyDescent="0.25">
      <c r="A167" s="46"/>
      <c r="F167" s="53"/>
      <c r="G167" s="93"/>
    </row>
    <row r="168" spans="1:7" x14ac:dyDescent="0.25">
      <c r="A168" s="46" t="s">
        <v>124</v>
      </c>
      <c r="D168" s="26">
        <v>2667521.27</v>
      </c>
      <c r="F168" s="53"/>
      <c r="G168" s="93"/>
    </row>
    <row r="169" spans="1:7" x14ac:dyDescent="0.25">
      <c r="A169" s="46"/>
      <c r="F169" s="53"/>
      <c r="G169" s="93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93"/>
    </row>
    <row r="171" spans="1:7" x14ac:dyDescent="0.25">
      <c r="A171" s="51" t="s">
        <v>127</v>
      </c>
      <c r="D171" s="68">
        <v>2243945.14</v>
      </c>
      <c r="E171" s="83">
        <v>111</v>
      </c>
      <c r="F171" s="81">
        <v>3.6024996715808204E-3</v>
      </c>
      <c r="G171" s="93"/>
    </row>
    <row r="172" spans="1:7" x14ac:dyDescent="0.25">
      <c r="A172" s="51" t="s">
        <v>128</v>
      </c>
      <c r="D172" s="68">
        <v>332747.09999999998</v>
      </c>
      <c r="E172" s="83">
        <v>19</v>
      </c>
      <c r="F172" s="81">
        <v>5.3420259573256333E-4</v>
      </c>
      <c r="G172" s="93"/>
    </row>
    <row r="173" spans="1:7" x14ac:dyDescent="0.25">
      <c r="A173" s="51" t="s">
        <v>129</v>
      </c>
      <c r="D173" s="23">
        <v>51123.27</v>
      </c>
      <c r="E173" s="84">
        <v>7</v>
      </c>
      <c r="F173" s="81">
        <v>8.2074895728127115E-5</v>
      </c>
      <c r="G173" s="93"/>
    </row>
    <row r="174" spans="1:7" x14ac:dyDescent="0.25">
      <c r="A174" s="51" t="s">
        <v>130</v>
      </c>
      <c r="D174" s="85">
        <v>0</v>
      </c>
      <c r="E174" s="86">
        <v>0</v>
      </c>
      <c r="F174" s="87">
        <v>0</v>
      </c>
      <c r="G174" s="93"/>
    </row>
    <row r="175" spans="1:7" x14ac:dyDescent="0.25">
      <c r="A175" s="46" t="s">
        <v>131</v>
      </c>
      <c r="D175" s="101">
        <v>2627815.5100000002</v>
      </c>
      <c r="E175" s="83">
        <v>137</v>
      </c>
      <c r="F175" s="89">
        <v>4.2187771630415108E-3</v>
      </c>
      <c r="G175" s="93"/>
    </row>
    <row r="176" spans="1:7" x14ac:dyDescent="0.25">
      <c r="A176" s="46"/>
      <c r="D176" s="68"/>
      <c r="E176" s="83"/>
      <c r="F176" s="53"/>
      <c r="G176" s="93"/>
    </row>
    <row r="177" spans="1:7" x14ac:dyDescent="0.25">
      <c r="A177" s="46" t="s">
        <v>132</v>
      </c>
      <c r="D177" s="81"/>
      <c r="E177" s="81"/>
      <c r="F177" s="80"/>
      <c r="G177" s="93"/>
    </row>
    <row r="178" spans="1:7" x14ac:dyDescent="0.25">
      <c r="A178" s="46" t="s">
        <v>133</v>
      </c>
      <c r="D178" s="81">
        <v>9.0633140000000005E-4</v>
      </c>
      <c r="E178" s="81">
        <v>8.7459810000000001E-4</v>
      </c>
      <c r="F178" s="80"/>
      <c r="G178" s="93"/>
    </row>
    <row r="179" spans="1:7" x14ac:dyDescent="0.25">
      <c r="A179" s="46" t="s">
        <v>134</v>
      </c>
      <c r="D179" s="81">
        <v>1.0638511E-3</v>
      </c>
      <c r="E179" s="81">
        <v>9.2299579999999997E-4</v>
      </c>
      <c r="F179" s="80"/>
      <c r="G179" s="93"/>
    </row>
    <row r="180" spans="1:7" x14ac:dyDescent="0.25">
      <c r="A180" s="46" t="s">
        <v>135</v>
      </c>
      <c r="D180" s="81">
        <v>6.7438760000000002E-4</v>
      </c>
      <c r="E180" s="81">
        <v>7.0184909999999997E-4</v>
      </c>
      <c r="F180" s="80"/>
      <c r="G180" s="93"/>
    </row>
    <row r="181" spans="1:7" x14ac:dyDescent="0.25">
      <c r="A181" s="46" t="s">
        <v>136</v>
      </c>
      <c r="D181" s="81">
        <v>6.1627749146069054E-4</v>
      </c>
      <c r="E181" s="81">
        <v>7.1749868918508704E-4</v>
      </c>
      <c r="F181" s="53"/>
      <c r="G181" s="93"/>
    </row>
    <row r="182" spans="1:7" x14ac:dyDescent="0.25">
      <c r="A182" s="46" t="s">
        <v>137</v>
      </c>
      <c r="D182" s="81">
        <v>8.1521189786517266E-4</v>
      </c>
      <c r="E182" s="81">
        <v>8.0423542229627178E-4</v>
      </c>
      <c r="F182" s="53"/>
      <c r="G182" s="93"/>
    </row>
    <row r="183" spans="1:7" x14ac:dyDescent="0.25">
      <c r="F183" s="53"/>
      <c r="G183" s="93"/>
    </row>
    <row r="184" spans="1:7" x14ac:dyDescent="0.25">
      <c r="A184" s="2" t="s">
        <v>138</v>
      </c>
      <c r="B184" s="2"/>
      <c r="C184" s="2"/>
      <c r="D184" s="90">
        <v>383870.37</v>
      </c>
      <c r="F184" s="53"/>
      <c r="G184" s="93"/>
    </row>
    <row r="185" spans="1:7" x14ac:dyDescent="0.25">
      <c r="A185" s="2" t="s">
        <v>139</v>
      </c>
      <c r="B185" s="2"/>
      <c r="C185" s="2"/>
      <c r="D185" s="81">
        <v>6.1627749146069054E-4</v>
      </c>
      <c r="F185" s="53"/>
      <c r="G185" s="93"/>
    </row>
    <row r="186" spans="1:7" x14ac:dyDescent="0.25">
      <c r="A186" s="2" t="s">
        <v>140</v>
      </c>
      <c r="B186" s="2"/>
      <c r="C186" s="2"/>
      <c r="D186" s="81">
        <v>4.9000000000000002E-2</v>
      </c>
      <c r="F186" s="53"/>
      <c r="G186" s="93"/>
    </row>
    <row r="187" spans="1:7" x14ac:dyDescent="0.25">
      <c r="A187" s="2" t="s">
        <v>141</v>
      </c>
      <c r="B187" s="2"/>
      <c r="C187" s="2"/>
      <c r="D187" s="91" t="s">
        <v>155</v>
      </c>
      <c r="F187" s="53"/>
      <c r="G187" s="93"/>
    </row>
    <row r="188" spans="1:7" x14ac:dyDescent="0.25">
      <c r="F188" s="53"/>
      <c r="G188" s="93"/>
    </row>
    <row r="189" spans="1:7" x14ac:dyDescent="0.25">
      <c r="A189" s="2" t="s">
        <v>142</v>
      </c>
      <c r="D189" s="92">
        <v>1502367.5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v>70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93"/>
    </row>
    <row r="193" spans="1:7" x14ac:dyDescent="0.25">
      <c r="F193" s="53"/>
      <c r="G193" s="93"/>
    </row>
    <row r="194" spans="1:7" x14ac:dyDescent="0.25">
      <c r="A194" s="46"/>
      <c r="E194" s="96"/>
      <c r="F194" s="53"/>
      <c r="G194" s="93"/>
    </row>
    <row r="195" spans="1:7" x14ac:dyDescent="0.25">
      <c r="A195" s="46" t="s">
        <v>145</v>
      </c>
      <c r="E195" s="73"/>
      <c r="F195" s="53"/>
      <c r="G195" s="93"/>
    </row>
    <row r="196" spans="1:7" x14ac:dyDescent="0.25">
      <c r="A196" s="46" t="s">
        <v>146</v>
      </c>
      <c r="E196" s="73"/>
      <c r="F196" s="53"/>
      <c r="G196" s="93"/>
    </row>
    <row r="197" spans="1:7" x14ac:dyDescent="0.25">
      <c r="A197" s="46" t="s">
        <v>147</v>
      </c>
      <c r="E197" s="96"/>
      <c r="F197" s="53"/>
      <c r="G197" s="93"/>
    </row>
    <row r="198" spans="1:7" x14ac:dyDescent="0.25">
      <c r="A198" s="46" t="s">
        <v>148</v>
      </c>
      <c r="E198" s="96" t="s">
        <v>156</v>
      </c>
      <c r="F198" s="53"/>
      <c r="G198" s="93"/>
    </row>
    <row r="199" spans="1:7" x14ac:dyDescent="0.25">
      <c r="A199" s="46"/>
      <c r="E199" s="73"/>
      <c r="F199" s="53"/>
      <c r="G199" s="93"/>
    </row>
    <row r="200" spans="1:7" x14ac:dyDescent="0.25">
      <c r="A200" s="46" t="s">
        <v>149</v>
      </c>
      <c r="E200" s="73"/>
      <c r="F200" s="53"/>
      <c r="G200" s="93"/>
    </row>
    <row r="201" spans="1:7" x14ac:dyDescent="0.25">
      <c r="A201" s="46" t="s">
        <v>150</v>
      </c>
      <c r="E201" s="96" t="s">
        <v>156</v>
      </c>
      <c r="F201" s="53"/>
      <c r="G201" s="93"/>
    </row>
    <row r="202" spans="1:7" x14ac:dyDescent="0.25">
      <c r="A202" s="46"/>
      <c r="E202" s="73"/>
      <c r="F202" s="53"/>
      <c r="G202" s="93"/>
    </row>
    <row r="203" spans="1:7" x14ac:dyDescent="0.25">
      <c r="A203" s="46" t="s">
        <v>151</v>
      </c>
      <c r="E203" s="73"/>
      <c r="F203" s="53"/>
      <c r="G203" s="93"/>
    </row>
    <row r="204" spans="1:7" x14ac:dyDescent="0.25">
      <c r="A204" s="46" t="s">
        <v>152</v>
      </c>
      <c r="E204" s="96" t="s">
        <v>156</v>
      </c>
      <c r="F204" s="53"/>
      <c r="G204" s="93"/>
    </row>
    <row r="205" spans="1:7" x14ac:dyDescent="0.25">
      <c r="A205" s="46"/>
      <c r="E205" s="96"/>
      <c r="F205" s="53"/>
      <c r="G205" s="93"/>
    </row>
    <row r="206" spans="1:7" x14ac:dyDescent="0.25">
      <c r="A206" s="46" t="s">
        <v>153</v>
      </c>
      <c r="E206" s="73"/>
      <c r="G206" s="93"/>
    </row>
    <row r="207" spans="1:7" x14ac:dyDescent="0.25">
      <c r="A207" s="46" t="s">
        <v>154</v>
      </c>
      <c r="E207" s="96" t="s">
        <v>156</v>
      </c>
      <c r="F207" s="49"/>
      <c r="G207" s="93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IV278"/>
  <sheetViews>
    <sheetView showRuler="0" zoomScale="80" zoomScaleNormal="80" zoomScaleSheetLayoutView="90" workbookViewId="0">
      <selection activeCell="E13" sqref="E13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v>44377</v>
      </c>
      <c r="C3" s="8" t="s">
        <v>2</v>
      </c>
      <c r="D3" s="3">
        <v>30</v>
      </c>
      <c r="E3" s="3" t="s">
        <v>3</v>
      </c>
      <c r="F3" s="9">
        <v>44348</v>
      </c>
      <c r="G3" s="3"/>
    </row>
    <row r="4" spans="1:13" ht="15.75" customHeight="1" x14ac:dyDescent="0.3">
      <c r="A4" s="2" t="s">
        <v>4</v>
      </c>
      <c r="B4" s="7">
        <v>44392</v>
      </c>
      <c r="C4" s="8" t="s">
        <v>5</v>
      </c>
      <c r="D4" s="10">
        <v>30</v>
      </c>
      <c r="E4" s="3" t="s">
        <v>6</v>
      </c>
      <c r="F4" s="9">
        <v>44377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44362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44392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98">
        <v>1119632940.8099999</v>
      </c>
      <c r="D10" s="22">
        <v>683755159.41999996</v>
      </c>
      <c r="E10" s="23">
        <v>653034251.01999998</v>
      </c>
      <c r="F10" s="24">
        <v>0.62363732807624983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99">
        <v>72495090.620000005</v>
      </c>
      <c r="D11" s="22">
        <v>35854928.210000001</v>
      </c>
      <c r="E11" s="23">
        <v>33664584.270000003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100">
        <v>1047137850.1899999</v>
      </c>
      <c r="D12" s="22">
        <v>647900231.20999992</v>
      </c>
      <c r="E12" s="23">
        <v>619369666.75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100">
        <v>1047137850.1900001</v>
      </c>
      <c r="D13" s="22">
        <v>647900231.21000004</v>
      </c>
      <c r="E13" s="23">
        <v>619369666.75</v>
      </c>
      <c r="F13" s="24">
        <v>0.59148818528297609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v>9.7792999999999995E-3</v>
      </c>
      <c r="C14" s="99">
        <v>162000000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v>1.4500000000000001E-2</v>
      </c>
      <c r="C15" s="99">
        <v>352000000</v>
      </c>
      <c r="D15" s="22">
        <v>114762381.02</v>
      </c>
      <c r="E15" s="23">
        <v>86231816.560000077</v>
      </c>
      <c r="F15" s="24">
        <v>0.24497675159090931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v>0</v>
      </c>
      <c r="C16" s="99">
        <v>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v>1.38E-2</v>
      </c>
      <c r="C17" s="99">
        <v>401000000</v>
      </c>
      <c r="D17" s="22">
        <v>401000000</v>
      </c>
      <c r="E17" s="23">
        <v>401000000</v>
      </c>
      <c r="F17" s="24">
        <v>1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v>1.7000000000000001E-2</v>
      </c>
      <c r="C18" s="99">
        <v>85000000</v>
      </c>
      <c r="D18" s="22">
        <v>85000000</v>
      </c>
      <c r="E18" s="23">
        <v>85000000</v>
      </c>
      <c r="F18" s="24">
        <v>1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98">
        <v>47137850.189999998</v>
      </c>
      <c r="D19" s="22">
        <v>47137850.189999998</v>
      </c>
      <c r="E19" s="23">
        <v>47137850.189999998</v>
      </c>
      <c r="F19" s="24"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25">
      <c r="A24" s="32" t="s">
        <v>19</v>
      </c>
      <c r="B24" s="22">
        <v>28530564.459999919</v>
      </c>
      <c r="C24" s="22">
        <v>138671.21</v>
      </c>
      <c r="D24" s="39">
        <v>81.052739943181592</v>
      </c>
      <c r="E24" s="40">
        <v>0.39395230113636359</v>
      </c>
      <c r="F24" s="36"/>
    </row>
    <row r="25" spans="1:13" x14ac:dyDescent="0.2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25">
      <c r="A26" s="32" t="s">
        <v>21</v>
      </c>
      <c r="B26" s="22">
        <v>0</v>
      </c>
      <c r="C26" s="22">
        <v>461150</v>
      </c>
      <c r="D26" s="39">
        <v>0</v>
      </c>
      <c r="E26" s="40">
        <v>1.1499999999999999</v>
      </c>
      <c r="F26" s="36"/>
    </row>
    <row r="27" spans="1:13" x14ac:dyDescent="0.25">
      <c r="A27" s="32" t="s">
        <v>22</v>
      </c>
      <c r="B27" s="22">
        <v>0</v>
      </c>
      <c r="C27" s="22">
        <v>120416.67</v>
      </c>
      <c r="D27" s="39">
        <v>0</v>
      </c>
      <c r="E27" s="40">
        <v>1.416666705882353</v>
      </c>
      <c r="F27" s="36"/>
    </row>
    <row r="28" spans="1:13" x14ac:dyDescent="0.2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 x14ac:dyDescent="0.3">
      <c r="A29" s="41" t="s">
        <v>28</v>
      </c>
      <c r="B29" s="42">
        <v>28530564.459999919</v>
      </c>
      <c r="C29" s="42">
        <v>720237.88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v>1770567.19</v>
      </c>
      <c r="F35" s="53"/>
      <c r="G35" s="93"/>
    </row>
    <row r="36" spans="1:7" x14ac:dyDescent="0.25">
      <c r="A36" s="51" t="s">
        <v>32</v>
      </c>
      <c r="E36" s="55">
        <v>0</v>
      </c>
      <c r="F36" s="53"/>
      <c r="G36" s="93"/>
    </row>
    <row r="37" spans="1:7" x14ac:dyDescent="0.25">
      <c r="A37" s="46" t="s">
        <v>33</v>
      </c>
      <c r="E37" s="52">
        <v>1770567.19</v>
      </c>
      <c r="F37" s="53"/>
      <c r="G37" s="93"/>
    </row>
    <row r="38" spans="1:7" x14ac:dyDescent="0.25">
      <c r="E38" s="56"/>
      <c r="F38" s="53"/>
      <c r="G38" s="93"/>
    </row>
    <row r="39" spans="1:7" x14ac:dyDescent="0.25">
      <c r="A39" s="46" t="s">
        <v>34</v>
      </c>
      <c r="E39" s="56"/>
      <c r="F39" s="53"/>
      <c r="G39" s="93"/>
    </row>
    <row r="40" spans="1:7" x14ac:dyDescent="0.25">
      <c r="A40" s="51" t="s">
        <v>35</v>
      </c>
      <c r="E40" s="52">
        <v>30378337.640000001</v>
      </c>
      <c r="F40" s="53"/>
      <c r="G40" s="93"/>
    </row>
    <row r="41" spans="1:7" x14ac:dyDescent="0.25">
      <c r="A41" s="51" t="s">
        <v>36</v>
      </c>
      <c r="E41" s="55">
        <v>0</v>
      </c>
      <c r="F41" s="53"/>
      <c r="G41" s="93"/>
    </row>
    <row r="42" spans="1:7" x14ac:dyDescent="0.25">
      <c r="A42" s="46" t="s">
        <v>37</v>
      </c>
      <c r="E42" s="52">
        <v>30378337.640000001</v>
      </c>
      <c r="F42" s="53"/>
      <c r="G42" s="93"/>
    </row>
    <row r="43" spans="1:7" x14ac:dyDescent="0.25">
      <c r="A43" s="51"/>
      <c r="E43" s="57"/>
      <c r="F43" s="53"/>
      <c r="G43" s="93"/>
    </row>
    <row r="44" spans="1:7" x14ac:dyDescent="0.25">
      <c r="A44" s="46" t="s">
        <v>38</v>
      </c>
      <c r="E44" s="52">
        <v>415428.81</v>
      </c>
      <c r="F44" s="53"/>
      <c r="G44" s="93"/>
    </row>
    <row r="45" spans="1:7" x14ac:dyDescent="0.25">
      <c r="A45" s="46"/>
      <c r="E45" s="52"/>
      <c r="F45" s="53"/>
      <c r="G45" s="93"/>
    </row>
    <row r="46" spans="1:7" x14ac:dyDescent="0.25">
      <c r="A46" s="46"/>
      <c r="E46" s="58"/>
      <c r="F46" s="53"/>
      <c r="G46" s="93"/>
    </row>
    <row r="47" spans="1:7" ht="18.75" thickBot="1" x14ac:dyDescent="0.3">
      <c r="A47" s="3" t="s">
        <v>39</v>
      </c>
      <c r="E47" s="59">
        <v>32564333.640000001</v>
      </c>
      <c r="F47" s="53"/>
      <c r="G47" s="93"/>
    </row>
    <row r="48" spans="1:7" ht="18.75" thickTop="1" x14ac:dyDescent="0.25">
      <c r="E48" s="60"/>
      <c r="F48" s="53"/>
      <c r="G48" s="93"/>
    </row>
    <row r="49" spans="1:7" x14ac:dyDescent="0.25">
      <c r="A49" s="3" t="s">
        <v>40</v>
      </c>
      <c r="D49" s="61"/>
      <c r="E49" s="62"/>
      <c r="F49" s="53"/>
      <c r="G49" s="93"/>
    </row>
    <row r="50" spans="1:7" x14ac:dyDescent="0.25">
      <c r="D50" s="63" t="s">
        <v>41</v>
      </c>
      <c r="E50" s="63" t="s">
        <v>42</v>
      </c>
      <c r="F50" s="53"/>
      <c r="G50" s="93"/>
    </row>
    <row r="51" spans="1:7" x14ac:dyDescent="0.25">
      <c r="A51" s="46" t="s">
        <v>43</v>
      </c>
      <c r="D51" s="64">
        <v>37920</v>
      </c>
      <c r="E51" s="58">
        <v>647900231.20999992</v>
      </c>
      <c r="F51" s="53"/>
      <c r="G51" s="93"/>
    </row>
    <row r="52" spans="1:7" x14ac:dyDescent="0.25">
      <c r="A52" s="46" t="s">
        <v>44</v>
      </c>
      <c r="D52" s="65"/>
      <c r="E52" s="55">
        <v>28530564.459999919</v>
      </c>
      <c r="F52" s="53"/>
      <c r="G52" s="93"/>
    </row>
    <row r="53" spans="1:7" x14ac:dyDescent="0.25">
      <c r="A53" s="46"/>
      <c r="D53" s="66">
        <v>37045</v>
      </c>
      <c r="E53" s="67">
        <v>619369666.75</v>
      </c>
      <c r="F53" s="53"/>
      <c r="G53" s="93"/>
    </row>
    <row r="54" spans="1:7" x14ac:dyDescent="0.25">
      <c r="F54" s="53"/>
      <c r="G54" s="93"/>
    </row>
    <row r="55" spans="1:7" x14ac:dyDescent="0.25">
      <c r="A55" s="3" t="s">
        <v>45</v>
      </c>
      <c r="E55" s="61"/>
      <c r="F55" s="53"/>
      <c r="G55" s="93"/>
    </row>
    <row r="56" spans="1:7" x14ac:dyDescent="0.25">
      <c r="F56" s="53"/>
      <c r="G56" s="93"/>
    </row>
    <row r="57" spans="1:7" x14ac:dyDescent="0.25">
      <c r="A57" s="46" t="s">
        <v>39</v>
      </c>
      <c r="E57" s="68">
        <v>32564333.640000001</v>
      </c>
      <c r="F57" s="53"/>
      <c r="G57" s="93"/>
    </row>
    <row r="58" spans="1:7" x14ac:dyDescent="0.25">
      <c r="A58" s="46" t="s">
        <v>46</v>
      </c>
      <c r="E58" s="68">
        <v>0</v>
      </c>
      <c r="F58" s="53"/>
      <c r="G58" s="93"/>
    </row>
    <row r="59" spans="1:7" x14ac:dyDescent="0.25">
      <c r="A59" s="46" t="s">
        <v>47</v>
      </c>
      <c r="E59" s="69">
        <v>32564333.640000001</v>
      </c>
      <c r="F59" s="53"/>
      <c r="G59" s="93"/>
    </row>
    <row r="60" spans="1:7" x14ac:dyDescent="0.25">
      <c r="F60" s="53"/>
      <c r="G60" s="93"/>
    </row>
    <row r="61" spans="1:7" x14ac:dyDescent="0.25">
      <c r="A61" s="46" t="s">
        <v>48</v>
      </c>
      <c r="E61" s="29">
        <v>0</v>
      </c>
      <c r="F61" s="53"/>
      <c r="G61" s="93"/>
    </row>
    <row r="62" spans="1:7" x14ac:dyDescent="0.25">
      <c r="F62" s="53"/>
      <c r="G62" s="93"/>
    </row>
    <row r="63" spans="1:7" x14ac:dyDescent="0.25">
      <c r="A63" s="46" t="s">
        <v>49</v>
      </c>
      <c r="F63" s="53"/>
      <c r="G63" s="93"/>
    </row>
    <row r="64" spans="1:7" x14ac:dyDescent="0.25">
      <c r="A64" s="51" t="s">
        <v>50</v>
      </c>
      <c r="E64" s="68">
        <v>569795.97</v>
      </c>
      <c r="F64" s="53"/>
      <c r="G64" s="93"/>
    </row>
    <row r="65" spans="1:7" x14ac:dyDescent="0.25">
      <c r="A65" s="51" t="s">
        <v>51</v>
      </c>
      <c r="E65" s="68">
        <v>569795.97</v>
      </c>
      <c r="F65" s="53"/>
      <c r="G65" s="93"/>
    </row>
    <row r="66" spans="1:7" x14ac:dyDescent="0.25">
      <c r="A66" s="51" t="s">
        <v>52</v>
      </c>
      <c r="E66" s="69">
        <v>0</v>
      </c>
      <c r="F66" s="53"/>
      <c r="G66" s="93"/>
    </row>
    <row r="67" spans="1:7" x14ac:dyDescent="0.25">
      <c r="F67" s="53"/>
      <c r="G67" s="93"/>
    </row>
    <row r="68" spans="1:7" x14ac:dyDescent="0.25">
      <c r="A68" s="46" t="s">
        <v>53</v>
      </c>
      <c r="F68" s="53"/>
      <c r="G68" s="93"/>
    </row>
    <row r="69" spans="1:7" x14ac:dyDescent="0.25">
      <c r="A69" s="51" t="s">
        <v>54</v>
      </c>
      <c r="F69" s="53"/>
      <c r="G69" s="93"/>
    </row>
    <row r="70" spans="1:7" x14ac:dyDescent="0.25">
      <c r="A70" s="70" t="s">
        <v>55</v>
      </c>
      <c r="E70" s="68">
        <v>0</v>
      </c>
      <c r="F70" s="53"/>
      <c r="G70" s="93"/>
    </row>
    <row r="71" spans="1:7" x14ac:dyDescent="0.25">
      <c r="A71" s="70" t="s">
        <v>56</v>
      </c>
      <c r="E71" s="68">
        <v>0</v>
      </c>
      <c r="F71" s="53"/>
      <c r="G71" s="93"/>
    </row>
    <row r="72" spans="1:7" x14ac:dyDescent="0.25">
      <c r="A72" s="70" t="s">
        <v>57</v>
      </c>
      <c r="E72" s="68">
        <v>0</v>
      </c>
      <c r="F72" s="53"/>
      <c r="G72" s="93"/>
    </row>
    <row r="73" spans="1:7" x14ac:dyDescent="0.25">
      <c r="A73" s="70"/>
      <c r="E73" s="68"/>
      <c r="F73" s="53"/>
      <c r="G73" s="93"/>
    </row>
    <row r="74" spans="1:7" x14ac:dyDescent="0.25">
      <c r="A74" s="70" t="s">
        <v>58</v>
      </c>
      <c r="E74" s="68">
        <v>0</v>
      </c>
      <c r="F74" s="53"/>
      <c r="G74" s="93"/>
    </row>
    <row r="75" spans="1:7" x14ac:dyDescent="0.25">
      <c r="A75" s="70" t="s">
        <v>59</v>
      </c>
      <c r="E75" s="68">
        <v>0</v>
      </c>
      <c r="F75" s="53"/>
      <c r="G75" s="93"/>
    </row>
    <row r="76" spans="1:7" x14ac:dyDescent="0.25">
      <c r="F76" s="53"/>
      <c r="G76" s="93"/>
    </row>
    <row r="77" spans="1:7" x14ac:dyDescent="0.25">
      <c r="A77" s="51" t="s">
        <v>60</v>
      </c>
      <c r="F77" s="53"/>
      <c r="G77" s="93"/>
    </row>
    <row r="78" spans="1:7" x14ac:dyDescent="0.25">
      <c r="A78" s="70" t="s">
        <v>61</v>
      </c>
      <c r="E78" s="68">
        <v>0</v>
      </c>
      <c r="F78" s="53"/>
      <c r="G78" s="93"/>
    </row>
    <row r="79" spans="1:7" x14ac:dyDescent="0.25">
      <c r="A79" s="70" t="s">
        <v>62</v>
      </c>
      <c r="E79" s="68">
        <v>0</v>
      </c>
      <c r="F79" s="53"/>
      <c r="G79" s="93"/>
    </row>
    <row r="80" spans="1:7" x14ac:dyDescent="0.25">
      <c r="A80" s="70" t="s">
        <v>63</v>
      </c>
      <c r="E80" s="68">
        <v>138671.21</v>
      </c>
      <c r="F80" s="53"/>
      <c r="G80" s="93"/>
    </row>
    <row r="81" spans="1:7" x14ac:dyDescent="0.25">
      <c r="A81" s="70"/>
      <c r="E81" s="68"/>
      <c r="F81" s="53"/>
      <c r="G81" s="93"/>
    </row>
    <row r="82" spans="1:7" x14ac:dyDescent="0.25">
      <c r="A82" s="70" t="s">
        <v>64</v>
      </c>
      <c r="E82" s="68">
        <v>138671.21</v>
      </c>
      <c r="F82" s="53"/>
      <c r="G82" s="93"/>
    </row>
    <row r="83" spans="1:7" x14ac:dyDescent="0.25">
      <c r="A83" s="70" t="s">
        <v>65</v>
      </c>
      <c r="E83" s="68">
        <v>0</v>
      </c>
      <c r="F83" s="53"/>
      <c r="G83" s="93"/>
    </row>
    <row r="84" spans="1:7" x14ac:dyDescent="0.25">
      <c r="A84" s="70"/>
      <c r="F84" s="53"/>
      <c r="G84" s="93"/>
    </row>
    <row r="85" spans="1:7" x14ac:dyDescent="0.25">
      <c r="A85" s="51" t="s">
        <v>66</v>
      </c>
      <c r="F85" s="53"/>
      <c r="G85" s="93"/>
    </row>
    <row r="86" spans="1:7" x14ac:dyDescent="0.25">
      <c r="A86" s="70" t="s">
        <v>67</v>
      </c>
      <c r="E86" s="68">
        <v>0</v>
      </c>
      <c r="F86" s="53"/>
      <c r="G86" s="93"/>
    </row>
    <row r="87" spans="1:7" x14ac:dyDescent="0.25">
      <c r="A87" s="70" t="s">
        <v>68</v>
      </c>
      <c r="E87" s="68">
        <v>0</v>
      </c>
      <c r="F87" s="53"/>
      <c r="G87" s="93"/>
    </row>
    <row r="88" spans="1:7" x14ac:dyDescent="0.25">
      <c r="A88" s="70" t="s">
        <v>69</v>
      </c>
      <c r="E88" s="68">
        <v>0</v>
      </c>
      <c r="F88" s="53"/>
      <c r="G88" s="93"/>
    </row>
    <row r="89" spans="1:7" x14ac:dyDescent="0.25">
      <c r="A89" s="70"/>
      <c r="E89" s="68"/>
      <c r="F89" s="53"/>
      <c r="G89" s="93"/>
    </row>
    <row r="90" spans="1:7" x14ac:dyDescent="0.25">
      <c r="A90" s="70" t="s">
        <v>70</v>
      </c>
      <c r="E90" s="68">
        <v>0</v>
      </c>
      <c r="F90" s="53"/>
      <c r="G90" s="93"/>
    </row>
    <row r="91" spans="1:7" x14ac:dyDescent="0.25">
      <c r="A91" s="70" t="s">
        <v>71</v>
      </c>
      <c r="E91" s="68">
        <v>0</v>
      </c>
      <c r="F91" s="53"/>
      <c r="G91" s="93"/>
    </row>
    <row r="92" spans="1:7" x14ac:dyDescent="0.25">
      <c r="A92" s="70"/>
      <c r="F92" s="53"/>
      <c r="G92" s="93"/>
    </row>
    <row r="93" spans="1:7" x14ac:dyDescent="0.25">
      <c r="A93" s="51" t="s">
        <v>72</v>
      </c>
      <c r="F93" s="53"/>
      <c r="G93" s="93"/>
    </row>
    <row r="94" spans="1:7" x14ac:dyDescent="0.25">
      <c r="A94" s="70" t="s">
        <v>73</v>
      </c>
      <c r="E94" s="68">
        <v>0</v>
      </c>
      <c r="F94" s="53"/>
      <c r="G94" s="93"/>
    </row>
    <row r="95" spans="1:7" x14ac:dyDescent="0.25">
      <c r="A95" s="70" t="s">
        <v>74</v>
      </c>
      <c r="E95" s="68">
        <v>0</v>
      </c>
      <c r="F95" s="53"/>
      <c r="G95" s="93"/>
    </row>
    <row r="96" spans="1:7" x14ac:dyDescent="0.25">
      <c r="A96" s="70" t="s">
        <v>75</v>
      </c>
      <c r="E96" s="68">
        <v>461150</v>
      </c>
      <c r="F96" s="53"/>
      <c r="G96" s="93"/>
    </row>
    <row r="97" spans="1:7" x14ac:dyDescent="0.25">
      <c r="A97" s="70"/>
      <c r="E97" s="68"/>
      <c r="F97" s="53"/>
      <c r="G97" s="93"/>
    </row>
    <row r="98" spans="1:7" x14ac:dyDescent="0.25">
      <c r="A98" s="70" t="s">
        <v>76</v>
      </c>
      <c r="E98" s="68">
        <v>461150</v>
      </c>
      <c r="F98" s="53"/>
      <c r="G98" s="93"/>
    </row>
    <row r="99" spans="1:7" x14ac:dyDescent="0.25">
      <c r="A99" s="70" t="s">
        <v>77</v>
      </c>
      <c r="E99" s="68">
        <v>0</v>
      </c>
      <c r="F99" s="53"/>
      <c r="G99" s="93"/>
    </row>
    <row r="100" spans="1:7" x14ac:dyDescent="0.25">
      <c r="F100" s="53"/>
      <c r="G100" s="93"/>
    </row>
    <row r="101" spans="1:7" x14ac:dyDescent="0.25">
      <c r="A101" s="51" t="s">
        <v>78</v>
      </c>
      <c r="F101" s="53"/>
      <c r="G101" s="93"/>
    </row>
    <row r="102" spans="1:7" x14ac:dyDescent="0.25">
      <c r="A102" s="70" t="s">
        <v>79</v>
      </c>
      <c r="E102" s="68">
        <v>0</v>
      </c>
      <c r="F102" s="53"/>
      <c r="G102" s="93"/>
    </row>
    <row r="103" spans="1:7" x14ac:dyDescent="0.25">
      <c r="A103" s="70" t="s">
        <v>80</v>
      </c>
      <c r="E103" s="68">
        <v>0</v>
      </c>
      <c r="F103" s="53"/>
      <c r="G103" s="93"/>
    </row>
    <row r="104" spans="1:7" x14ac:dyDescent="0.25">
      <c r="A104" s="70" t="s">
        <v>81</v>
      </c>
      <c r="E104" s="68">
        <v>120416.67</v>
      </c>
      <c r="F104" s="53"/>
      <c r="G104" s="93"/>
    </row>
    <row r="105" spans="1:7" x14ac:dyDescent="0.25">
      <c r="A105" s="70"/>
      <c r="E105" s="68"/>
      <c r="F105" s="53"/>
      <c r="G105" s="93"/>
    </row>
    <row r="106" spans="1:7" x14ac:dyDescent="0.25">
      <c r="A106" s="70" t="s">
        <v>82</v>
      </c>
      <c r="E106" s="68">
        <v>120416.67</v>
      </c>
      <c r="F106" s="53"/>
      <c r="G106" s="93"/>
    </row>
    <row r="107" spans="1:7" x14ac:dyDescent="0.25">
      <c r="A107" s="70" t="s">
        <v>83</v>
      </c>
      <c r="E107" s="68">
        <v>0</v>
      </c>
      <c r="F107" s="53"/>
      <c r="G107" s="93"/>
    </row>
    <row r="108" spans="1:7" x14ac:dyDescent="0.25">
      <c r="A108" s="70"/>
      <c r="E108" s="29"/>
      <c r="F108" s="53"/>
      <c r="G108" s="93"/>
    </row>
    <row r="109" spans="1:7" x14ac:dyDescent="0.25">
      <c r="A109" s="51" t="s">
        <v>84</v>
      </c>
      <c r="F109" s="53"/>
      <c r="G109" s="93"/>
    </row>
    <row r="110" spans="1:7" x14ac:dyDescent="0.25">
      <c r="A110" s="70" t="s">
        <v>85</v>
      </c>
      <c r="E110" s="69">
        <v>720237.88</v>
      </c>
      <c r="F110" s="53"/>
      <c r="G110" s="93"/>
    </row>
    <row r="111" spans="1:7" x14ac:dyDescent="0.25">
      <c r="A111" s="70" t="s">
        <v>86</v>
      </c>
      <c r="E111" s="69">
        <v>720237.88</v>
      </c>
      <c r="F111" s="53"/>
      <c r="G111" s="93"/>
    </row>
    <row r="112" spans="1:7" x14ac:dyDescent="0.25">
      <c r="A112" s="70" t="s">
        <v>87</v>
      </c>
      <c r="E112" s="69">
        <v>0</v>
      </c>
      <c r="F112" s="53"/>
      <c r="G112" s="93"/>
    </row>
    <row r="113" spans="1:7" x14ac:dyDescent="0.25">
      <c r="A113" s="70" t="s">
        <v>88</v>
      </c>
      <c r="E113" s="69">
        <v>0</v>
      </c>
      <c r="F113" s="53"/>
      <c r="G113" s="93"/>
    </row>
    <row r="114" spans="1:7" x14ac:dyDescent="0.25">
      <c r="F114" s="53"/>
      <c r="G114" s="93"/>
    </row>
    <row r="115" spans="1:7" x14ac:dyDescent="0.25">
      <c r="A115" s="46" t="s">
        <v>89</v>
      </c>
      <c r="E115" s="26">
        <v>31274299.793816667</v>
      </c>
      <c r="F115" s="53"/>
      <c r="G115" s="93"/>
    </row>
    <row r="116" spans="1:7" x14ac:dyDescent="0.25">
      <c r="A116" s="51"/>
      <c r="F116" s="53"/>
      <c r="G116" s="93"/>
    </row>
    <row r="117" spans="1:7" x14ac:dyDescent="0.25">
      <c r="A117" s="46" t="s">
        <v>90</v>
      </c>
      <c r="E117" s="71">
        <v>28530564.459999919</v>
      </c>
      <c r="F117" s="53"/>
      <c r="G117" s="93"/>
    </row>
    <row r="118" spans="1:7" x14ac:dyDescent="0.25">
      <c r="A118" s="46"/>
      <c r="F118" s="53"/>
      <c r="G118" s="93"/>
    </row>
    <row r="119" spans="1:7" x14ac:dyDescent="0.25">
      <c r="A119" s="51" t="s">
        <v>91</v>
      </c>
      <c r="E119" s="68">
        <v>0</v>
      </c>
      <c r="F119" s="53"/>
      <c r="G119" s="93"/>
    </row>
    <row r="120" spans="1:7" x14ac:dyDescent="0.25">
      <c r="A120" s="51" t="s">
        <v>92</v>
      </c>
      <c r="E120" s="72">
        <v>28530564.459999919</v>
      </c>
      <c r="F120" s="53"/>
      <c r="G120" s="93"/>
    </row>
    <row r="121" spans="1:7" x14ac:dyDescent="0.25">
      <c r="A121" s="51" t="s">
        <v>93</v>
      </c>
      <c r="E121" s="69">
        <v>0</v>
      </c>
      <c r="F121" s="53"/>
      <c r="G121" s="93"/>
    </row>
    <row r="122" spans="1:7" x14ac:dyDescent="0.25">
      <c r="A122" s="51"/>
      <c r="E122" s="26"/>
      <c r="F122" s="53"/>
      <c r="G122" s="93"/>
    </row>
    <row r="123" spans="1:7" x14ac:dyDescent="0.25">
      <c r="A123" s="46" t="s">
        <v>94</v>
      </c>
      <c r="E123" s="69">
        <v>0</v>
      </c>
      <c r="F123" s="53"/>
      <c r="G123" s="93"/>
    </row>
    <row r="124" spans="1:7" x14ac:dyDescent="0.25">
      <c r="A124" s="46"/>
      <c r="E124" s="73"/>
      <c r="F124" s="53"/>
      <c r="G124" s="93"/>
    </row>
    <row r="125" spans="1:7" x14ac:dyDescent="0.25">
      <c r="A125" s="51" t="s">
        <v>95</v>
      </c>
      <c r="E125" s="68">
        <v>0</v>
      </c>
      <c r="F125" s="53"/>
      <c r="G125" s="93"/>
    </row>
    <row r="126" spans="1:7" x14ac:dyDescent="0.25">
      <c r="A126" s="51" t="s">
        <v>96</v>
      </c>
      <c r="E126" s="69">
        <v>0</v>
      </c>
      <c r="F126" s="53"/>
      <c r="G126" s="93"/>
    </row>
    <row r="127" spans="1:7" x14ac:dyDescent="0.25">
      <c r="A127" s="51" t="s">
        <v>97</v>
      </c>
      <c r="E127" s="69">
        <v>0</v>
      </c>
      <c r="F127" s="53"/>
      <c r="G127" s="93"/>
    </row>
    <row r="128" spans="1:7" x14ac:dyDescent="0.25">
      <c r="A128" s="51"/>
      <c r="E128" s="26"/>
      <c r="F128" s="53"/>
      <c r="G128" s="93"/>
    </row>
    <row r="129" spans="1:7" x14ac:dyDescent="0.25">
      <c r="A129" s="46" t="s">
        <v>98</v>
      </c>
      <c r="E129" s="69">
        <v>2743735.3338167481</v>
      </c>
      <c r="F129" s="53"/>
      <c r="G129" s="93"/>
    </row>
    <row r="130" spans="1:7" x14ac:dyDescent="0.25">
      <c r="A130" s="51" t="s">
        <v>99</v>
      </c>
      <c r="E130" s="68">
        <v>0</v>
      </c>
      <c r="F130" s="53"/>
      <c r="G130" s="93"/>
    </row>
    <row r="131" spans="1:7" x14ac:dyDescent="0.25">
      <c r="A131" s="46" t="s">
        <v>100</v>
      </c>
      <c r="E131" s="69">
        <v>2743735.3338167481</v>
      </c>
      <c r="F131" s="53"/>
      <c r="G131" s="93"/>
    </row>
    <row r="132" spans="1:7" x14ac:dyDescent="0.25">
      <c r="F132" s="53"/>
      <c r="G132" s="93"/>
    </row>
    <row r="133" spans="1:7" hidden="1" x14ac:dyDescent="0.25">
      <c r="A133" s="3" t="s">
        <v>101</v>
      </c>
      <c r="F133" s="53"/>
      <c r="G133" s="93"/>
    </row>
    <row r="134" spans="1:7" hidden="1" x14ac:dyDescent="0.25">
      <c r="F134" s="53"/>
      <c r="G134" s="93"/>
    </row>
    <row r="135" spans="1:7" hidden="1" x14ac:dyDescent="0.25">
      <c r="A135" s="46" t="s">
        <v>102</v>
      </c>
      <c r="E135" s="68">
        <v>0</v>
      </c>
      <c r="F135" s="53"/>
      <c r="G135" s="93"/>
    </row>
    <row r="136" spans="1:7" hidden="1" x14ac:dyDescent="0.25">
      <c r="A136" s="46" t="s">
        <v>103</v>
      </c>
      <c r="E136" s="74">
        <v>0</v>
      </c>
      <c r="F136" s="53"/>
      <c r="G136" s="93"/>
    </row>
    <row r="137" spans="1:7" hidden="1" x14ac:dyDescent="0.25">
      <c r="A137" s="46" t="s">
        <v>104</v>
      </c>
      <c r="E137" s="69">
        <v>0</v>
      </c>
      <c r="F137" s="53"/>
      <c r="G137" s="93"/>
    </row>
    <row r="138" spans="1:7" hidden="1" x14ac:dyDescent="0.25">
      <c r="A138" s="46"/>
      <c r="E138" s="26"/>
      <c r="F138" s="53"/>
      <c r="G138" s="93"/>
    </row>
    <row r="139" spans="1:7" hidden="1" x14ac:dyDescent="0.25">
      <c r="A139" s="46"/>
      <c r="E139" s="26"/>
      <c r="F139" s="53"/>
      <c r="G139" s="93"/>
    </row>
    <row r="140" spans="1:7" x14ac:dyDescent="0.25">
      <c r="F140" s="53"/>
      <c r="G140" s="93"/>
    </row>
    <row r="141" spans="1:7" x14ac:dyDescent="0.25">
      <c r="A141" s="3" t="s">
        <v>105</v>
      </c>
      <c r="F141" s="53"/>
      <c r="G141" s="93"/>
    </row>
    <row r="142" spans="1:7" x14ac:dyDescent="0.25">
      <c r="F142" s="53"/>
      <c r="G142" s="93"/>
    </row>
    <row r="143" spans="1:7" x14ac:dyDescent="0.25">
      <c r="A143" s="46" t="s">
        <v>106</v>
      </c>
      <c r="E143" s="69">
        <v>10471378.5</v>
      </c>
      <c r="F143" s="53"/>
      <c r="G143" s="93"/>
    </row>
    <row r="144" spans="1:7" x14ac:dyDescent="0.25">
      <c r="A144" s="46" t="s">
        <v>107</v>
      </c>
      <c r="E144" s="69">
        <v>10471378.5</v>
      </c>
      <c r="F144" s="75"/>
      <c r="G144" s="93"/>
    </row>
    <row r="145" spans="1:256" x14ac:dyDescent="0.25">
      <c r="A145" s="46" t="s">
        <v>108</v>
      </c>
      <c r="E145" s="68">
        <v>10471378.5</v>
      </c>
      <c r="F145" s="53"/>
      <c r="G145" s="93"/>
    </row>
    <row r="146" spans="1:256" s="2" customFormat="1" x14ac:dyDescent="0.25">
      <c r="A146" s="76" t="s">
        <v>109</v>
      </c>
      <c r="B146" s="76"/>
      <c r="C146" s="76"/>
      <c r="D146" s="76"/>
      <c r="E146" s="68">
        <v>0</v>
      </c>
      <c r="F146" s="4"/>
      <c r="G146" s="9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v>10471378.5</v>
      </c>
      <c r="F147" s="53"/>
      <c r="G147" s="93"/>
    </row>
    <row r="148" spans="1:256" x14ac:dyDescent="0.25">
      <c r="F148" s="53"/>
      <c r="G148" s="93"/>
    </row>
    <row r="149" spans="1:256" x14ac:dyDescent="0.25">
      <c r="A149" s="46" t="s">
        <v>111</v>
      </c>
      <c r="D149" s="77"/>
      <c r="E149" s="26">
        <v>10471378.5</v>
      </c>
      <c r="F149" s="53"/>
      <c r="G149" s="93"/>
    </row>
    <row r="150" spans="1:256" x14ac:dyDescent="0.25">
      <c r="F150" s="53"/>
      <c r="G150" s="93"/>
    </row>
    <row r="151" spans="1:256" x14ac:dyDescent="0.25">
      <c r="A151" s="3" t="s">
        <v>112</v>
      </c>
      <c r="F151" s="53"/>
      <c r="G151" s="93"/>
    </row>
    <row r="152" spans="1:256" x14ac:dyDescent="0.25">
      <c r="F152" s="53"/>
      <c r="G152" s="93"/>
    </row>
    <row r="153" spans="1:256" x14ac:dyDescent="0.25">
      <c r="A153" s="46" t="s">
        <v>113</v>
      </c>
      <c r="E153" s="78">
        <v>3.07667758E-2</v>
      </c>
      <c r="F153" s="53"/>
      <c r="G153" s="93"/>
    </row>
    <row r="154" spans="1:256" x14ac:dyDescent="0.25">
      <c r="A154" s="46" t="s">
        <v>114</v>
      </c>
      <c r="E154" s="79">
        <v>43.332621000000003</v>
      </c>
      <c r="F154" s="53"/>
      <c r="G154" s="93"/>
    </row>
    <row r="155" spans="1:256" x14ac:dyDescent="0.25">
      <c r="F155" s="53"/>
      <c r="G155" s="93"/>
    </row>
    <row r="156" spans="1:256" x14ac:dyDescent="0.25">
      <c r="D156" s="63" t="s">
        <v>42</v>
      </c>
      <c r="E156" s="63" t="s">
        <v>41</v>
      </c>
      <c r="F156" s="53"/>
      <c r="G156" s="93"/>
    </row>
    <row r="157" spans="1:256" x14ac:dyDescent="0.25">
      <c r="A157" s="46" t="s">
        <v>115</v>
      </c>
      <c r="D157" s="69">
        <v>342570.76</v>
      </c>
      <c r="E157" s="3">
        <v>16</v>
      </c>
      <c r="F157" s="80"/>
      <c r="G157" s="93"/>
    </row>
    <row r="158" spans="1:256" x14ac:dyDescent="0.25">
      <c r="A158" s="46" t="s">
        <v>116</v>
      </c>
      <c r="D158" s="74">
        <v>415428.81</v>
      </c>
      <c r="F158" s="53"/>
      <c r="G158" s="93"/>
    </row>
    <row r="159" spans="1:256" x14ac:dyDescent="0.25">
      <c r="A159" s="3" t="s">
        <v>117</v>
      </c>
      <c r="D159" s="26">
        <v>-72858.049999999988</v>
      </c>
    </row>
    <row r="160" spans="1:256" x14ac:dyDescent="0.25">
      <c r="A160" s="46" t="s">
        <v>118</v>
      </c>
      <c r="D160" s="69">
        <v>683755159.41999996</v>
      </c>
      <c r="F160" s="80"/>
      <c r="G160" s="93"/>
    </row>
    <row r="161" spans="1:7" x14ac:dyDescent="0.25">
      <c r="F161" s="80"/>
      <c r="G161" s="93"/>
    </row>
    <row r="162" spans="1:7" x14ac:dyDescent="0.25">
      <c r="A162" s="46" t="s">
        <v>119</v>
      </c>
      <c r="D162" s="81">
        <v>1.7065042E-3</v>
      </c>
      <c r="F162" s="80"/>
      <c r="G162" s="93"/>
    </row>
    <row r="163" spans="1:7" x14ac:dyDescent="0.25">
      <c r="A163" s="46" t="s">
        <v>120</v>
      </c>
      <c r="D163" s="81">
        <v>1.6514584000000001E-3</v>
      </c>
      <c r="F163" s="80"/>
      <c r="G163" s="93"/>
    </row>
    <row r="164" spans="1:7" x14ac:dyDescent="0.25">
      <c r="A164" s="46" t="s">
        <v>121</v>
      </c>
      <c r="D164" s="81">
        <v>4.245861E-4</v>
      </c>
      <c r="F164" s="80"/>
      <c r="G164" s="93"/>
    </row>
    <row r="165" spans="1:7" x14ac:dyDescent="0.25">
      <c r="A165" s="46" t="s">
        <v>122</v>
      </c>
      <c r="D165" s="81">
        <v>-1.2786691083130225E-3</v>
      </c>
      <c r="F165" s="53"/>
      <c r="G165" s="93"/>
    </row>
    <row r="166" spans="1:7" x14ac:dyDescent="0.25">
      <c r="A166" s="46" t="s">
        <v>123</v>
      </c>
      <c r="D166" s="78">
        <v>6.2596989792174443E-4</v>
      </c>
      <c r="F166" s="53"/>
      <c r="G166" s="93"/>
    </row>
    <row r="167" spans="1:7" x14ac:dyDescent="0.25">
      <c r="A167" s="46"/>
      <c r="F167" s="53"/>
      <c r="G167" s="93"/>
    </row>
    <row r="168" spans="1:7" x14ac:dyDescent="0.25">
      <c r="A168" s="46" t="s">
        <v>124</v>
      </c>
      <c r="D168" s="26">
        <v>2647949.06</v>
      </c>
      <c r="F168" s="53"/>
      <c r="G168" s="93"/>
    </row>
    <row r="169" spans="1:7" x14ac:dyDescent="0.25">
      <c r="A169" s="46"/>
      <c r="F169" s="53"/>
      <c r="G169" s="93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93"/>
    </row>
    <row r="171" spans="1:7" x14ac:dyDescent="0.25">
      <c r="A171" s="51" t="s">
        <v>127</v>
      </c>
      <c r="D171" s="68">
        <v>1574298.99</v>
      </c>
      <c r="E171" s="83">
        <v>76</v>
      </c>
      <c r="F171" s="81">
        <v>2.4107448997369436E-3</v>
      </c>
      <c r="G171" s="93"/>
    </row>
    <row r="172" spans="1:7" x14ac:dyDescent="0.25">
      <c r="A172" s="51" t="s">
        <v>128</v>
      </c>
      <c r="D172" s="68">
        <v>314470.11</v>
      </c>
      <c r="E172" s="83">
        <v>19</v>
      </c>
      <c r="F172" s="81">
        <v>4.8155224555039295E-4</v>
      </c>
      <c r="G172" s="93"/>
    </row>
    <row r="173" spans="1:7" x14ac:dyDescent="0.25">
      <c r="A173" s="51" t="s">
        <v>129</v>
      </c>
      <c r="D173" s="23">
        <v>125928.12</v>
      </c>
      <c r="E173" s="84">
        <v>7</v>
      </c>
      <c r="F173" s="81">
        <v>1.9283539845468733E-4</v>
      </c>
      <c r="G173" s="93"/>
    </row>
    <row r="174" spans="1:7" x14ac:dyDescent="0.25">
      <c r="A174" s="51" t="s">
        <v>130</v>
      </c>
      <c r="D174" s="85">
        <v>0</v>
      </c>
      <c r="E174" s="86">
        <v>0</v>
      </c>
      <c r="F174" s="87">
        <v>0</v>
      </c>
      <c r="G174" s="93"/>
    </row>
    <row r="175" spans="1:7" x14ac:dyDescent="0.25">
      <c r="A175" s="46" t="s">
        <v>131</v>
      </c>
      <c r="D175" s="101">
        <v>2014697.2200000002</v>
      </c>
      <c r="E175" s="83">
        <v>102</v>
      </c>
      <c r="F175" s="89">
        <v>3.085132543742024E-3</v>
      </c>
      <c r="G175" s="93"/>
    </row>
    <row r="176" spans="1:7" x14ac:dyDescent="0.25">
      <c r="A176" s="46"/>
      <c r="D176" s="68"/>
      <c r="E176" s="83"/>
      <c r="F176" s="53"/>
      <c r="G176" s="93"/>
    </row>
    <row r="177" spans="1:7" x14ac:dyDescent="0.25">
      <c r="A177" s="46" t="s">
        <v>132</v>
      </c>
      <c r="D177" s="81"/>
      <c r="E177" s="81"/>
      <c r="F177" s="80"/>
      <c r="G177" s="93"/>
    </row>
    <row r="178" spans="1:7" x14ac:dyDescent="0.25">
      <c r="A178" s="46" t="s">
        <v>133</v>
      </c>
      <c r="D178" s="81">
        <v>7.4986550000000001E-4</v>
      </c>
      <c r="E178" s="81">
        <v>5.9795200000000001E-4</v>
      </c>
      <c r="F178" s="80"/>
      <c r="G178" s="93"/>
    </row>
    <row r="179" spans="1:7" x14ac:dyDescent="0.25">
      <c r="A179" s="46" t="s">
        <v>134</v>
      </c>
      <c r="D179" s="81">
        <v>9.0633140000000005E-4</v>
      </c>
      <c r="E179" s="81">
        <v>8.7459810000000001E-4</v>
      </c>
      <c r="F179" s="80"/>
      <c r="G179" s="93"/>
    </row>
    <row r="180" spans="1:7" x14ac:dyDescent="0.25">
      <c r="A180" s="46" t="s">
        <v>135</v>
      </c>
      <c r="D180" s="81">
        <v>1.0638511E-3</v>
      </c>
      <c r="E180" s="81">
        <v>9.2299579999999997E-4</v>
      </c>
      <c r="F180" s="80"/>
      <c r="G180" s="93"/>
    </row>
    <row r="181" spans="1:7" x14ac:dyDescent="0.25">
      <c r="A181" s="46" t="s">
        <v>136</v>
      </c>
      <c r="D181" s="81">
        <v>6.7438764400508031E-4</v>
      </c>
      <c r="E181" s="81">
        <v>7.0184910244297473E-4</v>
      </c>
      <c r="F181" s="53"/>
      <c r="G181" s="93"/>
    </row>
    <row r="182" spans="1:7" x14ac:dyDescent="0.25">
      <c r="A182" s="46" t="s">
        <v>137</v>
      </c>
      <c r="D182" s="81">
        <v>8.4860891100127013E-4</v>
      </c>
      <c r="E182" s="81">
        <v>7.7434875061074371E-4</v>
      </c>
      <c r="F182" s="53"/>
      <c r="G182" s="93"/>
    </row>
    <row r="183" spans="1:7" x14ac:dyDescent="0.25">
      <c r="F183" s="53"/>
      <c r="G183" s="93"/>
    </row>
    <row r="184" spans="1:7" x14ac:dyDescent="0.25">
      <c r="A184" s="2" t="s">
        <v>138</v>
      </c>
      <c r="B184" s="2"/>
      <c r="C184" s="2"/>
      <c r="D184" s="90">
        <v>440398.23</v>
      </c>
      <c r="F184" s="53"/>
      <c r="G184" s="93"/>
    </row>
    <row r="185" spans="1:7" x14ac:dyDescent="0.25">
      <c r="A185" s="2" t="s">
        <v>139</v>
      </c>
      <c r="B185" s="2"/>
      <c r="C185" s="2"/>
      <c r="D185" s="81">
        <v>6.7438764400508031E-4</v>
      </c>
      <c r="F185" s="53"/>
      <c r="G185" s="93"/>
    </row>
    <row r="186" spans="1:7" x14ac:dyDescent="0.25">
      <c r="A186" s="2" t="s">
        <v>140</v>
      </c>
      <c r="B186" s="2"/>
      <c r="C186" s="2"/>
      <c r="D186" s="81">
        <v>4.9000000000000002E-2</v>
      </c>
      <c r="F186" s="53"/>
      <c r="G186" s="93"/>
    </row>
    <row r="187" spans="1:7" x14ac:dyDescent="0.25">
      <c r="A187" s="2" t="s">
        <v>141</v>
      </c>
      <c r="B187" s="2"/>
      <c r="C187" s="2"/>
      <c r="D187" s="91" t="s">
        <v>155</v>
      </c>
      <c r="F187" s="53"/>
      <c r="G187" s="93"/>
    </row>
    <row r="188" spans="1:7" x14ac:dyDescent="0.25">
      <c r="F188" s="53"/>
      <c r="G188" s="93"/>
    </row>
    <row r="189" spans="1:7" x14ac:dyDescent="0.25">
      <c r="A189" s="2" t="s">
        <v>142</v>
      </c>
      <c r="D189" s="92">
        <v>2315051.92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v>103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93"/>
    </row>
    <row r="193" spans="1:7" x14ac:dyDescent="0.25">
      <c r="F193" s="53"/>
      <c r="G193" s="93"/>
    </row>
    <row r="194" spans="1:7" x14ac:dyDescent="0.25">
      <c r="A194" s="46"/>
      <c r="E194" s="96"/>
      <c r="F194" s="53"/>
      <c r="G194" s="93"/>
    </row>
    <row r="195" spans="1:7" x14ac:dyDescent="0.25">
      <c r="A195" s="46" t="s">
        <v>145</v>
      </c>
      <c r="E195" s="73"/>
      <c r="F195" s="53"/>
      <c r="G195" s="93"/>
    </row>
    <row r="196" spans="1:7" x14ac:dyDescent="0.25">
      <c r="A196" s="46" t="s">
        <v>146</v>
      </c>
      <c r="E196" s="73"/>
      <c r="F196" s="53"/>
      <c r="G196" s="93"/>
    </row>
    <row r="197" spans="1:7" x14ac:dyDescent="0.25">
      <c r="A197" s="46" t="s">
        <v>147</v>
      </c>
      <c r="E197" s="96"/>
      <c r="F197" s="53"/>
      <c r="G197" s="93"/>
    </row>
    <row r="198" spans="1:7" x14ac:dyDescent="0.25">
      <c r="A198" s="46" t="s">
        <v>148</v>
      </c>
      <c r="E198" s="96" t="s">
        <v>156</v>
      </c>
      <c r="F198" s="53"/>
      <c r="G198" s="93"/>
    </row>
    <row r="199" spans="1:7" x14ac:dyDescent="0.25">
      <c r="A199" s="46"/>
      <c r="E199" s="73"/>
      <c r="F199" s="53"/>
      <c r="G199" s="93"/>
    </row>
    <row r="200" spans="1:7" x14ac:dyDescent="0.25">
      <c r="A200" s="46" t="s">
        <v>149</v>
      </c>
      <c r="E200" s="73"/>
      <c r="F200" s="53"/>
      <c r="G200" s="93"/>
    </row>
    <row r="201" spans="1:7" x14ac:dyDescent="0.25">
      <c r="A201" s="46" t="s">
        <v>150</v>
      </c>
      <c r="E201" s="96" t="s">
        <v>156</v>
      </c>
      <c r="F201" s="53"/>
      <c r="G201" s="93"/>
    </row>
    <row r="202" spans="1:7" x14ac:dyDescent="0.25">
      <c r="A202" s="46"/>
      <c r="E202" s="73"/>
      <c r="F202" s="53"/>
      <c r="G202" s="93"/>
    </row>
    <row r="203" spans="1:7" x14ac:dyDescent="0.25">
      <c r="A203" s="46" t="s">
        <v>151</v>
      </c>
      <c r="E203" s="73"/>
      <c r="F203" s="53"/>
      <c r="G203" s="93"/>
    </row>
    <row r="204" spans="1:7" x14ac:dyDescent="0.25">
      <c r="A204" s="46" t="s">
        <v>152</v>
      </c>
      <c r="E204" s="96" t="s">
        <v>156</v>
      </c>
      <c r="F204" s="53"/>
      <c r="G204" s="93"/>
    </row>
    <row r="205" spans="1:7" x14ac:dyDescent="0.25">
      <c r="A205" s="46"/>
      <c r="E205" s="96"/>
      <c r="F205" s="53"/>
      <c r="G205" s="93"/>
    </row>
    <row r="206" spans="1:7" x14ac:dyDescent="0.25">
      <c r="A206" s="46" t="s">
        <v>153</v>
      </c>
      <c r="E206" s="73"/>
      <c r="G206" s="93"/>
    </row>
    <row r="207" spans="1:7" x14ac:dyDescent="0.25">
      <c r="A207" s="46" t="s">
        <v>154</v>
      </c>
      <c r="E207" s="96" t="s">
        <v>156</v>
      </c>
      <c r="F207" s="49"/>
      <c r="G207" s="93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IV278"/>
  <sheetViews>
    <sheetView showRuler="0" zoomScale="80" zoomScaleNormal="80" zoomScaleSheetLayoutView="90" workbookViewId="0">
      <selection activeCell="E11" sqref="E11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v>44347</v>
      </c>
      <c r="C3" s="8" t="s">
        <v>2</v>
      </c>
      <c r="D3" s="3">
        <v>30</v>
      </c>
      <c r="E3" s="3" t="s">
        <v>3</v>
      </c>
      <c r="F3" s="9">
        <v>44317</v>
      </c>
      <c r="G3" s="3"/>
    </row>
    <row r="4" spans="1:13" ht="15.75" customHeight="1" x14ac:dyDescent="0.3">
      <c r="A4" s="2" t="s">
        <v>4</v>
      </c>
      <c r="B4" s="7">
        <v>44362</v>
      </c>
      <c r="C4" s="8" t="s">
        <v>5</v>
      </c>
      <c r="D4" s="10">
        <v>29</v>
      </c>
      <c r="E4" s="3" t="s">
        <v>6</v>
      </c>
      <c r="F4" s="9">
        <v>44347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44333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44362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98">
        <v>1119632940.8099999</v>
      </c>
      <c r="D10" s="22">
        <v>713708819.29999995</v>
      </c>
      <c r="E10" s="23">
        <v>683755159.41999996</v>
      </c>
      <c r="F10" s="24">
        <v>0.65297530721092234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99">
        <v>72495090.620000005</v>
      </c>
      <c r="D11" s="22">
        <v>38125892.140000001</v>
      </c>
      <c r="E11" s="23">
        <v>35854928.210000001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100">
        <v>1047137850.1899999</v>
      </c>
      <c r="D12" s="22">
        <v>675582927.15999997</v>
      </c>
      <c r="E12" s="23">
        <v>647900231.20999992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100">
        <v>1047137850.1900001</v>
      </c>
      <c r="D13" s="22">
        <v>675582927.16000009</v>
      </c>
      <c r="E13" s="23">
        <v>647900231.21000004</v>
      </c>
      <c r="F13" s="24">
        <v>0.61873442077606156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v>9.7792999999999995E-3</v>
      </c>
      <c r="C14" s="99">
        <v>162000000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v>1.4500000000000001E-2</v>
      </c>
      <c r="C15" s="99">
        <v>352000000</v>
      </c>
      <c r="D15" s="22">
        <v>142445076.97</v>
      </c>
      <c r="E15" s="23">
        <v>114762381.01999995</v>
      </c>
      <c r="F15" s="24">
        <v>0.32602949153409078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v>0</v>
      </c>
      <c r="C16" s="99">
        <v>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v>1.38E-2</v>
      </c>
      <c r="C17" s="99">
        <v>401000000</v>
      </c>
      <c r="D17" s="22">
        <v>401000000</v>
      </c>
      <c r="E17" s="23">
        <v>401000000</v>
      </c>
      <c r="F17" s="24">
        <v>1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v>1.7000000000000001E-2</v>
      </c>
      <c r="C18" s="99">
        <v>85000000</v>
      </c>
      <c r="D18" s="22">
        <v>85000000</v>
      </c>
      <c r="E18" s="23">
        <v>85000000</v>
      </c>
      <c r="F18" s="24">
        <v>1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98">
        <v>47137850.189999998</v>
      </c>
      <c r="D19" s="22">
        <v>47137850.189999998</v>
      </c>
      <c r="E19" s="23">
        <v>47137850.189999998</v>
      </c>
      <c r="F19" s="24"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25">
      <c r="A24" s="32" t="s">
        <v>19</v>
      </c>
      <c r="B24" s="22">
        <v>27682695.950000044</v>
      </c>
      <c r="C24" s="22">
        <v>172121.13</v>
      </c>
      <c r="D24" s="39">
        <v>78.644022585227404</v>
      </c>
      <c r="E24" s="40">
        <v>0.48898048295454549</v>
      </c>
      <c r="F24" s="36"/>
    </row>
    <row r="25" spans="1:13" x14ac:dyDescent="0.2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25">
      <c r="A26" s="32" t="s">
        <v>21</v>
      </c>
      <c r="B26" s="22">
        <v>0</v>
      </c>
      <c r="C26" s="22">
        <v>461150</v>
      </c>
      <c r="D26" s="39">
        <v>0</v>
      </c>
      <c r="E26" s="40">
        <v>1.1499999999999999</v>
      </c>
      <c r="F26" s="36"/>
    </row>
    <row r="27" spans="1:13" x14ac:dyDescent="0.25">
      <c r="A27" s="32" t="s">
        <v>22</v>
      </c>
      <c r="B27" s="22">
        <v>0</v>
      </c>
      <c r="C27" s="22">
        <v>120416.67</v>
      </c>
      <c r="D27" s="39">
        <v>0</v>
      </c>
      <c r="E27" s="40">
        <v>1.416666705882353</v>
      </c>
      <c r="F27" s="36"/>
    </row>
    <row r="28" spans="1:13" x14ac:dyDescent="0.2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 x14ac:dyDescent="0.3">
      <c r="A29" s="41" t="s">
        <v>28</v>
      </c>
      <c r="B29" s="42">
        <v>27682695.950000044</v>
      </c>
      <c r="C29" s="42">
        <v>753687.8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v>1782439.47</v>
      </c>
      <c r="F35" s="53"/>
      <c r="G35" s="93"/>
    </row>
    <row r="36" spans="1:7" x14ac:dyDescent="0.25">
      <c r="A36" s="51" t="s">
        <v>32</v>
      </c>
      <c r="E36" s="55">
        <v>0</v>
      </c>
      <c r="F36" s="53"/>
      <c r="G36" s="93"/>
    </row>
    <row r="37" spans="1:7" x14ac:dyDescent="0.25">
      <c r="A37" s="46" t="s">
        <v>33</v>
      </c>
      <c r="E37" s="52">
        <v>1782439.47</v>
      </c>
      <c r="F37" s="53"/>
      <c r="G37" s="93"/>
    </row>
    <row r="38" spans="1:7" x14ac:dyDescent="0.25">
      <c r="E38" s="56"/>
      <c r="F38" s="53"/>
      <c r="G38" s="93"/>
    </row>
    <row r="39" spans="1:7" x14ac:dyDescent="0.25">
      <c r="A39" s="46" t="s">
        <v>34</v>
      </c>
      <c r="E39" s="56"/>
      <c r="F39" s="53"/>
      <c r="G39" s="93"/>
    </row>
    <row r="40" spans="1:7" x14ac:dyDescent="0.25">
      <c r="A40" s="51" t="s">
        <v>35</v>
      </c>
      <c r="E40" s="52">
        <v>29710458.609999999</v>
      </c>
      <c r="F40" s="53"/>
      <c r="G40" s="93"/>
    </row>
    <row r="41" spans="1:7" x14ac:dyDescent="0.25">
      <c r="A41" s="51" t="s">
        <v>36</v>
      </c>
      <c r="E41" s="55">
        <v>0</v>
      </c>
      <c r="F41" s="53"/>
      <c r="G41" s="93"/>
    </row>
    <row r="42" spans="1:7" x14ac:dyDescent="0.25">
      <c r="A42" s="46" t="s">
        <v>37</v>
      </c>
      <c r="E42" s="52">
        <v>29710458.609999999</v>
      </c>
      <c r="F42" s="53"/>
      <c r="G42" s="93"/>
    </row>
    <row r="43" spans="1:7" x14ac:dyDescent="0.25">
      <c r="A43" s="51"/>
      <c r="E43" s="57"/>
      <c r="F43" s="53"/>
      <c r="G43" s="93"/>
    </row>
    <row r="44" spans="1:7" x14ac:dyDescent="0.25">
      <c r="A44" s="46" t="s">
        <v>38</v>
      </c>
      <c r="E44" s="52">
        <v>217948.7</v>
      </c>
      <c r="F44" s="53"/>
      <c r="G44" s="93"/>
    </row>
    <row r="45" spans="1:7" x14ac:dyDescent="0.25">
      <c r="A45" s="46"/>
      <c r="E45" s="52"/>
      <c r="F45" s="53"/>
      <c r="G45" s="93"/>
    </row>
    <row r="46" spans="1:7" x14ac:dyDescent="0.25">
      <c r="A46" s="46"/>
      <c r="E46" s="58"/>
      <c r="F46" s="53"/>
      <c r="G46" s="93"/>
    </row>
    <row r="47" spans="1:7" ht="18.75" thickBot="1" x14ac:dyDescent="0.3">
      <c r="A47" s="3" t="s">
        <v>39</v>
      </c>
      <c r="E47" s="59">
        <v>31710846.779999997</v>
      </c>
      <c r="F47" s="53"/>
      <c r="G47" s="93"/>
    </row>
    <row r="48" spans="1:7" ht="18.75" thickTop="1" x14ac:dyDescent="0.25">
      <c r="E48" s="60"/>
      <c r="F48" s="53"/>
      <c r="G48" s="93"/>
    </row>
    <row r="49" spans="1:7" x14ac:dyDescent="0.25">
      <c r="A49" s="3" t="s">
        <v>40</v>
      </c>
      <c r="D49" s="61"/>
      <c r="E49" s="62"/>
      <c r="F49" s="53"/>
      <c r="G49" s="93"/>
    </row>
    <row r="50" spans="1:7" x14ac:dyDescent="0.25">
      <c r="D50" s="63" t="s">
        <v>41</v>
      </c>
      <c r="E50" s="63" t="s">
        <v>42</v>
      </c>
      <c r="F50" s="53"/>
      <c r="G50" s="93"/>
    </row>
    <row r="51" spans="1:7" x14ac:dyDescent="0.25">
      <c r="A51" s="46" t="s">
        <v>43</v>
      </c>
      <c r="D51" s="64">
        <v>38875</v>
      </c>
      <c r="E51" s="58">
        <v>675582927.15999997</v>
      </c>
      <c r="F51" s="53"/>
      <c r="G51" s="93"/>
    </row>
    <row r="52" spans="1:7" x14ac:dyDescent="0.25">
      <c r="A52" s="46" t="s">
        <v>44</v>
      </c>
      <c r="D52" s="65"/>
      <c r="E52" s="55">
        <v>27682695.950000048</v>
      </c>
      <c r="F52" s="53"/>
      <c r="G52" s="93"/>
    </row>
    <row r="53" spans="1:7" x14ac:dyDescent="0.25">
      <c r="A53" s="46"/>
      <c r="D53" s="66">
        <v>37920</v>
      </c>
      <c r="E53" s="67">
        <v>647900231.20999992</v>
      </c>
      <c r="F53" s="53"/>
      <c r="G53" s="93"/>
    </row>
    <row r="54" spans="1:7" x14ac:dyDescent="0.25">
      <c r="F54" s="53"/>
      <c r="G54" s="93"/>
    </row>
    <row r="55" spans="1:7" x14ac:dyDescent="0.25">
      <c r="A55" s="3" t="s">
        <v>45</v>
      </c>
      <c r="E55" s="61"/>
      <c r="F55" s="53"/>
      <c r="G55" s="93"/>
    </row>
    <row r="56" spans="1:7" x14ac:dyDescent="0.25">
      <c r="F56" s="53"/>
      <c r="G56" s="93"/>
    </row>
    <row r="57" spans="1:7" x14ac:dyDescent="0.25">
      <c r="A57" s="46" t="s">
        <v>39</v>
      </c>
      <c r="E57" s="68">
        <v>31710846.779999997</v>
      </c>
      <c r="F57" s="53"/>
      <c r="G57" s="93"/>
    </row>
    <row r="58" spans="1:7" x14ac:dyDescent="0.25">
      <c r="A58" s="46" t="s">
        <v>46</v>
      </c>
      <c r="E58" s="68">
        <v>0</v>
      </c>
      <c r="F58" s="53"/>
      <c r="G58" s="93"/>
    </row>
    <row r="59" spans="1:7" x14ac:dyDescent="0.25">
      <c r="A59" s="46" t="s">
        <v>47</v>
      </c>
      <c r="E59" s="69">
        <v>31710846.779999997</v>
      </c>
      <c r="F59" s="53"/>
      <c r="G59" s="93"/>
    </row>
    <row r="60" spans="1:7" x14ac:dyDescent="0.25">
      <c r="F60" s="53"/>
      <c r="G60" s="93"/>
    </row>
    <row r="61" spans="1:7" x14ac:dyDescent="0.25">
      <c r="A61" s="46" t="s">
        <v>48</v>
      </c>
      <c r="E61" s="29">
        <v>0</v>
      </c>
      <c r="F61" s="53"/>
      <c r="G61" s="93"/>
    </row>
    <row r="62" spans="1:7" x14ac:dyDescent="0.25">
      <c r="F62" s="53"/>
      <c r="G62" s="93"/>
    </row>
    <row r="63" spans="1:7" x14ac:dyDescent="0.25">
      <c r="A63" s="46" t="s">
        <v>49</v>
      </c>
      <c r="F63" s="53"/>
      <c r="G63" s="93"/>
    </row>
    <row r="64" spans="1:7" x14ac:dyDescent="0.25">
      <c r="A64" s="51" t="s">
        <v>50</v>
      </c>
      <c r="E64" s="68">
        <v>594757.35</v>
      </c>
      <c r="F64" s="53"/>
      <c r="G64" s="93"/>
    </row>
    <row r="65" spans="1:7" x14ac:dyDescent="0.25">
      <c r="A65" s="51" t="s">
        <v>51</v>
      </c>
      <c r="E65" s="68">
        <v>594757.35</v>
      </c>
      <c r="F65" s="53"/>
      <c r="G65" s="93"/>
    </row>
    <row r="66" spans="1:7" x14ac:dyDescent="0.25">
      <c r="A66" s="51" t="s">
        <v>52</v>
      </c>
      <c r="E66" s="69">
        <v>0</v>
      </c>
      <c r="F66" s="53"/>
      <c r="G66" s="93"/>
    </row>
    <row r="67" spans="1:7" x14ac:dyDescent="0.25">
      <c r="F67" s="53"/>
      <c r="G67" s="93"/>
    </row>
    <row r="68" spans="1:7" x14ac:dyDescent="0.25">
      <c r="A68" s="46" t="s">
        <v>53</v>
      </c>
      <c r="F68" s="53"/>
      <c r="G68" s="93"/>
    </row>
    <row r="69" spans="1:7" x14ac:dyDescent="0.25">
      <c r="A69" s="51" t="s">
        <v>54</v>
      </c>
      <c r="F69" s="53"/>
      <c r="G69" s="93"/>
    </row>
    <row r="70" spans="1:7" x14ac:dyDescent="0.25">
      <c r="A70" s="70" t="s">
        <v>55</v>
      </c>
      <c r="E70" s="68">
        <v>0</v>
      </c>
      <c r="F70" s="53"/>
      <c r="G70" s="93"/>
    </row>
    <row r="71" spans="1:7" x14ac:dyDescent="0.25">
      <c r="A71" s="70" t="s">
        <v>56</v>
      </c>
      <c r="E71" s="68">
        <v>0</v>
      </c>
      <c r="F71" s="53"/>
      <c r="G71" s="93"/>
    </row>
    <row r="72" spans="1:7" x14ac:dyDescent="0.25">
      <c r="A72" s="70" t="s">
        <v>57</v>
      </c>
      <c r="E72" s="68">
        <v>0</v>
      </c>
      <c r="F72" s="53"/>
      <c r="G72" s="93"/>
    </row>
    <row r="73" spans="1:7" x14ac:dyDescent="0.25">
      <c r="A73" s="70"/>
      <c r="E73" s="68"/>
      <c r="F73" s="53"/>
      <c r="G73" s="93"/>
    </row>
    <row r="74" spans="1:7" x14ac:dyDescent="0.25">
      <c r="A74" s="70" t="s">
        <v>58</v>
      </c>
      <c r="E74" s="68">
        <v>0</v>
      </c>
      <c r="F74" s="53"/>
      <c r="G74" s="93"/>
    </row>
    <row r="75" spans="1:7" x14ac:dyDescent="0.25">
      <c r="A75" s="70" t="s">
        <v>59</v>
      </c>
      <c r="E75" s="68">
        <v>0</v>
      </c>
      <c r="F75" s="53"/>
      <c r="G75" s="93"/>
    </row>
    <row r="76" spans="1:7" x14ac:dyDescent="0.25">
      <c r="F76" s="53"/>
      <c r="G76" s="93"/>
    </row>
    <row r="77" spans="1:7" x14ac:dyDescent="0.25">
      <c r="A77" s="51" t="s">
        <v>60</v>
      </c>
      <c r="F77" s="53"/>
      <c r="G77" s="93"/>
    </row>
    <row r="78" spans="1:7" x14ac:dyDescent="0.25">
      <c r="A78" s="70" t="s">
        <v>61</v>
      </c>
      <c r="E78" s="68">
        <v>0</v>
      </c>
      <c r="F78" s="53"/>
      <c r="G78" s="93"/>
    </row>
    <row r="79" spans="1:7" x14ac:dyDescent="0.25">
      <c r="A79" s="70" t="s">
        <v>62</v>
      </c>
      <c r="E79" s="68">
        <v>0</v>
      </c>
      <c r="F79" s="53"/>
      <c r="G79" s="93"/>
    </row>
    <row r="80" spans="1:7" x14ac:dyDescent="0.25">
      <c r="A80" s="70" t="s">
        <v>63</v>
      </c>
      <c r="E80" s="68">
        <v>172121.13</v>
      </c>
      <c r="F80" s="53"/>
      <c r="G80" s="93"/>
    </row>
    <row r="81" spans="1:7" x14ac:dyDescent="0.25">
      <c r="A81" s="70"/>
      <c r="E81" s="68"/>
      <c r="F81" s="53"/>
      <c r="G81" s="93"/>
    </row>
    <row r="82" spans="1:7" x14ac:dyDescent="0.25">
      <c r="A82" s="70" t="s">
        <v>64</v>
      </c>
      <c r="E82" s="68">
        <v>172121.13</v>
      </c>
      <c r="F82" s="53"/>
      <c r="G82" s="93"/>
    </row>
    <row r="83" spans="1:7" x14ac:dyDescent="0.25">
      <c r="A83" s="70" t="s">
        <v>65</v>
      </c>
      <c r="E83" s="68">
        <v>0</v>
      </c>
      <c r="F83" s="53"/>
      <c r="G83" s="93"/>
    </row>
    <row r="84" spans="1:7" x14ac:dyDescent="0.25">
      <c r="A84" s="70"/>
      <c r="F84" s="53"/>
      <c r="G84" s="93"/>
    </row>
    <row r="85" spans="1:7" x14ac:dyDescent="0.25">
      <c r="A85" s="51" t="s">
        <v>66</v>
      </c>
      <c r="F85" s="53"/>
      <c r="G85" s="93"/>
    </row>
    <row r="86" spans="1:7" x14ac:dyDescent="0.25">
      <c r="A86" s="70" t="s">
        <v>67</v>
      </c>
      <c r="E86" s="68">
        <v>0</v>
      </c>
      <c r="F86" s="53"/>
      <c r="G86" s="93"/>
    </row>
    <row r="87" spans="1:7" x14ac:dyDescent="0.25">
      <c r="A87" s="70" t="s">
        <v>68</v>
      </c>
      <c r="E87" s="68">
        <v>0</v>
      </c>
      <c r="F87" s="53"/>
      <c r="G87" s="93"/>
    </row>
    <row r="88" spans="1:7" x14ac:dyDescent="0.25">
      <c r="A88" s="70" t="s">
        <v>69</v>
      </c>
      <c r="E88" s="68">
        <v>0</v>
      </c>
      <c r="F88" s="53"/>
      <c r="G88" s="93"/>
    </row>
    <row r="89" spans="1:7" x14ac:dyDescent="0.25">
      <c r="A89" s="70"/>
      <c r="E89" s="68"/>
      <c r="F89" s="53"/>
      <c r="G89" s="93"/>
    </row>
    <row r="90" spans="1:7" x14ac:dyDescent="0.25">
      <c r="A90" s="70" t="s">
        <v>70</v>
      </c>
      <c r="E90" s="68">
        <v>0</v>
      </c>
      <c r="F90" s="53"/>
      <c r="G90" s="93"/>
    </row>
    <row r="91" spans="1:7" x14ac:dyDescent="0.25">
      <c r="A91" s="70" t="s">
        <v>71</v>
      </c>
      <c r="E91" s="68">
        <v>0</v>
      </c>
      <c r="F91" s="53"/>
      <c r="G91" s="93"/>
    </row>
    <row r="92" spans="1:7" x14ac:dyDescent="0.25">
      <c r="A92" s="70"/>
      <c r="F92" s="53"/>
      <c r="G92" s="93"/>
    </row>
    <row r="93" spans="1:7" x14ac:dyDescent="0.25">
      <c r="A93" s="51" t="s">
        <v>72</v>
      </c>
      <c r="F93" s="53"/>
      <c r="G93" s="93"/>
    </row>
    <row r="94" spans="1:7" x14ac:dyDescent="0.25">
      <c r="A94" s="70" t="s">
        <v>73</v>
      </c>
      <c r="E94" s="68">
        <v>0</v>
      </c>
      <c r="F94" s="53"/>
      <c r="G94" s="93"/>
    </row>
    <row r="95" spans="1:7" x14ac:dyDescent="0.25">
      <c r="A95" s="70" t="s">
        <v>74</v>
      </c>
      <c r="E95" s="68">
        <v>0</v>
      </c>
      <c r="F95" s="53"/>
      <c r="G95" s="93"/>
    </row>
    <row r="96" spans="1:7" x14ac:dyDescent="0.25">
      <c r="A96" s="70" t="s">
        <v>75</v>
      </c>
      <c r="E96" s="68">
        <v>461150</v>
      </c>
      <c r="F96" s="53"/>
      <c r="G96" s="93"/>
    </row>
    <row r="97" spans="1:7" x14ac:dyDescent="0.25">
      <c r="A97" s="70"/>
      <c r="E97" s="68"/>
      <c r="F97" s="53"/>
      <c r="G97" s="93"/>
    </row>
    <row r="98" spans="1:7" x14ac:dyDescent="0.25">
      <c r="A98" s="70" t="s">
        <v>76</v>
      </c>
      <c r="E98" s="68">
        <v>461150</v>
      </c>
      <c r="F98" s="53"/>
      <c r="G98" s="93"/>
    </row>
    <row r="99" spans="1:7" x14ac:dyDescent="0.25">
      <c r="A99" s="70" t="s">
        <v>77</v>
      </c>
      <c r="E99" s="68">
        <v>0</v>
      </c>
      <c r="F99" s="53"/>
      <c r="G99" s="93"/>
    </row>
    <row r="100" spans="1:7" x14ac:dyDescent="0.25">
      <c r="F100" s="53"/>
      <c r="G100" s="93"/>
    </row>
    <row r="101" spans="1:7" x14ac:dyDescent="0.25">
      <c r="A101" s="51" t="s">
        <v>78</v>
      </c>
      <c r="F101" s="53"/>
      <c r="G101" s="93"/>
    </row>
    <row r="102" spans="1:7" x14ac:dyDescent="0.25">
      <c r="A102" s="70" t="s">
        <v>79</v>
      </c>
      <c r="E102" s="68">
        <v>0</v>
      </c>
      <c r="F102" s="53"/>
      <c r="G102" s="93"/>
    </row>
    <row r="103" spans="1:7" x14ac:dyDescent="0.25">
      <c r="A103" s="70" t="s">
        <v>80</v>
      </c>
      <c r="E103" s="68">
        <v>0</v>
      </c>
      <c r="F103" s="53"/>
      <c r="G103" s="93"/>
    </row>
    <row r="104" spans="1:7" x14ac:dyDescent="0.25">
      <c r="A104" s="70" t="s">
        <v>81</v>
      </c>
      <c r="E104" s="68">
        <v>120416.67</v>
      </c>
      <c r="F104" s="53"/>
      <c r="G104" s="93"/>
    </row>
    <row r="105" spans="1:7" x14ac:dyDescent="0.25">
      <c r="A105" s="70"/>
      <c r="E105" s="68"/>
      <c r="F105" s="53"/>
      <c r="G105" s="93"/>
    </row>
    <row r="106" spans="1:7" x14ac:dyDescent="0.25">
      <c r="A106" s="70" t="s">
        <v>82</v>
      </c>
      <c r="E106" s="68">
        <v>120416.67</v>
      </c>
      <c r="F106" s="53"/>
      <c r="G106" s="93"/>
    </row>
    <row r="107" spans="1:7" x14ac:dyDescent="0.25">
      <c r="A107" s="70" t="s">
        <v>83</v>
      </c>
      <c r="E107" s="68">
        <v>0</v>
      </c>
      <c r="F107" s="53"/>
      <c r="G107" s="93"/>
    </row>
    <row r="108" spans="1:7" x14ac:dyDescent="0.25">
      <c r="A108" s="70"/>
      <c r="E108" s="29"/>
      <c r="F108" s="53"/>
      <c r="G108" s="93"/>
    </row>
    <row r="109" spans="1:7" x14ac:dyDescent="0.25">
      <c r="A109" s="51" t="s">
        <v>84</v>
      </c>
      <c r="F109" s="53"/>
      <c r="G109" s="93"/>
    </row>
    <row r="110" spans="1:7" x14ac:dyDescent="0.25">
      <c r="A110" s="70" t="s">
        <v>85</v>
      </c>
      <c r="E110" s="69">
        <v>753687.8</v>
      </c>
      <c r="F110" s="53"/>
      <c r="G110" s="93"/>
    </row>
    <row r="111" spans="1:7" x14ac:dyDescent="0.25">
      <c r="A111" s="70" t="s">
        <v>86</v>
      </c>
      <c r="E111" s="69">
        <v>753687.8</v>
      </c>
      <c r="F111" s="53"/>
      <c r="G111" s="93"/>
    </row>
    <row r="112" spans="1:7" x14ac:dyDescent="0.25">
      <c r="A112" s="70" t="s">
        <v>87</v>
      </c>
      <c r="E112" s="69">
        <v>0</v>
      </c>
      <c r="F112" s="53"/>
      <c r="G112" s="93"/>
    </row>
    <row r="113" spans="1:7" x14ac:dyDescent="0.25">
      <c r="A113" s="70" t="s">
        <v>88</v>
      </c>
      <c r="E113" s="69">
        <v>0</v>
      </c>
      <c r="F113" s="53"/>
      <c r="G113" s="93"/>
    </row>
    <row r="114" spans="1:7" x14ac:dyDescent="0.25">
      <c r="F114" s="53"/>
      <c r="G114" s="93"/>
    </row>
    <row r="115" spans="1:7" x14ac:dyDescent="0.25">
      <c r="A115" s="46" t="s">
        <v>89</v>
      </c>
      <c r="E115" s="26">
        <v>30362401.630583331</v>
      </c>
      <c r="F115" s="53"/>
      <c r="G115" s="93"/>
    </row>
    <row r="116" spans="1:7" x14ac:dyDescent="0.25">
      <c r="A116" s="51"/>
      <c r="F116" s="53"/>
      <c r="G116" s="93"/>
    </row>
    <row r="117" spans="1:7" x14ac:dyDescent="0.25">
      <c r="A117" s="46" t="s">
        <v>90</v>
      </c>
      <c r="E117" s="71">
        <v>27682695.950000044</v>
      </c>
      <c r="F117" s="53"/>
      <c r="G117" s="93"/>
    </row>
    <row r="118" spans="1:7" x14ac:dyDescent="0.25">
      <c r="A118" s="46"/>
      <c r="F118" s="53"/>
      <c r="G118" s="93"/>
    </row>
    <row r="119" spans="1:7" x14ac:dyDescent="0.25">
      <c r="A119" s="51" t="s">
        <v>91</v>
      </c>
      <c r="E119" s="68">
        <v>0</v>
      </c>
      <c r="F119" s="53"/>
      <c r="G119" s="93"/>
    </row>
    <row r="120" spans="1:7" x14ac:dyDescent="0.25">
      <c r="A120" s="51" t="s">
        <v>92</v>
      </c>
      <c r="E120" s="72">
        <v>27682695.950000044</v>
      </c>
      <c r="F120" s="53"/>
      <c r="G120" s="93"/>
    </row>
    <row r="121" spans="1:7" x14ac:dyDescent="0.25">
      <c r="A121" s="51" t="s">
        <v>93</v>
      </c>
      <c r="E121" s="69">
        <v>0</v>
      </c>
      <c r="F121" s="53"/>
      <c r="G121" s="93"/>
    </row>
    <row r="122" spans="1:7" x14ac:dyDescent="0.25">
      <c r="A122" s="51"/>
      <c r="E122" s="26"/>
      <c r="F122" s="53"/>
      <c r="G122" s="93"/>
    </row>
    <row r="123" spans="1:7" x14ac:dyDescent="0.25">
      <c r="A123" s="46" t="s">
        <v>94</v>
      </c>
      <c r="E123" s="69">
        <v>0</v>
      </c>
      <c r="F123" s="53"/>
      <c r="G123" s="93"/>
    </row>
    <row r="124" spans="1:7" x14ac:dyDescent="0.25">
      <c r="A124" s="46"/>
      <c r="E124" s="73"/>
      <c r="F124" s="53"/>
      <c r="G124" s="93"/>
    </row>
    <row r="125" spans="1:7" x14ac:dyDescent="0.25">
      <c r="A125" s="51" t="s">
        <v>95</v>
      </c>
      <c r="E125" s="68">
        <v>0</v>
      </c>
      <c r="F125" s="53"/>
      <c r="G125" s="93"/>
    </row>
    <row r="126" spans="1:7" x14ac:dyDescent="0.25">
      <c r="A126" s="51" t="s">
        <v>96</v>
      </c>
      <c r="E126" s="69">
        <v>0</v>
      </c>
      <c r="F126" s="53"/>
      <c r="G126" s="93"/>
    </row>
    <row r="127" spans="1:7" x14ac:dyDescent="0.25">
      <c r="A127" s="51" t="s">
        <v>97</v>
      </c>
      <c r="E127" s="69">
        <v>0</v>
      </c>
      <c r="F127" s="53"/>
      <c r="G127" s="93"/>
    </row>
    <row r="128" spans="1:7" x14ac:dyDescent="0.25">
      <c r="A128" s="51"/>
      <c r="E128" s="26"/>
      <c r="F128" s="53"/>
      <c r="G128" s="93"/>
    </row>
    <row r="129" spans="1:7" x14ac:dyDescent="0.25">
      <c r="A129" s="46" t="s">
        <v>98</v>
      </c>
      <c r="E129" s="69">
        <v>2679705.680583287</v>
      </c>
      <c r="F129" s="53"/>
      <c r="G129" s="93"/>
    </row>
    <row r="130" spans="1:7" x14ac:dyDescent="0.25">
      <c r="A130" s="51" t="s">
        <v>99</v>
      </c>
      <c r="E130" s="68">
        <v>0</v>
      </c>
      <c r="F130" s="53"/>
      <c r="G130" s="93"/>
    </row>
    <row r="131" spans="1:7" x14ac:dyDescent="0.25">
      <c r="A131" s="46" t="s">
        <v>100</v>
      </c>
      <c r="E131" s="69">
        <v>2679705.680583287</v>
      </c>
      <c r="F131" s="53"/>
      <c r="G131" s="93"/>
    </row>
    <row r="132" spans="1:7" x14ac:dyDescent="0.25">
      <c r="F132" s="53"/>
      <c r="G132" s="93"/>
    </row>
    <row r="133" spans="1:7" hidden="1" x14ac:dyDescent="0.25">
      <c r="A133" s="3" t="s">
        <v>101</v>
      </c>
      <c r="F133" s="53"/>
      <c r="G133" s="93"/>
    </row>
    <row r="134" spans="1:7" hidden="1" x14ac:dyDescent="0.25">
      <c r="F134" s="53"/>
      <c r="G134" s="93"/>
    </row>
    <row r="135" spans="1:7" hidden="1" x14ac:dyDescent="0.25">
      <c r="A135" s="46" t="s">
        <v>102</v>
      </c>
      <c r="E135" s="68">
        <v>0</v>
      </c>
      <c r="F135" s="53"/>
      <c r="G135" s="93"/>
    </row>
    <row r="136" spans="1:7" hidden="1" x14ac:dyDescent="0.25">
      <c r="A136" s="46" t="s">
        <v>103</v>
      </c>
      <c r="E136" s="74">
        <v>0</v>
      </c>
      <c r="F136" s="53"/>
      <c r="G136" s="93"/>
    </row>
    <row r="137" spans="1:7" hidden="1" x14ac:dyDescent="0.25">
      <c r="A137" s="46" t="s">
        <v>104</v>
      </c>
      <c r="E137" s="69">
        <v>0</v>
      </c>
      <c r="F137" s="53"/>
      <c r="G137" s="93"/>
    </row>
    <row r="138" spans="1:7" hidden="1" x14ac:dyDescent="0.25">
      <c r="A138" s="46"/>
      <c r="E138" s="26"/>
      <c r="F138" s="53"/>
      <c r="G138" s="93"/>
    </row>
    <row r="139" spans="1:7" hidden="1" x14ac:dyDescent="0.25">
      <c r="A139" s="46"/>
      <c r="E139" s="26"/>
      <c r="F139" s="53"/>
      <c r="G139" s="93"/>
    </row>
    <row r="140" spans="1:7" x14ac:dyDescent="0.25">
      <c r="F140" s="53"/>
      <c r="G140" s="93"/>
    </row>
    <row r="141" spans="1:7" x14ac:dyDescent="0.25">
      <c r="A141" s="3" t="s">
        <v>105</v>
      </c>
      <c r="F141" s="53"/>
      <c r="G141" s="93"/>
    </row>
    <row r="142" spans="1:7" x14ac:dyDescent="0.25">
      <c r="F142" s="53"/>
      <c r="G142" s="93"/>
    </row>
    <row r="143" spans="1:7" x14ac:dyDescent="0.25">
      <c r="A143" s="46" t="s">
        <v>106</v>
      </c>
      <c r="E143" s="69">
        <v>10471378.5</v>
      </c>
      <c r="F143" s="53"/>
      <c r="G143" s="93"/>
    </row>
    <row r="144" spans="1:7" x14ac:dyDescent="0.25">
      <c r="A144" s="46" t="s">
        <v>107</v>
      </c>
      <c r="E144" s="69">
        <v>10471378.5</v>
      </c>
      <c r="F144" s="75"/>
      <c r="G144" s="93"/>
    </row>
    <row r="145" spans="1:256" x14ac:dyDescent="0.25">
      <c r="A145" s="46" t="s">
        <v>108</v>
      </c>
      <c r="E145" s="68">
        <v>10471378.5</v>
      </c>
      <c r="F145" s="53"/>
      <c r="G145" s="93"/>
    </row>
    <row r="146" spans="1:256" s="2" customFormat="1" x14ac:dyDescent="0.25">
      <c r="A146" s="76" t="s">
        <v>109</v>
      </c>
      <c r="B146" s="76"/>
      <c r="C146" s="76"/>
      <c r="D146" s="76"/>
      <c r="E146" s="68">
        <v>0</v>
      </c>
      <c r="F146" s="4"/>
      <c r="G146" s="9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v>10471378.5</v>
      </c>
      <c r="F147" s="53"/>
      <c r="G147" s="93"/>
    </row>
    <row r="148" spans="1:256" x14ac:dyDescent="0.25">
      <c r="F148" s="53"/>
      <c r="G148" s="93"/>
    </row>
    <row r="149" spans="1:256" x14ac:dyDescent="0.25">
      <c r="A149" s="46" t="s">
        <v>111</v>
      </c>
      <c r="D149" s="77"/>
      <c r="E149" s="26">
        <v>10471378.5</v>
      </c>
      <c r="F149" s="53"/>
      <c r="G149" s="93"/>
    </row>
    <row r="150" spans="1:256" x14ac:dyDescent="0.25">
      <c r="F150" s="53"/>
      <c r="G150" s="93"/>
    </row>
    <row r="151" spans="1:256" x14ac:dyDescent="0.25">
      <c r="A151" s="3" t="s">
        <v>112</v>
      </c>
      <c r="F151" s="53"/>
      <c r="G151" s="93"/>
    </row>
    <row r="152" spans="1:256" x14ac:dyDescent="0.25">
      <c r="F152" s="53"/>
      <c r="G152" s="93"/>
    </row>
    <row r="153" spans="1:256" x14ac:dyDescent="0.25">
      <c r="A153" s="46" t="s">
        <v>113</v>
      </c>
      <c r="E153" s="78">
        <v>3.0868283199999999E-2</v>
      </c>
      <c r="F153" s="53"/>
      <c r="G153" s="93"/>
    </row>
    <row r="154" spans="1:256" x14ac:dyDescent="0.25">
      <c r="A154" s="46" t="s">
        <v>114</v>
      </c>
      <c r="E154" s="79">
        <v>44.266039999999997</v>
      </c>
      <c r="F154" s="53"/>
      <c r="G154" s="93"/>
    </row>
    <row r="155" spans="1:256" x14ac:dyDescent="0.25">
      <c r="F155" s="53"/>
      <c r="G155" s="93"/>
    </row>
    <row r="156" spans="1:256" x14ac:dyDescent="0.25">
      <c r="D156" s="63" t="s">
        <v>42</v>
      </c>
      <c r="E156" s="63" t="s">
        <v>41</v>
      </c>
      <c r="F156" s="53"/>
      <c r="G156" s="93"/>
    </row>
    <row r="157" spans="1:256" x14ac:dyDescent="0.25">
      <c r="A157" s="46" t="s">
        <v>115</v>
      </c>
      <c r="D157" s="69">
        <v>243201.27</v>
      </c>
      <c r="E157" s="3">
        <v>12</v>
      </c>
      <c r="F157" s="80"/>
      <c r="G157" s="93"/>
    </row>
    <row r="158" spans="1:256" x14ac:dyDescent="0.25">
      <c r="A158" s="46" t="s">
        <v>116</v>
      </c>
      <c r="D158" s="74">
        <v>217948.7</v>
      </c>
      <c r="F158" s="53"/>
      <c r="G158" s="93"/>
    </row>
    <row r="159" spans="1:256" x14ac:dyDescent="0.25">
      <c r="A159" s="3" t="s">
        <v>117</v>
      </c>
      <c r="D159" s="26">
        <v>25252.569999999978</v>
      </c>
    </row>
    <row r="160" spans="1:256" x14ac:dyDescent="0.25">
      <c r="A160" s="46" t="s">
        <v>118</v>
      </c>
      <c r="D160" s="69">
        <v>713708819.29999995</v>
      </c>
      <c r="F160" s="80"/>
      <c r="G160" s="93"/>
    </row>
    <row r="161" spans="1:7" x14ac:dyDescent="0.25">
      <c r="F161" s="80"/>
      <c r="G161" s="93"/>
    </row>
    <row r="162" spans="1:7" x14ac:dyDescent="0.25">
      <c r="A162" s="46" t="s">
        <v>119</v>
      </c>
      <c r="D162" s="81">
        <v>-4.1955300000000003E-4</v>
      </c>
      <c r="F162" s="80"/>
      <c r="G162" s="93"/>
    </row>
    <row r="163" spans="1:7" x14ac:dyDescent="0.25">
      <c r="A163" s="46" t="s">
        <v>120</v>
      </c>
      <c r="D163" s="81">
        <v>1.7065042E-3</v>
      </c>
      <c r="F163" s="80"/>
      <c r="G163" s="93"/>
    </row>
    <row r="164" spans="1:7" x14ac:dyDescent="0.25">
      <c r="A164" s="46" t="s">
        <v>121</v>
      </c>
      <c r="D164" s="81">
        <v>1.6514584000000001E-3</v>
      </c>
      <c r="F164" s="80"/>
      <c r="G164" s="93"/>
    </row>
    <row r="165" spans="1:7" x14ac:dyDescent="0.25">
      <c r="A165" s="46" t="s">
        <v>122</v>
      </c>
      <c r="D165" s="81">
        <v>4.2458609422426643E-4</v>
      </c>
      <c r="F165" s="53"/>
      <c r="G165" s="93"/>
    </row>
    <row r="166" spans="1:7" x14ac:dyDescent="0.25">
      <c r="A166" s="46" t="s">
        <v>123</v>
      </c>
      <c r="D166" s="78">
        <v>8.4074892355606658E-4</v>
      </c>
      <c r="F166" s="53"/>
      <c r="G166" s="93"/>
    </row>
    <row r="167" spans="1:7" x14ac:dyDescent="0.25">
      <c r="A167" s="46"/>
      <c r="F167" s="53"/>
      <c r="G167" s="93"/>
    </row>
    <row r="168" spans="1:7" x14ac:dyDescent="0.25">
      <c r="A168" s="46" t="s">
        <v>124</v>
      </c>
      <c r="D168" s="26">
        <v>2720807.11</v>
      </c>
      <c r="F168" s="53"/>
      <c r="G168" s="93"/>
    </row>
    <row r="169" spans="1:7" x14ac:dyDescent="0.25">
      <c r="A169" s="46"/>
      <c r="F169" s="53"/>
      <c r="G169" s="93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93"/>
    </row>
    <row r="171" spans="1:7" x14ac:dyDescent="0.25">
      <c r="A171" s="51" t="s">
        <v>127</v>
      </c>
      <c r="D171" s="68">
        <v>1852263.94</v>
      </c>
      <c r="E171" s="83">
        <v>99</v>
      </c>
      <c r="F171" s="81">
        <v>2.7089578988642596E-3</v>
      </c>
      <c r="G171" s="93"/>
    </row>
    <row r="172" spans="1:7" x14ac:dyDescent="0.25">
      <c r="A172" s="51" t="s">
        <v>128</v>
      </c>
      <c r="D172" s="68">
        <v>463284.65</v>
      </c>
      <c r="E172" s="83">
        <v>23</v>
      </c>
      <c r="F172" s="81">
        <v>6.7755927486234176E-4</v>
      </c>
      <c r="G172" s="93"/>
    </row>
    <row r="173" spans="1:7" x14ac:dyDescent="0.25">
      <c r="A173" s="51" t="s">
        <v>129</v>
      </c>
      <c r="D173" s="23">
        <v>264129.03000000003</v>
      </c>
      <c r="E173" s="84">
        <v>12</v>
      </c>
      <c r="F173" s="81">
        <v>3.8629182736119944E-4</v>
      </c>
      <c r="G173" s="93"/>
    </row>
    <row r="174" spans="1:7" x14ac:dyDescent="0.25">
      <c r="A174" s="51" t="s">
        <v>130</v>
      </c>
      <c r="D174" s="85">
        <v>0</v>
      </c>
      <c r="E174" s="86">
        <v>0</v>
      </c>
      <c r="F174" s="87">
        <v>0</v>
      </c>
      <c r="G174" s="93"/>
    </row>
    <row r="175" spans="1:7" x14ac:dyDescent="0.25">
      <c r="A175" s="46" t="s">
        <v>131</v>
      </c>
      <c r="D175" s="101">
        <v>2579677.62</v>
      </c>
      <c r="E175" s="83">
        <v>134</v>
      </c>
      <c r="F175" s="89">
        <v>3.7728090010878007E-3</v>
      </c>
      <c r="G175" s="93"/>
    </row>
    <row r="176" spans="1:7" x14ac:dyDescent="0.25">
      <c r="A176" s="46"/>
      <c r="D176" s="68"/>
      <c r="E176" s="83"/>
      <c r="F176" s="53"/>
      <c r="G176" s="93"/>
    </row>
    <row r="177" spans="1:7" x14ac:dyDescent="0.25">
      <c r="A177" s="46" t="s">
        <v>132</v>
      </c>
      <c r="D177" s="81"/>
      <c r="E177" s="81"/>
      <c r="F177" s="80"/>
      <c r="G177" s="93"/>
    </row>
    <row r="178" spans="1:7" x14ac:dyDescent="0.25">
      <c r="A178" s="46" t="s">
        <v>133</v>
      </c>
      <c r="D178" s="81">
        <v>1.0693663000000001E-3</v>
      </c>
      <c r="E178" s="81">
        <v>9.6299679999999998E-4</v>
      </c>
      <c r="F178" s="80"/>
      <c r="G178" s="93"/>
    </row>
    <row r="179" spans="1:7" x14ac:dyDescent="0.25">
      <c r="A179" s="46" t="s">
        <v>134</v>
      </c>
      <c r="D179" s="81">
        <v>7.4986550000000001E-4</v>
      </c>
      <c r="E179" s="81">
        <v>5.9795200000000001E-4</v>
      </c>
      <c r="F179" s="80"/>
      <c r="G179" s="93"/>
    </row>
    <row r="180" spans="1:7" x14ac:dyDescent="0.25">
      <c r="A180" s="46" t="s">
        <v>135</v>
      </c>
      <c r="D180" s="81">
        <v>9.0633140000000005E-4</v>
      </c>
      <c r="E180" s="81">
        <v>8.7459810000000001E-4</v>
      </c>
      <c r="F180" s="80"/>
      <c r="G180" s="93"/>
    </row>
    <row r="181" spans="1:7" x14ac:dyDescent="0.25">
      <c r="A181" s="46" t="s">
        <v>136</v>
      </c>
      <c r="D181" s="81">
        <v>1.0638511022235413E-3</v>
      </c>
      <c r="E181" s="81">
        <v>9.229957805907173E-4</v>
      </c>
      <c r="F181" s="53"/>
      <c r="G181" s="93"/>
    </row>
    <row r="182" spans="1:7" x14ac:dyDescent="0.25">
      <c r="A182" s="46" t="s">
        <v>137</v>
      </c>
      <c r="D182" s="81">
        <v>9.4735357555588524E-4</v>
      </c>
      <c r="E182" s="81">
        <v>8.3963567014767935E-4</v>
      </c>
      <c r="F182" s="53"/>
      <c r="G182" s="93"/>
    </row>
    <row r="183" spans="1:7" x14ac:dyDescent="0.25">
      <c r="F183" s="53"/>
      <c r="G183" s="93"/>
    </row>
    <row r="184" spans="1:7" x14ac:dyDescent="0.25">
      <c r="A184" s="2" t="s">
        <v>138</v>
      </c>
      <c r="B184" s="2"/>
      <c r="C184" s="2"/>
      <c r="D184" s="90">
        <v>744650.01</v>
      </c>
      <c r="F184" s="53"/>
      <c r="G184" s="93"/>
    </row>
    <row r="185" spans="1:7" x14ac:dyDescent="0.25">
      <c r="A185" s="2" t="s">
        <v>139</v>
      </c>
      <c r="B185" s="2"/>
      <c r="C185" s="2"/>
      <c r="D185" s="81">
        <v>1.0890594385154688E-3</v>
      </c>
      <c r="F185" s="53"/>
      <c r="G185" s="93"/>
    </row>
    <row r="186" spans="1:7" x14ac:dyDescent="0.25">
      <c r="A186" s="2" t="s">
        <v>140</v>
      </c>
      <c r="B186" s="2"/>
      <c r="C186" s="2"/>
      <c r="D186" s="81">
        <v>4.9000000000000002E-2</v>
      </c>
      <c r="F186" s="53"/>
      <c r="G186" s="93"/>
    </row>
    <row r="187" spans="1:7" x14ac:dyDescent="0.25">
      <c r="A187" s="2" t="s">
        <v>141</v>
      </c>
      <c r="B187" s="2"/>
      <c r="C187" s="2"/>
      <c r="D187" s="91" t="s">
        <v>155</v>
      </c>
      <c r="F187" s="53"/>
      <c r="G187" s="93"/>
    </row>
    <row r="188" spans="1:7" x14ac:dyDescent="0.25">
      <c r="F188" s="53"/>
      <c r="G188" s="93"/>
    </row>
    <row r="189" spans="1:7" x14ac:dyDescent="0.25">
      <c r="A189" s="2" t="s">
        <v>142</v>
      </c>
      <c r="D189" s="92">
        <v>1648856.04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v>73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93"/>
    </row>
    <row r="193" spans="1:7" x14ac:dyDescent="0.25">
      <c r="F193" s="53"/>
      <c r="G193" s="93"/>
    </row>
    <row r="194" spans="1:7" x14ac:dyDescent="0.25">
      <c r="A194" s="46"/>
      <c r="E194" s="96"/>
      <c r="F194" s="53"/>
      <c r="G194" s="93"/>
    </row>
    <row r="195" spans="1:7" x14ac:dyDescent="0.25">
      <c r="A195" s="46" t="s">
        <v>145</v>
      </c>
      <c r="E195" s="73"/>
      <c r="F195" s="53"/>
      <c r="G195" s="93"/>
    </row>
    <row r="196" spans="1:7" x14ac:dyDescent="0.25">
      <c r="A196" s="46" t="s">
        <v>146</v>
      </c>
      <c r="E196" s="73"/>
      <c r="F196" s="53"/>
      <c r="G196" s="93"/>
    </row>
    <row r="197" spans="1:7" x14ac:dyDescent="0.25">
      <c r="A197" s="46" t="s">
        <v>147</v>
      </c>
      <c r="E197" s="96"/>
      <c r="F197" s="53"/>
      <c r="G197" s="93"/>
    </row>
    <row r="198" spans="1:7" x14ac:dyDescent="0.25">
      <c r="A198" s="46" t="s">
        <v>148</v>
      </c>
      <c r="E198" s="96" t="s">
        <v>156</v>
      </c>
      <c r="F198" s="53"/>
      <c r="G198" s="93"/>
    </row>
    <row r="199" spans="1:7" x14ac:dyDescent="0.25">
      <c r="A199" s="46"/>
      <c r="E199" s="73"/>
      <c r="F199" s="53"/>
      <c r="G199" s="93"/>
    </row>
    <row r="200" spans="1:7" x14ac:dyDescent="0.25">
      <c r="A200" s="46" t="s">
        <v>149</v>
      </c>
      <c r="E200" s="73"/>
      <c r="F200" s="53"/>
      <c r="G200" s="93"/>
    </row>
    <row r="201" spans="1:7" x14ac:dyDescent="0.25">
      <c r="A201" s="46" t="s">
        <v>150</v>
      </c>
      <c r="E201" s="96" t="s">
        <v>156</v>
      </c>
      <c r="F201" s="53"/>
      <c r="G201" s="93"/>
    </row>
    <row r="202" spans="1:7" x14ac:dyDescent="0.25">
      <c r="A202" s="46"/>
      <c r="E202" s="73"/>
      <c r="F202" s="53"/>
      <c r="G202" s="93"/>
    </row>
    <row r="203" spans="1:7" x14ac:dyDescent="0.25">
      <c r="A203" s="46" t="s">
        <v>151</v>
      </c>
      <c r="E203" s="73"/>
      <c r="F203" s="53"/>
      <c r="G203" s="93"/>
    </row>
    <row r="204" spans="1:7" x14ac:dyDescent="0.25">
      <c r="A204" s="46" t="s">
        <v>152</v>
      </c>
      <c r="E204" s="96" t="s">
        <v>156</v>
      </c>
      <c r="F204" s="53"/>
      <c r="G204" s="93"/>
    </row>
    <row r="205" spans="1:7" x14ac:dyDescent="0.25">
      <c r="A205" s="46"/>
      <c r="E205" s="96"/>
      <c r="F205" s="53"/>
      <c r="G205" s="93"/>
    </row>
    <row r="206" spans="1:7" x14ac:dyDescent="0.25">
      <c r="A206" s="46" t="s">
        <v>153</v>
      </c>
      <c r="E206" s="73"/>
      <c r="G206" s="93"/>
    </row>
    <row r="207" spans="1:7" x14ac:dyDescent="0.25">
      <c r="A207" s="46" t="s">
        <v>154</v>
      </c>
      <c r="E207" s="96" t="s">
        <v>156</v>
      </c>
      <c r="F207" s="49"/>
      <c r="G207" s="93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IV278"/>
  <sheetViews>
    <sheetView showRuler="0" zoomScale="80" zoomScaleNormal="80" zoomScaleSheetLayoutView="90" workbookViewId="0">
      <selection activeCell="E14" sqref="E14"/>
    </sheetView>
  </sheetViews>
  <sheetFormatPr defaultColWidth="9.140625" defaultRowHeight="18" x14ac:dyDescent="0.25"/>
  <cols>
    <col min="1" max="1" width="43.42578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5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6"/>
    </row>
    <row r="3" spans="1:13" ht="15.75" customHeight="1" x14ac:dyDescent="0.3">
      <c r="A3" s="2" t="s">
        <v>1</v>
      </c>
      <c r="B3" s="7">
        <v>44316</v>
      </c>
      <c r="C3" s="8" t="s">
        <v>2</v>
      </c>
      <c r="D3" s="3">
        <v>30</v>
      </c>
      <c r="E3" s="3" t="s">
        <v>3</v>
      </c>
      <c r="F3" s="9">
        <v>44287</v>
      </c>
      <c r="G3" s="3"/>
    </row>
    <row r="4" spans="1:13" ht="15.75" customHeight="1" x14ac:dyDescent="0.3">
      <c r="A4" s="2" t="s">
        <v>4</v>
      </c>
      <c r="B4" s="7">
        <v>44333</v>
      </c>
      <c r="C4" s="8" t="s">
        <v>5</v>
      </c>
      <c r="D4" s="10">
        <v>32</v>
      </c>
      <c r="E4" s="3" t="s">
        <v>6</v>
      </c>
      <c r="F4" s="9">
        <v>44316</v>
      </c>
      <c r="G4" s="3"/>
    </row>
    <row r="5" spans="1:13" ht="17.25" customHeight="1" x14ac:dyDescent="0.3">
      <c r="A5" s="2"/>
      <c r="B5" s="2"/>
      <c r="C5" s="6"/>
      <c r="E5" s="3" t="s">
        <v>7</v>
      </c>
      <c r="F5" s="9">
        <v>44301</v>
      </c>
      <c r="G5" s="3"/>
    </row>
    <row r="6" spans="1:13" ht="15.75" customHeight="1" x14ac:dyDescent="0.3">
      <c r="A6" s="2"/>
      <c r="B6" s="2"/>
      <c r="C6" s="6"/>
      <c r="E6" s="3" t="s">
        <v>8</v>
      </c>
      <c r="F6" s="9">
        <v>44333</v>
      </c>
      <c r="G6" s="3"/>
    </row>
    <row r="7" spans="1:13" x14ac:dyDescent="0.25">
      <c r="A7" s="11"/>
      <c r="B7" s="12"/>
      <c r="C7" s="13"/>
      <c r="D7" s="14"/>
      <c r="E7" s="11"/>
      <c r="F7" s="15"/>
    </row>
    <row r="8" spans="1:13" x14ac:dyDescent="0.25">
      <c r="A8" s="11"/>
      <c r="B8" s="11"/>
      <c r="C8" s="13"/>
      <c r="D8" s="14"/>
      <c r="E8" s="11"/>
      <c r="F8" s="15"/>
    </row>
    <row r="9" spans="1:13" x14ac:dyDescent="0.25">
      <c r="A9" s="16"/>
      <c r="B9" s="17" t="s">
        <v>9</v>
      </c>
      <c r="C9" s="18" t="s">
        <v>10</v>
      </c>
      <c r="D9" s="18" t="s">
        <v>11</v>
      </c>
      <c r="E9" s="18" t="s">
        <v>12</v>
      </c>
      <c r="F9" s="19" t="s">
        <v>13</v>
      </c>
    </row>
    <row r="10" spans="1:13" x14ac:dyDescent="0.25">
      <c r="A10" s="16" t="s">
        <v>14</v>
      </c>
      <c r="B10" s="20"/>
      <c r="C10" s="98">
        <v>1119632940.8099999</v>
      </c>
      <c r="D10" s="22">
        <v>744953892.74000001</v>
      </c>
      <c r="E10" s="23">
        <v>713708819.29999995</v>
      </c>
      <c r="F10" s="24">
        <v>0.68158057620637025</v>
      </c>
      <c r="G10" s="25"/>
      <c r="H10" s="26"/>
      <c r="I10" s="26"/>
      <c r="J10" s="26"/>
      <c r="K10" s="26"/>
      <c r="L10" s="26"/>
      <c r="M10" s="26"/>
    </row>
    <row r="11" spans="1:13" x14ac:dyDescent="0.25">
      <c r="A11" s="16" t="s">
        <v>15</v>
      </c>
      <c r="B11" s="20"/>
      <c r="C11" s="99">
        <v>72495090.620000005</v>
      </c>
      <c r="D11" s="22">
        <v>40489955.020000003</v>
      </c>
      <c r="E11" s="23">
        <v>38125892.140000001</v>
      </c>
      <c r="F11" s="24"/>
      <c r="G11" s="25"/>
      <c r="H11" s="26"/>
      <c r="I11" s="26"/>
      <c r="J11" s="26"/>
      <c r="K11" s="26"/>
      <c r="L11" s="26"/>
      <c r="M11" s="26"/>
    </row>
    <row r="12" spans="1:13" x14ac:dyDescent="0.25">
      <c r="A12" s="16" t="s">
        <v>16</v>
      </c>
      <c r="B12" s="20"/>
      <c r="C12" s="100">
        <v>1047137850.1899999</v>
      </c>
      <c r="D12" s="22">
        <v>704463937.72000003</v>
      </c>
      <c r="E12" s="23">
        <v>675582927.15999997</v>
      </c>
      <c r="F12" s="24"/>
      <c r="G12" s="25"/>
      <c r="H12" s="26"/>
      <c r="I12" s="26"/>
      <c r="J12" s="26"/>
      <c r="K12" s="26"/>
      <c r="L12" s="26"/>
      <c r="M12" s="26"/>
    </row>
    <row r="13" spans="1:13" x14ac:dyDescent="0.25">
      <c r="A13" s="16" t="s">
        <v>17</v>
      </c>
      <c r="B13" s="11"/>
      <c r="C13" s="100">
        <v>1047137850.1900001</v>
      </c>
      <c r="D13" s="22">
        <v>704463937.72000003</v>
      </c>
      <c r="E13" s="23">
        <v>675582927.15999985</v>
      </c>
      <c r="F13" s="24">
        <v>0.64517095532113311</v>
      </c>
      <c r="G13" s="25"/>
      <c r="H13" s="29"/>
      <c r="I13" s="26"/>
      <c r="J13" s="26"/>
      <c r="K13" s="26"/>
      <c r="L13" s="26"/>
      <c r="M13" s="26"/>
    </row>
    <row r="14" spans="1:13" x14ac:dyDescent="0.25">
      <c r="A14" s="30" t="s">
        <v>18</v>
      </c>
      <c r="B14" s="31">
        <v>9.7792999999999995E-3</v>
      </c>
      <c r="C14" s="99">
        <v>162000000</v>
      </c>
      <c r="D14" s="22">
        <v>0</v>
      </c>
      <c r="E14" s="23">
        <v>0</v>
      </c>
      <c r="F14" s="24">
        <v>0</v>
      </c>
      <c r="G14" s="25"/>
      <c r="H14" s="29"/>
      <c r="I14" s="26"/>
      <c r="J14" s="26"/>
      <c r="K14" s="26"/>
      <c r="L14" s="26"/>
      <c r="M14" s="26"/>
    </row>
    <row r="15" spans="1:13" x14ac:dyDescent="0.25">
      <c r="A15" s="30" t="s">
        <v>19</v>
      </c>
      <c r="B15" s="31">
        <v>1.4500000000000001E-2</v>
      </c>
      <c r="C15" s="99">
        <v>352000000</v>
      </c>
      <c r="D15" s="22">
        <v>171326087.53</v>
      </c>
      <c r="E15" s="23">
        <v>142445076.96999994</v>
      </c>
      <c r="F15" s="24">
        <v>0.40467351411931801</v>
      </c>
      <c r="G15" s="25"/>
      <c r="I15" s="26"/>
      <c r="J15" s="26"/>
      <c r="K15" s="26"/>
      <c r="L15" s="26"/>
      <c r="M15" s="26"/>
    </row>
    <row r="16" spans="1:13" x14ac:dyDescent="0.25">
      <c r="A16" s="30" t="s">
        <v>20</v>
      </c>
      <c r="B16" s="31">
        <v>0</v>
      </c>
      <c r="C16" s="99">
        <v>0</v>
      </c>
      <c r="D16" s="22">
        <v>0</v>
      </c>
      <c r="E16" s="23">
        <v>0</v>
      </c>
      <c r="F16" s="24">
        <v>0</v>
      </c>
      <c r="G16" s="25"/>
      <c r="I16" s="26"/>
      <c r="J16" s="26"/>
      <c r="K16" s="26"/>
      <c r="L16" s="26"/>
      <c r="M16" s="26"/>
    </row>
    <row r="17" spans="1:13" x14ac:dyDescent="0.25">
      <c r="A17" s="30" t="s">
        <v>21</v>
      </c>
      <c r="B17" s="31">
        <v>1.38E-2</v>
      </c>
      <c r="C17" s="99">
        <v>401000000</v>
      </c>
      <c r="D17" s="22">
        <v>401000000</v>
      </c>
      <c r="E17" s="23">
        <v>401000000</v>
      </c>
      <c r="F17" s="24">
        <v>1</v>
      </c>
      <c r="G17" s="25"/>
      <c r="I17" s="26"/>
      <c r="J17" s="26"/>
      <c r="K17" s="26"/>
      <c r="L17" s="26"/>
      <c r="M17" s="26"/>
    </row>
    <row r="18" spans="1:13" x14ac:dyDescent="0.25">
      <c r="A18" s="30" t="s">
        <v>22</v>
      </c>
      <c r="B18" s="31">
        <v>1.7000000000000001E-2</v>
      </c>
      <c r="C18" s="99">
        <v>85000000</v>
      </c>
      <c r="D18" s="22">
        <v>85000000</v>
      </c>
      <c r="E18" s="23">
        <v>85000000</v>
      </c>
      <c r="F18" s="24">
        <v>1</v>
      </c>
      <c r="I18" s="26"/>
      <c r="J18" s="26"/>
      <c r="K18" s="26"/>
      <c r="L18" s="26"/>
      <c r="M18" s="26"/>
    </row>
    <row r="19" spans="1:13" x14ac:dyDescent="0.25">
      <c r="A19" s="30" t="s">
        <v>23</v>
      </c>
      <c r="B19" s="31">
        <v>0</v>
      </c>
      <c r="C19" s="98">
        <v>47137850.189999998</v>
      </c>
      <c r="D19" s="22">
        <v>47137850.189999998</v>
      </c>
      <c r="E19" s="23">
        <v>47137850.189999998</v>
      </c>
      <c r="F19" s="24">
        <v>1</v>
      </c>
      <c r="I19" s="26"/>
      <c r="J19" s="26"/>
      <c r="K19" s="26"/>
      <c r="L19" s="26"/>
      <c r="M19" s="26"/>
    </row>
    <row r="20" spans="1:13" x14ac:dyDescent="0.25">
      <c r="A20" s="32"/>
      <c r="B20" s="33"/>
      <c r="C20" s="34"/>
      <c r="D20" s="34"/>
      <c r="E20" s="34"/>
      <c r="F20" s="35"/>
    </row>
    <row r="21" spans="1:13" x14ac:dyDescent="0.25">
      <c r="A21" s="32"/>
      <c r="B21" s="33"/>
      <c r="C21" s="34"/>
      <c r="D21" s="34"/>
      <c r="E21" s="34"/>
      <c r="F21" s="36"/>
    </row>
    <row r="22" spans="1:13" ht="54" x14ac:dyDescent="0.25">
      <c r="A22" s="32"/>
      <c r="B22" s="37" t="s">
        <v>24</v>
      </c>
      <c r="C22" s="37" t="s">
        <v>25</v>
      </c>
      <c r="D22" s="38" t="s">
        <v>26</v>
      </c>
      <c r="E22" s="38" t="s">
        <v>27</v>
      </c>
      <c r="F22" s="36"/>
    </row>
    <row r="23" spans="1:13" x14ac:dyDescent="0.25">
      <c r="A23" s="32" t="s">
        <v>18</v>
      </c>
      <c r="B23" s="22">
        <v>0</v>
      </c>
      <c r="C23" s="22">
        <v>0</v>
      </c>
      <c r="D23" s="39">
        <v>0</v>
      </c>
      <c r="E23" s="40">
        <v>0</v>
      </c>
      <c r="F23" s="36"/>
    </row>
    <row r="24" spans="1:13" x14ac:dyDescent="0.25">
      <c r="A24" s="32" t="s">
        <v>19</v>
      </c>
      <c r="B24" s="22">
        <v>28881010.560000062</v>
      </c>
      <c r="C24" s="22">
        <v>207019.02</v>
      </c>
      <c r="D24" s="39">
        <v>82.048325454545633</v>
      </c>
      <c r="E24" s="40">
        <v>0.58812221590909086</v>
      </c>
      <c r="F24" s="36"/>
    </row>
    <row r="25" spans="1:13" x14ac:dyDescent="0.25">
      <c r="A25" s="32" t="s">
        <v>20</v>
      </c>
      <c r="B25" s="22">
        <v>0</v>
      </c>
      <c r="C25" s="22">
        <v>0</v>
      </c>
      <c r="D25" s="39">
        <v>0</v>
      </c>
      <c r="E25" s="40">
        <v>0</v>
      </c>
      <c r="F25" s="36"/>
    </row>
    <row r="26" spans="1:13" x14ac:dyDescent="0.25">
      <c r="A26" s="32" t="s">
        <v>21</v>
      </c>
      <c r="B26" s="22">
        <v>0</v>
      </c>
      <c r="C26" s="22">
        <v>461150</v>
      </c>
      <c r="D26" s="39">
        <v>0</v>
      </c>
      <c r="E26" s="40">
        <v>1.1499999999999999</v>
      </c>
      <c r="F26" s="36"/>
    </row>
    <row r="27" spans="1:13" x14ac:dyDescent="0.25">
      <c r="A27" s="32" t="s">
        <v>22</v>
      </c>
      <c r="B27" s="22">
        <v>0</v>
      </c>
      <c r="C27" s="22">
        <v>120416.67</v>
      </c>
      <c r="D27" s="39">
        <v>0</v>
      </c>
      <c r="E27" s="40">
        <v>1.416666705882353</v>
      </c>
      <c r="F27" s="36"/>
    </row>
    <row r="28" spans="1:13" x14ac:dyDescent="0.25">
      <c r="A28" s="32" t="s">
        <v>23</v>
      </c>
      <c r="B28" s="22">
        <v>0</v>
      </c>
      <c r="C28" s="22">
        <v>0</v>
      </c>
      <c r="D28" s="39">
        <v>0</v>
      </c>
      <c r="E28" s="40">
        <v>0</v>
      </c>
      <c r="F28" s="36"/>
    </row>
    <row r="29" spans="1:13" ht="18.75" thickBot="1" x14ac:dyDescent="0.3">
      <c r="A29" s="41" t="s">
        <v>28</v>
      </c>
      <c r="B29" s="42">
        <v>28881010.560000062</v>
      </c>
      <c r="C29" s="42">
        <v>788585.69000000006</v>
      </c>
      <c r="D29" s="43"/>
      <c r="E29" s="34"/>
      <c r="F29" s="36"/>
    </row>
    <row r="30" spans="1:13" x14ac:dyDescent="0.25">
      <c r="B30" s="29"/>
      <c r="C30" s="29"/>
      <c r="D30" s="44"/>
      <c r="E30" s="29"/>
      <c r="F30" s="45"/>
    </row>
    <row r="31" spans="1:13" x14ac:dyDescent="0.25">
      <c r="A31" s="46"/>
      <c r="B31" s="47"/>
      <c r="C31" s="29"/>
      <c r="D31" s="29"/>
      <c r="E31" s="29"/>
      <c r="F31" s="45"/>
    </row>
    <row r="32" spans="1:13" x14ac:dyDescent="0.25">
      <c r="A32" s="3" t="s">
        <v>29</v>
      </c>
      <c r="E32" s="48"/>
    </row>
    <row r="33" spans="1:7" x14ac:dyDescent="0.25">
      <c r="E33" s="48"/>
      <c r="F33" s="49"/>
      <c r="G33" s="50"/>
    </row>
    <row r="34" spans="1:7" x14ac:dyDescent="0.25">
      <c r="A34" s="46" t="s">
        <v>30</v>
      </c>
      <c r="F34" s="49"/>
      <c r="G34" s="50"/>
    </row>
    <row r="35" spans="1:7" x14ac:dyDescent="0.25">
      <c r="A35" s="51" t="s">
        <v>31</v>
      </c>
      <c r="E35" s="52">
        <v>1908380.87</v>
      </c>
      <c r="F35" s="53"/>
      <c r="G35" s="93"/>
    </row>
    <row r="36" spans="1:7" x14ac:dyDescent="0.25">
      <c r="A36" s="51" t="s">
        <v>32</v>
      </c>
      <c r="E36" s="55">
        <v>0</v>
      </c>
      <c r="F36" s="53"/>
      <c r="G36" s="93"/>
    </row>
    <row r="37" spans="1:7" x14ac:dyDescent="0.25">
      <c r="A37" s="46" t="s">
        <v>33</v>
      </c>
      <c r="E37" s="52">
        <v>1908380.87</v>
      </c>
      <c r="F37" s="53"/>
      <c r="G37" s="93"/>
    </row>
    <row r="38" spans="1:7" x14ac:dyDescent="0.25">
      <c r="E38" s="56"/>
      <c r="F38" s="53"/>
      <c r="G38" s="93"/>
    </row>
    <row r="39" spans="1:7" x14ac:dyDescent="0.25">
      <c r="A39" s="46" t="s">
        <v>34</v>
      </c>
      <c r="E39" s="56"/>
      <c r="F39" s="53"/>
      <c r="G39" s="93"/>
    </row>
    <row r="40" spans="1:7" x14ac:dyDescent="0.25">
      <c r="A40" s="51" t="s">
        <v>35</v>
      </c>
      <c r="E40" s="52">
        <v>30681986.809999999</v>
      </c>
      <c r="F40" s="53"/>
      <c r="G40" s="93"/>
    </row>
    <row r="41" spans="1:7" x14ac:dyDescent="0.25">
      <c r="A41" s="51" t="s">
        <v>36</v>
      </c>
      <c r="E41" s="55">
        <v>0</v>
      </c>
      <c r="F41" s="53"/>
      <c r="G41" s="93"/>
    </row>
    <row r="42" spans="1:7" x14ac:dyDescent="0.25">
      <c r="A42" s="46" t="s">
        <v>37</v>
      </c>
      <c r="E42" s="52">
        <v>30681986.809999999</v>
      </c>
      <c r="F42" s="53"/>
      <c r="G42" s="93"/>
    </row>
    <row r="43" spans="1:7" x14ac:dyDescent="0.25">
      <c r="A43" s="51"/>
      <c r="E43" s="57"/>
      <c r="F43" s="53"/>
      <c r="G43" s="93"/>
    </row>
    <row r="44" spans="1:7" x14ac:dyDescent="0.25">
      <c r="A44" s="46" t="s">
        <v>38</v>
      </c>
      <c r="E44" s="52">
        <v>460564.93</v>
      </c>
      <c r="F44" s="53"/>
      <c r="G44" s="93"/>
    </row>
    <row r="45" spans="1:7" x14ac:dyDescent="0.25">
      <c r="A45" s="46"/>
      <c r="E45" s="52"/>
      <c r="F45" s="53"/>
      <c r="G45" s="93"/>
    </row>
    <row r="46" spans="1:7" x14ac:dyDescent="0.25">
      <c r="A46" s="46"/>
      <c r="E46" s="58"/>
      <c r="F46" s="53"/>
      <c r="G46" s="93"/>
    </row>
    <row r="47" spans="1:7" ht="18.75" thickBot="1" x14ac:dyDescent="0.3">
      <c r="A47" s="3" t="s">
        <v>39</v>
      </c>
      <c r="E47" s="59">
        <v>33050932.609999999</v>
      </c>
      <c r="F47" s="53"/>
      <c r="G47" s="93"/>
    </row>
    <row r="48" spans="1:7" ht="18.75" thickTop="1" x14ac:dyDescent="0.25">
      <c r="E48" s="60"/>
      <c r="F48" s="53"/>
      <c r="G48" s="93"/>
    </row>
    <row r="49" spans="1:7" x14ac:dyDescent="0.25">
      <c r="A49" s="3" t="s">
        <v>40</v>
      </c>
      <c r="D49" s="61"/>
      <c r="E49" s="62"/>
      <c r="F49" s="53"/>
      <c r="G49" s="93"/>
    </row>
    <row r="50" spans="1:7" x14ac:dyDescent="0.25">
      <c r="D50" s="63" t="s">
        <v>41</v>
      </c>
      <c r="E50" s="63" t="s">
        <v>42</v>
      </c>
      <c r="F50" s="53"/>
      <c r="G50" s="93"/>
    </row>
    <row r="51" spans="1:7" x14ac:dyDescent="0.25">
      <c r="A51" s="46" t="s">
        <v>43</v>
      </c>
      <c r="D51" s="64">
        <v>40137</v>
      </c>
      <c r="E51" s="58">
        <v>704463937.72000003</v>
      </c>
      <c r="F51" s="53"/>
      <c r="G51" s="93"/>
    </row>
    <row r="52" spans="1:7" x14ac:dyDescent="0.25">
      <c r="A52" s="46" t="s">
        <v>44</v>
      </c>
      <c r="D52" s="65"/>
      <c r="E52" s="55">
        <v>28881010.560000062</v>
      </c>
      <c r="F52" s="53"/>
      <c r="G52" s="93"/>
    </row>
    <row r="53" spans="1:7" x14ac:dyDescent="0.25">
      <c r="A53" s="46"/>
      <c r="D53" s="66">
        <v>38875</v>
      </c>
      <c r="E53" s="67">
        <v>675582927.15999997</v>
      </c>
      <c r="F53" s="53"/>
      <c r="G53" s="93"/>
    </row>
    <row r="54" spans="1:7" x14ac:dyDescent="0.25">
      <c r="F54" s="53"/>
      <c r="G54" s="93"/>
    </row>
    <row r="55" spans="1:7" x14ac:dyDescent="0.25">
      <c r="A55" s="3" t="s">
        <v>45</v>
      </c>
      <c r="E55" s="61"/>
      <c r="F55" s="53"/>
      <c r="G55" s="93"/>
    </row>
    <row r="56" spans="1:7" x14ac:dyDescent="0.25">
      <c r="F56" s="53"/>
      <c r="G56" s="93"/>
    </row>
    <row r="57" spans="1:7" x14ac:dyDescent="0.25">
      <c r="A57" s="46" t="s">
        <v>39</v>
      </c>
      <c r="E57" s="68">
        <v>33050932.609999999</v>
      </c>
      <c r="F57" s="53"/>
      <c r="G57" s="93"/>
    </row>
    <row r="58" spans="1:7" x14ac:dyDescent="0.25">
      <c r="A58" s="46" t="s">
        <v>46</v>
      </c>
      <c r="E58" s="68">
        <v>0</v>
      </c>
      <c r="F58" s="53"/>
      <c r="G58" s="93"/>
    </row>
    <row r="59" spans="1:7" x14ac:dyDescent="0.25">
      <c r="A59" s="46" t="s">
        <v>47</v>
      </c>
      <c r="E59" s="69">
        <v>33050932.609999999</v>
      </c>
      <c r="F59" s="53"/>
      <c r="G59" s="93"/>
    </row>
    <row r="60" spans="1:7" x14ac:dyDescent="0.25">
      <c r="F60" s="53"/>
      <c r="G60" s="93"/>
    </row>
    <row r="61" spans="1:7" x14ac:dyDescent="0.25">
      <c r="A61" s="46" t="s">
        <v>48</v>
      </c>
      <c r="E61" s="29">
        <v>0</v>
      </c>
      <c r="F61" s="53"/>
      <c r="G61" s="93"/>
    </row>
    <row r="62" spans="1:7" x14ac:dyDescent="0.25">
      <c r="F62" s="53"/>
      <c r="G62" s="93"/>
    </row>
    <row r="63" spans="1:7" x14ac:dyDescent="0.25">
      <c r="A63" s="46" t="s">
        <v>49</v>
      </c>
      <c r="F63" s="53"/>
      <c r="G63" s="93"/>
    </row>
    <row r="64" spans="1:7" x14ac:dyDescent="0.25">
      <c r="A64" s="51" t="s">
        <v>50</v>
      </c>
      <c r="E64" s="68">
        <v>620794.91</v>
      </c>
      <c r="F64" s="53"/>
      <c r="G64" s="93"/>
    </row>
    <row r="65" spans="1:7" x14ac:dyDescent="0.25">
      <c r="A65" s="51" t="s">
        <v>51</v>
      </c>
      <c r="E65" s="68">
        <v>620794.91</v>
      </c>
      <c r="F65" s="53"/>
      <c r="G65" s="93"/>
    </row>
    <row r="66" spans="1:7" x14ac:dyDescent="0.25">
      <c r="A66" s="51" t="s">
        <v>52</v>
      </c>
      <c r="E66" s="69">
        <v>0</v>
      </c>
      <c r="F66" s="53"/>
      <c r="G66" s="93"/>
    </row>
    <row r="67" spans="1:7" x14ac:dyDescent="0.25">
      <c r="F67" s="53"/>
      <c r="G67" s="93"/>
    </row>
    <row r="68" spans="1:7" x14ac:dyDescent="0.25">
      <c r="A68" s="46" t="s">
        <v>53</v>
      </c>
      <c r="F68" s="53"/>
      <c r="G68" s="93"/>
    </row>
    <row r="69" spans="1:7" x14ac:dyDescent="0.25">
      <c r="A69" s="51" t="s">
        <v>54</v>
      </c>
      <c r="F69" s="53"/>
      <c r="G69" s="93"/>
    </row>
    <row r="70" spans="1:7" x14ac:dyDescent="0.25">
      <c r="A70" s="70" t="s">
        <v>55</v>
      </c>
      <c r="E70" s="68">
        <v>0</v>
      </c>
      <c r="F70" s="53"/>
      <c r="G70" s="93"/>
    </row>
    <row r="71" spans="1:7" x14ac:dyDescent="0.25">
      <c r="A71" s="70" t="s">
        <v>56</v>
      </c>
      <c r="E71" s="68">
        <v>0</v>
      </c>
      <c r="F71" s="53"/>
      <c r="G71" s="93"/>
    </row>
    <row r="72" spans="1:7" x14ac:dyDescent="0.25">
      <c r="A72" s="70" t="s">
        <v>57</v>
      </c>
      <c r="E72" s="68">
        <v>0</v>
      </c>
      <c r="F72" s="53"/>
      <c r="G72" s="93"/>
    </row>
    <row r="73" spans="1:7" x14ac:dyDescent="0.25">
      <c r="A73" s="70"/>
      <c r="E73" s="68"/>
      <c r="F73" s="53"/>
      <c r="G73" s="93"/>
    </row>
    <row r="74" spans="1:7" x14ac:dyDescent="0.25">
      <c r="A74" s="70" t="s">
        <v>58</v>
      </c>
      <c r="E74" s="68">
        <v>0</v>
      </c>
      <c r="F74" s="53"/>
      <c r="G74" s="93"/>
    </row>
    <row r="75" spans="1:7" x14ac:dyDescent="0.25">
      <c r="A75" s="70" t="s">
        <v>59</v>
      </c>
      <c r="E75" s="68">
        <v>0</v>
      </c>
      <c r="F75" s="53"/>
      <c r="G75" s="93"/>
    </row>
    <row r="76" spans="1:7" x14ac:dyDescent="0.25">
      <c r="F76" s="53"/>
      <c r="G76" s="93"/>
    </row>
    <row r="77" spans="1:7" x14ac:dyDescent="0.25">
      <c r="A77" s="51" t="s">
        <v>60</v>
      </c>
      <c r="F77" s="53"/>
      <c r="G77" s="93"/>
    </row>
    <row r="78" spans="1:7" x14ac:dyDescent="0.25">
      <c r="A78" s="70" t="s">
        <v>61</v>
      </c>
      <c r="E78" s="68">
        <v>0</v>
      </c>
      <c r="F78" s="53"/>
      <c r="G78" s="93"/>
    </row>
    <row r="79" spans="1:7" x14ac:dyDescent="0.25">
      <c r="A79" s="70" t="s">
        <v>62</v>
      </c>
      <c r="E79" s="68">
        <v>0</v>
      </c>
      <c r="F79" s="53"/>
      <c r="G79" s="93"/>
    </row>
    <row r="80" spans="1:7" x14ac:dyDescent="0.25">
      <c r="A80" s="70" t="s">
        <v>63</v>
      </c>
      <c r="E80" s="68">
        <v>207019.02</v>
      </c>
      <c r="F80" s="53"/>
      <c r="G80" s="93"/>
    </row>
    <row r="81" spans="1:7" x14ac:dyDescent="0.25">
      <c r="A81" s="70"/>
      <c r="E81" s="68"/>
      <c r="F81" s="53"/>
      <c r="G81" s="93"/>
    </row>
    <row r="82" spans="1:7" x14ac:dyDescent="0.25">
      <c r="A82" s="70" t="s">
        <v>64</v>
      </c>
      <c r="E82" s="68">
        <v>207019.02</v>
      </c>
      <c r="F82" s="53"/>
      <c r="G82" s="93"/>
    </row>
    <row r="83" spans="1:7" x14ac:dyDescent="0.25">
      <c r="A83" s="70" t="s">
        <v>65</v>
      </c>
      <c r="E83" s="68">
        <v>0</v>
      </c>
      <c r="F83" s="53"/>
      <c r="G83" s="93"/>
    </row>
    <row r="84" spans="1:7" x14ac:dyDescent="0.25">
      <c r="A84" s="70"/>
      <c r="F84" s="53"/>
      <c r="G84" s="93"/>
    </row>
    <row r="85" spans="1:7" x14ac:dyDescent="0.25">
      <c r="A85" s="51" t="s">
        <v>66</v>
      </c>
      <c r="F85" s="53"/>
      <c r="G85" s="93"/>
    </row>
    <row r="86" spans="1:7" x14ac:dyDescent="0.25">
      <c r="A86" s="70" t="s">
        <v>67</v>
      </c>
      <c r="E86" s="68">
        <v>0</v>
      </c>
      <c r="F86" s="53"/>
      <c r="G86" s="93"/>
    </row>
    <row r="87" spans="1:7" x14ac:dyDescent="0.25">
      <c r="A87" s="70" t="s">
        <v>68</v>
      </c>
      <c r="E87" s="68">
        <v>0</v>
      </c>
      <c r="F87" s="53"/>
      <c r="G87" s="93"/>
    </row>
    <row r="88" spans="1:7" x14ac:dyDescent="0.25">
      <c r="A88" s="70" t="s">
        <v>69</v>
      </c>
      <c r="E88" s="68">
        <v>0</v>
      </c>
      <c r="F88" s="53"/>
      <c r="G88" s="93"/>
    </row>
    <row r="89" spans="1:7" x14ac:dyDescent="0.25">
      <c r="A89" s="70"/>
      <c r="E89" s="68"/>
      <c r="F89" s="53"/>
      <c r="G89" s="93"/>
    </row>
    <row r="90" spans="1:7" x14ac:dyDescent="0.25">
      <c r="A90" s="70" t="s">
        <v>70</v>
      </c>
      <c r="E90" s="68">
        <v>0</v>
      </c>
      <c r="F90" s="53"/>
      <c r="G90" s="93"/>
    </row>
    <row r="91" spans="1:7" x14ac:dyDescent="0.25">
      <c r="A91" s="70" t="s">
        <v>71</v>
      </c>
      <c r="E91" s="68">
        <v>0</v>
      </c>
      <c r="F91" s="53"/>
      <c r="G91" s="93"/>
    </row>
    <row r="92" spans="1:7" x14ac:dyDescent="0.25">
      <c r="A92" s="70"/>
      <c r="F92" s="53"/>
      <c r="G92" s="93"/>
    </row>
    <row r="93" spans="1:7" x14ac:dyDescent="0.25">
      <c r="A93" s="51" t="s">
        <v>72</v>
      </c>
      <c r="F93" s="53"/>
      <c r="G93" s="93"/>
    </row>
    <row r="94" spans="1:7" x14ac:dyDescent="0.25">
      <c r="A94" s="70" t="s">
        <v>73</v>
      </c>
      <c r="E94" s="68">
        <v>0</v>
      </c>
      <c r="F94" s="53"/>
      <c r="G94" s="93"/>
    </row>
    <row r="95" spans="1:7" x14ac:dyDescent="0.25">
      <c r="A95" s="70" t="s">
        <v>74</v>
      </c>
      <c r="E95" s="68">
        <v>0</v>
      </c>
      <c r="F95" s="53"/>
      <c r="G95" s="93"/>
    </row>
    <row r="96" spans="1:7" x14ac:dyDescent="0.25">
      <c r="A96" s="70" t="s">
        <v>75</v>
      </c>
      <c r="E96" s="68">
        <v>461150</v>
      </c>
      <c r="F96" s="53"/>
      <c r="G96" s="93"/>
    </row>
    <row r="97" spans="1:7" x14ac:dyDescent="0.25">
      <c r="A97" s="70"/>
      <c r="E97" s="68"/>
      <c r="F97" s="53"/>
      <c r="G97" s="93"/>
    </row>
    <row r="98" spans="1:7" x14ac:dyDescent="0.25">
      <c r="A98" s="70" t="s">
        <v>76</v>
      </c>
      <c r="E98" s="68">
        <v>461150</v>
      </c>
      <c r="F98" s="53"/>
      <c r="G98" s="93"/>
    </row>
    <row r="99" spans="1:7" x14ac:dyDescent="0.25">
      <c r="A99" s="70" t="s">
        <v>77</v>
      </c>
      <c r="E99" s="68">
        <v>0</v>
      </c>
      <c r="F99" s="53"/>
      <c r="G99" s="93"/>
    </row>
    <row r="100" spans="1:7" x14ac:dyDescent="0.25">
      <c r="F100" s="53"/>
      <c r="G100" s="93"/>
    </row>
    <row r="101" spans="1:7" x14ac:dyDescent="0.25">
      <c r="A101" s="51" t="s">
        <v>78</v>
      </c>
      <c r="F101" s="53"/>
      <c r="G101" s="93"/>
    </row>
    <row r="102" spans="1:7" x14ac:dyDescent="0.25">
      <c r="A102" s="70" t="s">
        <v>79</v>
      </c>
      <c r="E102" s="68">
        <v>0</v>
      </c>
      <c r="F102" s="53"/>
      <c r="G102" s="93"/>
    </row>
    <row r="103" spans="1:7" x14ac:dyDescent="0.25">
      <c r="A103" s="70" t="s">
        <v>80</v>
      </c>
      <c r="E103" s="68">
        <v>0</v>
      </c>
      <c r="F103" s="53"/>
      <c r="G103" s="93"/>
    </row>
    <row r="104" spans="1:7" x14ac:dyDescent="0.25">
      <c r="A104" s="70" t="s">
        <v>81</v>
      </c>
      <c r="E104" s="68">
        <v>120416.67</v>
      </c>
      <c r="F104" s="53"/>
      <c r="G104" s="93"/>
    </row>
    <row r="105" spans="1:7" x14ac:dyDescent="0.25">
      <c r="A105" s="70"/>
      <c r="E105" s="68"/>
      <c r="F105" s="53"/>
      <c r="G105" s="93"/>
    </row>
    <row r="106" spans="1:7" x14ac:dyDescent="0.25">
      <c r="A106" s="70" t="s">
        <v>82</v>
      </c>
      <c r="E106" s="68">
        <v>120416.67</v>
      </c>
      <c r="F106" s="53"/>
      <c r="G106" s="93"/>
    </row>
    <row r="107" spans="1:7" x14ac:dyDescent="0.25">
      <c r="A107" s="70" t="s">
        <v>83</v>
      </c>
      <c r="E107" s="68">
        <v>0</v>
      </c>
      <c r="F107" s="53"/>
      <c r="G107" s="93"/>
    </row>
    <row r="108" spans="1:7" x14ac:dyDescent="0.25">
      <c r="A108" s="70"/>
      <c r="E108" s="29"/>
      <c r="F108" s="53"/>
      <c r="G108" s="93"/>
    </row>
    <row r="109" spans="1:7" x14ac:dyDescent="0.25">
      <c r="A109" s="51" t="s">
        <v>84</v>
      </c>
      <c r="F109" s="53"/>
      <c r="G109" s="93"/>
    </row>
    <row r="110" spans="1:7" x14ac:dyDescent="0.25">
      <c r="A110" s="70" t="s">
        <v>85</v>
      </c>
      <c r="E110" s="69">
        <v>788585.69000000006</v>
      </c>
      <c r="F110" s="53"/>
      <c r="G110" s="93"/>
    </row>
    <row r="111" spans="1:7" x14ac:dyDescent="0.25">
      <c r="A111" s="70" t="s">
        <v>86</v>
      </c>
      <c r="E111" s="69">
        <v>788585.69000000006</v>
      </c>
      <c r="F111" s="53"/>
      <c r="G111" s="93"/>
    </row>
    <row r="112" spans="1:7" x14ac:dyDescent="0.25">
      <c r="A112" s="70" t="s">
        <v>87</v>
      </c>
      <c r="E112" s="69">
        <v>0</v>
      </c>
      <c r="F112" s="53"/>
      <c r="G112" s="93"/>
    </row>
    <row r="113" spans="1:7" x14ac:dyDescent="0.25">
      <c r="A113" s="70" t="s">
        <v>88</v>
      </c>
      <c r="E113" s="69">
        <v>0</v>
      </c>
      <c r="F113" s="53"/>
      <c r="G113" s="93"/>
    </row>
    <row r="114" spans="1:7" x14ac:dyDescent="0.25">
      <c r="F114" s="53"/>
      <c r="G114" s="93"/>
    </row>
    <row r="115" spans="1:7" x14ac:dyDescent="0.25">
      <c r="A115" s="46" t="s">
        <v>89</v>
      </c>
      <c r="E115" s="26">
        <v>31641552.009383332</v>
      </c>
      <c r="F115" s="53"/>
      <c r="G115" s="93"/>
    </row>
    <row r="116" spans="1:7" x14ac:dyDescent="0.25">
      <c r="A116" s="51"/>
      <c r="F116" s="53"/>
      <c r="G116" s="93"/>
    </row>
    <row r="117" spans="1:7" x14ac:dyDescent="0.25">
      <c r="A117" s="46" t="s">
        <v>90</v>
      </c>
      <c r="E117" s="71">
        <v>28881010.560000062</v>
      </c>
      <c r="F117" s="53"/>
      <c r="G117" s="93"/>
    </row>
    <row r="118" spans="1:7" x14ac:dyDescent="0.25">
      <c r="A118" s="46"/>
      <c r="F118" s="53"/>
      <c r="G118" s="93"/>
    </row>
    <row r="119" spans="1:7" x14ac:dyDescent="0.25">
      <c r="A119" s="51" t="s">
        <v>91</v>
      </c>
      <c r="E119" s="68">
        <v>0</v>
      </c>
      <c r="F119" s="53"/>
      <c r="G119" s="93"/>
    </row>
    <row r="120" spans="1:7" x14ac:dyDescent="0.25">
      <c r="A120" s="51" t="s">
        <v>92</v>
      </c>
      <c r="E120" s="72">
        <v>28881010.560000062</v>
      </c>
      <c r="F120" s="53"/>
      <c r="G120" s="93"/>
    </row>
    <row r="121" spans="1:7" x14ac:dyDescent="0.25">
      <c r="A121" s="51" t="s">
        <v>93</v>
      </c>
      <c r="E121" s="69">
        <v>0</v>
      </c>
      <c r="F121" s="53"/>
      <c r="G121" s="93"/>
    </row>
    <row r="122" spans="1:7" x14ac:dyDescent="0.25">
      <c r="A122" s="51"/>
      <c r="E122" s="26"/>
      <c r="F122" s="53"/>
      <c r="G122" s="93"/>
    </row>
    <row r="123" spans="1:7" x14ac:dyDescent="0.25">
      <c r="A123" s="46" t="s">
        <v>94</v>
      </c>
      <c r="E123" s="69">
        <v>0</v>
      </c>
      <c r="F123" s="53"/>
      <c r="G123" s="93"/>
    </row>
    <row r="124" spans="1:7" x14ac:dyDescent="0.25">
      <c r="A124" s="46"/>
      <c r="E124" s="73"/>
      <c r="F124" s="53"/>
      <c r="G124" s="93"/>
    </row>
    <row r="125" spans="1:7" x14ac:dyDescent="0.25">
      <c r="A125" s="51" t="s">
        <v>95</v>
      </c>
      <c r="E125" s="68">
        <v>0</v>
      </c>
      <c r="F125" s="53"/>
      <c r="G125" s="93"/>
    </row>
    <row r="126" spans="1:7" x14ac:dyDescent="0.25">
      <c r="A126" s="51" t="s">
        <v>96</v>
      </c>
      <c r="E126" s="69">
        <v>0</v>
      </c>
      <c r="F126" s="53"/>
      <c r="G126" s="93"/>
    </row>
    <row r="127" spans="1:7" x14ac:dyDescent="0.25">
      <c r="A127" s="51" t="s">
        <v>97</v>
      </c>
      <c r="E127" s="69">
        <v>0</v>
      </c>
      <c r="F127" s="53"/>
      <c r="G127" s="93"/>
    </row>
    <row r="128" spans="1:7" x14ac:dyDescent="0.25">
      <c r="A128" s="51"/>
      <c r="E128" s="26"/>
      <c r="F128" s="53"/>
      <c r="G128" s="93"/>
    </row>
    <row r="129" spans="1:7" x14ac:dyDescent="0.25">
      <c r="A129" s="46" t="s">
        <v>98</v>
      </c>
      <c r="E129" s="69">
        <v>2760541.44938327</v>
      </c>
      <c r="F129" s="53"/>
      <c r="G129" s="93"/>
    </row>
    <row r="130" spans="1:7" x14ac:dyDescent="0.25">
      <c r="A130" s="51" t="s">
        <v>99</v>
      </c>
      <c r="E130" s="68">
        <v>0</v>
      </c>
      <c r="F130" s="53"/>
      <c r="G130" s="93"/>
    </row>
    <row r="131" spans="1:7" x14ac:dyDescent="0.25">
      <c r="A131" s="46" t="s">
        <v>100</v>
      </c>
      <c r="E131" s="69">
        <v>2760541.44938327</v>
      </c>
      <c r="F131" s="53"/>
      <c r="G131" s="93"/>
    </row>
    <row r="132" spans="1:7" x14ac:dyDescent="0.25">
      <c r="F132" s="53"/>
      <c r="G132" s="93"/>
    </row>
    <row r="133" spans="1:7" hidden="1" x14ac:dyDescent="0.25">
      <c r="A133" s="3" t="s">
        <v>101</v>
      </c>
      <c r="F133" s="53"/>
      <c r="G133" s="93"/>
    </row>
    <row r="134" spans="1:7" hidden="1" x14ac:dyDescent="0.25">
      <c r="F134" s="53"/>
      <c r="G134" s="93"/>
    </row>
    <row r="135" spans="1:7" hidden="1" x14ac:dyDescent="0.25">
      <c r="A135" s="46" t="s">
        <v>102</v>
      </c>
      <c r="E135" s="68">
        <v>0</v>
      </c>
      <c r="F135" s="53"/>
      <c r="G135" s="93"/>
    </row>
    <row r="136" spans="1:7" hidden="1" x14ac:dyDescent="0.25">
      <c r="A136" s="46" t="s">
        <v>103</v>
      </c>
      <c r="E136" s="74">
        <v>0</v>
      </c>
      <c r="F136" s="53"/>
      <c r="G136" s="93"/>
    </row>
    <row r="137" spans="1:7" hidden="1" x14ac:dyDescent="0.25">
      <c r="A137" s="46" t="s">
        <v>104</v>
      </c>
      <c r="E137" s="69">
        <v>0</v>
      </c>
      <c r="F137" s="53"/>
      <c r="G137" s="93"/>
    </row>
    <row r="138" spans="1:7" hidden="1" x14ac:dyDescent="0.25">
      <c r="A138" s="46"/>
      <c r="E138" s="26"/>
      <c r="F138" s="53"/>
      <c r="G138" s="93"/>
    </row>
    <row r="139" spans="1:7" hidden="1" x14ac:dyDescent="0.25">
      <c r="A139" s="46"/>
      <c r="E139" s="26"/>
      <c r="F139" s="53"/>
      <c r="G139" s="93"/>
    </row>
    <row r="140" spans="1:7" x14ac:dyDescent="0.25">
      <c r="F140" s="53"/>
      <c r="G140" s="93"/>
    </row>
    <row r="141" spans="1:7" x14ac:dyDescent="0.25">
      <c r="A141" s="3" t="s">
        <v>105</v>
      </c>
      <c r="F141" s="53"/>
      <c r="G141" s="93"/>
    </row>
    <row r="142" spans="1:7" x14ac:dyDescent="0.25">
      <c r="F142" s="53"/>
      <c r="G142" s="93"/>
    </row>
    <row r="143" spans="1:7" x14ac:dyDescent="0.25">
      <c r="A143" s="46" t="s">
        <v>106</v>
      </c>
      <c r="E143" s="69">
        <v>10471378.5</v>
      </c>
      <c r="F143" s="53"/>
      <c r="G143" s="93"/>
    </row>
    <row r="144" spans="1:7" x14ac:dyDescent="0.25">
      <c r="A144" s="46" t="s">
        <v>107</v>
      </c>
      <c r="E144" s="69">
        <v>10471378.5</v>
      </c>
      <c r="F144" s="75"/>
      <c r="G144" s="93"/>
    </row>
    <row r="145" spans="1:256" x14ac:dyDescent="0.25">
      <c r="A145" s="46" t="s">
        <v>108</v>
      </c>
      <c r="E145" s="68">
        <v>10471378.5</v>
      </c>
      <c r="F145" s="53"/>
      <c r="G145" s="93"/>
    </row>
    <row r="146" spans="1:256" s="2" customFormat="1" x14ac:dyDescent="0.25">
      <c r="A146" s="76" t="s">
        <v>109</v>
      </c>
      <c r="B146" s="76"/>
      <c r="C146" s="76"/>
      <c r="D146" s="76"/>
      <c r="E146" s="68">
        <v>0</v>
      </c>
      <c r="F146" s="4"/>
      <c r="G146" s="9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  <c r="IV146" s="76"/>
    </row>
    <row r="147" spans="1:256" x14ac:dyDescent="0.25">
      <c r="A147" s="46" t="s">
        <v>110</v>
      </c>
      <c r="E147" s="69">
        <v>10471378.5</v>
      </c>
      <c r="F147" s="53"/>
      <c r="G147" s="93"/>
    </row>
    <row r="148" spans="1:256" x14ac:dyDescent="0.25">
      <c r="F148" s="53"/>
      <c r="G148" s="93"/>
    </row>
    <row r="149" spans="1:256" x14ac:dyDescent="0.25">
      <c r="A149" s="46" t="s">
        <v>111</v>
      </c>
      <c r="D149" s="77"/>
      <c r="E149" s="26">
        <v>10471378.5</v>
      </c>
      <c r="F149" s="53"/>
      <c r="G149" s="93"/>
    </row>
    <row r="150" spans="1:256" x14ac:dyDescent="0.25">
      <c r="F150" s="53"/>
      <c r="G150" s="93"/>
    </row>
    <row r="151" spans="1:256" x14ac:dyDescent="0.25">
      <c r="A151" s="3" t="s">
        <v>112</v>
      </c>
      <c r="F151" s="53"/>
      <c r="G151" s="93"/>
    </row>
    <row r="152" spans="1:256" x14ac:dyDescent="0.25">
      <c r="F152" s="53"/>
      <c r="G152" s="93"/>
    </row>
    <row r="153" spans="1:256" x14ac:dyDescent="0.25">
      <c r="A153" s="46" t="s">
        <v>113</v>
      </c>
      <c r="E153" s="78">
        <v>3.08778015E-2</v>
      </c>
      <c r="F153" s="53"/>
      <c r="G153" s="93"/>
    </row>
    <row r="154" spans="1:256" x14ac:dyDescent="0.25">
      <c r="A154" s="46" t="s">
        <v>114</v>
      </c>
      <c r="E154" s="79">
        <v>45.159835999999999</v>
      </c>
      <c r="F154" s="53"/>
      <c r="G154" s="93"/>
    </row>
    <row r="155" spans="1:256" x14ac:dyDescent="0.25">
      <c r="F155" s="53"/>
      <c r="G155" s="93"/>
    </row>
    <row r="156" spans="1:256" x14ac:dyDescent="0.25">
      <c r="D156" s="63" t="s">
        <v>42</v>
      </c>
      <c r="E156" s="63" t="s">
        <v>41</v>
      </c>
      <c r="F156" s="53"/>
      <c r="G156" s="93"/>
    </row>
    <row r="157" spans="1:256" x14ac:dyDescent="0.25">
      <c r="A157" s="46" t="s">
        <v>115</v>
      </c>
      <c r="D157" s="69">
        <v>563086.63</v>
      </c>
      <c r="E157" s="3">
        <v>22</v>
      </c>
      <c r="F157" s="80"/>
      <c r="G157" s="93"/>
    </row>
    <row r="158" spans="1:256" x14ac:dyDescent="0.25">
      <c r="A158" s="46" t="s">
        <v>116</v>
      </c>
      <c r="D158" s="74">
        <v>460564.93</v>
      </c>
      <c r="F158" s="53"/>
      <c r="G158" s="93"/>
    </row>
    <row r="159" spans="1:256" x14ac:dyDescent="0.25">
      <c r="A159" s="3" t="s">
        <v>117</v>
      </c>
      <c r="D159" s="26">
        <v>102521.70000000001</v>
      </c>
    </row>
    <row r="160" spans="1:256" x14ac:dyDescent="0.25">
      <c r="A160" s="46" t="s">
        <v>118</v>
      </c>
      <c r="D160" s="69">
        <v>744953892.74000001</v>
      </c>
      <c r="F160" s="80"/>
      <c r="G160" s="93"/>
    </row>
    <row r="161" spans="1:7" x14ac:dyDescent="0.25">
      <c r="F161" s="80"/>
      <c r="G161" s="93"/>
    </row>
    <row r="162" spans="1:7" x14ac:dyDescent="0.25">
      <c r="A162" s="46" t="s">
        <v>119</v>
      </c>
      <c r="D162" s="81">
        <v>4.7332095000000001E-3</v>
      </c>
      <c r="F162" s="80"/>
      <c r="G162" s="93"/>
    </row>
    <row r="163" spans="1:7" x14ac:dyDescent="0.25">
      <c r="A163" s="46" t="s">
        <v>120</v>
      </c>
      <c r="D163" s="81">
        <v>-4.1955300000000003E-4</v>
      </c>
      <c r="F163" s="80"/>
      <c r="G163" s="93"/>
    </row>
    <row r="164" spans="1:7" x14ac:dyDescent="0.25">
      <c r="A164" s="46" t="s">
        <v>121</v>
      </c>
      <c r="D164" s="81">
        <v>1.7065042E-3</v>
      </c>
      <c r="F164" s="80"/>
      <c r="G164" s="93"/>
    </row>
    <row r="165" spans="1:7" x14ac:dyDescent="0.25">
      <c r="A165" s="46" t="s">
        <v>122</v>
      </c>
      <c r="D165" s="81">
        <v>1.6514584486229127E-3</v>
      </c>
      <c r="F165" s="53"/>
      <c r="G165" s="93"/>
    </row>
    <row r="166" spans="1:7" x14ac:dyDescent="0.25">
      <c r="A166" s="46" t="s">
        <v>123</v>
      </c>
      <c r="D166" s="78">
        <v>1.9179047871557284E-3</v>
      </c>
      <c r="F166" s="53"/>
      <c r="G166" s="93"/>
    </row>
    <row r="167" spans="1:7" x14ac:dyDescent="0.25">
      <c r="A167" s="46"/>
      <c r="F167" s="53"/>
      <c r="G167" s="93"/>
    </row>
    <row r="168" spans="1:7" x14ac:dyDescent="0.25">
      <c r="A168" s="46" t="s">
        <v>124</v>
      </c>
      <c r="D168" s="26">
        <v>2695554.5399999996</v>
      </c>
      <c r="F168" s="53"/>
      <c r="G168" s="93"/>
    </row>
    <row r="169" spans="1:7" x14ac:dyDescent="0.25">
      <c r="A169" s="46"/>
      <c r="F169" s="53"/>
      <c r="G169" s="93"/>
    </row>
    <row r="170" spans="1:7" ht="36" x14ac:dyDescent="0.25">
      <c r="A170" s="46" t="s">
        <v>125</v>
      </c>
      <c r="D170" s="63" t="s">
        <v>42</v>
      </c>
      <c r="E170" s="63" t="s">
        <v>41</v>
      </c>
      <c r="F170" s="82" t="s">
        <v>126</v>
      </c>
      <c r="G170" s="93"/>
    </row>
    <row r="171" spans="1:7" x14ac:dyDescent="0.25">
      <c r="A171" s="51" t="s">
        <v>127</v>
      </c>
      <c r="D171" s="68">
        <v>1469891.02</v>
      </c>
      <c r="E171" s="83">
        <v>70</v>
      </c>
      <c r="F171" s="81">
        <v>2.0595107980333738E-3</v>
      </c>
      <c r="G171" s="93"/>
    </row>
    <row r="172" spans="1:7" x14ac:dyDescent="0.25">
      <c r="A172" s="51" t="s">
        <v>128</v>
      </c>
      <c r="D172" s="68">
        <v>505752.47</v>
      </c>
      <c r="E172" s="83">
        <v>27</v>
      </c>
      <c r="F172" s="81">
        <v>7.0862578172431446E-4</v>
      </c>
      <c r="G172" s="93"/>
    </row>
    <row r="173" spans="1:7" x14ac:dyDescent="0.25">
      <c r="A173" s="51" t="s">
        <v>129</v>
      </c>
      <c r="D173" s="23">
        <v>141104.25</v>
      </c>
      <c r="E173" s="84">
        <v>7</v>
      </c>
      <c r="F173" s="81">
        <v>1.9770562753924486E-4</v>
      </c>
      <c r="G173" s="93"/>
    </row>
    <row r="174" spans="1:7" x14ac:dyDescent="0.25">
      <c r="A174" s="51" t="s">
        <v>130</v>
      </c>
      <c r="D174" s="85">
        <v>0</v>
      </c>
      <c r="E174" s="86">
        <v>0</v>
      </c>
      <c r="F174" s="87">
        <v>0</v>
      </c>
      <c r="G174" s="93"/>
    </row>
    <row r="175" spans="1:7" x14ac:dyDescent="0.25">
      <c r="A175" s="46" t="s">
        <v>131</v>
      </c>
      <c r="D175" s="101">
        <v>2116747.7400000002</v>
      </c>
      <c r="E175" s="83">
        <v>104</v>
      </c>
      <c r="F175" s="89">
        <v>2.9658422072969329E-3</v>
      </c>
      <c r="G175" s="93"/>
    </row>
    <row r="176" spans="1:7" x14ac:dyDescent="0.25">
      <c r="A176" s="46"/>
      <c r="D176" s="68"/>
      <c r="E176" s="83"/>
      <c r="F176" s="53"/>
      <c r="G176" s="93"/>
    </row>
    <row r="177" spans="1:7" x14ac:dyDescent="0.25">
      <c r="A177" s="46" t="s">
        <v>132</v>
      </c>
      <c r="D177" s="81"/>
      <c r="E177" s="81"/>
      <c r="F177" s="80"/>
      <c r="G177" s="93"/>
    </row>
    <row r="178" spans="1:7" x14ac:dyDescent="0.25">
      <c r="A178" s="46" t="s">
        <v>133</v>
      </c>
      <c r="D178" s="81">
        <v>8.9801119999999995E-4</v>
      </c>
      <c r="E178" s="81">
        <v>9.4210750000000003E-4</v>
      </c>
      <c r="F178" s="80"/>
      <c r="G178" s="93"/>
    </row>
    <row r="179" spans="1:7" x14ac:dyDescent="0.25">
      <c r="A179" s="46" t="s">
        <v>134</v>
      </c>
      <c r="D179" s="81">
        <v>1.0693663000000001E-3</v>
      </c>
      <c r="E179" s="81">
        <v>9.6299679999999998E-4</v>
      </c>
      <c r="F179" s="80"/>
      <c r="G179" s="93"/>
    </row>
    <row r="180" spans="1:7" x14ac:dyDescent="0.25">
      <c r="A180" s="46" t="s">
        <v>135</v>
      </c>
      <c r="D180" s="81">
        <v>7.4986550000000001E-4</v>
      </c>
      <c r="E180" s="81">
        <v>5.9795200000000001E-4</v>
      </c>
      <c r="F180" s="80"/>
      <c r="G180" s="93"/>
    </row>
    <row r="181" spans="1:7" x14ac:dyDescent="0.25">
      <c r="A181" s="46" t="s">
        <v>136</v>
      </c>
      <c r="D181" s="81">
        <v>9.0633140926355937E-4</v>
      </c>
      <c r="E181" s="81">
        <v>8.7459807073954983E-4</v>
      </c>
      <c r="F181" s="53"/>
      <c r="G181" s="93"/>
    </row>
    <row r="182" spans="1:7" x14ac:dyDescent="0.25">
      <c r="A182" s="46" t="s">
        <v>137</v>
      </c>
      <c r="D182" s="81">
        <v>9.0589360231588983E-4</v>
      </c>
      <c r="E182" s="81">
        <v>8.4441359268488752E-4</v>
      </c>
      <c r="F182" s="53"/>
      <c r="G182" s="93"/>
    </row>
    <row r="183" spans="1:7" x14ac:dyDescent="0.25">
      <c r="F183" s="53"/>
      <c r="G183" s="93"/>
    </row>
    <row r="184" spans="1:7" x14ac:dyDescent="0.25">
      <c r="A184" s="2" t="s">
        <v>138</v>
      </c>
      <c r="B184" s="2"/>
      <c r="C184" s="2"/>
      <c r="D184" s="90">
        <v>668819.31999999995</v>
      </c>
      <c r="F184" s="53"/>
      <c r="G184" s="93"/>
    </row>
    <row r="185" spans="1:7" x14ac:dyDescent="0.25">
      <c r="A185" s="2" t="s">
        <v>139</v>
      </c>
      <c r="B185" s="2"/>
      <c r="C185" s="2"/>
      <c r="D185" s="81">
        <v>9.3710390275963344E-4</v>
      </c>
      <c r="F185" s="53"/>
      <c r="G185" s="93"/>
    </row>
    <row r="186" spans="1:7" x14ac:dyDescent="0.25">
      <c r="A186" s="2" t="s">
        <v>140</v>
      </c>
      <c r="B186" s="2"/>
      <c r="C186" s="2"/>
      <c r="D186" s="81">
        <v>4.9000000000000002E-2</v>
      </c>
      <c r="F186" s="53"/>
      <c r="G186" s="93"/>
    </row>
    <row r="187" spans="1:7" x14ac:dyDescent="0.25">
      <c r="A187" s="2" t="s">
        <v>141</v>
      </c>
      <c r="B187" s="2"/>
      <c r="C187" s="2"/>
      <c r="D187" s="91" t="s">
        <v>155</v>
      </c>
      <c r="F187" s="53"/>
      <c r="G187" s="93"/>
    </row>
    <row r="188" spans="1:7" x14ac:dyDescent="0.25">
      <c r="F188" s="53"/>
      <c r="G188" s="93"/>
    </row>
    <row r="189" spans="1:7" x14ac:dyDescent="0.25">
      <c r="A189" s="2" t="s">
        <v>142</v>
      </c>
      <c r="D189" s="92">
        <v>1336668.76</v>
      </c>
      <c r="F189" s="53"/>
      <c r="G189" s="93"/>
    </row>
    <row r="190" spans="1:7" x14ac:dyDescent="0.25">
      <c r="A190" s="2" t="s">
        <v>143</v>
      </c>
      <c r="B190" s="94"/>
      <c r="C190" s="94"/>
      <c r="D190" s="95">
        <v>57</v>
      </c>
      <c r="F190" s="53"/>
      <c r="G190" s="93"/>
    </row>
    <row r="191" spans="1:7" x14ac:dyDescent="0.25">
      <c r="F191" s="53"/>
      <c r="G191" s="93"/>
    </row>
    <row r="192" spans="1:7" x14ac:dyDescent="0.25">
      <c r="A192" s="3" t="s">
        <v>144</v>
      </c>
      <c r="F192" s="53"/>
      <c r="G192" s="93"/>
    </row>
    <row r="193" spans="1:7" x14ac:dyDescent="0.25">
      <c r="F193" s="53"/>
      <c r="G193" s="93"/>
    </row>
    <row r="194" spans="1:7" x14ac:dyDescent="0.25">
      <c r="A194" s="46"/>
      <c r="E194" s="96"/>
      <c r="F194" s="53"/>
      <c r="G194" s="93"/>
    </row>
    <row r="195" spans="1:7" x14ac:dyDescent="0.25">
      <c r="A195" s="46" t="s">
        <v>145</v>
      </c>
      <c r="E195" s="73"/>
      <c r="F195" s="53"/>
      <c r="G195" s="93"/>
    </row>
    <row r="196" spans="1:7" x14ac:dyDescent="0.25">
      <c r="A196" s="46" t="s">
        <v>146</v>
      </c>
      <c r="E196" s="73"/>
      <c r="F196" s="53"/>
      <c r="G196" s="93"/>
    </row>
    <row r="197" spans="1:7" x14ac:dyDescent="0.25">
      <c r="A197" s="46" t="s">
        <v>147</v>
      </c>
      <c r="E197" s="96"/>
      <c r="F197" s="53"/>
      <c r="G197" s="93"/>
    </row>
    <row r="198" spans="1:7" x14ac:dyDescent="0.25">
      <c r="A198" s="46" t="s">
        <v>148</v>
      </c>
      <c r="E198" s="96" t="s">
        <v>156</v>
      </c>
      <c r="F198" s="53"/>
      <c r="G198" s="93"/>
    </row>
    <row r="199" spans="1:7" x14ac:dyDescent="0.25">
      <c r="A199" s="46"/>
      <c r="E199" s="73"/>
      <c r="F199" s="53"/>
      <c r="G199" s="93"/>
    </row>
    <row r="200" spans="1:7" x14ac:dyDescent="0.25">
      <c r="A200" s="46" t="s">
        <v>149</v>
      </c>
      <c r="E200" s="73"/>
      <c r="F200" s="53"/>
      <c r="G200" s="93"/>
    </row>
    <row r="201" spans="1:7" x14ac:dyDescent="0.25">
      <c r="A201" s="46" t="s">
        <v>150</v>
      </c>
      <c r="E201" s="96" t="s">
        <v>156</v>
      </c>
      <c r="F201" s="53"/>
      <c r="G201" s="93"/>
    </row>
    <row r="202" spans="1:7" x14ac:dyDescent="0.25">
      <c r="A202" s="46"/>
      <c r="E202" s="73"/>
      <c r="F202" s="53"/>
      <c r="G202" s="93"/>
    </row>
    <row r="203" spans="1:7" x14ac:dyDescent="0.25">
      <c r="A203" s="46" t="s">
        <v>151</v>
      </c>
      <c r="E203" s="73"/>
      <c r="F203" s="53"/>
      <c r="G203" s="93"/>
    </row>
    <row r="204" spans="1:7" x14ac:dyDescent="0.25">
      <c r="A204" s="46" t="s">
        <v>152</v>
      </c>
      <c r="E204" s="96" t="s">
        <v>156</v>
      </c>
      <c r="F204" s="53"/>
      <c r="G204" s="93"/>
    </row>
    <row r="205" spans="1:7" x14ac:dyDescent="0.25">
      <c r="A205" s="46"/>
      <c r="E205" s="96"/>
      <c r="F205" s="53"/>
      <c r="G205" s="93"/>
    </row>
    <row r="206" spans="1:7" x14ac:dyDescent="0.25">
      <c r="A206" s="46" t="s">
        <v>153</v>
      </c>
      <c r="E206" s="73"/>
      <c r="G206" s="93"/>
    </row>
    <row r="207" spans="1:7" x14ac:dyDescent="0.25">
      <c r="A207" s="46" t="s">
        <v>154</v>
      </c>
      <c r="E207" s="96" t="s">
        <v>156</v>
      </c>
      <c r="F207" s="49"/>
      <c r="G207" s="93"/>
    </row>
    <row r="208" spans="1:7" x14ac:dyDescent="0.25">
      <c r="G208" s="50"/>
    </row>
    <row r="209" spans="1:7" x14ac:dyDescent="0.25">
      <c r="G209" s="50"/>
    </row>
    <row r="210" spans="1:7" x14ac:dyDescent="0.25">
      <c r="F210" s="49"/>
      <c r="G210" s="50"/>
    </row>
    <row r="211" spans="1:7" x14ac:dyDescent="0.25">
      <c r="F211" s="49"/>
      <c r="G211" s="50"/>
    </row>
    <row r="212" spans="1:7" x14ac:dyDescent="0.25">
      <c r="F212" s="49"/>
      <c r="G212" s="50"/>
    </row>
    <row r="213" spans="1:7" x14ac:dyDescent="0.25">
      <c r="F213" s="49"/>
      <c r="G213" s="50"/>
    </row>
    <row r="214" spans="1:7" x14ac:dyDescent="0.25">
      <c r="A214" s="97"/>
      <c r="B214" s="97"/>
      <c r="C214" s="97"/>
      <c r="D214" s="97"/>
      <c r="E214" s="97"/>
      <c r="F214" s="49"/>
      <c r="G214" s="50"/>
    </row>
    <row r="215" spans="1:7" x14ac:dyDescent="0.25">
      <c r="A215" s="97"/>
      <c r="B215" s="97"/>
      <c r="C215" s="97"/>
      <c r="D215" s="97"/>
      <c r="E215" s="97"/>
      <c r="F215" s="49"/>
      <c r="G215" s="50"/>
    </row>
    <row r="216" spans="1:7" x14ac:dyDescent="0.25">
      <c r="A216" s="97"/>
      <c r="B216" s="97"/>
      <c r="C216" s="97"/>
      <c r="D216" s="97"/>
      <c r="E216" s="97"/>
      <c r="F216" s="49"/>
      <c r="G216" s="50"/>
    </row>
    <row r="217" spans="1:7" x14ac:dyDescent="0.25">
      <c r="A217" s="97"/>
      <c r="B217" s="97"/>
      <c r="C217" s="97"/>
      <c r="D217" s="97"/>
      <c r="E217" s="97"/>
      <c r="F217" s="49"/>
      <c r="G217" s="50"/>
    </row>
    <row r="218" spans="1:7" x14ac:dyDescent="0.25">
      <c r="A218" s="97"/>
      <c r="B218" s="97"/>
      <c r="C218" s="97"/>
      <c r="D218" s="97"/>
      <c r="E218" s="97"/>
      <c r="F218" s="49"/>
      <c r="G218" s="50"/>
    </row>
    <row r="219" spans="1:7" x14ac:dyDescent="0.25">
      <c r="A219" s="97"/>
      <c r="B219" s="97"/>
      <c r="C219" s="97"/>
      <c r="D219" s="97"/>
      <c r="E219" s="97"/>
      <c r="F219" s="49"/>
      <c r="G219" s="50"/>
    </row>
    <row r="220" spans="1:7" x14ac:dyDescent="0.25">
      <c r="A220" s="97"/>
      <c r="B220" s="97"/>
      <c r="C220" s="97"/>
      <c r="D220" s="97"/>
      <c r="E220" s="97"/>
      <c r="F220" s="49"/>
      <c r="G220" s="50"/>
    </row>
    <row r="221" spans="1:7" x14ac:dyDescent="0.25">
      <c r="F221" s="49"/>
      <c r="G221" s="50"/>
    </row>
    <row r="222" spans="1:7" x14ac:dyDescent="0.25">
      <c r="A222" s="97"/>
      <c r="B222" s="97"/>
      <c r="C222" s="97"/>
      <c r="D222" s="97"/>
      <c r="E222" s="97"/>
      <c r="F222" s="49"/>
      <c r="G222" s="50"/>
    </row>
    <row r="223" spans="1:7" x14ac:dyDescent="0.25">
      <c r="A223" s="97"/>
      <c r="B223" s="97"/>
      <c r="C223" s="97"/>
      <c r="D223" s="97"/>
      <c r="E223" s="97"/>
      <c r="F223" s="49"/>
      <c r="G223" s="50"/>
    </row>
    <row r="224" spans="1:7" x14ac:dyDescent="0.25">
      <c r="A224" s="97"/>
      <c r="B224" s="97"/>
      <c r="C224" s="97"/>
      <c r="D224" s="97"/>
      <c r="E224" s="97"/>
      <c r="F224" s="49"/>
      <c r="G224" s="50"/>
    </row>
    <row r="225" spans="1:7" x14ac:dyDescent="0.25">
      <c r="A225" s="97"/>
      <c r="B225" s="97"/>
      <c r="C225" s="97"/>
      <c r="D225" s="97"/>
      <c r="E225" s="97"/>
      <c r="F225" s="49"/>
      <c r="G225" s="50"/>
    </row>
    <row r="226" spans="1:7" x14ac:dyDescent="0.25">
      <c r="A226" s="97"/>
      <c r="B226" s="97"/>
      <c r="C226" s="97"/>
      <c r="D226" s="97"/>
      <c r="E226" s="97"/>
      <c r="F226" s="49"/>
      <c r="G226" s="50"/>
    </row>
    <row r="227" spans="1:7" x14ac:dyDescent="0.25">
      <c r="A227" s="97"/>
      <c r="B227" s="97"/>
      <c r="C227" s="97"/>
      <c r="D227" s="97"/>
      <c r="E227" s="97"/>
      <c r="F227" s="49"/>
      <c r="G227" s="50"/>
    </row>
    <row r="228" spans="1:7" x14ac:dyDescent="0.25">
      <c r="A228" s="97"/>
      <c r="B228" s="97"/>
      <c r="C228" s="97"/>
      <c r="D228" s="97"/>
      <c r="E228" s="97"/>
      <c r="F228" s="49"/>
      <c r="G228" s="50"/>
    </row>
    <row r="229" spans="1:7" x14ac:dyDescent="0.25">
      <c r="F229" s="49"/>
      <c r="G229" s="50"/>
    </row>
    <row r="230" spans="1:7" x14ac:dyDescent="0.25">
      <c r="F230" s="49"/>
      <c r="G230" s="50"/>
    </row>
    <row r="231" spans="1:7" x14ac:dyDescent="0.25">
      <c r="F231" s="49"/>
      <c r="G231" s="50"/>
    </row>
    <row r="232" spans="1:7" x14ac:dyDescent="0.25">
      <c r="F232" s="49"/>
      <c r="G232" s="50"/>
    </row>
    <row r="233" spans="1:7" x14ac:dyDescent="0.25">
      <c r="F233" s="49"/>
      <c r="G233" s="50"/>
    </row>
    <row r="234" spans="1:7" x14ac:dyDescent="0.25">
      <c r="F234" s="49"/>
      <c r="G234" s="50"/>
    </row>
    <row r="235" spans="1:7" x14ac:dyDescent="0.25">
      <c r="F235" s="49"/>
      <c r="G235" s="50"/>
    </row>
    <row r="236" spans="1:7" x14ac:dyDescent="0.25">
      <c r="F236" s="49"/>
      <c r="G236" s="50"/>
    </row>
    <row r="237" spans="1:7" x14ac:dyDescent="0.25">
      <c r="F237" s="49"/>
      <c r="G237" s="50"/>
    </row>
    <row r="238" spans="1:7" x14ac:dyDescent="0.25">
      <c r="F238" s="49"/>
      <c r="G238" s="50"/>
    </row>
    <row r="239" spans="1:7" x14ac:dyDescent="0.25">
      <c r="F239" s="49"/>
      <c r="G239" s="50"/>
    </row>
    <row r="240" spans="1:7" x14ac:dyDescent="0.25">
      <c r="F240" s="49"/>
      <c r="G240" s="50"/>
    </row>
    <row r="241" spans="6:7" x14ac:dyDescent="0.25">
      <c r="F241" s="49"/>
      <c r="G241" s="50"/>
    </row>
    <row r="242" spans="6:7" x14ac:dyDescent="0.25">
      <c r="F242" s="49"/>
      <c r="G242" s="50"/>
    </row>
    <row r="243" spans="6:7" x14ac:dyDescent="0.25">
      <c r="F243" s="49"/>
      <c r="G243" s="50"/>
    </row>
    <row r="244" spans="6:7" x14ac:dyDescent="0.25">
      <c r="F244" s="49"/>
      <c r="G244" s="50"/>
    </row>
    <row r="245" spans="6:7" x14ac:dyDescent="0.25">
      <c r="F245" s="49"/>
      <c r="G245" s="50"/>
    </row>
    <row r="246" spans="6:7" x14ac:dyDescent="0.25">
      <c r="F246" s="49"/>
      <c r="G246" s="50"/>
    </row>
    <row r="247" spans="6:7" x14ac:dyDescent="0.25">
      <c r="F247" s="49"/>
      <c r="G247" s="50"/>
    </row>
    <row r="248" spans="6:7" x14ac:dyDescent="0.25">
      <c r="F248" s="49"/>
      <c r="G248" s="50"/>
    </row>
    <row r="249" spans="6:7" x14ac:dyDescent="0.25">
      <c r="F249" s="49"/>
      <c r="G249" s="50"/>
    </row>
    <row r="250" spans="6:7" x14ac:dyDescent="0.25">
      <c r="F250" s="49"/>
      <c r="G250" s="50"/>
    </row>
    <row r="251" spans="6:7" x14ac:dyDescent="0.25">
      <c r="F251" s="49"/>
      <c r="G251" s="50"/>
    </row>
    <row r="252" spans="6:7" x14ac:dyDescent="0.25">
      <c r="F252" s="49"/>
      <c r="G252" s="50"/>
    </row>
    <row r="253" spans="6:7" x14ac:dyDescent="0.25">
      <c r="F253" s="49"/>
      <c r="G253" s="50"/>
    </row>
    <row r="254" spans="6:7" x14ac:dyDescent="0.25">
      <c r="F254" s="49"/>
      <c r="G254" s="50"/>
    </row>
    <row r="255" spans="6:7" x14ac:dyDescent="0.25">
      <c r="F255" s="49"/>
      <c r="G255" s="50"/>
    </row>
    <row r="256" spans="6:7" x14ac:dyDescent="0.25">
      <c r="F256" s="49"/>
      <c r="G256" s="50"/>
    </row>
    <row r="257" spans="6:7" x14ac:dyDescent="0.25">
      <c r="F257" s="49"/>
      <c r="G257" s="50"/>
    </row>
    <row r="258" spans="6:7" x14ac:dyDescent="0.25">
      <c r="F258" s="49"/>
      <c r="G258" s="50"/>
    </row>
    <row r="259" spans="6:7" x14ac:dyDescent="0.25">
      <c r="F259" s="49"/>
      <c r="G259" s="50"/>
    </row>
    <row r="260" spans="6:7" x14ac:dyDescent="0.25">
      <c r="F260" s="49"/>
      <c r="G260" s="50"/>
    </row>
    <row r="261" spans="6:7" x14ac:dyDescent="0.25">
      <c r="F261" s="49"/>
      <c r="G261" s="50"/>
    </row>
    <row r="262" spans="6:7" x14ac:dyDescent="0.25">
      <c r="F262" s="49"/>
      <c r="G262" s="50"/>
    </row>
    <row r="263" spans="6:7" x14ac:dyDescent="0.25">
      <c r="F263" s="49"/>
      <c r="G263" s="50"/>
    </row>
    <row r="264" spans="6:7" x14ac:dyDescent="0.25">
      <c r="F264" s="49"/>
      <c r="G264" s="50"/>
    </row>
    <row r="265" spans="6:7" x14ac:dyDescent="0.25">
      <c r="F265" s="49"/>
      <c r="G265" s="50"/>
    </row>
    <row r="266" spans="6:7" x14ac:dyDescent="0.25">
      <c r="F266" s="49"/>
      <c r="G266" s="50"/>
    </row>
    <row r="267" spans="6:7" x14ac:dyDescent="0.25">
      <c r="F267" s="49"/>
      <c r="G267" s="50"/>
    </row>
    <row r="268" spans="6:7" x14ac:dyDescent="0.25">
      <c r="F268" s="49"/>
      <c r="G268" s="50"/>
    </row>
    <row r="269" spans="6:7" x14ac:dyDescent="0.25">
      <c r="F269" s="49"/>
      <c r="G269" s="50"/>
    </row>
    <row r="270" spans="6:7" x14ac:dyDescent="0.25">
      <c r="F270" s="49"/>
      <c r="G270" s="50"/>
    </row>
    <row r="271" spans="6:7" x14ac:dyDescent="0.25">
      <c r="F271" s="49"/>
      <c r="G271" s="50"/>
    </row>
    <row r="272" spans="6:7" x14ac:dyDescent="0.25">
      <c r="F272" s="49"/>
      <c r="G272" s="50"/>
    </row>
    <row r="273" spans="6:7" x14ac:dyDescent="0.25">
      <c r="F273" s="49"/>
      <c r="G273" s="50"/>
    </row>
    <row r="274" spans="6:7" x14ac:dyDescent="0.25">
      <c r="F274" s="49"/>
      <c r="G274" s="50"/>
    </row>
    <row r="275" spans="6:7" x14ac:dyDescent="0.25">
      <c r="F275" s="49"/>
      <c r="G275" s="50"/>
    </row>
    <row r="276" spans="6:7" x14ac:dyDescent="0.25">
      <c r="F276" s="49"/>
      <c r="G276" s="50"/>
    </row>
    <row r="277" spans="6:7" x14ac:dyDescent="0.25">
      <c r="F277" s="49"/>
      <c r="G277" s="50"/>
    </row>
    <row r="278" spans="6:7" x14ac:dyDescent="0.25">
      <c r="F278" s="49"/>
      <c r="G278" s="50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Dec21</vt:lpstr>
      <vt:lpstr>Nov21</vt:lpstr>
      <vt:lpstr>Oct21</vt:lpstr>
      <vt:lpstr>Sep21</vt:lpstr>
      <vt:lpstr>Aug21</vt:lpstr>
      <vt:lpstr>Jul21</vt:lpstr>
      <vt:lpstr>Jun21</vt:lpstr>
      <vt:lpstr>May21</vt:lpstr>
      <vt:lpstr>Apr21</vt:lpstr>
      <vt:lpstr>Mar21</vt:lpstr>
      <vt:lpstr>Feb21</vt:lpstr>
      <vt:lpstr>Jan21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2022-02-14T20:58:02Z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