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3A\ABS6\Salesforce\"/>
    </mc:Choice>
  </mc:AlternateContent>
  <xr:revisionPtr revIDLastSave="0" documentId="8_{FD67BAB7-67A8-4234-81D1-781BC0265548}" xr6:coauthVersionLast="47" xr6:coauthVersionMax="47" xr10:uidLastSave="{00000000-0000-0000-0000-000000000000}"/>
  <bookViews>
    <workbookView xWindow="-28920" yWindow="-120" windowWidth="29040" windowHeight="15840" xr2:uid="{3D1211C3-0883-4525-AE6A-43B7466888AA}"/>
  </bookViews>
  <sheets>
    <sheet name="Mar24" sheetId="3" r:id="rId1"/>
    <sheet name="Feb24" sheetId="2" r:id="rId2"/>
    <sheet name="Jan24" sheetId="1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3" l="1"/>
  <c r="E182" i="3"/>
  <c r="F175" i="3"/>
  <c r="E175" i="3"/>
  <c r="D175" i="3"/>
  <c r="D165" i="3"/>
  <c r="D159" i="3"/>
  <c r="E149" i="3"/>
  <c r="E131" i="3"/>
  <c r="E111" i="3"/>
  <c r="E113" i="3"/>
  <c r="E110" i="3"/>
  <c r="E112" i="3"/>
  <c r="E181" i="3"/>
  <c r="E42" i="3"/>
  <c r="E37" i="3"/>
  <c r="D28" i="3"/>
  <c r="D26" i="3"/>
  <c r="E26" i="3"/>
  <c r="C29" i="3"/>
  <c r="B29" i="3"/>
  <c r="E28" i="3"/>
  <c r="E27" i="3"/>
  <c r="F17" i="3"/>
  <c r="F16" i="3"/>
  <c r="E25" i="3"/>
  <c r="E24" i="3"/>
  <c r="F14" i="3"/>
  <c r="D13" i="3"/>
  <c r="E23" i="3"/>
  <c r="E13" i="3"/>
  <c r="E52" i="3"/>
  <c r="E53" i="3" s="1"/>
  <c r="C12" i="3"/>
  <c r="F10" i="3" s="1"/>
  <c r="D187" i="2"/>
  <c r="D182" i="2"/>
  <c r="D175" i="2"/>
  <c r="E175" i="2"/>
  <c r="F175" i="2"/>
  <c r="D159" i="2"/>
  <c r="E149" i="2"/>
  <c r="E131" i="2"/>
  <c r="E112" i="2"/>
  <c r="E110" i="2"/>
  <c r="E113" i="2"/>
  <c r="E111" i="2"/>
  <c r="E181" i="2"/>
  <c r="E47" i="2"/>
  <c r="E57" i="2" s="1"/>
  <c r="E59" i="2" s="1"/>
  <c r="E42" i="2"/>
  <c r="E37" i="2"/>
  <c r="E25" i="2"/>
  <c r="E24" i="2"/>
  <c r="D24" i="2"/>
  <c r="C29" i="2"/>
  <c r="B29" i="2"/>
  <c r="E28" i="2"/>
  <c r="E27" i="2"/>
  <c r="E26" i="2"/>
  <c r="D25" i="2"/>
  <c r="F15" i="2"/>
  <c r="E13" i="2"/>
  <c r="D13" i="2"/>
  <c r="F14" i="2"/>
  <c r="E52" i="2"/>
  <c r="C12" i="2"/>
  <c r="F10" i="2" s="1"/>
  <c r="D187" i="1"/>
  <c r="E182" i="1"/>
  <c r="D175" i="1"/>
  <c r="E175" i="1"/>
  <c r="F175" i="1"/>
  <c r="E149" i="1"/>
  <c r="E131" i="1"/>
  <c r="E112" i="1"/>
  <c r="E110" i="1"/>
  <c r="E113" i="1"/>
  <c r="E111" i="1"/>
  <c r="E181" i="1"/>
  <c r="E42" i="1"/>
  <c r="E37" i="1"/>
  <c r="E47" i="1" s="1"/>
  <c r="E57" i="1" s="1"/>
  <c r="E59" i="1" s="1"/>
  <c r="D27" i="1"/>
  <c r="E27" i="1"/>
  <c r="D25" i="1"/>
  <c r="E25" i="1"/>
  <c r="E24" i="1"/>
  <c r="D24" i="1"/>
  <c r="D23" i="1"/>
  <c r="C29" i="1"/>
  <c r="B29" i="1"/>
  <c r="E28" i="1"/>
  <c r="F18" i="1"/>
  <c r="E26" i="1"/>
  <c r="F16" i="1"/>
  <c r="F15" i="1"/>
  <c r="E13" i="1"/>
  <c r="D13" i="1"/>
  <c r="F14" i="1"/>
  <c r="C12" i="1"/>
  <c r="F10" i="1" s="1"/>
  <c r="D166" i="3" l="1"/>
  <c r="D182" i="3"/>
  <c r="E47" i="3"/>
  <c r="E57" i="3" s="1"/>
  <c r="E59" i="3" s="1"/>
  <c r="F18" i="3"/>
  <c r="D23" i="3"/>
  <c r="D25" i="3"/>
  <c r="D27" i="3"/>
  <c r="F15" i="3"/>
  <c r="C13" i="3"/>
  <c r="F13" i="3" s="1"/>
  <c r="D24" i="3"/>
  <c r="F19" i="3"/>
  <c r="D166" i="2"/>
  <c r="E182" i="2"/>
  <c r="E53" i="2"/>
  <c r="F16" i="2"/>
  <c r="F18" i="2"/>
  <c r="D23" i="2"/>
  <c r="D27" i="2"/>
  <c r="D165" i="2"/>
  <c r="D182" i="1"/>
  <c r="E23" i="2"/>
  <c r="F17" i="2"/>
  <c r="E52" i="1"/>
  <c r="E53" i="1" s="1"/>
  <c r="D165" i="1"/>
  <c r="C13" i="2"/>
  <c r="F13" i="2" s="1"/>
  <c r="D26" i="2"/>
  <c r="D28" i="2"/>
  <c r="F19" i="2"/>
  <c r="D166" i="1"/>
  <c r="E23" i="1"/>
  <c r="F17" i="1"/>
  <c r="D159" i="1"/>
  <c r="C13" i="1"/>
  <c r="F13" i="1" s="1"/>
  <c r="D26" i="1"/>
  <c r="D28" i="1"/>
  <c r="F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8A62213-1796-4DB2-B0D9-AFA31E88361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5400DE1-A917-4F3F-914B-B6DDB7329EA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7C2B1F2-7D3D-4911-8E5B-54746A98FA7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<sst xmlns="http://schemas.openxmlformats.org/spreadsheetml/2006/main" count="510" uniqueCount="156">
  <si>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2023-A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</si>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</sst>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54BA79F3-3CE8-4990-A2F7-B07D6A37C85A}"/>
    <cellStyle name="Comma 2" xfId="5" xr:uid="{7323FAD7-B550-410B-8A0E-EFF1E94A1148}"/>
    <cellStyle name="Comma 3 2" xfId="4" xr:uid="{96C2D2F3-7EAA-44C7-8AB3-1DC6F3AB7943}"/>
    <cellStyle name="Normal" xfId="0" builtinId="0"/>
    <cellStyle name="Normal 3" xfId="3" xr:uid="{96F8223B-9BBA-42BD-B871-5904081A04DE}"/>
    <cellStyle name="Percent" xfId="2" builtinId="5"/>
    <cellStyle name="Percent 3 2" xfId="6" xr:uid="{51778506-88BA-4780-A487-4C73DE225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F954-B26D-4C36-A375-8074A43BB70B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C13" sqref="C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1460472153.77</v>
      </c>
      <c r="D10" s="18">
        <v>972033994.13999999</v>
      </c>
      <c r="E10" s="19">
        <v>931744813.03999996</v>
      </c>
      <c r="F10" s="20">
        <f>IF(C12&lt;=0,0,E10/C12)</f>
        <v>0.71558001593293419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158388819.56</v>
      </c>
      <c r="D11" s="18">
        <v>87311902.120000005</v>
      </c>
      <c r="E11" s="19">
        <v>82068664.150000006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1302083334.21</v>
      </c>
      <c r="D12" s="18">
        <v>884722092.01999998</v>
      </c>
      <c r="E12" s="19">
        <v>849676148.88999999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1302083334.21</v>
      </c>
      <c r="D13" s="18">
        <f>SUM(D14:D19)</f>
        <v>884722092.01999903</v>
      </c>
      <c r="E13" s="19">
        <f>SUM(E14:E19)</f>
        <v>849676148.88999903</v>
      </c>
      <c r="F13" s="20">
        <f>IF(C13&lt;=0,0,E13/C13)</f>
        <v>0.65255128190816947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5.4239999999999997E-2</v>
      </c>
      <c r="C14" s="23">
        <v>300000000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5.3400000000000003E-2</v>
      </c>
      <c r="C15" s="23">
        <v>227500000</v>
      </c>
      <c r="D15" s="18">
        <v>168495176.57850799</v>
      </c>
      <c r="E15" s="19">
        <v>150875393.01591131</v>
      </c>
      <c r="F15" s="20">
        <f t="shared" si="0"/>
        <v>0.66318854072928046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5.9686400000000001E-2</v>
      </c>
      <c r="C16" s="23">
        <v>225000000</v>
      </c>
      <c r="D16" s="18">
        <v>166643581.231491</v>
      </c>
      <c r="E16" s="19">
        <v>149217421.66408768</v>
      </c>
      <c r="F16" s="20">
        <f>IF(C16&lt;=0,0,E16/C16)</f>
        <v>0.66318854072927858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17619783.562596682</v>
      </c>
      <c r="C24" s="18">
        <v>749803.54</v>
      </c>
      <c r="D24" s="34">
        <f t="shared" ref="D24:D28" si="1">IF(C15&lt;=0,0,B24/(C15/1000))</f>
        <v>77.449598077348057</v>
      </c>
      <c r="E24" s="35">
        <f t="shared" ref="E24:E28" si="2">IF(C15&lt;=0,0,C24/(C15/1000))</f>
        <v>3.2958397362637366</v>
      </c>
      <c r="F24" s="31"/>
    </row>
    <row r="25" spans="1:13" x14ac:dyDescent="0.35">
      <c r="A25" s="26" t="s">
        <v>20</v>
      </c>
      <c r="B25" s="18">
        <v>17426159.567403313</v>
      </c>
      <c r="C25" s="18">
        <v>856491.72</v>
      </c>
      <c r="D25" s="34">
        <f t="shared" si="1"/>
        <v>77.449598077348057</v>
      </c>
      <c r="E25" s="35">
        <f>IF(C16&lt;=0,0,C25/(C16/1000))</f>
        <v>3.8066298666666665</v>
      </c>
      <c r="F25" s="31"/>
    </row>
    <row r="26" spans="1:13" x14ac:dyDescent="0.35">
      <c r="A26" s="26" t="s">
        <v>21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22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35045943.129999995</v>
      </c>
      <c r="C29" s="36">
        <f>SUM(C23:C28)</f>
        <v>3637149.42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2590179.15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2590179.15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39845241.899999999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39845241.899999999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307839.75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42743260.799999997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59070</v>
      </c>
      <c r="E51" s="48">
        <v>884722092.01999998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35045943.129999995</v>
      </c>
      <c r="F52" s="43"/>
      <c r="G52" s="44"/>
    </row>
    <row r="53" spans="1:7" x14ac:dyDescent="0.35">
      <c r="A53" s="26"/>
      <c r="D53" s="55">
        <v>57666</v>
      </c>
      <c r="E53" s="56">
        <f>E51-E52</f>
        <v>849676148.88999999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42743260.799999997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42743260.799999997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810028.33</v>
      </c>
      <c r="F64" s="43"/>
      <c r="G64" s="44"/>
    </row>
    <row r="65" spans="1:7" x14ac:dyDescent="0.35">
      <c r="A65" s="41" t="s">
        <v>51</v>
      </c>
      <c r="E65" s="57">
        <v>810028.33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749803.54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749803.54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856491.72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856491.72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1646895.83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383958.33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3637149.42</v>
      </c>
      <c r="F110" s="43"/>
      <c r="G110" s="44"/>
    </row>
    <row r="111" spans="1:7" x14ac:dyDescent="0.35">
      <c r="A111" s="58" t="s">
        <v>86</v>
      </c>
      <c r="E111" s="12">
        <f>E74+E82+E90+E98+E106</f>
        <v>3637149.42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38296083.051550001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35045943.129999995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35045943.129999995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3250139.9215500057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3250139.9215500057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3255208.34</v>
      </c>
      <c r="F143" s="43"/>
      <c r="G143" s="44"/>
    </row>
    <row r="144" spans="1:7" x14ac:dyDescent="0.35">
      <c r="A144" s="26" t="s">
        <v>107</v>
      </c>
      <c r="E144" s="12">
        <v>3255208.34</v>
      </c>
      <c r="G144" s="44"/>
    </row>
    <row r="145" spans="1:256" x14ac:dyDescent="0.35">
      <c r="A145" s="26" t="s">
        <v>108</v>
      </c>
      <c r="E145" s="57">
        <v>3255208.34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3.3708039400000001E-2</v>
      </c>
      <c r="F153" s="43"/>
      <c r="G153" s="44"/>
    </row>
    <row r="154" spans="1:256" x14ac:dyDescent="0.35">
      <c r="A154" s="26" t="s">
        <v>114</v>
      </c>
      <c r="E154" s="60">
        <v>42.350422999999999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443939.2</v>
      </c>
      <c r="E157" s="2">
        <v>19</v>
      </c>
      <c r="F157" s="65"/>
      <c r="G157" s="44"/>
    </row>
    <row r="158" spans="1:256" x14ac:dyDescent="0.35">
      <c r="A158" s="26" t="s">
        <v>116</v>
      </c>
      <c r="D158" s="61">
        <v>307839.75</v>
      </c>
      <c r="F158" s="43"/>
      <c r="G158" s="44"/>
    </row>
    <row r="159" spans="1:256" x14ac:dyDescent="0.35">
      <c r="A159" s="2" t="s">
        <v>117</v>
      </c>
      <c r="D159" s="22">
        <f>+D157-D158</f>
        <v>136099.45000000001</v>
      </c>
    </row>
    <row r="160" spans="1:256" x14ac:dyDescent="0.35">
      <c r="A160" s="26" t="s">
        <v>118</v>
      </c>
      <c r="D160" s="12">
        <v>972033994.13999999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3.4423739000000002E-3</v>
      </c>
      <c r="F162" s="65"/>
      <c r="G162" s="44"/>
    </row>
    <row r="163" spans="1:7" x14ac:dyDescent="0.35">
      <c r="A163" s="26" t="s">
        <v>120</v>
      </c>
      <c r="D163" s="66">
        <v>3.2244227E-3</v>
      </c>
      <c r="F163" s="65"/>
      <c r="G163" s="44"/>
    </row>
    <row r="164" spans="1:7" x14ac:dyDescent="0.35">
      <c r="A164" s="26" t="s">
        <v>121</v>
      </c>
      <c r="D164" s="66">
        <v>3.2180010999999999E-3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1.6801813618102484E-3</v>
      </c>
      <c r="F165" s="43"/>
      <c r="G165" s="44"/>
    </row>
    <row r="166" spans="1:7" x14ac:dyDescent="0.35">
      <c r="A166" s="26" t="s">
        <v>123</v>
      </c>
      <c r="D166" s="64">
        <f>AVERAGE(D162:D165)</f>
        <v>2.8912447654525619E-3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2350292.27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5182816.8899999997</v>
      </c>
      <c r="E171" s="68">
        <v>259</v>
      </c>
      <c r="F171" s="66">
        <v>5.5624853688104195E-3</v>
      </c>
      <c r="G171" s="44"/>
    </row>
    <row r="172" spans="1:7" x14ac:dyDescent="0.35">
      <c r="A172" s="41" t="s">
        <v>128</v>
      </c>
      <c r="D172" s="57">
        <v>781787.57</v>
      </c>
      <c r="E172" s="68">
        <v>41</v>
      </c>
      <c r="F172" s="66">
        <v>8.3905760360421526E-4</v>
      </c>
      <c r="G172" s="44"/>
    </row>
    <row r="173" spans="1:7" x14ac:dyDescent="0.35">
      <c r="A173" s="41" t="s">
        <v>129</v>
      </c>
      <c r="D173" s="19">
        <v>161452.81</v>
      </c>
      <c r="E173" s="69">
        <v>11</v>
      </c>
      <c r="F173" s="66">
        <v>1.732800738361275E-4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6126057.2699999996</v>
      </c>
      <c r="E175" s="68">
        <f>SUM(E171:E174)</f>
        <v>311</v>
      </c>
      <c r="F175" s="74">
        <f>SUM(F171:F174)</f>
        <v>6.5748230462507624E-3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9.8999479999999996E-4</v>
      </c>
      <c r="E178" s="66">
        <v>8.7402680000000003E-4</v>
      </c>
      <c r="F178" s="65"/>
      <c r="G178" s="44"/>
    </row>
    <row r="179" spans="1:7" x14ac:dyDescent="0.35">
      <c r="A179" s="26" t="s">
        <v>134</v>
      </c>
      <c r="D179" s="66">
        <v>9.1076709999999997E-4</v>
      </c>
      <c r="E179" s="66">
        <v>7.7921649999999996E-4</v>
      </c>
      <c r="F179" s="65"/>
      <c r="G179" s="44"/>
    </row>
    <row r="180" spans="1:7" x14ac:dyDescent="0.35">
      <c r="A180" s="26" t="s">
        <v>135</v>
      </c>
      <c r="D180" s="66">
        <v>8.6440919999999997E-4</v>
      </c>
      <c r="E180" s="66">
        <v>7.6180799999999999E-4</v>
      </c>
      <c r="F180" s="65"/>
      <c r="G180" s="44"/>
    </row>
    <row r="181" spans="1:7" x14ac:dyDescent="0.35">
      <c r="A181" s="26" t="s">
        <v>136</v>
      </c>
      <c r="D181" s="66">
        <v>1.0123376774403426E-3</v>
      </c>
      <c r="E181" s="66">
        <f>IF(D53&lt;=0,0,SUM('Mar24'!E172:E174)/D53)</f>
        <v>9.0174452883848364E-4</v>
      </c>
      <c r="F181" s="43"/>
      <c r="G181" s="44"/>
    </row>
    <row r="182" spans="1:7" x14ac:dyDescent="0.35">
      <c r="A182" s="26" t="s">
        <v>137</v>
      </c>
      <c r="D182" s="66">
        <f>AVERAGE(D178:D181)</f>
        <v>9.4437719436008568E-4</v>
      </c>
      <c r="E182" s="66">
        <f>AVERAGE(E178:E181)</f>
        <v>8.2919895720962099E-4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1015410.21</v>
      </c>
      <c r="F184" s="43"/>
      <c r="G184" s="44"/>
    </row>
    <row r="185" spans="1:7" x14ac:dyDescent="0.35">
      <c r="A185" s="2" t="s">
        <v>139</v>
      </c>
      <c r="D185" s="63">
        <v>1.0897943254301844E-3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2482038.12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105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D282-8C87-4B0D-9802-8FD145B05905}">
  <sheetPr codeName="Sheet8">
    <pageSetUpPr fitToPage="1"/>
  </sheetPr>
  <dimension ref="A1:IV228"/>
  <sheetViews>
    <sheetView showRuler="0" zoomScale="80" zoomScaleNormal="80" zoomScaleSheetLayoutView="90" workbookViewId="0">
      <selection activeCell="A34" sqref="A3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1460472153.77</v>
      </c>
      <c r="D10" s="18">
        <v>1010650317.1</v>
      </c>
      <c r="E10" s="19">
        <v>972033994.13999999</v>
      </c>
      <c r="F10" s="20">
        <f>IF(C12&lt;=0,0,E10/C12)</f>
        <v>0.74652210699690158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158388819.56</v>
      </c>
      <c r="D11" s="18">
        <v>92450651.549999997</v>
      </c>
      <c r="E11" s="19">
        <v>87311902.120000005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1302083334.21</v>
      </c>
      <c r="D12" s="18">
        <v>918199665.55000007</v>
      </c>
      <c r="E12" s="19">
        <v>884722092.01999998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1302083334.21</v>
      </c>
      <c r="D13" s="18">
        <f>SUM(D14:D19)</f>
        <v>918199665.55000007</v>
      </c>
      <c r="E13" s="19">
        <f>SUM(E14:E19)</f>
        <v>884722092.01999998</v>
      </c>
      <c r="F13" s="20">
        <f>IF(C13&lt;=0,0,E13/C13)</f>
        <v>0.67946656621388868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5.4239999999999997E-2</v>
      </c>
      <c r="C14" s="23">
        <v>300000000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5.3400000000000003E-2</v>
      </c>
      <c r="C15" s="23">
        <v>227500000</v>
      </c>
      <c r="D15" s="18">
        <v>185326442.82839784</v>
      </c>
      <c r="E15" s="19">
        <v>168495176.57850829</v>
      </c>
      <c r="F15" s="20">
        <f t="shared" si="0"/>
        <v>0.74063813880662988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5.9686400000000001E-2</v>
      </c>
      <c r="C16" s="23">
        <v>225000000</v>
      </c>
      <c r="D16" s="18">
        <v>183289888.51160222</v>
      </c>
      <c r="E16" s="19">
        <v>166643581.23149168</v>
      </c>
      <c r="F16" s="20">
        <f>IF(C16&lt;=0,0,E16/C16)</f>
        <v>0.74063813880662976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16831266.249889549</v>
      </c>
      <c r="C24" s="18">
        <v>824702.67</v>
      </c>
      <c r="D24" s="34">
        <f t="shared" ref="D24:D28" si="1">IF(C15&lt;=0,0,B24/(C15/1000))</f>
        <v>73.983587911602413</v>
      </c>
      <c r="E24" s="35">
        <f t="shared" ref="E24:E28" si="2">IF(C15&lt;=0,0,C24/(C15/1000))</f>
        <v>3.6250666813186814</v>
      </c>
      <c r="F24" s="31"/>
    </row>
    <row r="25" spans="1:13" x14ac:dyDescent="0.35">
      <c r="A25" s="26" t="s">
        <v>20</v>
      </c>
      <c r="B25" s="18">
        <v>16646307.280110542</v>
      </c>
      <c r="C25" s="18">
        <v>881270.82</v>
      </c>
      <c r="D25" s="34">
        <f t="shared" si="1"/>
        <v>73.983587911602413</v>
      </c>
      <c r="E25" s="35">
        <f>IF(C16&lt;=0,0,C25/(C16/1000))</f>
        <v>3.9167591999999996</v>
      </c>
      <c r="F25" s="31"/>
    </row>
    <row r="26" spans="1:13" x14ac:dyDescent="0.35">
      <c r="A26" s="26" t="s">
        <v>21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22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33477573.530000091</v>
      </c>
      <c r="C29" s="36">
        <f>SUM(C23:C28)</f>
        <v>3736827.6500000004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2779044.67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2779044.67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38146978.590000004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38146978.590000004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198321.55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41124344.810000002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60317</v>
      </c>
      <c r="E51" s="48">
        <v>918199665.55000007</v>
      </c>
      <c r="F51" s="43"/>
      <c r="G51" s="44"/>
    </row>
    <row r="52" spans="1:7" x14ac:dyDescent="0.35">
      <c r="A52" s="26" t="s">
        <v>44</v>
      </c>
      <c r="D52" s="10"/>
      <c r="E52" s="45">
        <f>D12-E12</f>
        <v>33477573.530000091</v>
      </c>
      <c r="F52" s="43"/>
      <c r="G52" s="44"/>
    </row>
    <row r="53" spans="1:7" x14ac:dyDescent="0.35">
      <c r="A53" s="26"/>
      <c r="D53" s="55">
        <v>59070</v>
      </c>
      <c r="E53" s="56">
        <f>E51-E52</f>
        <v>884722092.01999998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41124344.810000002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41124344.810000002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842208.6</v>
      </c>
      <c r="F64" s="43"/>
      <c r="G64" s="44"/>
    </row>
    <row r="65" spans="1:7" x14ac:dyDescent="0.35">
      <c r="A65" s="41" t="s">
        <v>51</v>
      </c>
      <c r="E65" s="57">
        <v>842208.6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824702.67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824702.67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881270.82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881270.82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1646895.83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383958.33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3736827.6500000004</v>
      </c>
      <c r="F110" s="43"/>
      <c r="G110" s="44"/>
    </row>
    <row r="111" spans="1:7" x14ac:dyDescent="0.35">
      <c r="A111" s="58" t="s">
        <v>86</v>
      </c>
      <c r="E111" s="12">
        <f>E74+E82+E90+E98+E106</f>
        <v>3736827.6500000004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36545308.562416673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33477573.530000091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33477573.530000091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3067735.0324165821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3067735.0324165821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3255208.34</v>
      </c>
      <c r="F143" s="43"/>
      <c r="G143" s="44"/>
    </row>
    <row r="144" spans="1:7" x14ac:dyDescent="0.35">
      <c r="A144" s="26" t="s">
        <v>107</v>
      </c>
      <c r="E144" s="12">
        <v>3255208.34</v>
      </c>
      <c r="G144" s="44"/>
    </row>
    <row r="145" spans="1:256" x14ac:dyDescent="0.35">
      <c r="A145" s="26" t="s">
        <v>108</v>
      </c>
      <c r="E145" s="57">
        <v>3255208.34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3.3560175099999999E-2</v>
      </c>
      <c r="F153" s="43"/>
      <c r="G153" s="44"/>
    </row>
    <row r="154" spans="1:256" x14ac:dyDescent="0.35">
      <c r="A154" s="26" t="s">
        <v>114</v>
      </c>
      <c r="E154" s="60">
        <v>43.111660999999998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469344.37</v>
      </c>
      <c r="E157" s="2">
        <v>21</v>
      </c>
      <c r="F157" s="65"/>
      <c r="G157" s="44"/>
    </row>
    <row r="158" spans="1:256" x14ac:dyDescent="0.35">
      <c r="A158" s="26" t="s">
        <v>116</v>
      </c>
      <c r="D158" s="61">
        <v>198321.55</v>
      </c>
      <c r="F158" s="43"/>
      <c r="G158" s="44"/>
    </row>
    <row r="159" spans="1:256" x14ac:dyDescent="0.35">
      <c r="A159" s="2" t="s">
        <v>117</v>
      </c>
      <c r="D159" s="22">
        <f>+D157-D158</f>
        <v>271022.82</v>
      </c>
    </row>
    <row r="160" spans="1:256" x14ac:dyDescent="0.35">
      <c r="A160" s="26" t="s">
        <v>118</v>
      </c>
      <c r="D160" s="12">
        <v>1010650317.1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1.9871568000000002E-3</v>
      </c>
      <c r="F162" s="65"/>
      <c r="G162" s="44"/>
    </row>
    <row r="163" spans="1:7" x14ac:dyDescent="0.35">
      <c r="A163" s="26" t="s">
        <v>120</v>
      </c>
      <c r="D163" s="66">
        <v>3.4423739000000002E-3</v>
      </c>
      <c r="F163" s="65"/>
      <c r="G163" s="44"/>
    </row>
    <row r="164" spans="1:7" x14ac:dyDescent="0.35">
      <c r="A164" s="26" t="s">
        <v>121</v>
      </c>
      <c r="D164" s="66">
        <v>3.2244227E-3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3.2180011077740547E-3</v>
      </c>
      <c r="F165" s="43"/>
      <c r="G165" s="44"/>
    </row>
    <row r="166" spans="1:7" x14ac:dyDescent="0.35">
      <c r="A166" s="26" t="s">
        <v>123</v>
      </c>
      <c r="D166" s="64">
        <f>AVERAGE(D162:D165)</f>
        <v>2.967988626943514E-3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2214192.8200000003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4345720.51</v>
      </c>
      <c r="E171" s="68">
        <v>206</v>
      </c>
      <c r="F171" s="66">
        <v>4.47074951719651E-3</v>
      </c>
      <c r="G171" s="44"/>
    </row>
    <row r="172" spans="1:7" x14ac:dyDescent="0.35">
      <c r="A172" s="41" t="s">
        <v>128</v>
      </c>
      <c r="D172" s="57">
        <v>696806.81</v>
      </c>
      <c r="E172" s="68">
        <v>39</v>
      </c>
      <c r="F172" s="66">
        <v>7.1685436332552836E-4</v>
      </c>
      <c r="G172" s="44"/>
    </row>
    <row r="173" spans="1:7" x14ac:dyDescent="0.35">
      <c r="A173" s="41" t="s">
        <v>129</v>
      </c>
      <c r="D173" s="19">
        <v>143428.32999999999</v>
      </c>
      <c r="E173" s="69">
        <v>6</v>
      </c>
      <c r="F173" s="66">
        <v>1.475548497940107E-4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5185955.6500000004</v>
      </c>
      <c r="E175" s="68">
        <f>SUM(E171:E174)</f>
        <v>251</v>
      </c>
      <c r="F175" s="74">
        <f>SUM(F171:F174)</f>
        <v>5.3351587303160485E-3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9.149386E-4</v>
      </c>
      <c r="E178" s="66">
        <v>7.4591329999999995E-4</v>
      </c>
      <c r="F178" s="65"/>
      <c r="G178" s="44"/>
    </row>
    <row r="179" spans="1:7" x14ac:dyDescent="0.35">
      <c r="A179" s="26" t="s">
        <v>134</v>
      </c>
      <c r="D179" s="66">
        <v>9.8999479999999996E-4</v>
      </c>
      <c r="E179" s="66">
        <v>8.7402680000000003E-4</v>
      </c>
      <c r="F179" s="65"/>
      <c r="G179" s="44"/>
    </row>
    <row r="180" spans="1:7" x14ac:dyDescent="0.35">
      <c r="A180" s="26" t="s">
        <v>135</v>
      </c>
      <c r="D180" s="66">
        <v>9.1076709999999997E-4</v>
      </c>
      <c r="E180" s="66">
        <v>7.7921649999999996E-4</v>
      </c>
      <c r="F180" s="65"/>
      <c r="G180" s="44"/>
    </row>
    <row r="181" spans="1:7" x14ac:dyDescent="0.35">
      <c r="A181" s="26" t="s">
        <v>136</v>
      </c>
      <c r="D181" s="66">
        <v>8.6440921311953906E-4</v>
      </c>
      <c r="E181" s="66">
        <f>IF(D53&lt;=0,0,SUM('Feb24'!E172:E174)/D53)</f>
        <v>7.6180802437785682E-4</v>
      </c>
      <c r="F181" s="43"/>
      <c r="G181" s="44"/>
    </row>
    <row r="182" spans="1:7" x14ac:dyDescent="0.35">
      <c r="A182" s="26" t="s">
        <v>137</v>
      </c>
      <c r="D182" s="66">
        <f>AVERAGE(D178:D181)</f>
        <v>9.2002742827988467E-4</v>
      </c>
      <c r="E182" s="66">
        <f>AVERAGE(E178:E181)</f>
        <v>7.9024115609446408E-4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882873.24</v>
      </c>
      <c r="F184" s="43"/>
      <c r="G184" s="44"/>
    </row>
    <row r="185" spans="1:7" x14ac:dyDescent="0.35">
      <c r="A185" s="2" t="s">
        <v>139</v>
      </c>
      <c r="D185" s="63">
        <v>9.0827403704241399E-4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2319249.86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99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7B70-18A7-4D75-9C0C-D0B8FB1D6CBB}">
  <sheetPr codeName="Sheet7">
    <pageSetUpPr fitToPage="1"/>
  </sheetPr>
  <dimension ref="A1:IV228"/>
  <sheetViews>
    <sheetView showRuler="0" zoomScale="80" zoomScaleNormal="80" zoomScaleSheetLayoutView="90" workbookViewId="0">
      <selection activeCell="A37" sqref="A3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1460472153.77</v>
      </c>
      <c r="D10" s="18">
        <v>1053085290.28</v>
      </c>
      <c r="E10" s="19">
        <v>1010650317.1</v>
      </c>
      <c r="F10" s="20">
        <f>IF(C12&lt;=0,0,E10/C12)</f>
        <v>0.77617944301021391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158388819.56</v>
      </c>
      <c r="D11" s="18">
        <v>98214568.840000004</v>
      </c>
      <c r="E11" s="19">
        <v>92450651.549999997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1302083334.21</v>
      </c>
      <c r="D12" s="18">
        <v>954870721.43999994</v>
      </c>
      <c r="E12" s="19">
        <v>918199665.55000007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1302083334.21</v>
      </c>
      <c r="D13" s="18">
        <f>SUM(D14:D19)</f>
        <v>954870721.43999994</v>
      </c>
      <c r="E13" s="19">
        <f>SUM(E14:E19)</f>
        <v>918199665.55000007</v>
      </c>
      <c r="F13" s="20">
        <f>IF(C13&lt;=0,0,E13/C13)</f>
        <v>0.70517734266761822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5.4239999999999997E-2</v>
      </c>
      <c r="C14" s="23">
        <v>300000000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5.3400000000000003E-2</v>
      </c>
      <c r="C15" s="23">
        <v>227500000</v>
      </c>
      <c r="D15" s="18">
        <v>203763272.03276241</v>
      </c>
      <c r="E15" s="19">
        <v>185326442.82839784</v>
      </c>
      <c r="F15" s="20">
        <f t="shared" si="0"/>
        <v>0.8146217267182323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5.9959999999999999E-2</v>
      </c>
      <c r="C16" s="23">
        <v>225000000</v>
      </c>
      <c r="D16" s="18">
        <v>201524115.19723752</v>
      </c>
      <c r="E16" s="19">
        <v>183289888.51160222</v>
      </c>
      <c r="F16" s="20">
        <f>IF(C16&lt;=0,0,E16/C16)</f>
        <v>0.81462172671823208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4.9099999999999998E-2</v>
      </c>
      <c r="C17" s="23">
        <v>402500000</v>
      </c>
      <c r="D17" s="18">
        <v>402500000</v>
      </c>
      <c r="E17" s="19">
        <v>402500000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4.8500000000000001E-2</v>
      </c>
      <c r="C18" s="23">
        <v>95000000</v>
      </c>
      <c r="D18" s="18">
        <v>95000000</v>
      </c>
      <c r="E18" s="19">
        <v>95000000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52083334.210000001</v>
      </c>
      <c r="D19" s="18">
        <v>52083334.210000001</v>
      </c>
      <c r="E19" s="19">
        <v>52083334.210000001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18436829.204364575</v>
      </c>
      <c r="C24" s="18">
        <v>906746.56</v>
      </c>
      <c r="D24" s="34">
        <f t="shared" ref="D24:D28" si="1">IF(C15&lt;=0,0,B24/(C15/1000))</f>
        <v>81.041007491712421</v>
      </c>
      <c r="E24" s="35">
        <f t="shared" ref="E24:E28" si="2">IF(C15&lt;=0,0,C24/(C15/1000))</f>
        <v>3.985699164835165</v>
      </c>
      <c r="F24" s="31"/>
    </row>
    <row r="25" spans="1:13" x14ac:dyDescent="0.35">
      <c r="A25" s="26" t="s">
        <v>20</v>
      </c>
      <c r="B25" s="18">
        <v>18234226.685635291</v>
      </c>
      <c r="C25" s="18">
        <v>1006948.83</v>
      </c>
      <c r="D25" s="34">
        <f t="shared" si="1"/>
        <v>81.041007491712406</v>
      </c>
      <c r="E25" s="35">
        <f>IF(C16&lt;=0,0,C25/(C16/1000))</f>
        <v>4.475328133333333</v>
      </c>
      <c r="F25" s="31"/>
    </row>
    <row r="26" spans="1:13" x14ac:dyDescent="0.35">
      <c r="A26" s="26" t="s">
        <v>21</v>
      </c>
      <c r="B26" s="18">
        <v>0</v>
      </c>
      <c r="C26" s="18">
        <v>1646895.83</v>
      </c>
      <c r="D26" s="34">
        <f t="shared" si="1"/>
        <v>0</v>
      </c>
      <c r="E26" s="35">
        <f t="shared" si="2"/>
        <v>4.0916666583850931</v>
      </c>
      <c r="F26" s="31"/>
    </row>
    <row r="27" spans="1:13" x14ac:dyDescent="0.35">
      <c r="A27" s="26" t="s">
        <v>22</v>
      </c>
      <c r="B27" s="18">
        <v>0</v>
      </c>
      <c r="C27" s="18">
        <v>383958.33</v>
      </c>
      <c r="D27" s="34">
        <f t="shared" si="1"/>
        <v>0</v>
      </c>
      <c r="E27" s="35">
        <f t="shared" si="2"/>
        <v>4.0416666315789476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36671055.889999866</v>
      </c>
      <c r="C29" s="36">
        <f>SUM(C23:C28)</f>
        <v>3944549.5500000003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3055180.41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3055180.41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41862134.369999997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41862134.369999997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289872.8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45207187.579999998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61783</v>
      </c>
      <c r="E51" s="48">
        <v>954870721.43999994</v>
      </c>
      <c r="F51" s="43"/>
      <c r="G51" s="44"/>
    </row>
    <row r="52" spans="1:7" x14ac:dyDescent="0.35">
      <c r="A52" s="26" t="s">
        <v>44</v>
      </c>
      <c r="D52" s="10"/>
      <c r="E52" s="45">
        <f>D12-E12</f>
        <v>36671055.889999866</v>
      </c>
      <c r="F52" s="43"/>
      <c r="G52" s="44"/>
    </row>
    <row r="53" spans="1:7" x14ac:dyDescent="0.35">
      <c r="A53" s="26"/>
      <c r="D53" s="55">
        <v>60317</v>
      </c>
      <c r="E53" s="56">
        <f>E51-E52</f>
        <v>918199665.55000007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45207187.579999998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45207187.579999998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877571.08</v>
      </c>
      <c r="F64" s="43"/>
      <c r="G64" s="44"/>
    </row>
    <row r="65" spans="1:7" x14ac:dyDescent="0.35">
      <c r="A65" s="41" t="s">
        <v>51</v>
      </c>
      <c r="E65" s="57">
        <v>877571.08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906746.56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906746.56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1006948.83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1006948.83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1646895.83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1646895.83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383958.33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383958.33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3944549.5500000003</v>
      </c>
      <c r="F110" s="43"/>
      <c r="G110" s="44"/>
    </row>
    <row r="111" spans="1:7" x14ac:dyDescent="0.35">
      <c r="A111" s="58" t="s">
        <v>86</v>
      </c>
      <c r="E111" s="12">
        <f>E74+E82+E90+E98+E106</f>
        <v>3944549.5500000003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40385066.954766661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36671055.889999866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36671055.889999866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3714011.0647667944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3714011.0647667944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3255208.34</v>
      </c>
      <c r="F143" s="43"/>
      <c r="G143" s="44"/>
    </row>
    <row r="144" spans="1:7" x14ac:dyDescent="0.35">
      <c r="A144" s="26" t="s">
        <v>107</v>
      </c>
      <c r="E144" s="12">
        <v>3255208.34</v>
      </c>
      <c r="G144" s="44"/>
    </row>
    <row r="145" spans="1:256" x14ac:dyDescent="0.35">
      <c r="A145" s="26" t="s">
        <v>108</v>
      </c>
      <c r="E145" s="57">
        <v>3255208.34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3.3455705299999999E-2</v>
      </c>
      <c r="F153" s="43"/>
      <c r="G153" s="44"/>
    </row>
    <row r="154" spans="1:256" x14ac:dyDescent="0.35">
      <c r="A154" s="26" t="s">
        <v>114</v>
      </c>
      <c r="E154" s="60">
        <v>43.863070999999998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572838.81000000006</v>
      </c>
      <c r="E157" s="2">
        <v>28</v>
      </c>
      <c r="F157" s="65"/>
      <c r="G157" s="44"/>
    </row>
    <row r="158" spans="1:256" x14ac:dyDescent="0.35">
      <c r="A158" s="26" t="s">
        <v>116</v>
      </c>
      <c r="D158" s="61">
        <v>289872.8</v>
      </c>
      <c r="F158" s="43"/>
      <c r="G158" s="44"/>
    </row>
    <row r="159" spans="1:256" x14ac:dyDescent="0.35">
      <c r="A159" s="2" t="s">
        <v>117</v>
      </c>
      <c r="D159" s="22">
        <f>+D157-D158</f>
        <v>282966.01000000007</v>
      </c>
    </row>
    <row r="160" spans="1:256" x14ac:dyDescent="0.35">
      <c r="A160" s="26" t="s">
        <v>118</v>
      </c>
      <c r="D160" s="12">
        <v>1053085290.28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3.1626155999999999E-3</v>
      </c>
      <c r="F162" s="65"/>
      <c r="G162" s="44"/>
    </row>
    <row r="163" spans="1:7" x14ac:dyDescent="0.35">
      <c r="A163" s="26" t="s">
        <v>120</v>
      </c>
      <c r="D163" s="66">
        <v>1.9871568000000002E-3</v>
      </c>
      <c r="F163" s="65"/>
      <c r="G163" s="44"/>
    </row>
    <row r="164" spans="1:7" x14ac:dyDescent="0.35">
      <c r="A164" s="26" t="s">
        <v>121</v>
      </c>
      <c r="D164" s="66">
        <v>3.4423739000000002E-3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3.2244227047337854E-3</v>
      </c>
      <c r="F165" s="43"/>
      <c r="G165" s="44"/>
    </row>
    <row r="166" spans="1:7" x14ac:dyDescent="0.35">
      <c r="A166" s="26" t="s">
        <v>123</v>
      </c>
      <c r="D166" s="64">
        <f>AVERAGE(D162:D165)</f>
        <v>2.9541422511834463E-3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1943169.9999999998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3803466.82</v>
      </c>
      <c r="E171" s="68">
        <v>191</v>
      </c>
      <c r="F171" s="66">
        <v>3.7633855703066692E-3</v>
      </c>
      <c r="G171" s="44"/>
    </row>
    <row r="172" spans="1:7" x14ac:dyDescent="0.35">
      <c r="A172" s="41" t="s">
        <v>128</v>
      </c>
      <c r="D172" s="57">
        <v>732083.92</v>
      </c>
      <c r="E172" s="68">
        <v>35</v>
      </c>
      <c r="F172" s="66">
        <v>7.2436915876172739E-4</v>
      </c>
      <c r="G172" s="44"/>
    </row>
    <row r="173" spans="1:7" x14ac:dyDescent="0.35">
      <c r="A173" s="41" t="s">
        <v>129</v>
      </c>
      <c r="D173" s="19">
        <v>188383.18</v>
      </c>
      <c r="E173" s="69">
        <v>12</v>
      </c>
      <c r="F173" s="66">
        <v>1.8639798238084378E-4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4723933.92</v>
      </c>
      <c r="E175" s="68">
        <f>SUM(E171:E174)</f>
        <v>238</v>
      </c>
      <c r="F175" s="74">
        <f>SUM(F171:F174)</f>
        <v>4.6741527114492407E-3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6.3846729999999998E-4</v>
      </c>
      <c r="E178" s="66">
        <v>5.1329909999999997E-4</v>
      </c>
      <c r="F178" s="65"/>
      <c r="G178" s="44"/>
    </row>
    <row r="179" spans="1:7" x14ac:dyDescent="0.35">
      <c r="A179" s="26" t="s">
        <v>134</v>
      </c>
      <c r="D179" s="66">
        <v>9.149386E-4</v>
      </c>
      <c r="E179" s="66">
        <v>7.4591329999999995E-4</v>
      </c>
      <c r="F179" s="65"/>
      <c r="G179" s="44"/>
    </row>
    <row r="180" spans="1:7" x14ac:dyDescent="0.35">
      <c r="A180" s="26" t="s">
        <v>135</v>
      </c>
      <c r="D180" s="66">
        <v>9.8999479999999996E-4</v>
      </c>
      <c r="E180" s="66">
        <v>8.7402680000000003E-4</v>
      </c>
      <c r="F180" s="65"/>
      <c r="G180" s="44"/>
    </row>
    <row r="181" spans="1:7" x14ac:dyDescent="0.35">
      <c r="A181" s="26" t="s">
        <v>136</v>
      </c>
      <c r="D181" s="66">
        <v>9.107671411425712E-4</v>
      </c>
      <c r="E181" s="66">
        <f>IF(D53&lt;=0,0,SUM('Jan24'!E172:E174)/D53)</f>
        <v>7.7921647296781997E-4</v>
      </c>
      <c r="F181" s="43"/>
      <c r="G181" s="44"/>
    </row>
    <row r="182" spans="1:7" x14ac:dyDescent="0.35">
      <c r="A182" s="26" t="s">
        <v>137</v>
      </c>
      <c r="D182" s="66">
        <f>AVERAGE(D178:D181)</f>
        <v>8.6354196028564289E-4</v>
      </c>
      <c r="E182" s="66">
        <f>AVERAGE(E178:E181)</f>
        <v>7.2811391824195498E-4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949356.31</v>
      </c>
      <c r="F184" s="43"/>
      <c r="G184" s="44"/>
    </row>
    <row r="185" spans="1:7" x14ac:dyDescent="0.35">
      <c r="A185" s="2" t="s">
        <v>139</v>
      </c>
      <c r="D185" s="63">
        <v>9.393519142448009E-4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3493961.32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156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2024-04-17T19:18:30Z</dcterms:created>
  <dcterms:modified xsi:type="dcterms:W3CDTF">2024-04-17T19:19:24Z</dcterms:modified>
</cp:coreProperties>
</file>