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RP\TREASURY\EXCEL\OwnerTrust23A\ABS6\Salesforce\"/>
    </mc:Choice>
  </mc:AlternateContent>
  <xr:revisionPtr revIDLastSave="0" documentId="13_ncr:1_{BFE56F5F-9D4B-4774-B1F5-FCEF49F641A7}" xr6:coauthVersionLast="47" xr6:coauthVersionMax="47" xr10:uidLastSave="{00000000-0000-0000-0000-000000000000}"/>
  <bookViews>
    <workbookView xWindow="-28920" yWindow="-120" windowWidth="29040" windowHeight="15840" xr2:uid="{4C397067-9424-4C07-83ED-267E25B349D5}"/>
  </bookViews>
  <sheets>
    <sheet name="Dec23" sheetId="18" r:id="rId1"/>
    <sheet name="Nov23" sheetId="17" r:id="rId2"/>
    <sheet name="Oct23" sheetId="16" r:id="rId3"/>
    <sheet name="Sep23" sheetId="15" r:id="rId4"/>
    <sheet name="Aug23" sheetId="14" r:id="rId5"/>
    <sheet name="Jul23" sheetId="13" r:id="rId6"/>
    <sheet name="Jun23" sheetId="12" r:id="rId7"/>
    <sheet name="May23" sheetId="11" r:id="rId8"/>
    <sheet name="Apr23" sheetId="10" r:id="rId9"/>
  </sheets>
  <definedNames>
    <definedName name="A1_BegBal" localSheetId="8">#REF!</definedName>
    <definedName name="A1_BegBal" localSheetId="4">#REF!</definedName>
    <definedName name="A1_BegBal" localSheetId="0">#REF!</definedName>
    <definedName name="A1_BegBal" localSheetId="5">#REF!</definedName>
    <definedName name="A1_BegBal" localSheetId="6">#REF!</definedName>
    <definedName name="A1_BegBal" localSheetId="7">#REF!</definedName>
    <definedName name="A1_BegBal" localSheetId="1">#REF!</definedName>
    <definedName name="A1_BegBal" localSheetId="2">#REF!</definedName>
    <definedName name="A1_BegBal" localSheetId="3">#REF!</definedName>
    <definedName name="A1_BegBal">#REF!</definedName>
    <definedName name="A1_EndBal" localSheetId="8">#REF!</definedName>
    <definedName name="A1_EndBal" localSheetId="4">#REF!</definedName>
    <definedName name="A1_EndBal" localSheetId="0">#REF!</definedName>
    <definedName name="A1_EndBal" localSheetId="5">#REF!</definedName>
    <definedName name="A1_EndBal" localSheetId="6">#REF!</definedName>
    <definedName name="A1_EndBal" localSheetId="7">#REF!</definedName>
    <definedName name="A1_EndBal" localSheetId="1">#REF!</definedName>
    <definedName name="A1_EndBal" localSheetId="2">#REF!</definedName>
    <definedName name="A1_EndBal" localSheetId="3">#REF!</definedName>
    <definedName name="A1_EndBal">#REF!</definedName>
    <definedName name="A1_FinalDist" localSheetId="8">#REF!</definedName>
    <definedName name="A1_FinalDist" localSheetId="4">#REF!</definedName>
    <definedName name="A1_FinalDist" localSheetId="0">#REF!</definedName>
    <definedName name="A1_FinalDist" localSheetId="5">#REF!</definedName>
    <definedName name="A1_FinalDist" localSheetId="6">#REF!</definedName>
    <definedName name="A1_FinalDist" localSheetId="7">#REF!</definedName>
    <definedName name="A1_FinalDist" localSheetId="1">#REF!</definedName>
    <definedName name="A1_FinalDist" localSheetId="2">#REF!</definedName>
    <definedName name="A1_FinalDist" localSheetId="3">#REF!</definedName>
    <definedName name="A1_FinalDist">#REF!</definedName>
    <definedName name="A2_FinalDist" localSheetId="8">#REF!</definedName>
    <definedName name="A2_FinalDist" localSheetId="4">#REF!</definedName>
    <definedName name="A2_FinalDist" localSheetId="0">#REF!</definedName>
    <definedName name="A2_FinalDist" localSheetId="5">#REF!</definedName>
    <definedName name="A2_FinalDist" localSheetId="6">#REF!</definedName>
    <definedName name="A2_FinalDist" localSheetId="7">#REF!</definedName>
    <definedName name="A2_FinalDist" localSheetId="1">#REF!</definedName>
    <definedName name="A2_FinalDist" localSheetId="2">#REF!</definedName>
    <definedName name="A2_FinalDist" localSheetId="3">#REF!</definedName>
    <definedName name="A2_FinalDist">#REF!</definedName>
    <definedName name="A2a_BegBal" localSheetId="8">#REF!</definedName>
    <definedName name="A2a_BegBal" localSheetId="4">#REF!</definedName>
    <definedName name="A2a_BegBal" localSheetId="0">#REF!</definedName>
    <definedName name="A2a_BegBal" localSheetId="5">#REF!</definedName>
    <definedName name="A2a_BegBal" localSheetId="6">#REF!</definedName>
    <definedName name="A2a_BegBal" localSheetId="7">#REF!</definedName>
    <definedName name="A2a_BegBal" localSheetId="1">#REF!</definedName>
    <definedName name="A2a_BegBal" localSheetId="2">#REF!</definedName>
    <definedName name="A2a_BegBal" localSheetId="3">#REF!</definedName>
    <definedName name="A2a_BegBal">#REF!</definedName>
    <definedName name="A2a_EndBal" localSheetId="8">#REF!</definedName>
    <definedName name="A2a_EndBal" localSheetId="4">#REF!</definedName>
    <definedName name="A2a_EndBal" localSheetId="0">#REF!</definedName>
    <definedName name="A2a_EndBal" localSheetId="5">#REF!</definedName>
    <definedName name="A2a_EndBal" localSheetId="6">#REF!</definedName>
    <definedName name="A2a_EndBal" localSheetId="7">#REF!</definedName>
    <definedName name="A2a_EndBal" localSheetId="1">#REF!</definedName>
    <definedName name="A2a_EndBal" localSheetId="2">#REF!</definedName>
    <definedName name="A2a_EndBal" localSheetId="3">#REF!</definedName>
    <definedName name="A2a_EndBal">#REF!</definedName>
    <definedName name="A2b_BegBal" localSheetId="8">#REF!</definedName>
    <definedName name="A2b_BegBal" localSheetId="4">#REF!</definedName>
    <definedName name="A2b_BegBal" localSheetId="0">#REF!</definedName>
    <definedName name="A2b_BegBal" localSheetId="5">#REF!</definedName>
    <definedName name="A2b_BegBal" localSheetId="6">#REF!</definedName>
    <definedName name="A2b_BegBal" localSheetId="7">#REF!</definedName>
    <definedName name="A2b_BegBal" localSheetId="1">#REF!</definedName>
    <definedName name="A2b_BegBal" localSheetId="2">#REF!</definedName>
    <definedName name="A2b_BegBal" localSheetId="3">#REF!</definedName>
    <definedName name="A2b_BegBal">#REF!</definedName>
    <definedName name="A2b_EndBal" localSheetId="8">#REF!</definedName>
    <definedName name="A2b_EndBal" localSheetId="4">#REF!</definedName>
    <definedName name="A2b_EndBal" localSheetId="0">#REF!</definedName>
    <definedName name="A2b_EndBal" localSheetId="5">#REF!</definedName>
    <definedName name="A2b_EndBal" localSheetId="6">#REF!</definedName>
    <definedName name="A2b_EndBal" localSheetId="7">#REF!</definedName>
    <definedName name="A2b_EndBal" localSheetId="1">#REF!</definedName>
    <definedName name="A2b_EndBal" localSheetId="2">#REF!</definedName>
    <definedName name="A2b_EndBal" localSheetId="3">#REF!</definedName>
    <definedName name="A2b_EndBal">#REF!</definedName>
    <definedName name="A3_BegBal" localSheetId="8">#REF!</definedName>
    <definedName name="A3_BegBal" localSheetId="4">#REF!</definedName>
    <definedName name="A3_BegBal" localSheetId="0">#REF!</definedName>
    <definedName name="A3_BegBal" localSheetId="5">#REF!</definedName>
    <definedName name="A3_BegBal" localSheetId="6">#REF!</definedName>
    <definedName name="A3_BegBal" localSheetId="7">#REF!</definedName>
    <definedName name="A3_BegBal" localSheetId="1">#REF!</definedName>
    <definedName name="A3_BegBal" localSheetId="2">#REF!</definedName>
    <definedName name="A3_BegBal" localSheetId="3">#REF!</definedName>
    <definedName name="A3_BegBal">#REF!</definedName>
    <definedName name="A3_EndBal" localSheetId="8">#REF!</definedName>
    <definedName name="A3_EndBal" localSheetId="4">#REF!</definedName>
    <definedName name="A3_EndBal" localSheetId="0">#REF!</definedName>
    <definedName name="A3_EndBal" localSheetId="5">#REF!</definedName>
    <definedName name="A3_EndBal" localSheetId="6">#REF!</definedName>
    <definedName name="A3_EndBal" localSheetId="7">#REF!</definedName>
    <definedName name="A3_EndBal" localSheetId="1">#REF!</definedName>
    <definedName name="A3_EndBal" localSheetId="2">#REF!</definedName>
    <definedName name="A3_EndBal" localSheetId="3">#REF!</definedName>
    <definedName name="A3_EndBal">#REF!</definedName>
    <definedName name="A3_FinalDist" localSheetId="8">#REF!</definedName>
    <definedName name="A3_FinalDist" localSheetId="4">#REF!</definedName>
    <definedName name="A3_FinalDist" localSheetId="0">#REF!</definedName>
    <definedName name="A3_FinalDist" localSheetId="5">#REF!</definedName>
    <definedName name="A3_FinalDist" localSheetId="6">#REF!</definedName>
    <definedName name="A3_FinalDist" localSheetId="7">#REF!</definedName>
    <definedName name="A3_FinalDist" localSheetId="1">#REF!</definedName>
    <definedName name="A3_FinalDist" localSheetId="2">#REF!</definedName>
    <definedName name="A3_FinalDist" localSheetId="3">#REF!</definedName>
    <definedName name="A3_FinalDist">#REF!</definedName>
    <definedName name="A3B_BegBal" localSheetId="8">#REF!</definedName>
    <definedName name="A3B_BegBal" localSheetId="4">#REF!</definedName>
    <definedName name="A3B_BegBal" localSheetId="0">#REF!</definedName>
    <definedName name="A3B_BegBal" localSheetId="5">#REF!</definedName>
    <definedName name="A3B_BegBal" localSheetId="6">#REF!</definedName>
    <definedName name="A3B_BegBal" localSheetId="7">#REF!</definedName>
    <definedName name="A3B_BegBal" localSheetId="1">#REF!</definedName>
    <definedName name="A3B_BegBal" localSheetId="2">#REF!</definedName>
    <definedName name="A3B_BegBal" localSheetId="3">#REF!</definedName>
    <definedName name="A3B_BegBal">#REF!</definedName>
    <definedName name="A3B_EndBal" localSheetId="8">#REF!</definedName>
    <definedName name="A3B_EndBal" localSheetId="4">#REF!</definedName>
    <definedName name="A3B_EndBal" localSheetId="0">#REF!</definedName>
    <definedName name="A3B_EndBal" localSheetId="5">#REF!</definedName>
    <definedName name="A3B_EndBal" localSheetId="6">#REF!</definedName>
    <definedName name="A3B_EndBal" localSheetId="7">#REF!</definedName>
    <definedName name="A3B_EndBal" localSheetId="1">#REF!</definedName>
    <definedName name="A3B_EndBal" localSheetId="2">#REF!</definedName>
    <definedName name="A3B_EndBal" localSheetId="3">#REF!</definedName>
    <definedName name="A3B_EndBal">#REF!</definedName>
    <definedName name="A3B_FinalDist" localSheetId="8">#REF!</definedName>
    <definedName name="A3B_FinalDist" localSheetId="4">#REF!</definedName>
    <definedName name="A3B_FinalDist" localSheetId="0">#REF!</definedName>
    <definedName name="A3B_FinalDist" localSheetId="5">#REF!</definedName>
    <definedName name="A3B_FinalDist" localSheetId="6">#REF!</definedName>
    <definedName name="A3B_FinalDist" localSheetId="7">#REF!</definedName>
    <definedName name="A3B_FinalDist" localSheetId="1">#REF!</definedName>
    <definedName name="A3B_FinalDist" localSheetId="2">#REF!</definedName>
    <definedName name="A3B_FinalDist" localSheetId="3">#REF!</definedName>
    <definedName name="A3B_FinalDist">#REF!</definedName>
    <definedName name="A4_BegBal" localSheetId="8">#REF!</definedName>
    <definedName name="A4_BegBal" localSheetId="4">#REF!</definedName>
    <definedName name="A4_BegBal" localSheetId="0">#REF!</definedName>
    <definedName name="A4_BegBal" localSheetId="5">#REF!</definedName>
    <definedName name="A4_BegBal" localSheetId="6">#REF!</definedName>
    <definedName name="A4_BegBal" localSheetId="7">#REF!</definedName>
    <definedName name="A4_BegBal" localSheetId="1">#REF!</definedName>
    <definedName name="A4_BegBal" localSheetId="2">#REF!</definedName>
    <definedName name="A4_BegBal" localSheetId="3">#REF!</definedName>
    <definedName name="A4_BegBal">#REF!</definedName>
    <definedName name="A4_EndBal" localSheetId="8">#REF!</definedName>
    <definedName name="A4_EndBal" localSheetId="4">#REF!</definedName>
    <definedName name="A4_EndBal" localSheetId="0">#REF!</definedName>
    <definedName name="A4_EndBal" localSheetId="5">#REF!</definedName>
    <definedName name="A4_EndBal" localSheetId="6">#REF!</definedName>
    <definedName name="A4_EndBal" localSheetId="7">#REF!</definedName>
    <definedName name="A4_EndBal" localSheetId="1">#REF!</definedName>
    <definedName name="A4_EndBal" localSheetId="2">#REF!</definedName>
    <definedName name="A4_EndBal" localSheetId="3">#REF!</definedName>
    <definedName name="A4_EndBal">#REF!</definedName>
    <definedName name="A4_FinalDist" localSheetId="8">#REF!</definedName>
    <definedName name="A4_FinalDist" localSheetId="4">#REF!</definedName>
    <definedName name="A4_FinalDist" localSheetId="0">#REF!</definedName>
    <definedName name="A4_FinalDist" localSheetId="5">#REF!</definedName>
    <definedName name="A4_FinalDist" localSheetId="6">#REF!</definedName>
    <definedName name="A4_FinalDist" localSheetId="7">#REF!</definedName>
    <definedName name="A4_FinalDist" localSheetId="1">#REF!</definedName>
    <definedName name="A4_FinalDist" localSheetId="2">#REF!</definedName>
    <definedName name="A4_FinalDist" localSheetId="3">#REF!</definedName>
    <definedName name="A4_FinalDist">#REF!</definedName>
    <definedName name="Adj_BegBal" localSheetId="8">#REF!</definedName>
    <definedName name="Adj_BegBal" localSheetId="4">#REF!</definedName>
    <definedName name="Adj_BegBal" localSheetId="0">#REF!</definedName>
    <definedName name="Adj_BegBal" localSheetId="5">#REF!</definedName>
    <definedName name="Adj_BegBal" localSheetId="6">#REF!</definedName>
    <definedName name="Adj_BegBal" localSheetId="7">#REF!</definedName>
    <definedName name="Adj_BegBal" localSheetId="1">#REF!</definedName>
    <definedName name="Adj_BegBal" localSheetId="2">#REF!</definedName>
    <definedName name="Adj_BegBal" localSheetId="3">#REF!</definedName>
    <definedName name="Adj_BegBal">#REF!</definedName>
    <definedName name="Adj_EndBal" localSheetId="8">#REF!</definedName>
    <definedName name="Adj_EndBal" localSheetId="4">#REF!</definedName>
    <definedName name="Adj_EndBal" localSheetId="0">#REF!</definedName>
    <definedName name="Adj_EndBal" localSheetId="5">#REF!</definedName>
    <definedName name="Adj_EndBal" localSheetId="6">#REF!</definedName>
    <definedName name="Adj_EndBal" localSheetId="7">#REF!</definedName>
    <definedName name="Adj_EndBal" localSheetId="1">#REF!</definedName>
    <definedName name="Adj_EndBal" localSheetId="2">#REF!</definedName>
    <definedName name="Adj_EndBal" localSheetId="3">#REF!</definedName>
    <definedName name="Adj_EndBal">#REF!</definedName>
    <definedName name="Avail_Amt" localSheetId="8">#REF!</definedName>
    <definedName name="Avail_Amt" localSheetId="4">#REF!</definedName>
    <definedName name="Avail_Amt" localSheetId="0">#REF!</definedName>
    <definedName name="Avail_Amt" localSheetId="5">#REF!</definedName>
    <definedName name="Avail_Amt" localSheetId="6">#REF!</definedName>
    <definedName name="Avail_Amt" localSheetId="7">#REF!</definedName>
    <definedName name="Avail_Amt" localSheetId="1">#REF!</definedName>
    <definedName name="Avail_Amt" localSheetId="2">#REF!</definedName>
    <definedName name="Avail_Amt" localSheetId="3">#REF!</definedName>
    <definedName name="Avail_Amt">#REF!</definedName>
    <definedName name="Cert_BegBal" localSheetId="8">#REF!</definedName>
    <definedName name="Cert_BegBal" localSheetId="4">#REF!</definedName>
    <definedName name="Cert_BegBal" localSheetId="0">#REF!</definedName>
    <definedName name="Cert_BegBal" localSheetId="5">#REF!</definedName>
    <definedName name="Cert_BegBal" localSheetId="6">#REF!</definedName>
    <definedName name="Cert_BegBal" localSheetId="7">#REF!</definedName>
    <definedName name="Cert_BegBal" localSheetId="1">#REF!</definedName>
    <definedName name="Cert_BegBal" localSheetId="2">#REF!</definedName>
    <definedName name="Cert_BegBal" localSheetId="3">#REF!</definedName>
    <definedName name="Cert_BegBal">#REF!</definedName>
    <definedName name="Cert_EndBal" localSheetId="8">#REF!</definedName>
    <definedName name="Cert_EndBal" localSheetId="4">#REF!</definedName>
    <definedName name="Cert_EndBal" localSheetId="0">#REF!</definedName>
    <definedName name="Cert_EndBal" localSheetId="5">#REF!</definedName>
    <definedName name="Cert_EndBal" localSheetId="6">#REF!</definedName>
    <definedName name="Cert_EndBal" localSheetId="7">#REF!</definedName>
    <definedName name="Cert_EndBal" localSheetId="1">#REF!</definedName>
    <definedName name="Cert_EndBal" localSheetId="2">#REF!</definedName>
    <definedName name="Cert_EndBal" localSheetId="3">#REF!</definedName>
    <definedName name="Cert_EndBal">#REF!</definedName>
    <definedName name="Coll_BegBal" localSheetId="8">#REF!</definedName>
    <definedName name="Coll_BegBal" localSheetId="4">#REF!</definedName>
    <definedName name="Coll_BegBal" localSheetId="0">#REF!</definedName>
    <definedName name="Coll_BegBal" localSheetId="5">#REF!</definedName>
    <definedName name="Coll_BegBal" localSheetId="6">#REF!</definedName>
    <definedName name="Coll_BegBal" localSheetId="7">#REF!</definedName>
    <definedName name="Coll_BegBal" localSheetId="1">#REF!</definedName>
    <definedName name="Coll_BegBal" localSheetId="2">#REF!</definedName>
    <definedName name="Coll_BegBal" localSheetId="3">#REF!</definedName>
    <definedName name="Coll_BegBal">#REF!</definedName>
    <definedName name="Coll_EndBal" localSheetId="8">#REF!</definedName>
    <definedName name="Coll_EndBal" localSheetId="4">#REF!</definedName>
    <definedName name="Coll_EndBal" localSheetId="0">#REF!</definedName>
    <definedName name="Coll_EndBal" localSheetId="5">#REF!</definedName>
    <definedName name="Coll_EndBal" localSheetId="6">#REF!</definedName>
    <definedName name="Coll_EndBal" localSheetId="7">#REF!</definedName>
    <definedName name="Coll_EndBal" localSheetId="1">#REF!</definedName>
    <definedName name="Coll_EndBal" localSheetId="2">#REF!</definedName>
    <definedName name="Coll_EndBal" localSheetId="3">#REF!</definedName>
    <definedName name="Coll_EndBal">#REF!</definedName>
    <definedName name="Curr_DistDate" localSheetId="8">#REF!</definedName>
    <definedName name="Curr_DistDate" localSheetId="4">#REF!</definedName>
    <definedName name="Curr_DistDate" localSheetId="0">#REF!</definedName>
    <definedName name="Curr_DistDate" localSheetId="5">#REF!</definedName>
    <definedName name="Curr_DistDate" localSheetId="6">#REF!</definedName>
    <definedName name="Curr_DistDate" localSheetId="7">#REF!</definedName>
    <definedName name="Curr_DistDate" localSheetId="1">#REF!</definedName>
    <definedName name="Curr_DistDate" localSheetId="2">#REF!</definedName>
    <definedName name="Curr_DistDate" localSheetId="3">#REF!</definedName>
    <definedName name="Curr_DistDate">#REF!</definedName>
    <definedName name="Events_of_Default" localSheetId="8">#REF!</definedName>
    <definedName name="Events_of_Default" localSheetId="4">#REF!</definedName>
    <definedName name="Events_of_Default" localSheetId="0">#REF!</definedName>
    <definedName name="Events_of_Default" localSheetId="5">#REF!</definedName>
    <definedName name="Events_of_Default" localSheetId="6">#REF!</definedName>
    <definedName name="Events_of_Default" localSheetId="7">#REF!</definedName>
    <definedName name="Events_of_Default" localSheetId="1">#REF!</definedName>
    <definedName name="Events_of_Default" localSheetId="2">#REF!</definedName>
    <definedName name="Events_of_Default" localSheetId="3">#REF!</definedName>
    <definedName name="Events_of_Default">#REF!</definedName>
    <definedName name="First_DistDate" localSheetId="8">#REF!</definedName>
    <definedName name="First_DistDate" localSheetId="4">#REF!</definedName>
    <definedName name="First_DistDate" localSheetId="0">#REF!</definedName>
    <definedName name="First_DistDate" localSheetId="5">#REF!</definedName>
    <definedName name="First_DistDate" localSheetId="6">#REF!</definedName>
    <definedName name="First_DistDate" localSheetId="7">#REF!</definedName>
    <definedName name="First_DistDate" localSheetId="1">#REF!</definedName>
    <definedName name="First_DistDate" localSheetId="2">#REF!</definedName>
    <definedName name="First_DistDate" localSheetId="3">#REF!</definedName>
    <definedName name="First_DistDate">#REF!</definedName>
    <definedName name="HTML_CodePage" hidden="1">1252</definedName>
    <definedName name="HTML_Control" localSheetId="8" hidden="1">{"'Filing Version'!$A$1:$F$168"}</definedName>
    <definedName name="HTML_Control" localSheetId="4" hidden="1">{"'Filing Version'!$A$1:$F$168"}</definedName>
    <definedName name="HTML_Control" localSheetId="0" hidden="1">{"'Filing Version'!$A$1:$F$168"}</definedName>
    <definedName name="HTML_Control" localSheetId="5" hidden="1">{"'Filing Version'!$A$1:$F$168"}</definedName>
    <definedName name="HTML_Control" localSheetId="6" hidden="1">{"'Filing Version'!$A$1:$F$168"}</definedName>
    <definedName name="HTML_Control" localSheetId="7" hidden="1">{"'Filing Version'!$A$1:$F$168"}</definedName>
    <definedName name="HTML_Control" localSheetId="1" hidden="1">{"'Filing Version'!$A$1:$F$168"}</definedName>
    <definedName name="HTML_Control" localSheetId="2" hidden="1">{"'Filing Version'!$A$1:$F$168"}</definedName>
    <definedName name="HTML_Control" localSheetId="3" hidden="1">{"'Filing Version'!$A$1:$F$168"}</definedName>
    <definedName name="HTML_Control" hidden="1">{"'Filing Version'!$A$1:$F$168"}</definedName>
    <definedName name="HTML_Control_1" localSheetId="8" hidden="1">{"'Filing Version'!$A$1:$F$168"}</definedName>
    <definedName name="HTML_Control_1" localSheetId="4" hidden="1">{"'Filing Version'!$A$1:$F$168"}</definedName>
    <definedName name="HTML_Control_1" localSheetId="0" hidden="1">{"'Filing Version'!$A$1:$F$168"}</definedName>
    <definedName name="HTML_Control_1" localSheetId="5" hidden="1">{"'Filing Version'!$A$1:$F$168"}</definedName>
    <definedName name="HTML_Control_1" localSheetId="6" hidden="1">{"'Filing Version'!$A$1:$F$168"}</definedName>
    <definedName name="HTML_Control_1" localSheetId="7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3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8">#REF!</definedName>
    <definedName name="OC_BegBal" localSheetId="4">#REF!</definedName>
    <definedName name="OC_BegBal" localSheetId="0">#REF!</definedName>
    <definedName name="OC_BegBal" localSheetId="5">#REF!</definedName>
    <definedName name="OC_BegBal" localSheetId="6">#REF!</definedName>
    <definedName name="OC_BegBal" localSheetId="7">#REF!</definedName>
    <definedName name="OC_BegBal" localSheetId="1">#REF!</definedName>
    <definedName name="OC_BegBal" localSheetId="2">#REF!</definedName>
    <definedName name="OC_BegBal" localSheetId="3">#REF!</definedName>
    <definedName name="OC_BegBal">#REF!</definedName>
    <definedName name="OC_EndBal" localSheetId="8">#REF!</definedName>
    <definedName name="OC_EndBal" localSheetId="4">#REF!</definedName>
    <definedName name="OC_EndBal" localSheetId="0">#REF!</definedName>
    <definedName name="OC_EndBal" localSheetId="5">#REF!</definedName>
    <definedName name="OC_EndBal" localSheetId="6">#REF!</definedName>
    <definedName name="OC_EndBal" localSheetId="7">#REF!</definedName>
    <definedName name="OC_EndBal" localSheetId="1">#REF!</definedName>
    <definedName name="OC_EndBal" localSheetId="2">#REF!</definedName>
    <definedName name="OC_EndBal" localSheetId="3">#REF!</definedName>
    <definedName name="OC_EndBal">#REF!</definedName>
    <definedName name="Officer" localSheetId="8">#REF!</definedName>
    <definedName name="Officer" localSheetId="4">#REF!</definedName>
    <definedName name="Officer" localSheetId="0">#REF!</definedName>
    <definedName name="Officer" localSheetId="5">#REF!</definedName>
    <definedName name="Officer" localSheetId="6">#REF!</definedName>
    <definedName name="Officer" localSheetId="7">#REF!</definedName>
    <definedName name="Officer" localSheetId="1">#REF!</definedName>
    <definedName name="Officer" localSheetId="2">#REF!</definedName>
    <definedName name="Officer" localSheetId="3">#REF!</definedName>
    <definedName name="Officer">#REF!</definedName>
    <definedName name="Prev_DistDate" localSheetId="8">#REF!</definedName>
    <definedName name="Prev_DistDate" localSheetId="4">#REF!</definedName>
    <definedName name="Prev_DistDate" localSheetId="0">#REF!</definedName>
    <definedName name="Prev_DistDate" localSheetId="5">#REF!</definedName>
    <definedName name="Prev_DistDate" localSheetId="6">#REF!</definedName>
    <definedName name="Prev_DistDate" localSheetId="7">#REF!</definedName>
    <definedName name="Prev_DistDate" localSheetId="1">#REF!</definedName>
    <definedName name="Prev_DistDate" localSheetId="2">#REF!</definedName>
    <definedName name="Prev_DistDate" localSheetId="3">#REF!</definedName>
    <definedName name="Prev_DistDate">#REF!</definedName>
    <definedName name="prinatRAP" localSheetId="8">#REF!</definedName>
    <definedName name="prinatRAP" localSheetId="4">#REF!</definedName>
    <definedName name="prinatRAP" localSheetId="0">#REF!</definedName>
    <definedName name="prinatRAP" localSheetId="5">#REF!</definedName>
    <definedName name="prinatRAP" localSheetId="6">#REF!</definedName>
    <definedName name="prinatRAP" localSheetId="7">#REF!</definedName>
    <definedName name="prinatRAP" localSheetId="1">#REF!</definedName>
    <definedName name="prinatRAP" localSheetId="2">#REF!</definedName>
    <definedName name="prinatRAP" localSheetId="3">#REF!</definedName>
    <definedName name="prinatRAP">#REF!</definedName>
    <definedName name="_xlnm.Print_Area" localSheetId="8">'Apr23'!$A$1:$F$215</definedName>
    <definedName name="Res_Fund" localSheetId="8">#REF!</definedName>
    <definedName name="Res_Fund" localSheetId="4">#REF!</definedName>
    <definedName name="Res_Fund" localSheetId="0">#REF!</definedName>
    <definedName name="Res_Fund" localSheetId="5">#REF!</definedName>
    <definedName name="Res_Fund" localSheetId="6">#REF!</definedName>
    <definedName name="Res_Fund" localSheetId="7">#REF!</definedName>
    <definedName name="Res_Fund" localSheetId="1">#REF!</definedName>
    <definedName name="Res_Fund" localSheetId="2">#REF!</definedName>
    <definedName name="Res_Fund" localSheetId="3">#REF!</definedName>
    <definedName name="Res_Fund">#REF!</definedName>
    <definedName name="Rescission" localSheetId="8">#REF!</definedName>
    <definedName name="Rescission" localSheetId="4">#REF!</definedName>
    <definedName name="Rescission" localSheetId="0">#REF!</definedName>
    <definedName name="Rescission" localSheetId="5">#REF!</definedName>
    <definedName name="Rescission" localSheetId="6">#REF!</definedName>
    <definedName name="Rescission" localSheetId="7">#REF!</definedName>
    <definedName name="Rescission" localSheetId="1">#REF!</definedName>
    <definedName name="Rescission" localSheetId="2">#REF!</definedName>
    <definedName name="Rescission" localSheetId="3">#REF!</definedName>
    <definedName name="Rescission">#REF!</definedName>
    <definedName name="test" localSheetId="8">#REF!</definedName>
    <definedName name="test" localSheetId="4">#REF!</definedName>
    <definedName name="test" localSheetId="0">#REF!</definedName>
    <definedName name="test" localSheetId="5">#REF!</definedName>
    <definedName name="test" localSheetId="6">#REF!</definedName>
    <definedName name="test" localSheetId="7">#REF!</definedName>
    <definedName name="test" localSheetId="1">#REF!</definedName>
    <definedName name="test" localSheetId="2">#REF!</definedName>
    <definedName name="test" localSheetId="3">#REF!</definedName>
    <definedName name="test">#REF!</definedName>
    <definedName name="Title" localSheetId="8">#REF!</definedName>
    <definedName name="Title" localSheetId="4">#REF!</definedName>
    <definedName name="Title" localSheetId="0">#REF!</definedName>
    <definedName name="Title" localSheetId="5">#REF!</definedName>
    <definedName name="Title" localSheetId="6">#REF!</definedName>
    <definedName name="Title" localSheetId="7">#REF!</definedName>
    <definedName name="Title" localSheetId="1">#REF!</definedName>
    <definedName name="Title" localSheetId="2">#REF!</definedName>
    <definedName name="Title" localSheetId="3">#REF!</definedName>
    <definedName name="Title">#REF!</definedName>
    <definedName name="wrn.0205." localSheetId="8" hidden="1">{"0205",#N/A,FALSE,"0205"}</definedName>
    <definedName name="wrn.0205." localSheetId="4" hidden="1">{"0205",#N/A,FALSE,"0205"}</definedName>
    <definedName name="wrn.0205." localSheetId="0" hidden="1">{"0205",#N/A,FALSE,"0205"}</definedName>
    <definedName name="wrn.0205." localSheetId="5" hidden="1">{"0205",#N/A,FALSE,"0205"}</definedName>
    <definedName name="wrn.0205." localSheetId="6" hidden="1">{"0205",#N/A,FALSE,"0205"}</definedName>
    <definedName name="wrn.0205." localSheetId="7" hidden="1">{"0205",#N/A,FALSE,"0205"}</definedName>
    <definedName name="wrn.0205." localSheetId="1" hidden="1">{"0205",#N/A,FALSE,"0205"}</definedName>
    <definedName name="wrn.0205." localSheetId="2" hidden="1">{"0205",#N/A,FALSE,"0205"}</definedName>
    <definedName name="wrn.0205." localSheetId="3" hidden="1">{"0205",#N/A,FALSE,"0205"}</definedName>
    <definedName name="wrn.0205." hidden="1">{"0205",#N/A,FALSE,"0205"}</definedName>
    <definedName name="wrn.0205._1" localSheetId="8" hidden="1">{"0205",#N/A,FALSE,"0205"}</definedName>
    <definedName name="wrn.0205._1" localSheetId="4" hidden="1">{"0205",#N/A,FALSE,"0205"}</definedName>
    <definedName name="wrn.0205._1" localSheetId="0" hidden="1">{"0205",#N/A,FALSE,"0205"}</definedName>
    <definedName name="wrn.0205._1" localSheetId="5" hidden="1">{"0205",#N/A,FALSE,"0205"}</definedName>
    <definedName name="wrn.0205._1" localSheetId="6" hidden="1">{"0205",#N/A,FALSE,"0205"}</definedName>
    <definedName name="wrn.0205._1" localSheetId="7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3" hidden="1">{"0205",#N/A,FALSE,"0205"}</definedName>
    <definedName name="wrn.0208." localSheetId="8" hidden="1">{"0208",#N/A,FALSE,"0205"}</definedName>
    <definedName name="wrn.0208." localSheetId="4" hidden="1">{"0208",#N/A,FALSE,"0205"}</definedName>
    <definedName name="wrn.0208." localSheetId="0" hidden="1">{"0208",#N/A,FALSE,"0205"}</definedName>
    <definedName name="wrn.0208." localSheetId="5" hidden="1">{"0208",#N/A,FALSE,"0205"}</definedName>
    <definedName name="wrn.0208." localSheetId="6" hidden="1">{"0208",#N/A,FALSE,"0205"}</definedName>
    <definedName name="wrn.0208." localSheetId="7" hidden="1">{"0208",#N/A,FALSE,"0205"}</definedName>
    <definedName name="wrn.0208." localSheetId="1" hidden="1">{"0208",#N/A,FALSE,"0205"}</definedName>
    <definedName name="wrn.0208." localSheetId="2" hidden="1">{"0208",#N/A,FALSE,"0205"}</definedName>
    <definedName name="wrn.0208." localSheetId="3" hidden="1">{"0208",#N/A,FALSE,"0205"}</definedName>
    <definedName name="wrn.0208." hidden="1">{"0208",#N/A,FALSE,"0205"}</definedName>
    <definedName name="wrn.0208._1" localSheetId="8" hidden="1">{"0208",#N/A,FALSE,"0205"}</definedName>
    <definedName name="wrn.0208._1" localSheetId="4" hidden="1">{"0208",#N/A,FALSE,"0205"}</definedName>
    <definedName name="wrn.0208._1" localSheetId="0" hidden="1">{"0208",#N/A,FALSE,"0205"}</definedName>
    <definedName name="wrn.0208._1" localSheetId="5" hidden="1">{"0208",#N/A,FALSE,"0205"}</definedName>
    <definedName name="wrn.0208._1" localSheetId="6" hidden="1">{"0208",#N/A,FALSE,"0205"}</definedName>
    <definedName name="wrn.0208._1" localSheetId="7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3" hidden="1">{"0208",#N/A,FALSE,"0205"}</definedName>
    <definedName name="wrn.TEST." localSheetId="8" hidden="1">{"TEST",#N/A,FALSE,"TEST"}</definedName>
    <definedName name="wrn.TEST." localSheetId="4" hidden="1">{"TEST",#N/A,FALSE,"TEST"}</definedName>
    <definedName name="wrn.TEST." localSheetId="0" hidden="1">{"TEST",#N/A,FALSE,"TEST"}</definedName>
    <definedName name="wrn.TEST." localSheetId="5" hidden="1">{"TEST",#N/A,FALSE,"TEST"}</definedName>
    <definedName name="wrn.TEST." localSheetId="6" hidden="1">{"TEST",#N/A,FALSE,"TEST"}</definedName>
    <definedName name="wrn.TEST." localSheetId="7" hidden="1">{"TEST",#N/A,FALSE,"TEST"}</definedName>
    <definedName name="wrn.TEST." localSheetId="1" hidden="1">{"TEST",#N/A,FALSE,"TEST"}</definedName>
    <definedName name="wrn.TEST." localSheetId="2" hidden="1">{"TEST",#N/A,FALSE,"TEST"}</definedName>
    <definedName name="wrn.TEST." localSheetId="3" hidden="1">{"TEST",#N/A,FALSE,"TEST"}</definedName>
    <definedName name="wrn.TEST." hidden="1">{"TEST",#N/A,FALSE,"TEST"}</definedName>
    <definedName name="wrn.TEST._1" localSheetId="8" hidden="1">{"TEST",#N/A,FALSE,"TEST"}</definedName>
    <definedName name="wrn.TEST._1" localSheetId="4" hidden="1">{"TEST",#N/A,FALSE,"TEST"}</definedName>
    <definedName name="wrn.TEST._1" localSheetId="0" hidden="1">{"TEST",#N/A,FALSE,"TEST"}</definedName>
    <definedName name="wrn.TEST._1" localSheetId="5" hidden="1">{"TEST",#N/A,FALSE,"TEST"}</definedName>
    <definedName name="wrn.TEST._1" localSheetId="6" hidden="1">{"TEST",#N/A,FALSE,"TEST"}</definedName>
    <definedName name="wrn.TEST._1" localSheetId="7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3" hidden="1">{"TEST",#N/A,FALSE,"TEST"}</definedName>
    <definedName name="wrn.TMPL." localSheetId="8" hidden="1">{"TMPL",#N/A,FALSE,"TMPL"}</definedName>
    <definedName name="wrn.TMPL." localSheetId="4" hidden="1">{"TMPL",#N/A,FALSE,"TMPL"}</definedName>
    <definedName name="wrn.TMPL." localSheetId="0" hidden="1">{"TMPL",#N/A,FALSE,"TMPL"}</definedName>
    <definedName name="wrn.TMPL." localSheetId="5" hidden="1">{"TMPL",#N/A,FALSE,"TMPL"}</definedName>
    <definedName name="wrn.TMPL." localSheetId="6" hidden="1">{"TMPL",#N/A,FALSE,"TMPL"}</definedName>
    <definedName name="wrn.TMPL." localSheetId="7" hidden="1">{"TMPL",#N/A,FALSE,"TMPL"}</definedName>
    <definedName name="wrn.TMPL." localSheetId="1" hidden="1">{"TMPL",#N/A,FALSE,"TMPL"}</definedName>
    <definedName name="wrn.TMPL." localSheetId="2" hidden="1">{"TMPL",#N/A,FALSE,"TMPL"}</definedName>
    <definedName name="wrn.TMPL." localSheetId="3" hidden="1">{"TMPL",#N/A,FALSE,"TMPL"}</definedName>
    <definedName name="wrn.TMPL." hidden="1">{"TMPL",#N/A,FALSE,"TMPL"}</definedName>
    <definedName name="wrn.TMPL._1" localSheetId="8" hidden="1">{"TMPL",#N/A,FALSE,"TMPL"}</definedName>
    <definedName name="wrn.TMPL._1" localSheetId="4" hidden="1">{"TMPL",#N/A,FALSE,"TMPL"}</definedName>
    <definedName name="wrn.TMPL._1" localSheetId="0" hidden="1">{"TMPL",#N/A,FALSE,"TMPL"}</definedName>
    <definedName name="wrn.TMPL._1" localSheetId="5" hidden="1">{"TMPL",#N/A,FALSE,"TMPL"}</definedName>
    <definedName name="wrn.TMPL._1" localSheetId="6" hidden="1">{"TMPL",#N/A,FALSE,"TMPL"}</definedName>
    <definedName name="wrn.TMPL._1" localSheetId="7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3" hidden="1">{"TMPL",#N/A,FALSE,"TMPL"}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7" i="18" l="1"/>
  <c r="E182" i="18"/>
  <c r="F175" i="18"/>
  <c r="E175" i="18"/>
  <c r="D175" i="18"/>
  <c r="D165" i="18"/>
  <c r="D159" i="18"/>
  <c r="E149" i="18"/>
  <c r="E131" i="18"/>
  <c r="E111" i="18"/>
  <c r="E113" i="18"/>
  <c r="E110" i="18"/>
  <c r="E112" i="18"/>
  <c r="E181" i="18"/>
  <c r="E42" i="18"/>
  <c r="E37" i="18"/>
  <c r="E47" i="18" s="1"/>
  <c r="E57" i="18" s="1"/>
  <c r="E59" i="18" s="1"/>
  <c r="E26" i="18"/>
  <c r="D26" i="18"/>
  <c r="C29" i="18"/>
  <c r="B29" i="18"/>
  <c r="E28" i="18"/>
  <c r="E27" i="18"/>
  <c r="F17" i="18"/>
  <c r="F16" i="18"/>
  <c r="E25" i="18"/>
  <c r="E24" i="18"/>
  <c r="F14" i="18"/>
  <c r="D13" i="18"/>
  <c r="E23" i="18"/>
  <c r="E13" i="18"/>
  <c r="E52" i="18"/>
  <c r="E53" i="18" s="1"/>
  <c r="C12" i="18"/>
  <c r="F10" i="18" s="1"/>
  <c r="D187" i="17"/>
  <c r="E182" i="17"/>
  <c r="F175" i="17"/>
  <c r="E175" i="17"/>
  <c r="D175" i="17"/>
  <c r="D165" i="17"/>
  <c r="D159" i="17"/>
  <c r="E149" i="17"/>
  <c r="E131" i="17"/>
  <c r="E111" i="17"/>
  <c r="E113" i="17"/>
  <c r="E110" i="17"/>
  <c r="E112" i="17"/>
  <c r="E181" i="17"/>
  <c r="E42" i="17"/>
  <c r="E37" i="17"/>
  <c r="E47" i="17" s="1"/>
  <c r="E57" i="17" s="1"/>
  <c r="E59" i="17" s="1"/>
  <c r="E26" i="17"/>
  <c r="D26" i="17"/>
  <c r="C29" i="17"/>
  <c r="B29" i="17"/>
  <c r="E28" i="17"/>
  <c r="E27" i="17"/>
  <c r="F17" i="17"/>
  <c r="D13" i="17"/>
  <c r="F16" i="17"/>
  <c r="E25" i="17"/>
  <c r="E24" i="17"/>
  <c r="F14" i="17"/>
  <c r="E13" i="17"/>
  <c r="C12" i="17"/>
  <c r="F10" i="17" s="1"/>
  <c r="D187" i="16"/>
  <c r="E182" i="16"/>
  <c r="F175" i="16"/>
  <c r="D175" i="16"/>
  <c r="E181" i="16"/>
  <c r="E175" i="16"/>
  <c r="D166" i="16"/>
  <c r="D165" i="16"/>
  <c r="D159" i="16"/>
  <c r="E149" i="16"/>
  <c r="E131" i="16"/>
  <c r="E112" i="16"/>
  <c r="E110" i="16"/>
  <c r="E113" i="16"/>
  <c r="E111" i="16"/>
  <c r="E42" i="16"/>
  <c r="E37" i="16"/>
  <c r="E47" i="16" s="1"/>
  <c r="E57" i="16" s="1"/>
  <c r="E59" i="16" s="1"/>
  <c r="C29" i="16"/>
  <c r="E28" i="16"/>
  <c r="E27" i="16"/>
  <c r="E26" i="16"/>
  <c r="D26" i="16"/>
  <c r="E25" i="16"/>
  <c r="E24" i="16"/>
  <c r="D24" i="16"/>
  <c r="B29" i="16"/>
  <c r="F19" i="16"/>
  <c r="D28" i="16"/>
  <c r="D27" i="16"/>
  <c r="F17" i="16"/>
  <c r="D25" i="16"/>
  <c r="F15" i="16"/>
  <c r="D13" i="16"/>
  <c r="E13" i="16"/>
  <c r="F14" i="16"/>
  <c r="C12" i="16"/>
  <c r="F10" i="16" s="1"/>
  <c r="D187" i="15"/>
  <c r="D175" i="15"/>
  <c r="E175" i="15"/>
  <c r="F175" i="15"/>
  <c r="D165" i="15"/>
  <c r="D159" i="15"/>
  <c r="E149" i="15"/>
  <c r="E131" i="15"/>
  <c r="E112" i="15"/>
  <c r="E110" i="15"/>
  <c r="E113" i="15"/>
  <c r="E111" i="15"/>
  <c r="E181" i="15"/>
  <c r="E42" i="15"/>
  <c r="E37" i="15"/>
  <c r="E47" i="15" s="1"/>
  <c r="E57" i="15" s="1"/>
  <c r="E59" i="15" s="1"/>
  <c r="D27" i="15"/>
  <c r="D25" i="15"/>
  <c r="E24" i="15"/>
  <c r="D24" i="15"/>
  <c r="D23" i="15"/>
  <c r="C29" i="15"/>
  <c r="B29" i="15"/>
  <c r="D28" i="15"/>
  <c r="F18" i="15"/>
  <c r="E27" i="15"/>
  <c r="E26" i="15"/>
  <c r="E25" i="15"/>
  <c r="F15" i="15"/>
  <c r="F14" i="15"/>
  <c r="E13" i="15"/>
  <c r="D13" i="15"/>
  <c r="E23" i="15"/>
  <c r="C12" i="15"/>
  <c r="D187" i="14"/>
  <c r="E182" i="14"/>
  <c r="D182" i="14"/>
  <c r="D175" i="14"/>
  <c r="F175" i="14"/>
  <c r="E175" i="14"/>
  <c r="D165" i="14"/>
  <c r="D159" i="14"/>
  <c r="E149" i="14"/>
  <c r="E131" i="14"/>
  <c r="E112" i="14"/>
  <c r="E110" i="14"/>
  <c r="E113" i="14"/>
  <c r="E111" i="14"/>
  <c r="E181" i="14"/>
  <c r="E47" i="14"/>
  <c r="E57" i="14" s="1"/>
  <c r="E59" i="14" s="1"/>
  <c r="E42" i="14"/>
  <c r="E37" i="14"/>
  <c r="E26" i="14"/>
  <c r="D26" i="14"/>
  <c r="E24" i="14"/>
  <c r="D24" i="14"/>
  <c r="C29" i="14"/>
  <c r="B29" i="14"/>
  <c r="E28" i="14"/>
  <c r="E27" i="14"/>
  <c r="F17" i="14"/>
  <c r="E25" i="14"/>
  <c r="F15" i="14"/>
  <c r="E13" i="14"/>
  <c r="D13" i="14"/>
  <c r="F14" i="14"/>
  <c r="E52" i="14"/>
  <c r="C12" i="14"/>
  <c r="F10" i="14" s="1"/>
  <c r="D187" i="13"/>
  <c r="E182" i="13"/>
  <c r="F175" i="13"/>
  <c r="E175" i="13"/>
  <c r="D175" i="13"/>
  <c r="D165" i="13"/>
  <c r="D159" i="13"/>
  <c r="E149" i="13"/>
  <c r="E131" i="13"/>
  <c r="E111" i="13"/>
  <c r="E113" i="13"/>
  <c r="E110" i="13"/>
  <c r="E112" i="13"/>
  <c r="E181" i="13"/>
  <c r="E42" i="13"/>
  <c r="E37" i="13"/>
  <c r="E47" i="13" s="1"/>
  <c r="E57" i="13" s="1"/>
  <c r="E59" i="13" s="1"/>
  <c r="E26" i="13"/>
  <c r="D26" i="13"/>
  <c r="B29" i="13"/>
  <c r="C29" i="13"/>
  <c r="E28" i="13"/>
  <c r="E27" i="13"/>
  <c r="F17" i="13"/>
  <c r="D13" i="13"/>
  <c r="F16" i="13"/>
  <c r="E25" i="13"/>
  <c r="E24" i="13"/>
  <c r="F14" i="13"/>
  <c r="E13" i="13"/>
  <c r="E52" i="13"/>
  <c r="E53" i="13" s="1"/>
  <c r="C12" i="13"/>
  <c r="F10" i="13" s="1"/>
  <c r="F175" i="12"/>
  <c r="E175" i="12"/>
  <c r="D165" i="12"/>
  <c r="D159" i="12"/>
  <c r="E149" i="12"/>
  <c r="E131" i="12"/>
  <c r="E112" i="12"/>
  <c r="E111" i="12"/>
  <c r="E113" i="12"/>
  <c r="E110" i="12"/>
  <c r="E181" i="12"/>
  <c r="E42" i="12"/>
  <c r="E47" i="12" s="1"/>
  <c r="E57" i="12" s="1"/>
  <c r="E59" i="12" s="1"/>
  <c r="E37" i="12"/>
  <c r="E26" i="12"/>
  <c r="D26" i="12"/>
  <c r="C29" i="12"/>
  <c r="B29" i="12"/>
  <c r="E28" i="12"/>
  <c r="E27" i="12"/>
  <c r="F17" i="12"/>
  <c r="F16" i="12"/>
  <c r="E25" i="12"/>
  <c r="E24" i="12"/>
  <c r="D13" i="12"/>
  <c r="F14" i="12"/>
  <c r="E13" i="12"/>
  <c r="E52" i="12"/>
  <c r="E53" i="12" s="1"/>
  <c r="C12" i="12"/>
  <c r="D187" i="11"/>
  <c r="E182" i="11"/>
  <c r="D175" i="11"/>
  <c r="F175" i="11"/>
  <c r="E175" i="11"/>
  <c r="D166" i="11"/>
  <c r="D165" i="11"/>
  <c r="D159" i="11"/>
  <c r="E149" i="11"/>
  <c r="E131" i="11"/>
  <c r="E112" i="11"/>
  <c r="E110" i="11"/>
  <c r="E113" i="11"/>
  <c r="E111" i="11"/>
  <c r="E181" i="11"/>
  <c r="E42" i="11"/>
  <c r="E47" i="11" s="1"/>
  <c r="E57" i="11" s="1"/>
  <c r="E59" i="11" s="1"/>
  <c r="E37" i="11"/>
  <c r="E26" i="11"/>
  <c r="D26" i="11"/>
  <c r="E24" i="11"/>
  <c r="D24" i="11"/>
  <c r="C29" i="11"/>
  <c r="B29" i="11"/>
  <c r="E28" i="11"/>
  <c r="E27" i="11"/>
  <c r="F17" i="11"/>
  <c r="E25" i="11"/>
  <c r="F15" i="11"/>
  <c r="E13" i="11"/>
  <c r="D13" i="11"/>
  <c r="F14" i="11"/>
  <c r="E52" i="11"/>
  <c r="C12" i="11"/>
  <c r="D187" i="10"/>
  <c r="D182" i="10"/>
  <c r="F175" i="10"/>
  <c r="E175" i="10"/>
  <c r="D175" i="10"/>
  <c r="D165" i="10"/>
  <c r="D159" i="10"/>
  <c r="E149" i="10"/>
  <c r="E131" i="10"/>
  <c r="E110" i="10"/>
  <c r="E113" i="10"/>
  <c r="E111" i="10"/>
  <c r="E112" i="10"/>
  <c r="E181" i="10"/>
  <c r="E182" i="10" s="1"/>
  <c r="E42" i="10"/>
  <c r="E37" i="10"/>
  <c r="E47" i="10" s="1"/>
  <c r="E57" i="10" s="1"/>
  <c r="E59" i="10" s="1"/>
  <c r="E27" i="10"/>
  <c r="E26" i="10"/>
  <c r="D26" i="10"/>
  <c r="E25" i="10"/>
  <c r="E24" i="10"/>
  <c r="D24" i="10"/>
  <c r="C29" i="10"/>
  <c r="B29" i="10"/>
  <c r="E28" i="10"/>
  <c r="D27" i="10"/>
  <c r="F17" i="10"/>
  <c r="D25" i="10"/>
  <c r="F15" i="10"/>
  <c r="E13" i="10"/>
  <c r="D13" i="10"/>
  <c r="E23" i="10"/>
  <c r="E52" i="10"/>
  <c r="C12" i="10"/>
  <c r="D166" i="18" l="1"/>
  <c r="D182" i="18"/>
  <c r="E52" i="17"/>
  <c r="E53" i="17" s="1"/>
  <c r="F18" i="18"/>
  <c r="D23" i="18"/>
  <c r="D25" i="18"/>
  <c r="D27" i="18"/>
  <c r="F15" i="18"/>
  <c r="E52" i="16"/>
  <c r="C13" i="18"/>
  <c r="F13" i="18" s="1"/>
  <c r="D24" i="18"/>
  <c r="D28" i="18"/>
  <c r="F19" i="18"/>
  <c r="D166" i="17"/>
  <c r="D182" i="17"/>
  <c r="F18" i="17"/>
  <c r="D23" i="17"/>
  <c r="D25" i="17"/>
  <c r="D27" i="17"/>
  <c r="F15" i="17"/>
  <c r="E23" i="17"/>
  <c r="C13" i="17"/>
  <c r="F13" i="17" s="1"/>
  <c r="D24" i="17"/>
  <c r="D28" i="17"/>
  <c r="E52" i="15"/>
  <c r="E53" i="15" s="1"/>
  <c r="F19" i="17"/>
  <c r="D182" i="16"/>
  <c r="E53" i="16"/>
  <c r="D182" i="15"/>
  <c r="F16" i="16"/>
  <c r="F18" i="16"/>
  <c r="D23" i="16"/>
  <c r="E23" i="16"/>
  <c r="D166" i="15"/>
  <c r="F10" i="15"/>
  <c r="C13" i="16"/>
  <c r="F13" i="16" s="1"/>
  <c r="E182" i="15"/>
  <c r="F19" i="15"/>
  <c r="E28" i="15"/>
  <c r="F16" i="15"/>
  <c r="F17" i="15"/>
  <c r="C13" i="15"/>
  <c r="F13" i="15" s="1"/>
  <c r="D26" i="15"/>
  <c r="E53" i="14"/>
  <c r="D166" i="14"/>
  <c r="F16" i="14"/>
  <c r="F18" i="14"/>
  <c r="D23" i="14"/>
  <c r="D25" i="14"/>
  <c r="D27" i="14"/>
  <c r="E23" i="14"/>
  <c r="C13" i="14"/>
  <c r="F13" i="14" s="1"/>
  <c r="D28" i="14"/>
  <c r="F19" i="14"/>
  <c r="D166" i="13"/>
  <c r="D182" i="13"/>
  <c r="F18" i="13"/>
  <c r="D23" i="13"/>
  <c r="D25" i="13"/>
  <c r="D27" i="13"/>
  <c r="F15" i="13"/>
  <c r="E23" i="13"/>
  <c r="D182" i="11"/>
  <c r="D187" i="12"/>
  <c r="C13" i="13"/>
  <c r="F13" i="13" s="1"/>
  <c r="D24" i="13"/>
  <c r="D28" i="13"/>
  <c r="F10" i="12"/>
  <c r="F19" i="13"/>
  <c r="D166" i="12"/>
  <c r="E182" i="12"/>
  <c r="D182" i="12"/>
  <c r="D175" i="12"/>
  <c r="F18" i="12"/>
  <c r="D23" i="12"/>
  <c r="D25" i="12"/>
  <c r="D27" i="12"/>
  <c r="F15" i="12"/>
  <c r="E23" i="12"/>
  <c r="E53" i="11"/>
  <c r="F10" i="11"/>
  <c r="C13" i="12"/>
  <c r="F13" i="12" s="1"/>
  <c r="D24" i="12"/>
  <c r="D28" i="12"/>
  <c r="F19" i="12"/>
  <c r="F16" i="11"/>
  <c r="F18" i="11"/>
  <c r="D23" i="11"/>
  <c r="D25" i="11"/>
  <c r="D27" i="11"/>
  <c r="E23" i="11"/>
  <c r="F10" i="10"/>
  <c r="C13" i="11"/>
  <c r="F13" i="11" s="1"/>
  <c r="D28" i="11"/>
  <c r="F19" i="11"/>
  <c r="D166" i="10"/>
  <c r="E53" i="10"/>
  <c r="F16" i="10"/>
  <c r="F14" i="10"/>
  <c r="C13" i="10"/>
  <c r="F13" i="10" s="1"/>
  <c r="D28" i="10"/>
  <c r="F19" i="10"/>
  <c r="F18" i="10"/>
  <c r="D2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52F1D975-A09C-48E4-82DA-550769A9988A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BE0A7853-FF41-4332-8069-45CDA20D4A57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9B3F985C-61E3-4691-A21E-5D1167E445F4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F8D6F957-9E09-45A3-8A49-C9AFA651D1D1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23545B3D-FDBE-42FC-8AD5-E5DB31D13E0C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8D2FE811-40FA-4904-A006-61A0C4C65B15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B10BB4F9-1BC0-4E0D-8E1C-6F40B3376372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8162EDA6-146C-4C51-92D7-17868D287315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7E6684BC-4C9E-40D4-8952-9543ABE691F9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<sst xmlns="http://schemas.openxmlformats.org/spreadsheetml/2006/main" count="1536" uniqueCount="162">
  <si>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</si>
  <si>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</si>
  <si>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</si>
  <si>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</si>
  <si>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</si>
  <si>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</si>
  <si>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</si>
  <si>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</si>
  <si>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</si>
  <si>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</si>
  <si>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</si>
  <si>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</si>
  <si>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</si>
  <si>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</si>
  <si>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</si>
  <si>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</si>
  <si>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</si>
  <si>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</si>
  <si>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</si>
  <si>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</si>
  <si>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</si>
  <si>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</si>
  <si>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</si>
  <si>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</si>
  <si>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</si>
  <si>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</si>
  <si>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</si>
  <si>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</si>
  <si>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</si>
  <si>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</si>
  <si>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</si>
  <si>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</si>
  <si>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</si>
  <si>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</si>
  <si>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</si>
  <si>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</si>
  <si>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</si>
  <si>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</si>
  <si>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</si>
  <si>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</si>
  <si>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</si>
  <si>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</si>
  <si>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</si>
  <si>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</si>
  <si>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</si>
  <si>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</si>
  <si>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</si>
  <si>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</si>
  <si>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</si>
  <si>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</si>
  <si>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</si>
  <si>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</si>
  <si>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</si>
  <si>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</si>
  <si>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</si>
  <si>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</si>
  <si>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</si>
  <si>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</si>
  <si>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</si>
  <si>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</si>
  <si>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</si>
  <si>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</si>
  <si>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</si>
  <si>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</si>
  <si>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</si>
  <si>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</si>
  <si>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</si>
  <si>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</si>
  <si>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</si>
  <si>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</si>
  <si>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</si>
  <si>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</si>
  <si>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</si>
  <si>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</si>
  <si>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</si>
  <si>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</si>
  <si>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</si>
  <si>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</si>
  <si>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</si>
  <si>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</si>
  <si>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</si>
  <si>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</si>
  <si>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</si>
  <si>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</si>
  <si>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</si>
  <si>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</si>
  <si>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</si>
  <si>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</si>
  <si>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</si>
  <si>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</si>
  <si>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</si>
  <si>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</si>
  <si>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</si>
  <si>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</si>
  <si>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</si>
  <si>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</si>
  <si>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</si>
  <si>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</si>
  <si>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</si>
  <si>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</si>
  <si>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</si>
  <si>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</si>
  <si>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</si>
  <si>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</si>
  <si>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</si>
  <si>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</si>
  <si>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</si>
  <si>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</si>
  <si>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</si>
  <si>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</si>
  <si>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</si>
  <si>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</si>
  <si>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</si>
  <si>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</si>
  <si>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</si>
  <si>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</si>
  <si>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</si>
  <si>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</si>
  <si>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</si>
  <si>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</si>
  <si>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</si>
  <si>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</si>
  <si>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</si>
  <si>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</si>
  <si>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</si>
  <si>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</si>
  <si>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</si>
  <si>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</si>
  <si>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</si>
  <si>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</si>
  <si>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</si>
  <si>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</si>
  <si>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</si>
  <si>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</si>
  <si>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</si>
  <si>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</si>
  <si>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</si>
  <si>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</si>
  <si>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</si>
  <si>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</si>
  <si>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</si>
  <si>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</si>
  <si>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</si>
  <si>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</si>
  <si>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</si>
  <si>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</si>
  <si>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</si>
  <si>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</si>
  <si>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</si>
  <si>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</si>
  <si>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</si>
  <si>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</si>
  <si>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</si>
  <si>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</si>
  <si>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</si>
  <si>
    <t>Nissan Auto Receivables 2023-A</t>
  </si>
  <si>
    <t>NMAC, the sponsor, determined that the combined fair value of the Notes and Certificates was $1,378,435,835 as of the Closing Date, and that</t>
  </si>
  <si>
    <t>the fair value of the entire portion of the Certificates as of the Closing Date was $128,435,835, which is approximately 9.32% of the fair value of</t>
  </si>
  <si>
    <t>the Notes and Certificates. NARC II, the depositor, an affiliate of NMAC, retained all of the Certificates as of the Closing Date. The depositor is</t>
  </si>
  <si>
    <t>retaining a sufficient portion of the Certificates necessary to satsify the requirements of the SEC's credit risk retention rules, 17 C.F.R Part 246</t>
  </si>
  <si>
    <t>("Regulation RR"), which will be greater than or equal to 5.00% of the fair value of the Notes and Certificates required to comply with</t>
  </si>
  <si>
    <t>Regulation RR.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</si>
</sst>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/>
    <xf numFmtId="0" fontId="4" fillId="0" borderId="0" xfId="0" applyFo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/>
    <xf numFmtId="15" fontId="6" fillId="0" borderId="0" xfId="3" applyNumberFormat="1" applyFont="1"/>
    <xf numFmtId="39" fontId="6" fillId="0" borderId="0" xfId="3" applyNumberFormat="1" applyFont="1"/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6" fillId="0" borderId="0" xfId="3" applyNumberFormat="1" applyFont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Alignment="1">
      <alignment horizontal="left" indent="1"/>
    </xf>
    <xf numFmtId="166" fontId="9" fillId="0" borderId="0" xfId="0" applyNumberFormat="1" applyFont="1"/>
    <xf numFmtId="164" fontId="2" fillId="0" borderId="0" xfId="0" applyNumberFormat="1" applyFont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Alignment="1">
      <alignment horizontal="right"/>
    </xf>
    <xf numFmtId="39" fontId="6" fillId="0" borderId="3" xfId="3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Font="1" applyFill="1"/>
    <xf numFmtId="39" fontId="6" fillId="0" borderId="2" xfId="3" applyNumberFormat="1" applyFont="1" applyBorder="1"/>
    <xf numFmtId="0" fontId="10" fillId="0" borderId="0" xfId="0" applyFont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3" applyFont="1" applyAlignment="1">
      <alignment horizontal="right"/>
    </xf>
    <xf numFmtId="0" fontId="12" fillId="0" borderId="0" xfId="0" applyFont="1" applyAlignment="1">
      <alignment vertical="center" wrapText="1"/>
    </xf>
    <xf numFmtId="44" fontId="3" fillId="0" borderId="0" xfId="8" applyFont="1"/>
  </cellXfs>
  <cellStyles count="9">
    <cellStyle name="Comma" xfId="1" builtinId="3"/>
    <cellStyle name="Comma 10" xfId="7" xr:uid="{47E99225-9688-434F-96A2-A28B2A5BCB3C}"/>
    <cellStyle name="Comma 2" xfId="5" xr:uid="{B53B1322-9081-4163-9AA5-6BC927AF905D}"/>
    <cellStyle name="Comma 3 2" xfId="4" xr:uid="{8E5B2B47-592E-43B3-B6D0-3D956FA5FA71}"/>
    <cellStyle name="Currency" xfId="8" builtinId="4"/>
    <cellStyle name="Normal" xfId="0" builtinId="0"/>
    <cellStyle name="Normal 3" xfId="3" xr:uid="{97CE8197-8B10-4A4C-9AD7-0EF2B8192277}"/>
    <cellStyle name="Percent" xfId="2" builtinId="5"/>
    <cellStyle name="Percent 3 2" xfId="6" xr:uid="{9B6B738C-865B-475A-A96F-47D6ADB064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7E3C-9544-4AD9-9890-469DF75AEBD4}">
  <sheetPr codeName="Sheet10">
    <pageSetUpPr fitToPage="1"/>
  </sheetPr>
  <dimension ref="A1:IV228"/>
  <sheetViews>
    <sheetView tabSelected="1" showRuler="0" zoomScale="80" zoomScaleNormal="80" zoomScaleSheetLayoutView="90" workbookViewId="0">
      <selection activeCell="E13" sqref="E13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155</v>
      </c>
    </row>
    <row r="2" spans="1:13" ht="15.75" customHeight="1" x14ac:dyDescent="0.45">
      <c r="C2" s="5"/>
    </row>
    <row r="3" spans="1:13" ht="15.75" customHeight="1" x14ac:dyDescent="0.45">
      <c r="A3" s="2" t="s">
        <v>0</v>
      </c>
      <c r="B3" s="6">
        <v>45291</v>
      </c>
      <c r="C3" s="7" t="s">
        <v>1</v>
      </c>
      <c r="D3" s="2">
        <v>30</v>
      </c>
      <c r="E3" s="2" t="s">
        <v>2</v>
      </c>
      <c r="F3" s="8">
        <v>45261</v>
      </c>
      <c r="G3" s="2"/>
    </row>
    <row r="4" spans="1:13" ht="15.75" customHeight="1" x14ac:dyDescent="0.45">
      <c r="A4" s="2" t="s">
        <v>3</v>
      </c>
      <c r="B4" s="6">
        <v>45307</v>
      </c>
      <c r="C4" s="7" t="s">
        <v>4</v>
      </c>
      <c r="D4" s="9">
        <v>32</v>
      </c>
      <c r="E4" s="2" t="s">
        <v>5</v>
      </c>
      <c r="F4" s="8">
        <v>45291</v>
      </c>
      <c r="G4" s="2"/>
    </row>
    <row r="5" spans="1:13" ht="17.25" customHeight="1" x14ac:dyDescent="0.45">
      <c r="C5" s="5"/>
      <c r="E5" s="2" t="s">
        <v>6</v>
      </c>
      <c r="F5" s="8">
        <v>45275</v>
      </c>
      <c r="G5" s="2"/>
    </row>
    <row r="6" spans="1:13" ht="15.75" customHeight="1" x14ac:dyDescent="0.45">
      <c r="C6" s="5"/>
      <c r="E6" s="2" t="s">
        <v>7</v>
      </c>
      <c r="F6" s="8">
        <v>45307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8</v>
      </c>
      <c r="C9" s="14" t="s">
        <v>9</v>
      </c>
      <c r="D9" s="14" t="s">
        <v>10</v>
      </c>
      <c r="E9" s="14" t="s">
        <v>11</v>
      </c>
      <c r="F9" s="15" t="s">
        <v>12</v>
      </c>
    </row>
    <row r="10" spans="1:13" x14ac:dyDescent="0.35">
      <c r="A10" s="2" t="s">
        <v>13</v>
      </c>
      <c r="B10" s="16"/>
      <c r="C10" s="17">
        <v>1460472153.77</v>
      </c>
      <c r="D10" s="18">
        <v>1091704387.0599999</v>
      </c>
      <c r="E10" s="19">
        <v>1053085290.28</v>
      </c>
      <c r="F10" s="20">
        <f>IF(C12&lt;=0,0,E10/C12)</f>
        <v>0.8087695023905116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14</v>
      </c>
      <c r="B11" s="16"/>
      <c r="C11" s="23">
        <v>158388819.56</v>
      </c>
      <c r="D11" s="18">
        <v>103673386.48999999</v>
      </c>
      <c r="E11" s="19">
        <v>98214568.840000004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15</v>
      </c>
      <c r="B12" s="16"/>
      <c r="C12" s="24">
        <f>C10-C11</f>
        <v>1302083334.21</v>
      </c>
      <c r="D12" s="18">
        <v>988031000.56999993</v>
      </c>
      <c r="E12" s="19">
        <v>954870721.43999994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16</v>
      </c>
      <c r="B13" s="10"/>
      <c r="C13" s="24">
        <f>SUM(C14:C19)</f>
        <v>1302083334.21</v>
      </c>
      <c r="D13" s="18">
        <f>SUM(D14:D19)</f>
        <v>988031000.56999993</v>
      </c>
      <c r="E13" s="19">
        <f>SUM(E14:E19)</f>
        <v>954870721.43999994</v>
      </c>
      <c r="F13" s="20">
        <f>IF(C13&lt;=0,0,E13/C13)</f>
        <v>0.73334071357217634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17</v>
      </c>
      <c r="B14" s="27">
        <v>5.4239999999999997E-2</v>
      </c>
      <c r="C14" s="23">
        <v>300000000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18</v>
      </c>
      <c r="B15" s="27">
        <v>5.3400000000000003E-2</v>
      </c>
      <c r="C15" s="23">
        <v>227500000</v>
      </c>
      <c r="D15" s="18">
        <v>220435014.5787845</v>
      </c>
      <c r="E15" s="19">
        <v>203763272.03276241</v>
      </c>
      <c r="F15" s="20">
        <f t="shared" si="0"/>
        <v>0.89566273420994469</v>
      </c>
      <c r="G15" s="21"/>
      <c r="I15" s="22"/>
      <c r="J15" s="22"/>
      <c r="K15" s="22"/>
      <c r="L15" s="22"/>
      <c r="M15" s="22"/>
    </row>
    <row r="16" spans="1:13" x14ac:dyDescent="0.35">
      <c r="A16" s="26" t="s">
        <v>19</v>
      </c>
      <c r="B16" s="27">
        <v>5.9884399999999997E-2</v>
      </c>
      <c r="C16" s="23">
        <v>225000000</v>
      </c>
      <c r="D16" s="18">
        <v>218012651.78121543</v>
      </c>
      <c r="E16" s="19">
        <v>201524115.19723752</v>
      </c>
      <c r="F16" s="20">
        <f>IF(C16&lt;=0,0,E16/C16)</f>
        <v>0.89566273420994458</v>
      </c>
      <c r="G16" s="21"/>
      <c r="I16" s="22"/>
      <c r="J16" s="22"/>
      <c r="K16" s="22"/>
      <c r="L16" s="22"/>
      <c r="M16" s="22"/>
    </row>
    <row r="17" spans="1:13" x14ac:dyDescent="0.35">
      <c r="A17" s="26" t="s">
        <v>20</v>
      </c>
      <c r="B17" s="27">
        <v>4.9099999999999998E-2</v>
      </c>
      <c r="C17" s="23">
        <v>402500000</v>
      </c>
      <c r="D17" s="18">
        <v>402500000</v>
      </c>
      <c r="E17" s="19">
        <v>402500000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21</v>
      </c>
      <c r="B18" s="27">
        <v>4.8500000000000001E-2</v>
      </c>
      <c r="C18" s="23">
        <v>95000000</v>
      </c>
      <c r="D18" s="18">
        <v>95000000</v>
      </c>
      <c r="E18" s="19">
        <v>95000000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22</v>
      </c>
      <c r="B19" s="27">
        <v>0</v>
      </c>
      <c r="C19" s="17">
        <v>52083334.210000001</v>
      </c>
      <c r="D19" s="18">
        <v>52083334.210000001</v>
      </c>
      <c r="E19" s="19">
        <v>52083334.210000001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23</v>
      </c>
      <c r="C22" s="32" t="s">
        <v>24</v>
      </c>
      <c r="D22" s="33" t="s">
        <v>25</v>
      </c>
      <c r="E22" s="33" t="s">
        <v>26</v>
      </c>
      <c r="F22" s="31"/>
    </row>
    <row r="23" spans="1:13" x14ac:dyDescent="0.35">
      <c r="A23" s="26" t="s">
        <v>17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18</v>
      </c>
      <c r="B24" s="18">
        <v>16671742.546022097</v>
      </c>
      <c r="C24" s="18">
        <v>980935.81</v>
      </c>
      <c r="D24" s="34">
        <f t="shared" ref="D24:D28" si="1">IF(C15&lt;=0,0,B24/(C15/1000))</f>
        <v>73.282384817679542</v>
      </c>
      <c r="E24" s="35">
        <f t="shared" ref="E24:E28" si="2">IF(C15&lt;=0,0,C24/(C15/1000))</f>
        <v>4.3118057582417588</v>
      </c>
      <c r="F24" s="31"/>
    </row>
    <row r="25" spans="1:13" x14ac:dyDescent="0.35">
      <c r="A25" s="26" t="s">
        <v>19</v>
      </c>
      <c r="B25" s="18">
        <v>16488536.583977899</v>
      </c>
      <c r="C25" s="18">
        <v>1160493.94</v>
      </c>
      <c r="D25" s="34">
        <f t="shared" si="1"/>
        <v>73.282384817679542</v>
      </c>
      <c r="E25" s="35">
        <f>IF(C16&lt;=0,0,C25/(C16/1000))</f>
        <v>5.1577508444444442</v>
      </c>
      <c r="F25" s="31"/>
    </row>
    <row r="26" spans="1:13" x14ac:dyDescent="0.35">
      <c r="A26" s="26" t="s">
        <v>20</v>
      </c>
      <c r="B26" s="18">
        <v>0</v>
      </c>
      <c r="C26" s="18">
        <v>1646895.83</v>
      </c>
      <c r="D26" s="34">
        <f t="shared" si="1"/>
        <v>0</v>
      </c>
      <c r="E26" s="35">
        <f t="shared" si="2"/>
        <v>4.0916666583850931</v>
      </c>
      <c r="F26" s="31"/>
    </row>
    <row r="27" spans="1:13" x14ac:dyDescent="0.35">
      <c r="A27" s="26" t="s">
        <v>21</v>
      </c>
      <c r="B27" s="18">
        <v>0</v>
      </c>
      <c r="C27" s="18">
        <v>383958.33</v>
      </c>
      <c r="D27" s="34">
        <f t="shared" si="1"/>
        <v>0</v>
      </c>
      <c r="E27" s="35">
        <f t="shared" si="2"/>
        <v>4.0416666315789476</v>
      </c>
      <c r="F27" s="31"/>
    </row>
    <row r="28" spans="1:13" x14ac:dyDescent="0.35">
      <c r="A28" s="26" t="s">
        <v>22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27</v>
      </c>
      <c r="B29" s="36">
        <f>SUM(B23:B28)</f>
        <v>33160279.129999995</v>
      </c>
      <c r="C29" s="36">
        <f>SUM(C23:C28)</f>
        <v>4172283.91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28</v>
      </c>
      <c r="E32" s="40"/>
    </row>
    <row r="33" spans="1:7" x14ac:dyDescent="0.35">
      <c r="E33" s="40"/>
    </row>
    <row r="34" spans="1:7" x14ac:dyDescent="0.35">
      <c r="A34" s="26" t="s">
        <v>29</v>
      </c>
    </row>
    <row r="35" spans="1:7" x14ac:dyDescent="0.35">
      <c r="A35" s="41" t="s">
        <v>30</v>
      </c>
      <c r="E35" s="42">
        <v>2949291.16</v>
      </c>
      <c r="F35" s="43"/>
      <c r="G35" s="44"/>
    </row>
    <row r="36" spans="1:7" x14ac:dyDescent="0.35">
      <c r="A36" s="41" t="s">
        <v>31</v>
      </c>
      <c r="E36" s="45">
        <v>0</v>
      </c>
      <c r="F36" s="43"/>
      <c r="G36" s="44"/>
    </row>
    <row r="37" spans="1:7" x14ac:dyDescent="0.35">
      <c r="A37" s="26" t="s">
        <v>32</v>
      </c>
      <c r="E37" s="42">
        <f>SUM(E35:E36)</f>
        <v>2949291.16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33</v>
      </c>
      <c r="E39" s="46"/>
      <c r="F39" s="43"/>
      <c r="G39" s="44"/>
    </row>
    <row r="40" spans="1:7" x14ac:dyDescent="0.35">
      <c r="A40" s="41" t="s">
        <v>34</v>
      </c>
      <c r="E40" s="42">
        <v>38128649.659999996</v>
      </c>
      <c r="F40" s="43"/>
      <c r="G40" s="44"/>
    </row>
    <row r="41" spans="1:7" x14ac:dyDescent="0.35">
      <c r="A41" s="41" t="s">
        <v>35</v>
      </c>
      <c r="E41" s="45">
        <v>0</v>
      </c>
      <c r="F41" s="43"/>
      <c r="G41" s="44"/>
    </row>
    <row r="42" spans="1:7" x14ac:dyDescent="0.35">
      <c r="A42" s="26" t="s">
        <v>36</v>
      </c>
      <c r="E42" s="42">
        <f>SUM(E40:E41)</f>
        <v>38128649.659999996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37</v>
      </c>
      <c r="E44" s="42">
        <v>177275.9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38</v>
      </c>
      <c r="E47" s="49">
        <f>E37+E42+E44</f>
        <v>41255216.719999991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39</v>
      </c>
      <c r="D49" s="51"/>
      <c r="E49" s="52"/>
      <c r="F49" s="43"/>
      <c r="G49" s="44"/>
    </row>
    <row r="50" spans="1:7" x14ac:dyDescent="0.35">
      <c r="D50" s="53" t="s">
        <v>40</v>
      </c>
      <c r="E50" s="53" t="s">
        <v>41</v>
      </c>
      <c r="F50" s="43"/>
      <c r="G50" s="44"/>
    </row>
    <row r="51" spans="1:7" x14ac:dyDescent="0.35">
      <c r="A51" s="26" t="s">
        <v>42</v>
      </c>
      <c r="D51" s="54">
        <v>63010</v>
      </c>
      <c r="E51" s="48">
        <v>988031000.56999993</v>
      </c>
      <c r="F51" s="43"/>
      <c r="G51" s="44"/>
    </row>
    <row r="52" spans="1:7" x14ac:dyDescent="0.35">
      <c r="A52" s="26" t="s">
        <v>43</v>
      </c>
      <c r="D52" s="10"/>
      <c r="E52" s="45">
        <f>D12-E12</f>
        <v>33160279.129999995</v>
      </c>
      <c r="F52" s="43"/>
      <c r="G52" s="44"/>
    </row>
    <row r="53" spans="1:7" x14ac:dyDescent="0.35">
      <c r="A53" s="26"/>
      <c r="D53" s="55">
        <v>61783</v>
      </c>
      <c r="E53" s="56">
        <f>E51-E52</f>
        <v>954870721.43999994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44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38</v>
      </c>
      <c r="E57" s="57">
        <f>E47</f>
        <v>41255216.719999991</v>
      </c>
      <c r="F57" s="43"/>
      <c r="G57" s="44"/>
    </row>
    <row r="58" spans="1:7" x14ac:dyDescent="0.35">
      <c r="A58" s="26" t="s">
        <v>45</v>
      </c>
      <c r="E58" s="57">
        <v>0</v>
      </c>
      <c r="F58" s="43"/>
      <c r="G58" s="44"/>
    </row>
    <row r="59" spans="1:7" x14ac:dyDescent="0.35">
      <c r="A59" s="26" t="s">
        <v>46</v>
      </c>
      <c r="E59" s="12">
        <f>SUM(E57:E58)</f>
        <v>41255216.719999991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47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48</v>
      </c>
      <c r="F63" s="43"/>
      <c r="G63" s="44"/>
    </row>
    <row r="64" spans="1:7" x14ac:dyDescent="0.35">
      <c r="A64" s="41" t="s">
        <v>49</v>
      </c>
      <c r="E64" s="57">
        <v>909753.66</v>
      </c>
      <c r="F64" s="43"/>
      <c r="G64" s="44"/>
    </row>
    <row r="65" spans="1:7" x14ac:dyDescent="0.35">
      <c r="A65" s="41" t="s">
        <v>50</v>
      </c>
      <c r="E65" s="57">
        <v>909753.66</v>
      </c>
      <c r="F65" s="43"/>
      <c r="G65" s="44"/>
    </row>
    <row r="66" spans="1:7" x14ac:dyDescent="0.35">
      <c r="A66" s="41" t="s">
        <v>51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52</v>
      </c>
      <c r="F68" s="43"/>
      <c r="G68" s="44"/>
    </row>
    <row r="69" spans="1:7" x14ac:dyDescent="0.35">
      <c r="A69" s="41" t="s">
        <v>53</v>
      </c>
      <c r="F69" s="43"/>
      <c r="G69" s="44"/>
    </row>
    <row r="70" spans="1:7" x14ac:dyDescent="0.35">
      <c r="A70" s="58" t="s">
        <v>54</v>
      </c>
      <c r="E70" s="57">
        <v>0</v>
      </c>
      <c r="F70" s="43"/>
      <c r="G70" s="44"/>
    </row>
    <row r="71" spans="1:7" x14ac:dyDescent="0.35">
      <c r="A71" s="58" t="s">
        <v>55</v>
      </c>
      <c r="E71" s="57">
        <v>0</v>
      </c>
      <c r="F71" s="43"/>
      <c r="G71" s="44"/>
    </row>
    <row r="72" spans="1:7" x14ac:dyDescent="0.35">
      <c r="A72" s="58" t="s">
        <v>56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57</v>
      </c>
      <c r="E74" s="57">
        <v>0</v>
      </c>
      <c r="F74" s="43"/>
      <c r="G74" s="44"/>
    </row>
    <row r="75" spans="1:7" x14ac:dyDescent="0.35">
      <c r="A75" s="58" t="s">
        <v>58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59</v>
      </c>
      <c r="F77" s="43"/>
      <c r="G77" s="44"/>
    </row>
    <row r="78" spans="1:7" x14ac:dyDescent="0.35">
      <c r="A78" s="58" t="s">
        <v>60</v>
      </c>
      <c r="E78" s="57">
        <v>0</v>
      </c>
      <c r="F78" s="43"/>
      <c r="G78" s="44"/>
    </row>
    <row r="79" spans="1:7" x14ac:dyDescent="0.35">
      <c r="A79" s="58" t="s">
        <v>61</v>
      </c>
      <c r="E79" s="57">
        <v>0</v>
      </c>
      <c r="F79" s="43"/>
      <c r="G79" s="44"/>
    </row>
    <row r="80" spans="1:7" x14ac:dyDescent="0.35">
      <c r="A80" s="58" t="s">
        <v>62</v>
      </c>
      <c r="E80" s="57">
        <v>980935.81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63</v>
      </c>
      <c r="E82" s="57">
        <v>980935.81</v>
      </c>
      <c r="F82" s="43"/>
      <c r="G82" s="44"/>
    </row>
    <row r="83" spans="1:7" x14ac:dyDescent="0.35">
      <c r="A83" s="58" t="s">
        <v>64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65</v>
      </c>
      <c r="F85" s="43"/>
      <c r="G85" s="44"/>
    </row>
    <row r="86" spans="1:7" x14ac:dyDescent="0.35">
      <c r="A86" s="58" t="s">
        <v>66</v>
      </c>
      <c r="E86" s="57">
        <v>0</v>
      </c>
      <c r="F86" s="43"/>
      <c r="G86" s="44"/>
    </row>
    <row r="87" spans="1:7" x14ac:dyDescent="0.35">
      <c r="A87" s="58" t="s">
        <v>67</v>
      </c>
      <c r="E87" s="57">
        <v>0</v>
      </c>
      <c r="F87" s="43"/>
      <c r="G87" s="44"/>
    </row>
    <row r="88" spans="1:7" x14ac:dyDescent="0.35">
      <c r="A88" s="58" t="s">
        <v>68</v>
      </c>
      <c r="E88" s="57">
        <v>1160493.94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69</v>
      </c>
      <c r="E90" s="57">
        <v>1160493.94</v>
      </c>
      <c r="F90" s="43"/>
      <c r="G90" s="44"/>
    </row>
    <row r="91" spans="1:7" x14ac:dyDescent="0.35">
      <c r="A91" s="58" t="s">
        <v>70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71</v>
      </c>
      <c r="F93" s="43"/>
      <c r="G93" s="44"/>
    </row>
    <row r="94" spans="1:7" x14ac:dyDescent="0.35">
      <c r="A94" s="58" t="s">
        <v>72</v>
      </c>
      <c r="E94" s="57">
        <v>0</v>
      </c>
      <c r="F94" s="43"/>
      <c r="G94" s="44"/>
    </row>
    <row r="95" spans="1:7" x14ac:dyDescent="0.35">
      <c r="A95" s="58" t="s">
        <v>73</v>
      </c>
      <c r="E95" s="57">
        <v>0</v>
      </c>
      <c r="F95" s="43"/>
      <c r="G95" s="44"/>
    </row>
    <row r="96" spans="1:7" x14ac:dyDescent="0.35">
      <c r="A96" s="58" t="s">
        <v>74</v>
      </c>
      <c r="E96" s="57">
        <v>1646895.83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75</v>
      </c>
      <c r="E98" s="57">
        <v>1646895.83</v>
      </c>
      <c r="F98" s="43"/>
      <c r="G98" s="44"/>
    </row>
    <row r="99" spans="1:7" x14ac:dyDescent="0.35">
      <c r="A99" s="58" t="s">
        <v>76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77</v>
      </c>
      <c r="F101" s="43"/>
      <c r="G101" s="44"/>
    </row>
    <row r="102" spans="1:7" x14ac:dyDescent="0.35">
      <c r="A102" s="58" t="s">
        <v>78</v>
      </c>
      <c r="E102" s="57">
        <v>0</v>
      </c>
      <c r="F102" s="43"/>
      <c r="G102" s="44"/>
    </row>
    <row r="103" spans="1:7" x14ac:dyDescent="0.35">
      <c r="A103" s="58" t="s">
        <v>79</v>
      </c>
      <c r="E103" s="57">
        <v>0</v>
      </c>
      <c r="F103" s="43"/>
      <c r="G103" s="44"/>
    </row>
    <row r="104" spans="1:7" x14ac:dyDescent="0.35">
      <c r="A104" s="58" t="s">
        <v>80</v>
      </c>
      <c r="E104" s="57">
        <v>383958.33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81</v>
      </c>
      <c r="E106" s="57">
        <v>383958.33</v>
      </c>
      <c r="F106" s="43"/>
      <c r="G106" s="44"/>
    </row>
    <row r="107" spans="1:7" x14ac:dyDescent="0.35">
      <c r="A107" s="58" t="s">
        <v>82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83</v>
      </c>
      <c r="F109" s="43"/>
      <c r="G109" s="44"/>
    </row>
    <row r="110" spans="1:7" x14ac:dyDescent="0.35">
      <c r="A110" s="58" t="s">
        <v>84</v>
      </c>
      <c r="E110" s="12">
        <f>E72+E80+E88+E96+E104</f>
        <v>4172283.91</v>
      </c>
      <c r="F110" s="43"/>
      <c r="G110" s="44"/>
    </row>
    <row r="111" spans="1:7" x14ac:dyDescent="0.35">
      <c r="A111" s="58" t="s">
        <v>85</v>
      </c>
      <c r="E111" s="12">
        <f>E74+E82+E90+E98+E106</f>
        <v>4172283.91</v>
      </c>
      <c r="F111" s="43"/>
      <c r="G111" s="44"/>
    </row>
    <row r="112" spans="1:7" x14ac:dyDescent="0.35">
      <c r="A112" s="58" t="s">
        <v>86</v>
      </c>
      <c r="E112" s="12">
        <f>E70+E78+E94+E102</f>
        <v>0</v>
      </c>
      <c r="F112" s="43"/>
      <c r="G112" s="44"/>
    </row>
    <row r="113" spans="1:7" x14ac:dyDescent="0.35">
      <c r="A113" s="58" t="s">
        <v>87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88</v>
      </c>
      <c r="E115" s="22">
        <v>36173179.154116668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89</v>
      </c>
      <c r="E117" s="59">
        <v>33160279.129999995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90</v>
      </c>
      <c r="E119" s="57">
        <v>0</v>
      </c>
      <c r="F119" s="43"/>
      <c r="G119" s="44"/>
    </row>
    <row r="120" spans="1:7" x14ac:dyDescent="0.35">
      <c r="A120" s="41" t="s">
        <v>91</v>
      </c>
      <c r="E120" s="60">
        <v>33160279.129999995</v>
      </c>
      <c r="F120" s="43"/>
      <c r="G120" s="44"/>
    </row>
    <row r="121" spans="1:7" x14ac:dyDescent="0.35">
      <c r="A121" s="41" t="s">
        <v>92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93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94</v>
      </c>
      <c r="E125" s="57">
        <v>0</v>
      </c>
      <c r="F125" s="43"/>
      <c r="G125" s="44"/>
    </row>
    <row r="126" spans="1:7" x14ac:dyDescent="0.35">
      <c r="A126" s="41" t="s">
        <v>95</v>
      </c>
      <c r="E126" s="12">
        <v>0</v>
      </c>
      <c r="F126" s="43"/>
      <c r="G126" s="44"/>
    </row>
    <row r="127" spans="1:7" x14ac:dyDescent="0.35">
      <c r="A127" s="41" t="s">
        <v>96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97</v>
      </c>
      <c r="E129" s="12">
        <v>3012900.0241166726</v>
      </c>
      <c r="F129" s="43"/>
      <c r="G129" s="44"/>
    </row>
    <row r="130" spans="1:7" x14ac:dyDescent="0.35">
      <c r="A130" s="41" t="s">
        <v>98</v>
      </c>
      <c r="E130" s="57">
        <v>0</v>
      </c>
      <c r="F130" s="43"/>
      <c r="G130" s="44"/>
    </row>
    <row r="131" spans="1:7" x14ac:dyDescent="0.35">
      <c r="A131" s="26" t="s">
        <v>99</v>
      </c>
      <c r="E131" s="12">
        <f>E129-E130</f>
        <v>3012900.0241166726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100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101</v>
      </c>
      <c r="E135" s="57">
        <v>0</v>
      </c>
      <c r="F135" s="43"/>
      <c r="G135" s="44"/>
    </row>
    <row r="136" spans="1:7" hidden="1" x14ac:dyDescent="0.35">
      <c r="A136" s="26" t="s">
        <v>102</v>
      </c>
      <c r="E136" s="61">
        <v>0</v>
      </c>
      <c r="F136" s="43"/>
      <c r="G136" s="44"/>
    </row>
    <row r="137" spans="1:7" hidden="1" x14ac:dyDescent="0.35">
      <c r="A137" s="26" t="s">
        <v>103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104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105</v>
      </c>
      <c r="E143" s="12">
        <v>3255208.34</v>
      </c>
      <c r="F143" s="43"/>
      <c r="G143" s="44"/>
    </row>
    <row r="144" spans="1:7" x14ac:dyDescent="0.35">
      <c r="A144" s="26" t="s">
        <v>106</v>
      </c>
      <c r="E144" s="12">
        <v>3255208.34</v>
      </c>
      <c r="G144" s="44"/>
    </row>
    <row r="145" spans="1:256" x14ac:dyDescent="0.35">
      <c r="A145" s="26" t="s">
        <v>107</v>
      </c>
      <c r="E145" s="57">
        <v>3255208.34</v>
      </c>
      <c r="F145" s="43"/>
      <c r="G145" s="44"/>
    </row>
    <row r="146" spans="1:256" x14ac:dyDescent="0.35">
      <c r="A146" s="62" t="s">
        <v>108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109</v>
      </c>
      <c r="E147" s="12"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110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111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112</v>
      </c>
      <c r="E153" s="64">
        <v>3.3323498799999997E-2</v>
      </c>
      <c r="F153" s="43"/>
      <c r="G153" s="44"/>
    </row>
    <row r="154" spans="1:256" x14ac:dyDescent="0.35">
      <c r="A154" s="26" t="s">
        <v>113</v>
      </c>
      <c r="E154" s="60">
        <v>44.660924999999999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41</v>
      </c>
      <c r="E156" s="53" t="s">
        <v>40</v>
      </c>
      <c r="F156" s="43"/>
      <c r="G156" s="44"/>
    </row>
    <row r="157" spans="1:256" x14ac:dyDescent="0.35">
      <c r="A157" s="26" t="s">
        <v>114</v>
      </c>
      <c r="D157" s="12">
        <v>490447.12</v>
      </c>
      <c r="E157" s="2">
        <v>23</v>
      </c>
      <c r="F157" s="65"/>
      <c r="G157" s="44"/>
    </row>
    <row r="158" spans="1:256" x14ac:dyDescent="0.35">
      <c r="A158" s="26" t="s">
        <v>115</v>
      </c>
      <c r="D158" s="61">
        <v>177275.9</v>
      </c>
      <c r="F158" s="43"/>
      <c r="G158" s="44"/>
    </row>
    <row r="159" spans="1:256" x14ac:dyDescent="0.35">
      <c r="A159" s="2" t="s">
        <v>116</v>
      </c>
      <c r="D159" s="22">
        <f>+D157-D158</f>
        <v>313171.21999999997</v>
      </c>
    </row>
    <row r="160" spans="1:256" x14ac:dyDescent="0.35">
      <c r="A160" s="26" t="s">
        <v>117</v>
      </c>
      <c r="D160" s="12">
        <v>1091704387.0599999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118</v>
      </c>
      <c r="D162" s="66">
        <v>2.0262968000000002E-3</v>
      </c>
      <c r="F162" s="65"/>
      <c r="G162" s="44"/>
    </row>
    <row r="163" spans="1:7" x14ac:dyDescent="0.35">
      <c r="A163" s="26" t="s">
        <v>119</v>
      </c>
      <c r="D163" s="66">
        <v>3.1626155999999999E-3</v>
      </c>
      <c r="F163" s="65"/>
      <c r="G163" s="44"/>
    </row>
    <row r="164" spans="1:7" x14ac:dyDescent="0.35">
      <c r="A164" s="26" t="s">
        <v>120</v>
      </c>
      <c r="D164" s="66">
        <v>1.9871568000000002E-3</v>
      </c>
      <c r="F164" s="65"/>
      <c r="G164" s="44"/>
    </row>
    <row r="165" spans="1:7" x14ac:dyDescent="0.35">
      <c r="A165" s="26" t="s">
        <v>121</v>
      </c>
      <c r="D165" s="66">
        <f>IF(D160&lt;=0,0,12*(D157-D158)/D160)</f>
        <v>3.4423738555458029E-3</v>
      </c>
      <c r="F165" s="43"/>
      <c r="G165" s="44"/>
    </row>
    <row r="166" spans="1:7" x14ac:dyDescent="0.35">
      <c r="A166" s="26" t="s">
        <v>122</v>
      </c>
      <c r="D166" s="64">
        <f>AVERAGE(D162:D165)</f>
        <v>2.654610763886451E-3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123</v>
      </c>
      <c r="D168" s="22">
        <v>1660203.9900000002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124</v>
      </c>
      <c r="D170" s="53" t="s">
        <v>41</v>
      </c>
      <c r="E170" s="53" t="s">
        <v>40</v>
      </c>
      <c r="F170" s="67" t="s">
        <v>125</v>
      </c>
      <c r="G170" s="44"/>
    </row>
    <row r="171" spans="1:7" x14ac:dyDescent="0.35">
      <c r="A171" s="41" t="s">
        <v>126</v>
      </c>
      <c r="D171" s="57">
        <v>4223100.58</v>
      </c>
      <c r="E171" s="68">
        <v>212</v>
      </c>
      <c r="F171" s="66">
        <v>4.0102170441267291E-3</v>
      </c>
      <c r="G171" s="44"/>
    </row>
    <row r="172" spans="1:7" x14ac:dyDescent="0.35">
      <c r="A172" s="41" t="s">
        <v>127</v>
      </c>
      <c r="D172" s="57">
        <v>801253.99</v>
      </c>
      <c r="E172" s="68">
        <v>39</v>
      </c>
      <c r="F172" s="66">
        <v>7.6086333879657388E-4</v>
      </c>
      <c r="G172" s="44"/>
    </row>
    <row r="173" spans="1:7" x14ac:dyDescent="0.35">
      <c r="A173" s="41" t="s">
        <v>128</v>
      </c>
      <c r="D173" s="19">
        <v>241294.92</v>
      </c>
      <c r="E173" s="69">
        <v>15</v>
      </c>
      <c r="F173" s="66">
        <v>2.2913141245743088E-4</v>
      </c>
      <c r="G173" s="44"/>
    </row>
    <row r="174" spans="1:7" x14ac:dyDescent="0.35">
      <c r="A174" s="41" t="s">
        <v>129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130</v>
      </c>
      <c r="D175" s="73">
        <f>SUM(D171:D174)</f>
        <v>5265649.49</v>
      </c>
      <c r="E175" s="68">
        <f>SUM(E171:E174)</f>
        <v>266</v>
      </c>
      <c r="F175" s="74">
        <f>SUM(F171:F174)</f>
        <v>5.0002117953807336E-3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131</v>
      </c>
      <c r="D177" s="66"/>
      <c r="E177" s="66"/>
      <c r="F177" s="65"/>
      <c r="G177" s="44"/>
    </row>
    <row r="178" spans="1:7" x14ac:dyDescent="0.35">
      <c r="A178" s="26" t="s">
        <v>132</v>
      </c>
      <c r="D178" s="66">
        <v>5.0498860000000004E-4</v>
      </c>
      <c r="E178" s="66">
        <v>4.7135379999999999E-4</v>
      </c>
      <c r="F178" s="65"/>
      <c r="G178" s="44"/>
    </row>
    <row r="179" spans="1:7" x14ac:dyDescent="0.35">
      <c r="A179" s="26" t="s">
        <v>133</v>
      </c>
      <c r="D179" s="66">
        <v>6.3846729999999998E-4</v>
      </c>
      <c r="E179" s="66">
        <v>5.1329909999999997E-4</v>
      </c>
      <c r="F179" s="65"/>
      <c r="G179" s="44"/>
    </row>
    <row r="180" spans="1:7" x14ac:dyDescent="0.35">
      <c r="A180" s="26" t="s">
        <v>134</v>
      </c>
      <c r="D180" s="66">
        <v>9.149386E-4</v>
      </c>
      <c r="E180" s="66">
        <v>7.4591329999999995E-4</v>
      </c>
      <c r="F180" s="65"/>
      <c r="G180" s="44"/>
    </row>
    <row r="181" spans="1:7" x14ac:dyDescent="0.35">
      <c r="A181" s="26" t="s">
        <v>135</v>
      </c>
      <c r="D181" s="66">
        <v>9.8999475125400487E-4</v>
      </c>
      <c r="E181" s="66">
        <f>IF(D53&lt;=0,0,SUM('Dec23'!E172:E174)/D53)</f>
        <v>8.7402683586099736E-4</v>
      </c>
      <c r="F181" s="43"/>
      <c r="G181" s="44"/>
    </row>
    <row r="182" spans="1:7" x14ac:dyDescent="0.35">
      <c r="A182" s="26" t="s">
        <v>136</v>
      </c>
      <c r="D182" s="66">
        <f>AVERAGE(D178:D181)</f>
        <v>7.6209731281350122E-4</v>
      </c>
      <c r="E182" s="66">
        <f>AVERAGE(E178:E181)</f>
        <v>6.5114825896524925E-4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137</v>
      </c>
      <c r="D184" s="75">
        <v>1051768.78</v>
      </c>
      <c r="F184" s="43"/>
      <c r="G184" s="44"/>
    </row>
    <row r="185" spans="1:7" x14ac:dyDescent="0.35">
      <c r="A185" s="2" t="s">
        <v>138</v>
      </c>
      <c r="D185" s="63">
        <v>9.9874985407910318E-4</v>
      </c>
      <c r="F185" s="43"/>
      <c r="G185" s="44"/>
    </row>
    <row r="186" spans="1:7" x14ac:dyDescent="0.35">
      <c r="A186" s="2" t="s">
        <v>139</v>
      </c>
      <c r="D186" s="66">
        <v>4.9000000000000002E-2</v>
      </c>
      <c r="F186" s="43"/>
      <c r="G186" s="44"/>
    </row>
    <row r="187" spans="1:7" x14ac:dyDescent="0.35">
      <c r="A187" s="2" t="s">
        <v>140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141</v>
      </c>
      <c r="D189" s="77">
        <v>3954784.81</v>
      </c>
      <c r="F189" s="43"/>
      <c r="G189" s="44"/>
    </row>
    <row r="190" spans="1:7" x14ac:dyDescent="0.35">
      <c r="A190" s="2" t="s">
        <v>142</v>
      </c>
      <c r="B190" s="78"/>
      <c r="C190" s="78"/>
      <c r="D190" s="79">
        <v>163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143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144</v>
      </c>
      <c r="E195" s="10"/>
      <c r="F195" s="43"/>
      <c r="G195" s="44"/>
    </row>
    <row r="196" spans="1:7" x14ac:dyDescent="0.35">
      <c r="A196" s="26" t="s">
        <v>145</v>
      </c>
      <c r="E196" s="10"/>
      <c r="F196" s="43"/>
      <c r="G196" s="44"/>
    </row>
    <row r="197" spans="1:7" x14ac:dyDescent="0.35">
      <c r="A197" s="26" t="s">
        <v>146</v>
      </c>
      <c r="E197" s="80"/>
      <c r="F197" s="43"/>
      <c r="G197" s="44"/>
    </row>
    <row r="198" spans="1:7" x14ac:dyDescent="0.35">
      <c r="A198" s="26" t="s">
        <v>147</v>
      </c>
      <c r="E198" s="80" t="s">
        <v>154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148</v>
      </c>
      <c r="E200" s="10"/>
      <c r="F200" s="43"/>
      <c r="G200" s="44"/>
    </row>
    <row r="201" spans="1:7" x14ac:dyDescent="0.35">
      <c r="A201" s="26" t="s">
        <v>149</v>
      </c>
      <c r="E201" s="80" t="s">
        <v>154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150</v>
      </c>
      <c r="E203" s="10"/>
      <c r="F203" s="43"/>
      <c r="G203" s="44"/>
    </row>
    <row r="204" spans="1:7" x14ac:dyDescent="0.35">
      <c r="A204" s="26" t="s">
        <v>151</v>
      </c>
      <c r="E204" s="80" t="s">
        <v>154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152</v>
      </c>
      <c r="E206" s="10"/>
      <c r="G206" s="44"/>
    </row>
    <row r="207" spans="1:7" x14ac:dyDescent="0.35">
      <c r="A207" s="26" t="s">
        <v>153</v>
      </c>
      <c r="E207" s="80" t="s">
        <v>154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23-A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BFB52-77DA-422C-8D12-713F0AE01A3E}">
  <sheetPr codeName="Sheet9">
    <pageSetUpPr fitToPage="1"/>
  </sheetPr>
  <dimension ref="A1:IV228"/>
  <sheetViews>
    <sheetView showRuler="0" zoomScale="80" zoomScaleNormal="80" zoomScaleSheetLayoutView="90" workbookViewId="0">
      <selection activeCell="B28" sqref="B28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155</v>
      </c>
    </row>
    <row r="2" spans="1:13" ht="15.75" customHeight="1" x14ac:dyDescent="0.45">
      <c r="C2" s="5"/>
    </row>
    <row r="3" spans="1:13" ht="15.75" customHeight="1" x14ac:dyDescent="0.45">
      <c r="A3" s="2" t="s">
        <v>0</v>
      </c>
      <c r="B3" s="6">
        <v>45260</v>
      </c>
      <c r="C3" s="7" t="s">
        <v>1</v>
      </c>
      <c r="D3" s="2">
        <v>30</v>
      </c>
      <c r="E3" s="2" t="s">
        <v>2</v>
      </c>
      <c r="F3" s="8">
        <v>45231</v>
      </c>
      <c r="G3" s="2"/>
    </row>
    <row r="4" spans="1:13" ht="15.75" customHeight="1" x14ac:dyDescent="0.45">
      <c r="A4" s="2" t="s">
        <v>3</v>
      </c>
      <c r="B4" s="6">
        <v>45275</v>
      </c>
      <c r="C4" s="7" t="s">
        <v>4</v>
      </c>
      <c r="D4" s="9">
        <v>30</v>
      </c>
      <c r="E4" s="2" t="s">
        <v>5</v>
      </c>
      <c r="F4" s="8">
        <v>45260</v>
      </c>
      <c r="G4" s="2"/>
    </row>
    <row r="5" spans="1:13" ht="17.25" customHeight="1" x14ac:dyDescent="0.45">
      <c r="C5" s="5"/>
      <c r="E5" s="2" t="s">
        <v>6</v>
      </c>
      <c r="F5" s="8">
        <v>45245</v>
      </c>
      <c r="G5" s="2"/>
    </row>
    <row r="6" spans="1:13" ht="15.75" customHeight="1" x14ac:dyDescent="0.45">
      <c r="C6" s="5"/>
      <c r="E6" s="2" t="s">
        <v>7</v>
      </c>
      <c r="F6" s="8">
        <v>45275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8</v>
      </c>
      <c r="C9" s="14" t="s">
        <v>9</v>
      </c>
      <c r="D9" s="14" t="s">
        <v>10</v>
      </c>
      <c r="E9" s="14" t="s">
        <v>11</v>
      </c>
      <c r="F9" s="15" t="s">
        <v>12</v>
      </c>
    </row>
    <row r="10" spans="1:13" x14ac:dyDescent="0.35">
      <c r="A10" s="2" t="s">
        <v>13</v>
      </c>
      <c r="B10" s="16"/>
      <c r="C10" s="17">
        <v>1460472153.77</v>
      </c>
      <c r="D10" s="18">
        <v>1131966652.4000001</v>
      </c>
      <c r="E10" s="19">
        <v>1091704387.0599999</v>
      </c>
      <c r="F10" s="20">
        <f>IF(C12&lt;=0,0,E10/C12)</f>
        <v>0.83842896869758243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14</v>
      </c>
      <c r="B11" s="16"/>
      <c r="C11" s="23">
        <v>158388819.56</v>
      </c>
      <c r="D11" s="18">
        <v>109423878</v>
      </c>
      <c r="E11" s="19">
        <v>103673386.48999999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15</v>
      </c>
      <c r="B12" s="16"/>
      <c r="C12" s="24">
        <f>C10-C11</f>
        <v>1302083334.21</v>
      </c>
      <c r="D12" s="18">
        <v>1022542774.4000001</v>
      </c>
      <c r="E12" s="19">
        <v>988031000.56999993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16</v>
      </c>
      <c r="B13" s="10"/>
      <c r="C13" s="24">
        <f>SUM(C14:C19)</f>
        <v>1302083334.21</v>
      </c>
      <c r="D13" s="18">
        <f>SUM(D14:D19)</f>
        <v>1022542774.4000001</v>
      </c>
      <c r="E13" s="19">
        <f>SUM(E14:E19)</f>
        <v>988031000.56999993</v>
      </c>
      <c r="F13" s="20">
        <f>IF(C13&lt;=0,0,E13/C13)</f>
        <v>0.75880780792686986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17</v>
      </c>
      <c r="B14" s="27">
        <v>5.4239999999999997E-2</v>
      </c>
      <c r="C14" s="23">
        <v>300000000</v>
      </c>
      <c r="D14" s="18">
        <v>20459440.190000098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18</v>
      </c>
      <c r="B15" s="27">
        <v>5.3400000000000003E-2</v>
      </c>
      <c r="C15" s="23">
        <v>227500000</v>
      </c>
      <c r="D15" s="18">
        <v>227500000</v>
      </c>
      <c r="E15" s="19">
        <v>220435014.5787845</v>
      </c>
      <c r="F15" s="20">
        <f t="shared" si="0"/>
        <v>0.96894511902762415</v>
      </c>
      <c r="G15" s="21"/>
      <c r="I15" s="22"/>
      <c r="J15" s="22"/>
      <c r="K15" s="22"/>
      <c r="L15" s="22"/>
      <c r="M15" s="22"/>
    </row>
    <row r="16" spans="1:13" x14ac:dyDescent="0.35">
      <c r="A16" s="26" t="s">
        <v>19</v>
      </c>
      <c r="B16" s="27">
        <v>5.9740399999999999E-2</v>
      </c>
      <c r="C16" s="23">
        <v>225000000</v>
      </c>
      <c r="D16" s="18">
        <v>225000000</v>
      </c>
      <c r="E16" s="19">
        <v>218012651.78121543</v>
      </c>
      <c r="F16" s="20">
        <f>IF(C16&lt;=0,0,E16/C16)</f>
        <v>0.96894511902762415</v>
      </c>
      <c r="G16" s="21"/>
      <c r="I16" s="22"/>
      <c r="J16" s="22"/>
      <c r="K16" s="22"/>
      <c r="L16" s="22"/>
      <c r="M16" s="22"/>
    </row>
    <row r="17" spans="1:13" x14ac:dyDescent="0.35">
      <c r="A17" s="26" t="s">
        <v>20</v>
      </c>
      <c r="B17" s="27">
        <v>4.9099999999999998E-2</v>
      </c>
      <c r="C17" s="23">
        <v>402500000</v>
      </c>
      <c r="D17" s="18">
        <v>402500000</v>
      </c>
      <c r="E17" s="19">
        <v>402500000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21</v>
      </c>
      <c r="B18" s="27">
        <v>4.8500000000000001E-2</v>
      </c>
      <c r="C18" s="23">
        <v>95000000</v>
      </c>
      <c r="D18" s="18">
        <v>95000000</v>
      </c>
      <c r="E18" s="19">
        <v>95000000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22</v>
      </c>
      <c r="B19" s="27">
        <v>0</v>
      </c>
      <c r="C19" s="17">
        <v>52083334.210000001</v>
      </c>
      <c r="D19" s="18">
        <v>52083334.210000001</v>
      </c>
      <c r="E19" s="19">
        <v>52083334.210000001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23</v>
      </c>
      <c r="C22" s="32" t="s">
        <v>24</v>
      </c>
      <c r="D22" s="33" t="s">
        <v>25</v>
      </c>
      <c r="E22" s="33" t="s">
        <v>26</v>
      </c>
      <c r="F22" s="31"/>
    </row>
    <row r="23" spans="1:13" x14ac:dyDescent="0.35">
      <c r="A23" s="26" t="s">
        <v>17</v>
      </c>
      <c r="B23" s="18">
        <v>20459440.190000098</v>
      </c>
      <c r="C23" s="18">
        <v>92476.67</v>
      </c>
      <c r="D23" s="34">
        <f>IF(C14&lt;=0,0,B23/(C14/1000))</f>
        <v>68.198133966667001</v>
      </c>
      <c r="E23" s="35">
        <f>IF(C14&lt;=0,0,C23/(C14/1000))</f>
        <v>0.30825556666666665</v>
      </c>
      <c r="F23" s="31"/>
    </row>
    <row r="24" spans="1:13" x14ac:dyDescent="0.35">
      <c r="A24" s="26" t="s">
        <v>18</v>
      </c>
      <c r="B24" s="18">
        <v>7064985.4212155016</v>
      </c>
      <c r="C24" s="18">
        <v>1012375</v>
      </c>
      <c r="D24" s="34">
        <f t="shared" ref="D24:D28" si="1">IF(C15&lt;=0,0,B24/(C15/1000))</f>
        <v>31.05488097237583</v>
      </c>
      <c r="E24" s="35">
        <f t="shared" ref="E24:E28" si="2">IF(C15&lt;=0,0,C24/(C15/1000))</f>
        <v>4.45</v>
      </c>
      <c r="F24" s="31"/>
    </row>
    <row r="25" spans="1:13" x14ac:dyDescent="0.35">
      <c r="A25" s="26" t="s">
        <v>19</v>
      </c>
      <c r="B25" s="18">
        <v>6987348.2187845623</v>
      </c>
      <c r="C25" s="18">
        <v>1120132.5</v>
      </c>
      <c r="D25" s="34">
        <f t="shared" si="1"/>
        <v>31.054880972375834</v>
      </c>
      <c r="E25" s="35">
        <f>IF(C16&lt;=0,0,C25/(C16/1000))</f>
        <v>4.9783666666666671</v>
      </c>
      <c r="F25" s="31"/>
    </row>
    <row r="26" spans="1:13" x14ac:dyDescent="0.35">
      <c r="A26" s="26" t="s">
        <v>20</v>
      </c>
      <c r="B26" s="18">
        <v>0</v>
      </c>
      <c r="C26" s="18">
        <v>1646895.83</v>
      </c>
      <c r="D26" s="34">
        <f t="shared" si="1"/>
        <v>0</v>
      </c>
      <c r="E26" s="35">
        <f t="shared" si="2"/>
        <v>4.0916666583850931</v>
      </c>
      <c r="F26" s="31"/>
    </row>
    <row r="27" spans="1:13" x14ac:dyDescent="0.35">
      <c r="A27" s="26" t="s">
        <v>21</v>
      </c>
      <c r="B27" s="18">
        <v>0</v>
      </c>
      <c r="C27" s="18">
        <v>383958.33</v>
      </c>
      <c r="D27" s="34">
        <f t="shared" si="1"/>
        <v>0</v>
      </c>
      <c r="E27" s="35">
        <f t="shared" si="2"/>
        <v>4.0416666315789476</v>
      </c>
      <c r="F27" s="31"/>
    </row>
    <row r="28" spans="1:13" x14ac:dyDescent="0.35">
      <c r="A28" s="26" t="s">
        <v>22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27</v>
      </c>
      <c r="B29" s="36">
        <f>SUM(B23:B28)</f>
        <v>34511773.830000162</v>
      </c>
      <c r="C29" s="36">
        <f>SUM(C23:C28)</f>
        <v>4255838.33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28</v>
      </c>
      <c r="E32" s="40"/>
    </row>
    <row r="33" spans="1:7" x14ac:dyDescent="0.35">
      <c r="E33" s="40"/>
    </row>
    <row r="34" spans="1:7" x14ac:dyDescent="0.35">
      <c r="A34" s="26" t="s">
        <v>29</v>
      </c>
    </row>
    <row r="35" spans="1:7" x14ac:dyDescent="0.35">
      <c r="A35" s="41" t="s">
        <v>30</v>
      </c>
      <c r="E35" s="42">
        <v>3097831.41</v>
      </c>
      <c r="F35" s="43"/>
      <c r="G35" s="44"/>
    </row>
    <row r="36" spans="1:7" x14ac:dyDescent="0.35">
      <c r="A36" s="41" t="s">
        <v>31</v>
      </c>
      <c r="E36" s="45">
        <v>0</v>
      </c>
      <c r="F36" s="43"/>
      <c r="G36" s="44"/>
    </row>
    <row r="37" spans="1:7" x14ac:dyDescent="0.35">
      <c r="A37" s="26" t="s">
        <v>32</v>
      </c>
      <c r="E37" s="42">
        <f>SUM(E35:E36)</f>
        <v>3097831.41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33</v>
      </c>
      <c r="E39" s="46"/>
      <c r="F39" s="43"/>
      <c r="G39" s="44"/>
    </row>
    <row r="40" spans="1:7" x14ac:dyDescent="0.35">
      <c r="A40" s="41" t="s">
        <v>34</v>
      </c>
      <c r="E40" s="42">
        <v>39972691.75</v>
      </c>
      <c r="F40" s="43"/>
      <c r="G40" s="44"/>
    </row>
    <row r="41" spans="1:7" x14ac:dyDescent="0.35">
      <c r="A41" s="41" t="s">
        <v>35</v>
      </c>
      <c r="E41" s="45">
        <v>0</v>
      </c>
      <c r="F41" s="43"/>
      <c r="G41" s="44"/>
    </row>
    <row r="42" spans="1:7" x14ac:dyDescent="0.35">
      <c r="A42" s="26" t="s">
        <v>36</v>
      </c>
      <c r="E42" s="42">
        <f>SUM(E40:E41)</f>
        <v>39972691.75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37</v>
      </c>
      <c r="E44" s="42">
        <v>102123.99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38</v>
      </c>
      <c r="E47" s="49">
        <f>E37+E42+E44</f>
        <v>43172647.149999999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39</v>
      </c>
      <c r="D49" s="51"/>
      <c r="E49" s="52"/>
      <c r="F49" s="43"/>
      <c r="G49" s="44"/>
    </row>
    <row r="50" spans="1:7" x14ac:dyDescent="0.35">
      <c r="D50" s="53" t="s">
        <v>40</v>
      </c>
      <c r="E50" s="53" t="s">
        <v>41</v>
      </c>
      <c r="F50" s="43"/>
      <c r="G50" s="44"/>
    </row>
    <row r="51" spans="1:7" x14ac:dyDescent="0.35">
      <c r="A51" s="26" t="s">
        <v>42</v>
      </c>
      <c r="D51" s="54">
        <v>64290</v>
      </c>
      <c r="E51" s="48">
        <v>1022542774.4000001</v>
      </c>
      <c r="F51" s="43"/>
      <c r="G51" s="44"/>
    </row>
    <row r="52" spans="1:7" x14ac:dyDescent="0.35">
      <c r="A52" s="26" t="s">
        <v>43</v>
      </c>
      <c r="D52" s="10"/>
      <c r="E52" s="45">
        <f>D12-E12</f>
        <v>34511773.830000162</v>
      </c>
      <c r="F52" s="43"/>
      <c r="G52" s="44"/>
    </row>
    <row r="53" spans="1:7" x14ac:dyDescent="0.35">
      <c r="A53" s="26"/>
      <c r="D53" s="55">
        <v>63010</v>
      </c>
      <c r="E53" s="56">
        <f>E51-E52</f>
        <v>988031000.56999993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44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38</v>
      </c>
      <c r="E57" s="57">
        <f>E47</f>
        <v>43172647.149999999</v>
      </c>
      <c r="F57" s="43"/>
      <c r="G57" s="44"/>
    </row>
    <row r="58" spans="1:7" x14ac:dyDescent="0.35">
      <c r="A58" s="26" t="s">
        <v>45</v>
      </c>
      <c r="E58" s="57">
        <v>0</v>
      </c>
      <c r="F58" s="43"/>
      <c r="G58" s="44"/>
    </row>
    <row r="59" spans="1:7" x14ac:dyDescent="0.35">
      <c r="A59" s="26" t="s">
        <v>46</v>
      </c>
      <c r="E59" s="12">
        <f>SUM(E57:E58)</f>
        <v>43172647.149999999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47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48</v>
      </c>
      <c r="F63" s="43"/>
      <c r="G63" s="44"/>
    </row>
    <row r="64" spans="1:7" x14ac:dyDescent="0.35">
      <c r="A64" s="41" t="s">
        <v>49</v>
      </c>
      <c r="E64" s="57">
        <v>943305.54</v>
      </c>
      <c r="F64" s="43"/>
      <c r="G64" s="44"/>
    </row>
    <row r="65" spans="1:7" x14ac:dyDescent="0.35">
      <c r="A65" s="41" t="s">
        <v>50</v>
      </c>
      <c r="E65" s="57">
        <v>943305.54</v>
      </c>
      <c r="F65" s="43"/>
      <c r="G65" s="44"/>
    </row>
    <row r="66" spans="1:7" x14ac:dyDescent="0.35">
      <c r="A66" s="41" t="s">
        <v>51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52</v>
      </c>
      <c r="F68" s="43"/>
      <c r="G68" s="44"/>
    </row>
    <row r="69" spans="1:7" x14ac:dyDescent="0.35">
      <c r="A69" s="41" t="s">
        <v>53</v>
      </c>
      <c r="F69" s="43"/>
      <c r="G69" s="44"/>
    </row>
    <row r="70" spans="1:7" x14ac:dyDescent="0.35">
      <c r="A70" s="58" t="s">
        <v>54</v>
      </c>
      <c r="E70" s="57">
        <v>0</v>
      </c>
      <c r="F70" s="43"/>
      <c r="G70" s="44"/>
    </row>
    <row r="71" spans="1:7" x14ac:dyDescent="0.35">
      <c r="A71" s="58" t="s">
        <v>55</v>
      </c>
      <c r="E71" s="57">
        <v>0</v>
      </c>
      <c r="F71" s="43"/>
      <c r="G71" s="44"/>
    </row>
    <row r="72" spans="1:7" x14ac:dyDescent="0.35">
      <c r="A72" s="58" t="s">
        <v>56</v>
      </c>
      <c r="E72" s="57">
        <v>92476.67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57</v>
      </c>
      <c r="E74" s="57">
        <v>92476.67</v>
      </c>
      <c r="F74" s="43"/>
      <c r="G74" s="44"/>
    </row>
    <row r="75" spans="1:7" x14ac:dyDescent="0.35">
      <c r="A75" s="58" t="s">
        <v>58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59</v>
      </c>
      <c r="F77" s="43"/>
      <c r="G77" s="44"/>
    </row>
    <row r="78" spans="1:7" x14ac:dyDescent="0.35">
      <c r="A78" s="58" t="s">
        <v>60</v>
      </c>
      <c r="E78" s="57">
        <v>0</v>
      </c>
      <c r="F78" s="43"/>
      <c r="G78" s="44"/>
    </row>
    <row r="79" spans="1:7" x14ac:dyDescent="0.35">
      <c r="A79" s="58" t="s">
        <v>61</v>
      </c>
      <c r="E79" s="57">
        <v>0</v>
      </c>
      <c r="F79" s="43"/>
      <c r="G79" s="44"/>
    </row>
    <row r="80" spans="1:7" x14ac:dyDescent="0.35">
      <c r="A80" s="58" t="s">
        <v>62</v>
      </c>
      <c r="E80" s="57">
        <v>1012375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63</v>
      </c>
      <c r="E82" s="57">
        <v>1012375</v>
      </c>
      <c r="F82" s="43"/>
      <c r="G82" s="44"/>
    </row>
    <row r="83" spans="1:7" x14ac:dyDescent="0.35">
      <c r="A83" s="58" t="s">
        <v>64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65</v>
      </c>
      <c r="F85" s="43"/>
      <c r="G85" s="44"/>
    </row>
    <row r="86" spans="1:7" x14ac:dyDescent="0.35">
      <c r="A86" s="58" t="s">
        <v>66</v>
      </c>
      <c r="E86" s="57">
        <v>0</v>
      </c>
      <c r="F86" s="43"/>
      <c r="G86" s="44"/>
    </row>
    <row r="87" spans="1:7" x14ac:dyDescent="0.35">
      <c r="A87" s="58" t="s">
        <v>67</v>
      </c>
      <c r="E87" s="57">
        <v>0</v>
      </c>
      <c r="F87" s="43"/>
      <c r="G87" s="44"/>
    </row>
    <row r="88" spans="1:7" x14ac:dyDescent="0.35">
      <c r="A88" s="58" t="s">
        <v>68</v>
      </c>
      <c r="E88" s="57">
        <v>1120132.5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69</v>
      </c>
      <c r="E90" s="57">
        <v>1120132.5</v>
      </c>
      <c r="F90" s="43"/>
      <c r="G90" s="44"/>
    </row>
    <row r="91" spans="1:7" x14ac:dyDescent="0.35">
      <c r="A91" s="58" t="s">
        <v>70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71</v>
      </c>
      <c r="F93" s="43"/>
      <c r="G93" s="44"/>
    </row>
    <row r="94" spans="1:7" x14ac:dyDescent="0.35">
      <c r="A94" s="58" t="s">
        <v>72</v>
      </c>
      <c r="E94" s="57">
        <v>0</v>
      </c>
      <c r="F94" s="43"/>
      <c r="G94" s="44"/>
    </row>
    <row r="95" spans="1:7" x14ac:dyDescent="0.35">
      <c r="A95" s="58" t="s">
        <v>73</v>
      </c>
      <c r="E95" s="57">
        <v>0</v>
      </c>
      <c r="F95" s="43"/>
      <c r="G95" s="44"/>
    </row>
    <row r="96" spans="1:7" x14ac:dyDescent="0.35">
      <c r="A96" s="58" t="s">
        <v>74</v>
      </c>
      <c r="E96" s="57">
        <v>1646895.83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75</v>
      </c>
      <c r="E98" s="57">
        <v>1646895.83</v>
      </c>
      <c r="F98" s="43"/>
      <c r="G98" s="44"/>
    </row>
    <row r="99" spans="1:7" x14ac:dyDescent="0.35">
      <c r="A99" s="58" t="s">
        <v>76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77</v>
      </c>
      <c r="F101" s="43"/>
      <c r="G101" s="44"/>
    </row>
    <row r="102" spans="1:7" x14ac:dyDescent="0.35">
      <c r="A102" s="58" t="s">
        <v>78</v>
      </c>
      <c r="E102" s="57">
        <v>0</v>
      </c>
      <c r="F102" s="43"/>
      <c r="G102" s="44"/>
    </row>
    <row r="103" spans="1:7" x14ac:dyDescent="0.35">
      <c r="A103" s="58" t="s">
        <v>79</v>
      </c>
      <c r="E103" s="57">
        <v>0</v>
      </c>
      <c r="F103" s="43"/>
      <c r="G103" s="44"/>
    </row>
    <row r="104" spans="1:7" x14ac:dyDescent="0.35">
      <c r="A104" s="58" t="s">
        <v>80</v>
      </c>
      <c r="E104" s="57">
        <v>383958.33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81</v>
      </c>
      <c r="E106" s="57">
        <v>383958.33</v>
      </c>
      <c r="F106" s="43"/>
      <c r="G106" s="44"/>
    </row>
    <row r="107" spans="1:7" x14ac:dyDescent="0.35">
      <c r="A107" s="58" t="s">
        <v>82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83</v>
      </c>
      <c r="F109" s="43"/>
      <c r="G109" s="44"/>
    </row>
    <row r="110" spans="1:7" x14ac:dyDescent="0.35">
      <c r="A110" s="58" t="s">
        <v>84</v>
      </c>
      <c r="E110" s="12">
        <f>E72+E80+E88+E96+E104</f>
        <v>4255838.33</v>
      </c>
      <c r="F110" s="43"/>
      <c r="G110" s="44"/>
    </row>
    <row r="111" spans="1:7" x14ac:dyDescent="0.35">
      <c r="A111" s="58" t="s">
        <v>85</v>
      </c>
      <c r="E111" s="12">
        <f>E74+E82+E90+E98+E106</f>
        <v>4255838.33</v>
      </c>
      <c r="F111" s="43"/>
      <c r="G111" s="44"/>
    </row>
    <row r="112" spans="1:7" x14ac:dyDescent="0.35">
      <c r="A112" s="58" t="s">
        <v>86</v>
      </c>
      <c r="E112" s="12">
        <f>E70+E78+E94+E102</f>
        <v>0</v>
      </c>
      <c r="F112" s="43"/>
      <c r="G112" s="44"/>
    </row>
    <row r="113" spans="1:7" x14ac:dyDescent="0.35">
      <c r="A113" s="58" t="s">
        <v>87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88</v>
      </c>
      <c r="E115" s="22">
        <v>37973503.27633334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89</v>
      </c>
      <c r="E117" s="59">
        <v>34511773.830000162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90</v>
      </c>
      <c r="E119" s="57">
        <v>0</v>
      </c>
      <c r="F119" s="43"/>
      <c r="G119" s="44"/>
    </row>
    <row r="120" spans="1:7" x14ac:dyDescent="0.35">
      <c r="A120" s="41" t="s">
        <v>91</v>
      </c>
      <c r="E120" s="60">
        <v>34511773.830000162</v>
      </c>
      <c r="F120" s="43"/>
      <c r="G120" s="44"/>
    </row>
    <row r="121" spans="1:7" x14ac:dyDescent="0.35">
      <c r="A121" s="41" t="s">
        <v>92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93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94</v>
      </c>
      <c r="E125" s="57">
        <v>0</v>
      </c>
      <c r="F125" s="43"/>
      <c r="G125" s="44"/>
    </row>
    <row r="126" spans="1:7" x14ac:dyDescent="0.35">
      <c r="A126" s="41" t="s">
        <v>95</v>
      </c>
      <c r="E126" s="12">
        <v>0</v>
      </c>
      <c r="F126" s="43"/>
      <c r="G126" s="44"/>
    </row>
    <row r="127" spans="1:7" x14ac:dyDescent="0.35">
      <c r="A127" s="41" t="s">
        <v>96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97</v>
      </c>
      <c r="E129" s="12">
        <v>3461729.4463331774</v>
      </c>
      <c r="F129" s="43"/>
      <c r="G129" s="44"/>
    </row>
    <row r="130" spans="1:7" x14ac:dyDescent="0.35">
      <c r="A130" s="41" t="s">
        <v>98</v>
      </c>
      <c r="E130" s="57">
        <v>0</v>
      </c>
      <c r="F130" s="43"/>
      <c r="G130" s="44"/>
    </row>
    <row r="131" spans="1:7" x14ac:dyDescent="0.35">
      <c r="A131" s="26" t="s">
        <v>99</v>
      </c>
      <c r="E131" s="12">
        <f>E129-E130</f>
        <v>3461729.4463331774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100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101</v>
      </c>
      <c r="E135" s="57">
        <v>0</v>
      </c>
      <c r="F135" s="43"/>
      <c r="G135" s="44"/>
    </row>
    <row r="136" spans="1:7" hidden="1" x14ac:dyDescent="0.35">
      <c r="A136" s="26" t="s">
        <v>102</v>
      </c>
      <c r="E136" s="61">
        <v>0</v>
      </c>
      <c r="F136" s="43"/>
      <c r="G136" s="44"/>
    </row>
    <row r="137" spans="1:7" hidden="1" x14ac:dyDescent="0.35">
      <c r="A137" s="26" t="s">
        <v>103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104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105</v>
      </c>
      <c r="E143" s="12">
        <v>3255208.34</v>
      </c>
      <c r="F143" s="43"/>
      <c r="G143" s="44"/>
    </row>
    <row r="144" spans="1:7" x14ac:dyDescent="0.35">
      <c r="A144" s="26" t="s">
        <v>106</v>
      </c>
      <c r="E144" s="12">
        <v>3255208.34</v>
      </c>
      <c r="G144" s="44"/>
    </row>
    <row r="145" spans="1:256" x14ac:dyDescent="0.35">
      <c r="A145" s="26" t="s">
        <v>107</v>
      </c>
      <c r="E145" s="57">
        <v>3255208.34</v>
      </c>
      <c r="F145" s="43"/>
      <c r="G145" s="44"/>
    </row>
    <row r="146" spans="1:256" x14ac:dyDescent="0.35">
      <c r="A146" s="62" t="s">
        <v>108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109</v>
      </c>
      <c r="E147" s="12"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110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111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112</v>
      </c>
      <c r="E153" s="64">
        <v>3.32127142E-2</v>
      </c>
      <c r="F153" s="43"/>
      <c r="G153" s="44"/>
    </row>
    <row r="154" spans="1:256" x14ac:dyDescent="0.35">
      <c r="A154" s="26" t="s">
        <v>113</v>
      </c>
      <c r="E154" s="60">
        <v>45.435094999999997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41</v>
      </c>
      <c r="E156" s="53" t="s">
        <v>40</v>
      </c>
      <c r="F156" s="43"/>
      <c r="G156" s="44"/>
    </row>
    <row r="157" spans="1:256" x14ac:dyDescent="0.35">
      <c r="A157" s="26" t="s">
        <v>114</v>
      </c>
      <c r="D157" s="12">
        <v>289573.59000000003</v>
      </c>
      <c r="E157" s="2">
        <v>13</v>
      </c>
      <c r="F157" s="65"/>
      <c r="G157" s="44"/>
    </row>
    <row r="158" spans="1:256" x14ac:dyDescent="0.35">
      <c r="A158" s="26" t="s">
        <v>115</v>
      </c>
      <c r="D158" s="61">
        <v>102123.99</v>
      </c>
      <c r="F158" s="43"/>
      <c r="G158" s="44"/>
    </row>
    <row r="159" spans="1:256" x14ac:dyDescent="0.35">
      <c r="A159" s="2" t="s">
        <v>116</v>
      </c>
      <c r="D159" s="22">
        <f>+D157-D158</f>
        <v>187449.60000000003</v>
      </c>
    </row>
    <row r="160" spans="1:256" x14ac:dyDescent="0.35">
      <c r="A160" s="26" t="s">
        <v>117</v>
      </c>
      <c r="D160" s="12">
        <v>1131966652.4000001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118</v>
      </c>
      <c r="D162" s="66">
        <v>8.4648679999999997E-4</v>
      </c>
      <c r="F162" s="65"/>
      <c r="G162" s="44"/>
    </row>
    <row r="163" spans="1:7" x14ac:dyDescent="0.35">
      <c r="A163" s="26" t="s">
        <v>119</v>
      </c>
      <c r="D163" s="66">
        <v>2.0262968000000002E-3</v>
      </c>
      <c r="F163" s="65"/>
      <c r="G163" s="44"/>
    </row>
    <row r="164" spans="1:7" x14ac:dyDescent="0.35">
      <c r="A164" s="26" t="s">
        <v>120</v>
      </c>
      <c r="D164" s="66">
        <v>3.1626155999999999E-3</v>
      </c>
      <c r="F164" s="65"/>
      <c r="G164" s="44"/>
    </row>
    <row r="165" spans="1:7" x14ac:dyDescent="0.35">
      <c r="A165" s="26" t="s">
        <v>121</v>
      </c>
      <c r="D165" s="66">
        <f>IF(D160&lt;=0,0,12*(D157-D158)/D160)</f>
        <v>1.9871567728879853E-3</v>
      </c>
      <c r="F165" s="43"/>
      <c r="G165" s="44"/>
    </row>
    <row r="166" spans="1:7" x14ac:dyDescent="0.35">
      <c r="A166" s="26" t="s">
        <v>122</v>
      </c>
      <c r="D166" s="64">
        <f>AVERAGE(D162:D165)</f>
        <v>2.0056389932219961E-3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123</v>
      </c>
      <c r="D168" s="22">
        <v>1347032.77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124</v>
      </c>
      <c r="D170" s="53" t="s">
        <v>41</v>
      </c>
      <c r="E170" s="53" t="s">
        <v>40</v>
      </c>
      <c r="F170" s="67" t="s">
        <v>125</v>
      </c>
      <c r="G170" s="44"/>
    </row>
    <row r="171" spans="1:7" x14ac:dyDescent="0.35">
      <c r="A171" s="41" t="s">
        <v>126</v>
      </c>
      <c r="D171" s="57">
        <v>4437919.45</v>
      </c>
      <c r="E171" s="68">
        <v>215</v>
      </c>
      <c r="F171" s="66">
        <v>4.065129262649095E-3</v>
      </c>
      <c r="G171" s="44"/>
    </row>
    <row r="172" spans="1:7" x14ac:dyDescent="0.35">
      <c r="A172" s="41" t="s">
        <v>127</v>
      </c>
      <c r="D172" s="57">
        <v>776394.59</v>
      </c>
      <c r="E172" s="68">
        <v>37</v>
      </c>
      <c r="F172" s="66">
        <v>7.1117657783794307E-4</v>
      </c>
      <c r="G172" s="44"/>
    </row>
    <row r="173" spans="1:7" x14ac:dyDescent="0.35">
      <c r="A173" s="41" t="s">
        <v>128</v>
      </c>
      <c r="D173" s="19">
        <v>222447.85</v>
      </c>
      <c r="E173" s="69">
        <v>10</v>
      </c>
      <c r="F173" s="66">
        <v>2.0376198230645591E-4</v>
      </c>
      <c r="G173" s="44"/>
    </row>
    <row r="174" spans="1:7" x14ac:dyDescent="0.35">
      <c r="A174" s="41" t="s">
        <v>129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130</v>
      </c>
      <c r="D175" s="73">
        <f>SUM(D171:D174)</f>
        <v>5436761.8899999997</v>
      </c>
      <c r="E175" s="68">
        <f>SUM(E171:E174)</f>
        <v>262</v>
      </c>
      <c r="F175" s="74">
        <f>SUM(F171:F174)</f>
        <v>4.9800678227934943E-3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131</v>
      </c>
      <c r="D177" s="66"/>
      <c r="E177" s="66"/>
      <c r="F177" s="65"/>
      <c r="G177" s="44"/>
    </row>
    <row r="178" spans="1:7" x14ac:dyDescent="0.35">
      <c r="A178" s="26" t="s">
        <v>132</v>
      </c>
      <c r="D178" s="66">
        <v>4.8873570000000004E-4</v>
      </c>
      <c r="E178" s="66">
        <v>4.4550710000000002E-4</v>
      </c>
      <c r="F178" s="65"/>
      <c r="G178" s="44"/>
    </row>
    <row r="179" spans="1:7" x14ac:dyDescent="0.35">
      <c r="A179" s="26" t="s">
        <v>133</v>
      </c>
      <c r="D179" s="66">
        <v>5.0498860000000004E-4</v>
      </c>
      <c r="E179" s="66">
        <v>4.7135379999999999E-4</v>
      </c>
      <c r="F179" s="65"/>
      <c r="G179" s="44"/>
    </row>
    <row r="180" spans="1:7" x14ac:dyDescent="0.35">
      <c r="A180" s="26" t="s">
        <v>134</v>
      </c>
      <c r="D180" s="66">
        <v>6.3846729999999998E-4</v>
      </c>
      <c r="E180" s="66">
        <v>5.1329909999999997E-4</v>
      </c>
      <c r="F180" s="65"/>
      <c r="G180" s="44"/>
    </row>
    <row r="181" spans="1:7" x14ac:dyDescent="0.35">
      <c r="A181" s="26" t="s">
        <v>135</v>
      </c>
      <c r="D181" s="66">
        <v>9.1493856014439898E-4</v>
      </c>
      <c r="E181" s="66">
        <f>IF(D53&lt;=0,0,SUM('Nov23'!E172:E174)/D53)</f>
        <v>7.4591334708776387E-4</v>
      </c>
      <c r="F181" s="43"/>
      <c r="G181" s="44"/>
    </row>
    <row r="182" spans="1:7" x14ac:dyDescent="0.35">
      <c r="A182" s="26" t="s">
        <v>136</v>
      </c>
      <c r="D182" s="66">
        <f>AVERAGE(D178:D181)</f>
        <v>6.3678254003609973E-4</v>
      </c>
      <c r="E182" s="66">
        <f>AVERAGE(E178:E181)</f>
        <v>5.4401833677194091E-4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137</v>
      </c>
      <c r="D184" s="75">
        <v>1049764.1399999999</v>
      </c>
      <c r="F184" s="43"/>
      <c r="G184" s="44"/>
    </row>
    <row r="185" spans="1:7" x14ac:dyDescent="0.35">
      <c r="A185" s="2" t="s">
        <v>138</v>
      </c>
      <c r="D185" s="63">
        <v>9.6158278050622594E-4</v>
      </c>
      <c r="F185" s="43"/>
      <c r="G185" s="44"/>
    </row>
    <row r="186" spans="1:7" x14ac:dyDescent="0.35">
      <c r="A186" s="2" t="s">
        <v>139</v>
      </c>
      <c r="D186" s="66">
        <v>4.9000000000000002E-2</v>
      </c>
      <c r="F186" s="43"/>
      <c r="G186" s="44"/>
    </row>
    <row r="187" spans="1:7" x14ac:dyDescent="0.35">
      <c r="A187" s="2" t="s">
        <v>140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141</v>
      </c>
      <c r="D189" s="77">
        <v>3758476.41</v>
      </c>
      <c r="F189" s="43"/>
      <c r="G189" s="44"/>
    </row>
    <row r="190" spans="1:7" x14ac:dyDescent="0.35">
      <c r="A190" s="2" t="s">
        <v>142</v>
      </c>
      <c r="B190" s="78"/>
      <c r="C190" s="78"/>
      <c r="D190" s="79">
        <v>151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143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144</v>
      </c>
      <c r="E195" s="10"/>
      <c r="F195" s="43"/>
      <c r="G195" s="44"/>
    </row>
    <row r="196" spans="1:7" x14ac:dyDescent="0.35">
      <c r="A196" s="26" t="s">
        <v>145</v>
      </c>
      <c r="E196" s="10"/>
      <c r="F196" s="43"/>
      <c r="G196" s="44"/>
    </row>
    <row r="197" spans="1:7" x14ac:dyDescent="0.35">
      <c r="A197" s="26" t="s">
        <v>146</v>
      </c>
      <c r="E197" s="80"/>
      <c r="F197" s="43"/>
      <c r="G197" s="44"/>
    </row>
    <row r="198" spans="1:7" x14ac:dyDescent="0.35">
      <c r="A198" s="26" t="s">
        <v>147</v>
      </c>
      <c r="E198" s="80" t="s">
        <v>154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148</v>
      </c>
      <c r="E200" s="10"/>
      <c r="F200" s="43"/>
      <c r="G200" s="44"/>
    </row>
    <row r="201" spans="1:7" x14ac:dyDescent="0.35">
      <c r="A201" s="26" t="s">
        <v>149</v>
      </c>
      <c r="E201" s="80" t="s">
        <v>154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150</v>
      </c>
      <c r="E203" s="10"/>
      <c r="F203" s="43"/>
      <c r="G203" s="44"/>
    </row>
    <row r="204" spans="1:7" x14ac:dyDescent="0.35">
      <c r="A204" s="26" t="s">
        <v>151</v>
      </c>
      <c r="E204" s="80" t="s">
        <v>154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152</v>
      </c>
      <c r="E206" s="10"/>
      <c r="G206" s="44"/>
    </row>
    <row r="207" spans="1:7" x14ac:dyDescent="0.35">
      <c r="A207" s="26" t="s">
        <v>153</v>
      </c>
      <c r="E207" s="80" t="s">
        <v>154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23-A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0636-F337-4795-A0CC-9C7BE8F670BF}">
  <sheetPr codeName="Sheet8">
    <pageSetUpPr fitToPage="1"/>
  </sheetPr>
  <dimension ref="A1:IV228"/>
  <sheetViews>
    <sheetView showRuler="0" zoomScale="80" zoomScaleNormal="80" zoomScaleSheetLayoutView="90" workbookViewId="0">
      <selection activeCell="A31" sqref="A31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155</v>
      </c>
    </row>
    <row r="2" spans="1:13" ht="15.75" customHeight="1" x14ac:dyDescent="0.45">
      <c r="C2" s="5"/>
    </row>
    <row r="3" spans="1:13" ht="15.75" customHeight="1" x14ac:dyDescent="0.45">
      <c r="A3" s="2" t="s">
        <v>0</v>
      </c>
      <c r="B3" s="6">
        <v>45230</v>
      </c>
      <c r="C3" s="7" t="s">
        <v>1</v>
      </c>
      <c r="D3" s="2">
        <v>30</v>
      </c>
      <c r="E3" s="2" t="s">
        <v>2</v>
      </c>
      <c r="F3" s="8">
        <v>45200</v>
      </c>
      <c r="G3" s="2"/>
    </row>
    <row r="4" spans="1:13" ht="15.75" customHeight="1" x14ac:dyDescent="0.45">
      <c r="A4" s="2" t="s">
        <v>3</v>
      </c>
      <c r="B4" s="6">
        <v>45245</v>
      </c>
      <c r="C4" s="7" t="s">
        <v>4</v>
      </c>
      <c r="D4" s="9">
        <v>30</v>
      </c>
      <c r="E4" s="2" t="s">
        <v>5</v>
      </c>
      <c r="F4" s="8">
        <v>45230</v>
      </c>
      <c r="G4" s="2"/>
    </row>
    <row r="5" spans="1:13" ht="17.25" customHeight="1" x14ac:dyDescent="0.45">
      <c r="C5" s="5"/>
      <c r="E5" s="2" t="s">
        <v>6</v>
      </c>
      <c r="F5" s="8">
        <v>45215</v>
      </c>
      <c r="G5" s="2"/>
    </row>
    <row r="6" spans="1:13" ht="15.75" customHeight="1" x14ac:dyDescent="0.45">
      <c r="C6" s="5"/>
      <c r="E6" s="2" t="s">
        <v>7</v>
      </c>
      <c r="F6" s="8">
        <v>45245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8</v>
      </c>
      <c r="C9" s="14" t="s">
        <v>9</v>
      </c>
      <c r="D9" s="14" t="s">
        <v>10</v>
      </c>
      <c r="E9" s="14" t="s">
        <v>11</v>
      </c>
      <c r="F9" s="15" t="s">
        <v>12</v>
      </c>
    </row>
    <row r="10" spans="1:13" x14ac:dyDescent="0.35">
      <c r="A10" s="2" t="s">
        <v>13</v>
      </c>
      <c r="B10" s="16"/>
      <c r="C10" s="17">
        <v>1460472153.77</v>
      </c>
      <c r="D10" s="18">
        <v>1175262574.9100001</v>
      </c>
      <c r="E10" s="19">
        <v>1131966652.4000001</v>
      </c>
      <c r="F10" s="20">
        <f>IF(C12&lt;=0,0,E10/C12)</f>
        <v>0.86935038845788382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14</v>
      </c>
      <c r="B11" s="16"/>
      <c r="C11" s="23">
        <v>158388819.56</v>
      </c>
      <c r="D11" s="18">
        <v>115638625.62</v>
      </c>
      <c r="E11" s="19">
        <v>109423878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15</v>
      </c>
      <c r="B12" s="16"/>
      <c r="C12" s="24">
        <f>C10-C11</f>
        <v>1302083334.21</v>
      </c>
      <c r="D12" s="18">
        <v>1059623949.2900001</v>
      </c>
      <c r="E12" s="19">
        <v>1022542774.4000001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16</v>
      </c>
      <c r="B13" s="10"/>
      <c r="C13" s="24">
        <f>SUM(C14:C19)</f>
        <v>1302083334.21</v>
      </c>
      <c r="D13" s="18">
        <f>SUM(D14:D19)</f>
        <v>1059623949.29</v>
      </c>
      <c r="E13" s="19">
        <f>SUM(E14:E19)</f>
        <v>1022542774.4000001</v>
      </c>
      <c r="F13" s="20">
        <f>IF(C13&lt;=0,0,E13/C13)</f>
        <v>0.7853128502104646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17</v>
      </c>
      <c r="B14" s="27">
        <v>5.4239999999999997E-2</v>
      </c>
      <c r="C14" s="23">
        <v>300000000</v>
      </c>
      <c r="D14" s="18">
        <v>57540615.079999998</v>
      </c>
      <c r="E14" s="19">
        <v>20459440.190000132</v>
      </c>
      <c r="F14" s="20">
        <f t="shared" ref="F14:F19" si="0">IF(C14&lt;=0,0,E14/C14)</f>
        <v>6.8198133966667102E-2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18</v>
      </c>
      <c r="B15" s="27">
        <v>5.3400000000000003E-2</v>
      </c>
      <c r="C15" s="23">
        <v>227500000</v>
      </c>
      <c r="D15" s="18">
        <v>227500000</v>
      </c>
      <c r="E15" s="19">
        <v>227500000</v>
      </c>
      <c r="F15" s="20">
        <f t="shared" si="0"/>
        <v>1</v>
      </c>
      <c r="G15" s="21"/>
      <c r="I15" s="22"/>
      <c r="J15" s="22"/>
      <c r="K15" s="22"/>
      <c r="L15" s="22"/>
      <c r="M15" s="22"/>
    </row>
    <row r="16" spans="1:13" x14ac:dyDescent="0.35">
      <c r="A16" s="26" t="s">
        <v>19</v>
      </c>
      <c r="B16" s="27">
        <v>5.9703100000000002E-2</v>
      </c>
      <c r="C16" s="23">
        <v>225000000</v>
      </c>
      <c r="D16" s="18">
        <v>225000000</v>
      </c>
      <c r="E16" s="19">
        <v>225000000</v>
      </c>
      <c r="F16" s="20">
        <f>IF(C16&lt;=0,0,E16/C16)</f>
        <v>1</v>
      </c>
      <c r="G16" s="21"/>
      <c r="I16" s="22"/>
      <c r="J16" s="22"/>
      <c r="K16" s="22"/>
      <c r="L16" s="22"/>
      <c r="M16" s="22"/>
    </row>
    <row r="17" spans="1:13" x14ac:dyDescent="0.35">
      <c r="A17" s="26" t="s">
        <v>20</v>
      </c>
      <c r="B17" s="27">
        <v>4.9099999999999998E-2</v>
      </c>
      <c r="C17" s="23">
        <v>402500000</v>
      </c>
      <c r="D17" s="18">
        <v>402500000</v>
      </c>
      <c r="E17" s="19">
        <v>402500000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21</v>
      </c>
      <c r="B18" s="27">
        <v>4.8500000000000001E-2</v>
      </c>
      <c r="C18" s="23">
        <v>95000000</v>
      </c>
      <c r="D18" s="18">
        <v>95000000</v>
      </c>
      <c r="E18" s="19">
        <v>95000000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22</v>
      </c>
      <c r="B19" s="27">
        <v>0</v>
      </c>
      <c r="C19" s="17">
        <v>52083334.210000001</v>
      </c>
      <c r="D19" s="18">
        <v>52083334.210000001</v>
      </c>
      <c r="E19" s="19">
        <v>52083334.210000001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23</v>
      </c>
      <c r="C22" s="32" t="s">
        <v>24</v>
      </c>
      <c r="D22" s="33" t="s">
        <v>25</v>
      </c>
      <c r="E22" s="33" t="s">
        <v>26</v>
      </c>
      <c r="F22" s="31"/>
    </row>
    <row r="23" spans="1:13" x14ac:dyDescent="0.35">
      <c r="A23" s="26" t="s">
        <v>17</v>
      </c>
      <c r="B23" s="18">
        <v>37081174.889999866</v>
      </c>
      <c r="C23" s="18">
        <v>260083.58</v>
      </c>
      <c r="D23" s="34">
        <f>IF(C14&lt;=0,0,B23/(C14/1000))</f>
        <v>123.60391629999955</v>
      </c>
      <c r="E23" s="35">
        <f>IF(C14&lt;=0,0,C23/(C14/1000))</f>
        <v>0.8669452666666666</v>
      </c>
      <c r="F23" s="31"/>
    </row>
    <row r="24" spans="1:13" x14ac:dyDescent="0.35">
      <c r="A24" s="26" t="s">
        <v>18</v>
      </c>
      <c r="B24" s="18">
        <v>0</v>
      </c>
      <c r="C24" s="18">
        <v>1012375</v>
      </c>
      <c r="D24" s="34">
        <f t="shared" ref="D24:D28" si="1">IF(C15&lt;=0,0,B24/(C15/1000))</f>
        <v>0</v>
      </c>
      <c r="E24" s="35">
        <f t="shared" ref="E24:E28" si="2">IF(C15&lt;=0,0,C24/(C15/1000))</f>
        <v>4.45</v>
      </c>
      <c r="F24" s="31"/>
    </row>
    <row r="25" spans="1:13" x14ac:dyDescent="0.35">
      <c r="A25" s="26" t="s">
        <v>19</v>
      </c>
      <c r="B25" s="18">
        <v>0</v>
      </c>
      <c r="C25" s="18">
        <v>1119433.1299999999</v>
      </c>
      <c r="D25" s="34">
        <f t="shared" si="1"/>
        <v>0</v>
      </c>
      <c r="E25" s="35">
        <f>IF(C16&lt;=0,0,C25/(C16/1000))</f>
        <v>4.975258355555555</v>
      </c>
      <c r="F25" s="31"/>
    </row>
    <row r="26" spans="1:13" x14ac:dyDescent="0.35">
      <c r="A26" s="26" t="s">
        <v>20</v>
      </c>
      <c r="B26" s="18">
        <v>0</v>
      </c>
      <c r="C26" s="18">
        <v>1646895.83</v>
      </c>
      <c r="D26" s="34">
        <f t="shared" si="1"/>
        <v>0</v>
      </c>
      <c r="E26" s="35">
        <f t="shared" si="2"/>
        <v>4.0916666583850931</v>
      </c>
      <c r="F26" s="31"/>
    </row>
    <row r="27" spans="1:13" x14ac:dyDescent="0.35">
      <c r="A27" s="26" t="s">
        <v>21</v>
      </c>
      <c r="B27" s="18">
        <v>0</v>
      </c>
      <c r="C27" s="18">
        <v>383958.33</v>
      </c>
      <c r="D27" s="34">
        <f t="shared" si="1"/>
        <v>0</v>
      </c>
      <c r="E27" s="35">
        <f t="shared" si="2"/>
        <v>4.0416666315789476</v>
      </c>
      <c r="F27" s="31"/>
    </row>
    <row r="28" spans="1:13" x14ac:dyDescent="0.35">
      <c r="A28" s="26" t="s">
        <v>22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27</v>
      </c>
      <c r="B29" s="36">
        <f>SUM(B23:B28)</f>
        <v>37081174.889999866</v>
      </c>
      <c r="C29" s="36">
        <f>SUM(C23:C28)</f>
        <v>4422745.87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28</v>
      </c>
      <c r="E32" s="40"/>
    </row>
    <row r="33" spans="1:7" x14ac:dyDescent="0.35">
      <c r="E33" s="40"/>
    </row>
    <row r="34" spans="1:7" x14ac:dyDescent="0.35">
      <c r="A34" s="26" t="s">
        <v>29</v>
      </c>
    </row>
    <row r="35" spans="1:7" x14ac:dyDescent="0.35">
      <c r="A35" s="41" t="s">
        <v>30</v>
      </c>
      <c r="E35" s="42">
        <v>3240487.45</v>
      </c>
      <c r="F35" s="43"/>
      <c r="G35" s="44"/>
    </row>
    <row r="36" spans="1:7" x14ac:dyDescent="0.35">
      <c r="A36" s="41" t="s">
        <v>31</v>
      </c>
      <c r="E36" s="45">
        <v>0</v>
      </c>
      <c r="F36" s="43"/>
      <c r="G36" s="44"/>
    </row>
    <row r="37" spans="1:7" x14ac:dyDescent="0.35">
      <c r="A37" s="26" t="s">
        <v>32</v>
      </c>
      <c r="E37" s="42">
        <f>SUM(E35:E36)</f>
        <v>3240487.45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33</v>
      </c>
      <c r="E39" s="46"/>
      <c r="F39" s="43"/>
      <c r="G39" s="44"/>
    </row>
    <row r="40" spans="1:7" x14ac:dyDescent="0.35">
      <c r="A40" s="41" t="s">
        <v>34</v>
      </c>
      <c r="E40" s="42">
        <v>42869972.93</v>
      </c>
      <c r="F40" s="43"/>
      <c r="G40" s="44"/>
    </row>
    <row r="41" spans="1:7" x14ac:dyDescent="0.35">
      <c r="A41" s="41" t="s">
        <v>35</v>
      </c>
      <c r="E41" s="45">
        <v>0</v>
      </c>
      <c r="F41" s="43"/>
      <c r="G41" s="44"/>
    </row>
    <row r="42" spans="1:7" x14ac:dyDescent="0.35">
      <c r="A42" s="26" t="s">
        <v>36</v>
      </c>
      <c r="E42" s="42">
        <f>SUM(E40:E41)</f>
        <v>42869972.93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37</v>
      </c>
      <c r="E44" s="42">
        <v>116207.6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38</v>
      </c>
      <c r="E47" s="49">
        <f>E37+E42+E44</f>
        <v>46226667.980000004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39</v>
      </c>
      <c r="D49" s="51"/>
      <c r="E49" s="52"/>
      <c r="F49" s="43"/>
      <c r="G49" s="44"/>
    </row>
    <row r="50" spans="1:7" x14ac:dyDescent="0.35">
      <c r="D50" s="53" t="s">
        <v>40</v>
      </c>
      <c r="E50" s="53" t="s">
        <v>41</v>
      </c>
      <c r="F50" s="43"/>
      <c r="G50" s="44"/>
    </row>
    <row r="51" spans="1:7" x14ac:dyDescent="0.35">
      <c r="A51" s="26" t="s">
        <v>42</v>
      </c>
      <c r="D51" s="54">
        <v>65768</v>
      </c>
      <c r="E51" s="48">
        <v>1059623949.2900001</v>
      </c>
      <c r="F51" s="43"/>
      <c r="G51" s="44"/>
    </row>
    <row r="52" spans="1:7" x14ac:dyDescent="0.35">
      <c r="A52" s="26" t="s">
        <v>43</v>
      </c>
      <c r="D52" s="10"/>
      <c r="E52" s="45">
        <f>D12-E12</f>
        <v>37081174.889999986</v>
      </c>
      <c r="F52" s="43"/>
      <c r="G52" s="44"/>
    </row>
    <row r="53" spans="1:7" x14ac:dyDescent="0.35">
      <c r="A53" s="26"/>
      <c r="D53" s="55">
        <v>64290</v>
      </c>
      <c r="E53" s="56">
        <f>E51-E52</f>
        <v>1022542774.4000001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44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38</v>
      </c>
      <c r="E57" s="57">
        <f>E47</f>
        <v>46226667.980000004</v>
      </c>
      <c r="F57" s="43"/>
      <c r="G57" s="44"/>
    </row>
    <row r="58" spans="1:7" x14ac:dyDescent="0.35">
      <c r="A58" s="26" t="s">
        <v>45</v>
      </c>
      <c r="E58" s="57">
        <v>0</v>
      </c>
      <c r="F58" s="43"/>
      <c r="G58" s="44"/>
    </row>
    <row r="59" spans="1:7" x14ac:dyDescent="0.35">
      <c r="A59" s="26" t="s">
        <v>46</v>
      </c>
      <c r="E59" s="12">
        <f>SUM(E57:E58)</f>
        <v>46226667.980000004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47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48</v>
      </c>
      <c r="F63" s="43"/>
      <c r="G63" s="44"/>
    </row>
    <row r="64" spans="1:7" x14ac:dyDescent="0.35">
      <c r="A64" s="41" t="s">
        <v>49</v>
      </c>
      <c r="E64" s="57">
        <v>979385.48</v>
      </c>
      <c r="F64" s="43"/>
      <c r="G64" s="44"/>
    </row>
    <row r="65" spans="1:7" x14ac:dyDescent="0.35">
      <c r="A65" s="41" t="s">
        <v>50</v>
      </c>
      <c r="E65" s="57">
        <v>979385.48</v>
      </c>
      <c r="F65" s="43"/>
      <c r="G65" s="44"/>
    </row>
    <row r="66" spans="1:7" x14ac:dyDescent="0.35">
      <c r="A66" s="41" t="s">
        <v>51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52</v>
      </c>
      <c r="F68" s="43"/>
      <c r="G68" s="44"/>
    </row>
    <row r="69" spans="1:7" x14ac:dyDescent="0.35">
      <c r="A69" s="41" t="s">
        <v>53</v>
      </c>
      <c r="F69" s="43"/>
      <c r="G69" s="44"/>
    </row>
    <row r="70" spans="1:7" x14ac:dyDescent="0.35">
      <c r="A70" s="58" t="s">
        <v>54</v>
      </c>
      <c r="E70" s="57">
        <v>0</v>
      </c>
      <c r="F70" s="43"/>
      <c r="G70" s="44"/>
    </row>
    <row r="71" spans="1:7" x14ac:dyDescent="0.35">
      <c r="A71" s="58" t="s">
        <v>55</v>
      </c>
      <c r="E71" s="57">
        <v>0</v>
      </c>
      <c r="F71" s="43"/>
      <c r="G71" s="44"/>
    </row>
    <row r="72" spans="1:7" x14ac:dyDescent="0.35">
      <c r="A72" s="58" t="s">
        <v>56</v>
      </c>
      <c r="E72" s="57">
        <v>260083.58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57</v>
      </c>
      <c r="E74" s="57">
        <v>260083.58</v>
      </c>
      <c r="F74" s="43"/>
      <c r="G74" s="44"/>
    </row>
    <row r="75" spans="1:7" x14ac:dyDescent="0.35">
      <c r="A75" s="58" t="s">
        <v>58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59</v>
      </c>
      <c r="F77" s="43"/>
      <c r="G77" s="44"/>
    </row>
    <row r="78" spans="1:7" x14ac:dyDescent="0.35">
      <c r="A78" s="58" t="s">
        <v>60</v>
      </c>
      <c r="E78" s="57">
        <v>0</v>
      </c>
      <c r="F78" s="43"/>
      <c r="G78" s="44"/>
    </row>
    <row r="79" spans="1:7" x14ac:dyDescent="0.35">
      <c r="A79" s="58" t="s">
        <v>61</v>
      </c>
      <c r="E79" s="57">
        <v>0</v>
      </c>
      <c r="F79" s="43"/>
      <c r="G79" s="44"/>
    </row>
    <row r="80" spans="1:7" x14ac:dyDescent="0.35">
      <c r="A80" s="58" t="s">
        <v>62</v>
      </c>
      <c r="E80" s="57">
        <v>1012375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63</v>
      </c>
      <c r="E82" s="57">
        <v>1012375</v>
      </c>
      <c r="F82" s="43"/>
      <c r="G82" s="44"/>
    </row>
    <row r="83" spans="1:7" x14ac:dyDescent="0.35">
      <c r="A83" s="58" t="s">
        <v>64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65</v>
      </c>
      <c r="F85" s="43"/>
      <c r="G85" s="44"/>
    </row>
    <row r="86" spans="1:7" x14ac:dyDescent="0.35">
      <c r="A86" s="58" t="s">
        <v>66</v>
      </c>
      <c r="E86" s="57">
        <v>0</v>
      </c>
      <c r="F86" s="43"/>
      <c r="G86" s="44"/>
    </row>
    <row r="87" spans="1:7" x14ac:dyDescent="0.35">
      <c r="A87" s="58" t="s">
        <v>67</v>
      </c>
      <c r="E87" s="57">
        <v>0</v>
      </c>
      <c r="F87" s="43"/>
      <c r="G87" s="44"/>
    </row>
    <row r="88" spans="1:7" x14ac:dyDescent="0.35">
      <c r="A88" s="58" t="s">
        <v>68</v>
      </c>
      <c r="E88" s="57">
        <v>1119433.1299999999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69</v>
      </c>
      <c r="E90" s="57">
        <v>1119433.1299999999</v>
      </c>
      <c r="F90" s="43"/>
      <c r="G90" s="44"/>
    </row>
    <row r="91" spans="1:7" x14ac:dyDescent="0.35">
      <c r="A91" s="58" t="s">
        <v>70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71</v>
      </c>
      <c r="F93" s="43"/>
      <c r="G93" s="44"/>
    </row>
    <row r="94" spans="1:7" x14ac:dyDescent="0.35">
      <c r="A94" s="58" t="s">
        <v>72</v>
      </c>
      <c r="E94" s="57">
        <v>0</v>
      </c>
      <c r="F94" s="43"/>
      <c r="G94" s="44"/>
    </row>
    <row r="95" spans="1:7" x14ac:dyDescent="0.35">
      <c r="A95" s="58" t="s">
        <v>73</v>
      </c>
      <c r="E95" s="57">
        <v>0</v>
      </c>
      <c r="F95" s="43"/>
      <c r="G95" s="44"/>
    </row>
    <row r="96" spans="1:7" x14ac:dyDescent="0.35">
      <c r="A96" s="58" t="s">
        <v>74</v>
      </c>
      <c r="E96" s="57">
        <v>1646895.83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75</v>
      </c>
      <c r="E98" s="57">
        <v>1646895.83</v>
      </c>
      <c r="F98" s="43"/>
      <c r="G98" s="44"/>
    </row>
    <row r="99" spans="1:7" x14ac:dyDescent="0.35">
      <c r="A99" s="58" t="s">
        <v>76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77</v>
      </c>
      <c r="F101" s="43"/>
      <c r="G101" s="44"/>
    </row>
    <row r="102" spans="1:7" x14ac:dyDescent="0.35">
      <c r="A102" s="58" t="s">
        <v>78</v>
      </c>
      <c r="E102" s="57">
        <v>0</v>
      </c>
      <c r="F102" s="43"/>
      <c r="G102" s="44"/>
    </row>
    <row r="103" spans="1:7" x14ac:dyDescent="0.35">
      <c r="A103" s="58" t="s">
        <v>79</v>
      </c>
      <c r="E103" s="57">
        <v>0</v>
      </c>
      <c r="F103" s="43"/>
      <c r="G103" s="44"/>
    </row>
    <row r="104" spans="1:7" x14ac:dyDescent="0.35">
      <c r="A104" s="58" t="s">
        <v>80</v>
      </c>
      <c r="E104" s="57">
        <v>383958.33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81</v>
      </c>
      <c r="E106" s="57">
        <v>383958.33</v>
      </c>
      <c r="F106" s="43"/>
      <c r="G106" s="44"/>
    </row>
    <row r="107" spans="1:7" x14ac:dyDescent="0.35">
      <c r="A107" s="58" t="s">
        <v>82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83</v>
      </c>
      <c r="F109" s="43"/>
      <c r="G109" s="44"/>
    </row>
    <row r="110" spans="1:7" x14ac:dyDescent="0.35">
      <c r="A110" s="58" t="s">
        <v>84</v>
      </c>
      <c r="E110" s="12">
        <f>E72+E80+E88+E96+E104</f>
        <v>4422745.87</v>
      </c>
      <c r="F110" s="43"/>
      <c r="G110" s="44"/>
    </row>
    <row r="111" spans="1:7" x14ac:dyDescent="0.35">
      <c r="A111" s="58" t="s">
        <v>85</v>
      </c>
      <c r="E111" s="12">
        <f>E74+E82+E90+E98+E106</f>
        <v>4422745.87</v>
      </c>
      <c r="F111" s="43"/>
      <c r="G111" s="44"/>
    </row>
    <row r="112" spans="1:7" x14ac:dyDescent="0.35">
      <c r="A112" s="58" t="s">
        <v>86</v>
      </c>
      <c r="E112" s="12">
        <f>E70+E78+E94+E102</f>
        <v>0</v>
      </c>
      <c r="F112" s="43"/>
      <c r="G112" s="44"/>
    </row>
    <row r="113" spans="1:7" x14ac:dyDescent="0.35">
      <c r="A113" s="58" t="s">
        <v>87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88</v>
      </c>
      <c r="E115" s="22">
        <v>40824536.63090834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89</v>
      </c>
      <c r="E117" s="59">
        <v>37081174.889999866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90</v>
      </c>
      <c r="E119" s="57">
        <v>0</v>
      </c>
      <c r="F119" s="43"/>
      <c r="G119" s="44"/>
    </row>
    <row r="120" spans="1:7" x14ac:dyDescent="0.35">
      <c r="A120" s="41" t="s">
        <v>91</v>
      </c>
      <c r="E120" s="60">
        <v>37081174.889999866</v>
      </c>
      <c r="F120" s="43"/>
      <c r="G120" s="44"/>
    </row>
    <row r="121" spans="1:7" x14ac:dyDescent="0.35">
      <c r="A121" s="41" t="s">
        <v>92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93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94</v>
      </c>
      <c r="E125" s="57">
        <v>0</v>
      </c>
      <c r="F125" s="43"/>
      <c r="G125" s="44"/>
    </row>
    <row r="126" spans="1:7" x14ac:dyDescent="0.35">
      <c r="A126" s="41" t="s">
        <v>95</v>
      </c>
      <c r="E126" s="12">
        <v>0</v>
      </c>
      <c r="F126" s="43"/>
      <c r="G126" s="44"/>
    </row>
    <row r="127" spans="1:7" x14ac:dyDescent="0.35">
      <c r="A127" s="41" t="s">
        <v>96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97</v>
      </c>
      <c r="E129" s="12">
        <v>3743361.7409084737</v>
      </c>
      <c r="F129" s="43"/>
      <c r="G129" s="44"/>
    </row>
    <row r="130" spans="1:7" x14ac:dyDescent="0.35">
      <c r="A130" s="41" t="s">
        <v>98</v>
      </c>
      <c r="E130" s="57">
        <v>0</v>
      </c>
      <c r="F130" s="43"/>
      <c r="G130" s="44"/>
    </row>
    <row r="131" spans="1:7" x14ac:dyDescent="0.35">
      <c r="A131" s="26" t="s">
        <v>99</v>
      </c>
      <c r="E131" s="12">
        <f>E129-E130</f>
        <v>3743361.7409084737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100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101</v>
      </c>
      <c r="E135" s="57">
        <v>0</v>
      </c>
      <c r="F135" s="43"/>
      <c r="G135" s="44"/>
    </row>
    <row r="136" spans="1:7" hidden="1" x14ac:dyDescent="0.35">
      <c r="A136" s="26" t="s">
        <v>102</v>
      </c>
      <c r="E136" s="61">
        <v>0</v>
      </c>
      <c r="F136" s="43"/>
      <c r="G136" s="44"/>
    </row>
    <row r="137" spans="1:7" hidden="1" x14ac:dyDescent="0.35">
      <c r="A137" s="26" t="s">
        <v>103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104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105</v>
      </c>
      <c r="E143" s="12">
        <v>3255208.34</v>
      </c>
      <c r="F143" s="43"/>
      <c r="G143" s="44"/>
    </row>
    <row r="144" spans="1:7" x14ac:dyDescent="0.35">
      <c r="A144" s="26" t="s">
        <v>106</v>
      </c>
      <c r="E144" s="12">
        <v>3255208.34</v>
      </c>
      <c r="G144" s="44"/>
    </row>
    <row r="145" spans="1:256" x14ac:dyDescent="0.35">
      <c r="A145" s="26" t="s">
        <v>107</v>
      </c>
      <c r="E145" s="57">
        <v>3255208.34</v>
      </c>
      <c r="F145" s="43"/>
      <c r="G145" s="44"/>
    </row>
    <row r="146" spans="1:256" x14ac:dyDescent="0.35">
      <c r="A146" s="62" t="s">
        <v>108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109</v>
      </c>
      <c r="E147" s="12"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110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111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112</v>
      </c>
      <c r="E153" s="64">
        <v>3.3109751E-2</v>
      </c>
      <c r="F153" s="43"/>
      <c r="G153" s="44"/>
    </row>
    <row r="154" spans="1:256" x14ac:dyDescent="0.35">
      <c r="A154" s="26" t="s">
        <v>113</v>
      </c>
      <c r="E154" s="60">
        <v>46.204158999999997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41</v>
      </c>
      <c r="E156" s="53" t="s">
        <v>40</v>
      </c>
      <c r="F156" s="43"/>
      <c r="G156" s="44"/>
    </row>
    <row r="157" spans="1:256" x14ac:dyDescent="0.35">
      <c r="A157" s="26" t="s">
        <v>114</v>
      </c>
      <c r="D157" s="12">
        <v>425949.58</v>
      </c>
      <c r="E157" s="2">
        <v>17</v>
      </c>
      <c r="F157" s="65"/>
      <c r="G157" s="44"/>
    </row>
    <row r="158" spans="1:256" x14ac:dyDescent="0.35">
      <c r="A158" s="26" t="s">
        <v>115</v>
      </c>
      <c r="D158" s="61">
        <v>116207.6</v>
      </c>
      <c r="F158" s="43"/>
      <c r="G158" s="44"/>
    </row>
    <row r="159" spans="1:256" x14ac:dyDescent="0.35">
      <c r="A159" s="2" t="s">
        <v>116</v>
      </c>
      <c r="D159" s="22">
        <f>+D157-D158</f>
        <v>309741.98</v>
      </c>
    </row>
    <row r="160" spans="1:256" x14ac:dyDescent="0.35">
      <c r="A160" s="26" t="s">
        <v>117</v>
      </c>
      <c r="D160" s="12">
        <v>1175262574.9100001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118</v>
      </c>
      <c r="D162" s="66">
        <v>1.7091685E-3</v>
      </c>
      <c r="F162" s="65"/>
      <c r="G162" s="44"/>
    </row>
    <row r="163" spans="1:7" x14ac:dyDescent="0.35">
      <c r="A163" s="26" t="s">
        <v>119</v>
      </c>
      <c r="D163" s="66">
        <v>8.4648679999999997E-4</v>
      </c>
      <c r="F163" s="65"/>
      <c r="G163" s="44"/>
    </row>
    <row r="164" spans="1:7" x14ac:dyDescent="0.35">
      <c r="A164" s="26" t="s">
        <v>120</v>
      </c>
      <c r="D164" s="66">
        <v>2.0262968000000002E-3</v>
      </c>
      <c r="F164" s="65"/>
      <c r="G164" s="44"/>
    </row>
    <row r="165" spans="1:7" x14ac:dyDescent="0.35">
      <c r="A165" s="26" t="s">
        <v>121</v>
      </c>
      <c r="D165" s="66">
        <f>IF(D160&lt;=0,0,12*(D157-D158)/D160)</f>
        <v>3.1626156055251185E-3</v>
      </c>
      <c r="F165" s="43"/>
      <c r="G165" s="44"/>
    </row>
    <row r="166" spans="1:7" x14ac:dyDescent="0.35">
      <c r="A166" s="26" t="s">
        <v>122</v>
      </c>
      <c r="D166" s="64">
        <f>AVERAGE(D162:D165)</f>
        <v>1.9361419263812796E-3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123</v>
      </c>
      <c r="D168" s="22">
        <v>1159583.17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124</v>
      </c>
      <c r="D170" s="53" t="s">
        <v>41</v>
      </c>
      <c r="E170" s="53" t="s">
        <v>40</v>
      </c>
      <c r="F170" s="67" t="s">
        <v>125</v>
      </c>
      <c r="G170" s="44"/>
    </row>
    <row r="171" spans="1:7" x14ac:dyDescent="0.35">
      <c r="A171" s="41" t="s">
        <v>126</v>
      </c>
      <c r="D171" s="57">
        <v>3784333.18</v>
      </c>
      <c r="E171" s="68">
        <v>180</v>
      </c>
      <c r="F171" s="66">
        <v>3.3431489982292694E-3</v>
      </c>
      <c r="G171" s="44"/>
    </row>
    <row r="172" spans="1:7" x14ac:dyDescent="0.35">
      <c r="A172" s="41" t="s">
        <v>127</v>
      </c>
      <c r="D172" s="57">
        <v>622581.4</v>
      </c>
      <c r="E172" s="68">
        <v>27</v>
      </c>
      <c r="F172" s="66">
        <v>5.499997713536883E-4</v>
      </c>
      <c r="G172" s="44"/>
    </row>
    <row r="173" spans="1:7" x14ac:dyDescent="0.35">
      <c r="A173" s="41" t="s">
        <v>128</v>
      </c>
      <c r="D173" s="19">
        <v>100142.24</v>
      </c>
      <c r="E173" s="69">
        <v>6</v>
      </c>
      <c r="F173" s="66">
        <v>8.8467482489592813E-5</v>
      </c>
      <c r="G173" s="44"/>
    </row>
    <row r="174" spans="1:7" x14ac:dyDescent="0.35">
      <c r="A174" s="41" t="s">
        <v>129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130</v>
      </c>
      <c r="D175" s="73">
        <f>SUM(D171:D174)</f>
        <v>4507056.82</v>
      </c>
      <c r="E175" s="68">
        <f>SUM(E171:E174)</f>
        <v>213</v>
      </c>
      <c r="F175" s="74">
        <f>SUM(F171:F174)</f>
        <v>3.9816162520725507E-3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131</v>
      </c>
      <c r="D177" s="66"/>
      <c r="E177" s="66"/>
      <c r="F177" s="65"/>
      <c r="G177" s="44"/>
    </row>
    <row r="178" spans="1:7" x14ac:dyDescent="0.35">
      <c r="A178" s="26" t="s">
        <v>132</v>
      </c>
      <c r="D178" s="66">
        <v>1.9929870000000001E-4</v>
      </c>
      <c r="E178" s="66">
        <v>2.6141510000000001E-4</v>
      </c>
      <c r="F178" s="65"/>
      <c r="G178" s="44"/>
    </row>
    <row r="179" spans="1:7" x14ac:dyDescent="0.35">
      <c r="A179" s="26" t="s">
        <v>133</v>
      </c>
      <c r="D179" s="66">
        <v>4.8873570000000004E-4</v>
      </c>
      <c r="E179" s="66">
        <v>4.4550710000000002E-4</v>
      </c>
      <c r="F179" s="65"/>
      <c r="G179" s="44"/>
    </row>
    <row r="180" spans="1:7" x14ac:dyDescent="0.35">
      <c r="A180" s="26" t="s">
        <v>134</v>
      </c>
      <c r="D180" s="66">
        <v>5.0498860000000004E-4</v>
      </c>
      <c r="E180" s="66">
        <v>4.7135379999999999E-4</v>
      </c>
      <c r="F180" s="65"/>
      <c r="G180" s="44"/>
    </row>
    <row r="181" spans="1:7" x14ac:dyDescent="0.35">
      <c r="A181" s="26" t="s">
        <v>135</v>
      </c>
      <c r="D181" s="66">
        <v>6.3846725384328112E-4</v>
      </c>
      <c r="E181" s="66">
        <f>IF(D53&lt;=0,0,SUM('Oct23'!E172:E174)/D53)</f>
        <v>5.1329911339244056E-4</v>
      </c>
      <c r="F181" s="43"/>
      <c r="G181" s="44"/>
    </row>
    <row r="182" spans="1:7" x14ac:dyDescent="0.35">
      <c r="A182" s="26" t="s">
        <v>136</v>
      </c>
      <c r="D182" s="66">
        <f>AVERAGE(D178:D181)</f>
        <v>4.5787256346082033E-4</v>
      </c>
      <c r="E182" s="66">
        <f>AVERAGE(E178:E181)</f>
        <v>4.2289377834811017E-4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137</v>
      </c>
      <c r="D184" s="75">
        <v>722723.64</v>
      </c>
      <c r="F184" s="43"/>
      <c r="G184" s="44"/>
    </row>
    <row r="185" spans="1:7" x14ac:dyDescent="0.35">
      <c r="A185" s="2" t="s">
        <v>138</v>
      </c>
      <c r="D185" s="63">
        <v>6.3846725384328112E-4</v>
      </c>
      <c r="F185" s="43"/>
      <c r="G185" s="44"/>
    </row>
    <row r="186" spans="1:7" x14ac:dyDescent="0.35">
      <c r="A186" s="2" t="s">
        <v>139</v>
      </c>
      <c r="D186" s="66">
        <v>4.9000000000000002E-2</v>
      </c>
      <c r="F186" s="43"/>
      <c r="G186" s="44"/>
    </row>
    <row r="187" spans="1:7" x14ac:dyDescent="0.35">
      <c r="A187" s="2" t="s">
        <v>140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141</v>
      </c>
      <c r="D189" s="77">
        <v>3270060.75</v>
      </c>
      <c r="F189" s="43"/>
      <c r="G189" s="44"/>
    </row>
    <row r="190" spans="1:7" x14ac:dyDescent="0.35">
      <c r="A190" s="2" t="s">
        <v>142</v>
      </c>
      <c r="B190" s="78"/>
      <c r="C190" s="78"/>
      <c r="D190" s="79">
        <v>129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143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144</v>
      </c>
      <c r="E195" s="10"/>
      <c r="F195" s="43"/>
      <c r="G195" s="44"/>
    </row>
    <row r="196" spans="1:7" x14ac:dyDescent="0.35">
      <c r="A196" s="26" t="s">
        <v>145</v>
      </c>
      <c r="E196" s="10"/>
      <c r="F196" s="43"/>
      <c r="G196" s="44"/>
    </row>
    <row r="197" spans="1:7" x14ac:dyDescent="0.35">
      <c r="A197" s="26" t="s">
        <v>146</v>
      </c>
      <c r="E197" s="80"/>
      <c r="F197" s="43"/>
      <c r="G197" s="44"/>
    </row>
    <row r="198" spans="1:7" x14ac:dyDescent="0.35">
      <c r="A198" s="26" t="s">
        <v>147</v>
      </c>
      <c r="E198" s="80" t="s">
        <v>154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148</v>
      </c>
      <c r="E200" s="10"/>
      <c r="F200" s="43"/>
      <c r="G200" s="44"/>
    </row>
    <row r="201" spans="1:7" x14ac:dyDescent="0.35">
      <c r="A201" s="26" t="s">
        <v>149</v>
      </c>
      <c r="E201" s="80" t="s">
        <v>154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150</v>
      </c>
      <c r="E203" s="10"/>
      <c r="F203" s="43"/>
      <c r="G203" s="44"/>
    </row>
    <row r="204" spans="1:7" x14ac:dyDescent="0.35">
      <c r="A204" s="26" t="s">
        <v>151</v>
      </c>
      <c r="E204" s="80" t="s">
        <v>154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152</v>
      </c>
      <c r="E206" s="10"/>
      <c r="G206" s="44"/>
    </row>
    <row r="207" spans="1:7" x14ac:dyDescent="0.35">
      <c r="A207" s="26" t="s">
        <v>153</v>
      </c>
      <c r="E207" s="80" t="s">
        <v>154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23-A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D50F-879A-4C3F-87AF-6E0E8CCDBC1A}">
  <sheetPr codeName="Sheet7">
    <pageSetUpPr fitToPage="1"/>
  </sheetPr>
  <dimension ref="A1:IV228"/>
  <sheetViews>
    <sheetView showRuler="0" zoomScale="80" zoomScaleNormal="80" zoomScaleSheetLayoutView="90" workbookViewId="0">
      <selection activeCell="A36" sqref="A36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155</v>
      </c>
    </row>
    <row r="2" spans="1:13" ht="15.75" customHeight="1" x14ac:dyDescent="0.45">
      <c r="C2" s="5"/>
    </row>
    <row r="3" spans="1:13" ht="15.75" customHeight="1" x14ac:dyDescent="0.45">
      <c r="A3" s="2" t="s">
        <v>0</v>
      </c>
      <c r="B3" s="6">
        <v>45199</v>
      </c>
      <c r="C3" s="7" t="s">
        <v>1</v>
      </c>
      <c r="D3" s="2">
        <v>30</v>
      </c>
      <c r="E3" s="2" t="s">
        <v>2</v>
      </c>
      <c r="F3" s="8">
        <v>45170</v>
      </c>
      <c r="G3" s="2"/>
    </row>
    <row r="4" spans="1:13" ht="15.75" customHeight="1" x14ac:dyDescent="0.45">
      <c r="A4" s="2" t="s">
        <v>3</v>
      </c>
      <c r="B4" s="6">
        <v>45215</v>
      </c>
      <c r="C4" s="7" t="s">
        <v>4</v>
      </c>
      <c r="D4" s="9">
        <v>31</v>
      </c>
      <c r="E4" s="2" t="s">
        <v>5</v>
      </c>
      <c r="F4" s="8">
        <v>45199</v>
      </c>
      <c r="G4" s="2"/>
    </row>
    <row r="5" spans="1:13" ht="17.25" customHeight="1" x14ac:dyDescent="0.45">
      <c r="C5" s="5"/>
      <c r="E5" s="2" t="s">
        <v>6</v>
      </c>
      <c r="F5" s="8">
        <v>45184</v>
      </c>
      <c r="G5" s="2"/>
    </row>
    <row r="6" spans="1:13" ht="15.75" customHeight="1" x14ac:dyDescent="0.45">
      <c r="C6" s="5"/>
      <c r="E6" s="2" t="s">
        <v>7</v>
      </c>
      <c r="F6" s="8">
        <v>45215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8</v>
      </c>
      <c r="C9" s="14" t="s">
        <v>9</v>
      </c>
      <c r="D9" s="14" t="s">
        <v>10</v>
      </c>
      <c r="E9" s="14" t="s">
        <v>11</v>
      </c>
      <c r="F9" s="15" t="s">
        <v>12</v>
      </c>
    </row>
    <row r="10" spans="1:13" x14ac:dyDescent="0.35">
      <c r="A10" s="2" t="s">
        <v>13</v>
      </c>
      <c r="B10" s="16"/>
      <c r="C10" s="17">
        <v>1460472153.77</v>
      </c>
      <c r="D10" s="18">
        <v>1218383462.77</v>
      </c>
      <c r="E10" s="19">
        <v>1175262574.9100001</v>
      </c>
      <c r="F10" s="20">
        <f>IF(C12&lt;=0,0,E10/C12)</f>
        <v>0.9026016569231764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14</v>
      </c>
      <c r="B11" s="16"/>
      <c r="C11" s="23">
        <v>158388819.56</v>
      </c>
      <c r="D11" s="18">
        <v>121889525.98</v>
      </c>
      <c r="E11" s="19">
        <v>115638625.62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15</v>
      </c>
      <c r="B12" s="16"/>
      <c r="C12" s="24">
        <f>C10-C11</f>
        <v>1302083334.21</v>
      </c>
      <c r="D12" s="18">
        <v>1096493936.79</v>
      </c>
      <c r="E12" s="19">
        <v>1059623949.2900001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16</v>
      </c>
      <c r="B13" s="10"/>
      <c r="C13" s="24">
        <f>SUM(C14:C19)</f>
        <v>1302083334.21</v>
      </c>
      <c r="D13" s="18">
        <f>SUM(D14:D19)</f>
        <v>1096493936.79</v>
      </c>
      <c r="E13" s="19">
        <f>SUM(E14:E19)</f>
        <v>1059623949.2900001</v>
      </c>
      <c r="F13" s="20">
        <f>IF(C13&lt;=0,0,E13/C13)</f>
        <v>0.81379119250681076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17</v>
      </c>
      <c r="B14" s="27">
        <v>5.4239999999999997E-2</v>
      </c>
      <c r="C14" s="23">
        <v>300000000</v>
      </c>
      <c r="D14" s="18">
        <v>94410602.579999894</v>
      </c>
      <c r="E14" s="19">
        <v>57540615.080000013</v>
      </c>
      <c r="F14" s="20">
        <f t="shared" ref="F14:F19" si="0">IF(C14&lt;=0,0,E14/C14)</f>
        <v>0.19180205026666672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18</v>
      </c>
      <c r="B15" s="27">
        <v>5.3400000000000003E-2</v>
      </c>
      <c r="C15" s="23">
        <v>227500000</v>
      </c>
      <c r="D15" s="18">
        <v>227500000</v>
      </c>
      <c r="E15" s="19">
        <v>227500000</v>
      </c>
      <c r="F15" s="20">
        <f t="shared" si="0"/>
        <v>1</v>
      </c>
      <c r="G15" s="21"/>
      <c r="I15" s="22"/>
      <c r="J15" s="22"/>
      <c r="K15" s="22"/>
      <c r="L15" s="22"/>
      <c r="M15" s="22"/>
    </row>
    <row r="16" spans="1:13" x14ac:dyDescent="0.35">
      <c r="A16" s="26" t="s">
        <v>19</v>
      </c>
      <c r="B16" s="27">
        <v>5.96328E-2</v>
      </c>
      <c r="C16" s="23">
        <v>225000000</v>
      </c>
      <c r="D16" s="18">
        <v>225000000</v>
      </c>
      <c r="E16" s="19">
        <v>225000000</v>
      </c>
      <c r="F16" s="20">
        <f>IF(C16&lt;=0,0,E16/C16)</f>
        <v>1</v>
      </c>
      <c r="G16" s="21"/>
      <c r="I16" s="22"/>
      <c r="J16" s="22"/>
      <c r="K16" s="22"/>
      <c r="L16" s="22"/>
      <c r="M16" s="22"/>
    </row>
    <row r="17" spans="1:13" x14ac:dyDescent="0.35">
      <c r="A17" s="26" t="s">
        <v>20</v>
      </c>
      <c r="B17" s="27">
        <v>4.9099999999999998E-2</v>
      </c>
      <c r="C17" s="23">
        <v>402500000</v>
      </c>
      <c r="D17" s="18">
        <v>402500000</v>
      </c>
      <c r="E17" s="19">
        <v>402500000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21</v>
      </c>
      <c r="B18" s="27">
        <v>4.8500000000000001E-2</v>
      </c>
      <c r="C18" s="23">
        <v>95000000</v>
      </c>
      <c r="D18" s="18">
        <v>95000000</v>
      </c>
      <c r="E18" s="19">
        <v>95000000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22</v>
      </c>
      <c r="B19" s="27">
        <v>0</v>
      </c>
      <c r="C19" s="17">
        <v>52083334.210000001</v>
      </c>
      <c r="D19" s="18">
        <v>52083334.210000001</v>
      </c>
      <c r="E19" s="19">
        <v>52083334.210000001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23</v>
      </c>
      <c r="C22" s="32" t="s">
        <v>24</v>
      </c>
      <c r="D22" s="33" t="s">
        <v>25</v>
      </c>
      <c r="E22" s="33" t="s">
        <v>26</v>
      </c>
      <c r="F22" s="31"/>
    </row>
    <row r="23" spans="1:13" x14ac:dyDescent="0.35">
      <c r="A23" s="26" t="s">
        <v>17</v>
      </c>
      <c r="B23" s="18">
        <v>36869987.499999881</v>
      </c>
      <c r="C23" s="18">
        <v>440960.45</v>
      </c>
      <c r="D23" s="34">
        <f>IF(C14&lt;=0,0,B23/(C14/1000))</f>
        <v>122.89995833333293</v>
      </c>
      <c r="E23" s="35">
        <f>IF(C14&lt;=0,0,C23/(C14/1000))</f>
        <v>1.4698681666666666</v>
      </c>
      <c r="F23" s="31"/>
    </row>
    <row r="24" spans="1:13" x14ac:dyDescent="0.35">
      <c r="A24" s="26" t="s">
        <v>18</v>
      </c>
      <c r="B24" s="18">
        <v>0</v>
      </c>
      <c r="C24" s="18">
        <v>1012375</v>
      </c>
      <c r="D24" s="34">
        <f t="shared" ref="D24:D28" si="1">IF(C15&lt;=0,0,B24/(C15/1000))</f>
        <v>0</v>
      </c>
      <c r="E24" s="35">
        <f t="shared" ref="E24:E28" si="2">IF(C15&lt;=0,0,C24/(C15/1000))</f>
        <v>4.45</v>
      </c>
      <c r="F24" s="31"/>
    </row>
    <row r="25" spans="1:13" x14ac:dyDescent="0.35">
      <c r="A25" s="26" t="s">
        <v>19</v>
      </c>
      <c r="B25" s="18">
        <v>0</v>
      </c>
      <c r="C25" s="18">
        <v>1155385.5</v>
      </c>
      <c r="D25" s="34">
        <f t="shared" si="1"/>
        <v>0</v>
      </c>
      <c r="E25" s="35">
        <f>IF(C16&lt;=0,0,C25/(C16/1000))</f>
        <v>5.1350466666666668</v>
      </c>
      <c r="F25" s="31"/>
    </row>
    <row r="26" spans="1:13" x14ac:dyDescent="0.35">
      <c r="A26" s="26" t="s">
        <v>20</v>
      </c>
      <c r="B26" s="18">
        <v>0</v>
      </c>
      <c r="C26" s="18">
        <v>1646895.83</v>
      </c>
      <c r="D26" s="34">
        <f t="shared" si="1"/>
        <v>0</v>
      </c>
      <c r="E26" s="35">
        <f t="shared" si="2"/>
        <v>4.0916666583850931</v>
      </c>
      <c r="F26" s="31"/>
    </row>
    <row r="27" spans="1:13" x14ac:dyDescent="0.35">
      <c r="A27" s="26" t="s">
        <v>21</v>
      </c>
      <c r="B27" s="18">
        <v>0</v>
      </c>
      <c r="C27" s="18">
        <v>383958.33</v>
      </c>
      <c r="D27" s="34">
        <f t="shared" si="1"/>
        <v>0</v>
      </c>
      <c r="E27" s="35">
        <f t="shared" si="2"/>
        <v>4.0416666315789476</v>
      </c>
      <c r="F27" s="31"/>
    </row>
    <row r="28" spans="1:13" x14ac:dyDescent="0.35">
      <c r="A28" s="26" t="s">
        <v>22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27</v>
      </c>
      <c r="B29" s="36">
        <f>SUM(B23:B28)</f>
        <v>36869987.499999881</v>
      </c>
      <c r="C29" s="36">
        <f>SUM(C23:C28)</f>
        <v>4639575.1100000003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28</v>
      </c>
      <c r="E32" s="40"/>
    </row>
    <row r="33" spans="1:7" x14ac:dyDescent="0.35">
      <c r="E33" s="40"/>
    </row>
    <row r="34" spans="1:7" x14ac:dyDescent="0.35">
      <c r="A34" s="26" t="s">
        <v>29</v>
      </c>
    </row>
    <row r="35" spans="1:7" x14ac:dyDescent="0.35">
      <c r="A35" s="41" t="s">
        <v>30</v>
      </c>
      <c r="E35" s="42">
        <v>3328782.47</v>
      </c>
      <c r="F35" s="43"/>
      <c r="G35" s="44"/>
    </row>
    <row r="36" spans="1:7" x14ac:dyDescent="0.35">
      <c r="A36" s="41" t="s">
        <v>31</v>
      </c>
      <c r="E36" s="45">
        <v>0</v>
      </c>
      <c r="F36" s="43"/>
      <c r="G36" s="44"/>
    </row>
    <row r="37" spans="1:7" x14ac:dyDescent="0.35">
      <c r="A37" s="26" t="s">
        <v>32</v>
      </c>
      <c r="E37" s="42">
        <f>SUM(E35:E36)</f>
        <v>3328782.47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33</v>
      </c>
      <c r="E39" s="46"/>
      <c r="F39" s="43"/>
      <c r="G39" s="44"/>
    </row>
    <row r="40" spans="1:7" x14ac:dyDescent="0.35">
      <c r="A40" s="41" t="s">
        <v>34</v>
      </c>
      <c r="E40" s="42">
        <v>42810885.270000003</v>
      </c>
      <c r="F40" s="43"/>
      <c r="G40" s="44"/>
    </row>
    <row r="41" spans="1:7" x14ac:dyDescent="0.35">
      <c r="A41" s="41" t="s">
        <v>35</v>
      </c>
      <c r="E41" s="45">
        <v>0</v>
      </c>
      <c r="F41" s="43"/>
      <c r="G41" s="44"/>
    </row>
    <row r="42" spans="1:7" x14ac:dyDescent="0.35">
      <c r="A42" s="26" t="s">
        <v>36</v>
      </c>
      <c r="E42" s="42">
        <f>SUM(E40:E41)</f>
        <v>42810885.270000003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37</v>
      </c>
      <c r="E44" s="42">
        <v>104268.71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38</v>
      </c>
      <c r="E47" s="49">
        <f>E37+E42+E44</f>
        <v>46243936.450000003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39</v>
      </c>
      <c r="D49" s="51"/>
      <c r="E49" s="52"/>
      <c r="F49" s="43"/>
      <c r="G49" s="44"/>
    </row>
    <row r="50" spans="1:7" x14ac:dyDescent="0.35">
      <c r="D50" s="53" t="s">
        <v>40</v>
      </c>
      <c r="E50" s="53" t="s">
        <v>41</v>
      </c>
      <c r="F50" s="43"/>
      <c r="G50" s="44"/>
    </row>
    <row r="51" spans="1:7" x14ac:dyDescent="0.35">
      <c r="A51" s="26" t="s">
        <v>42</v>
      </c>
      <c r="D51" s="54">
        <v>67339</v>
      </c>
      <c r="E51" s="48">
        <v>1096493936.79</v>
      </c>
      <c r="F51" s="43"/>
      <c r="G51" s="44"/>
    </row>
    <row r="52" spans="1:7" x14ac:dyDescent="0.35">
      <c r="A52" s="26" t="s">
        <v>43</v>
      </c>
      <c r="D52" s="10"/>
      <c r="E52" s="45">
        <f>D12-E12</f>
        <v>36869987.499999881</v>
      </c>
      <c r="F52" s="43"/>
      <c r="G52" s="44"/>
    </row>
    <row r="53" spans="1:7" x14ac:dyDescent="0.35">
      <c r="A53" s="26"/>
      <c r="D53" s="55">
        <v>65768</v>
      </c>
      <c r="E53" s="56">
        <f>E51-E52</f>
        <v>1059623949.2900001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44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38</v>
      </c>
      <c r="E57" s="57">
        <f>E47</f>
        <v>46243936.450000003</v>
      </c>
      <c r="F57" s="43"/>
      <c r="G57" s="44"/>
    </row>
    <row r="58" spans="1:7" x14ac:dyDescent="0.35">
      <c r="A58" s="26" t="s">
        <v>45</v>
      </c>
      <c r="E58" s="57">
        <v>0</v>
      </c>
      <c r="F58" s="43"/>
      <c r="G58" s="44"/>
    </row>
    <row r="59" spans="1:7" x14ac:dyDescent="0.35">
      <c r="A59" s="26" t="s">
        <v>46</v>
      </c>
      <c r="E59" s="12">
        <f>SUM(E57:E58)</f>
        <v>46243936.450000003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47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48</v>
      </c>
      <c r="F63" s="43"/>
      <c r="G63" s="44"/>
    </row>
    <row r="64" spans="1:7" x14ac:dyDescent="0.35">
      <c r="A64" s="41" t="s">
        <v>49</v>
      </c>
      <c r="E64" s="57">
        <v>1015319.55</v>
      </c>
      <c r="F64" s="43"/>
      <c r="G64" s="44"/>
    </row>
    <row r="65" spans="1:7" x14ac:dyDescent="0.35">
      <c r="A65" s="41" t="s">
        <v>50</v>
      </c>
      <c r="E65" s="57">
        <v>1015319.55</v>
      </c>
      <c r="F65" s="43"/>
      <c r="G65" s="44"/>
    </row>
    <row r="66" spans="1:7" x14ac:dyDescent="0.35">
      <c r="A66" s="41" t="s">
        <v>51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52</v>
      </c>
      <c r="F68" s="43"/>
      <c r="G68" s="44"/>
    </row>
    <row r="69" spans="1:7" x14ac:dyDescent="0.35">
      <c r="A69" s="41" t="s">
        <v>53</v>
      </c>
      <c r="F69" s="43"/>
      <c r="G69" s="44"/>
    </row>
    <row r="70" spans="1:7" x14ac:dyDescent="0.35">
      <c r="A70" s="58" t="s">
        <v>54</v>
      </c>
      <c r="E70" s="57">
        <v>0</v>
      </c>
      <c r="F70" s="43"/>
      <c r="G70" s="44"/>
    </row>
    <row r="71" spans="1:7" x14ac:dyDescent="0.35">
      <c r="A71" s="58" t="s">
        <v>55</v>
      </c>
      <c r="E71" s="57">
        <v>0</v>
      </c>
      <c r="F71" s="43"/>
      <c r="G71" s="44"/>
    </row>
    <row r="72" spans="1:7" x14ac:dyDescent="0.35">
      <c r="A72" s="58" t="s">
        <v>56</v>
      </c>
      <c r="E72" s="57">
        <v>440960.45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57</v>
      </c>
      <c r="E74" s="57">
        <v>440960.45</v>
      </c>
      <c r="F74" s="43"/>
      <c r="G74" s="44"/>
    </row>
    <row r="75" spans="1:7" x14ac:dyDescent="0.35">
      <c r="A75" s="58" t="s">
        <v>58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59</v>
      </c>
      <c r="F77" s="43"/>
      <c r="G77" s="44"/>
    </row>
    <row r="78" spans="1:7" x14ac:dyDescent="0.35">
      <c r="A78" s="58" t="s">
        <v>60</v>
      </c>
      <c r="E78" s="57">
        <v>0</v>
      </c>
      <c r="F78" s="43"/>
      <c r="G78" s="44"/>
    </row>
    <row r="79" spans="1:7" x14ac:dyDescent="0.35">
      <c r="A79" s="58" t="s">
        <v>61</v>
      </c>
      <c r="E79" s="57">
        <v>0</v>
      </c>
      <c r="F79" s="43"/>
      <c r="G79" s="44"/>
    </row>
    <row r="80" spans="1:7" x14ac:dyDescent="0.35">
      <c r="A80" s="58" t="s">
        <v>62</v>
      </c>
      <c r="E80" s="57">
        <v>1012375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63</v>
      </c>
      <c r="E82" s="57">
        <v>1012375</v>
      </c>
      <c r="F82" s="43"/>
      <c r="G82" s="44"/>
    </row>
    <row r="83" spans="1:7" x14ac:dyDescent="0.35">
      <c r="A83" s="58" t="s">
        <v>64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65</v>
      </c>
      <c r="F85" s="43"/>
      <c r="G85" s="44"/>
    </row>
    <row r="86" spans="1:7" x14ac:dyDescent="0.35">
      <c r="A86" s="58" t="s">
        <v>66</v>
      </c>
      <c r="E86" s="57">
        <v>0</v>
      </c>
      <c r="F86" s="43"/>
      <c r="G86" s="44"/>
    </row>
    <row r="87" spans="1:7" x14ac:dyDescent="0.35">
      <c r="A87" s="58" t="s">
        <v>67</v>
      </c>
      <c r="E87" s="57">
        <v>0</v>
      </c>
      <c r="F87" s="43"/>
      <c r="G87" s="44"/>
    </row>
    <row r="88" spans="1:7" x14ac:dyDescent="0.35">
      <c r="A88" s="58" t="s">
        <v>68</v>
      </c>
      <c r="E88" s="57">
        <v>1155385.5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69</v>
      </c>
      <c r="E90" s="57">
        <v>1155385.5</v>
      </c>
      <c r="F90" s="43"/>
      <c r="G90" s="44"/>
    </row>
    <row r="91" spans="1:7" x14ac:dyDescent="0.35">
      <c r="A91" s="58" t="s">
        <v>70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71</v>
      </c>
      <c r="F93" s="43"/>
      <c r="G93" s="44"/>
    </row>
    <row r="94" spans="1:7" x14ac:dyDescent="0.35">
      <c r="A94" s="58" t="s">
        <v>72</v>
      </c>
      <c r="E94" s="57">
        <v>0</v>
      </c>
      <c r="F94" s="43"/>
      <c r="G94" s="44"/>
    </row>
    <row r="95" spans="1:7" x14ac:dyDescent="0.35">
      <c r="A95" s="58" t="s">
        <v>73</v>
      </c>
      <c r="E95" s="57">
        <v>0</v>
      </c>
      <c r="F95" s="43"/>
      <c r="G95" s="44"/>
    </row>
    <row r="96" spans="1:7" x14ac:dyDescent="0.35">
      <c r="A96" s="58" t="s">
        <v>74</v>
      </c>
      <c r="E96" s="57">
        <v>1646895.83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75</v>
      </c>
      <c r="E98" s="57">
        <v>1646895.83</v>
      </c>
      <c r="F98" s="43"/>
      <c r="G98" s="44"/>
    </row>
    <row r="99" spans="1:7" x14ac:dyDescent="0.35">
      <c r="A99" s="58" t="s">
        <v>76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77</v>
      </c>
      <c r="F101" s="43"/>
      <c r="G101" s="44"/>
    </row>
    <row r="102" spans="1:7" x14ac:dyDescent="0.35">
      <c r="A102" s="58" t="s">
        <v>78</v>
      </c>
      <c r="E102" s="57">
        <v>0</v>
      </c>
      <c r="F102" s="43"/>
      <c r="G102" s="44"/>
    </row>
    <row r="103" spans="1:7" x14ac:dyDescent="0.35">
      <c r="A103" s="58" t="s">
        <v>79</v>
      </c>
      <c r="E103" s="57">
        <v>0</v>
      </c>
      <c r="F103" s="43"/>
      <c r="G103" s="44"/>
    </row>
    <row r="104" spans="1:7" x14ac:dyDescent="0.35">
      <c r="A104" s="58" t="s">
        <v>80</v>
      </c>
      <c r="E104" s="57">
        <v>383958.33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81</v>
      </c>
      <c r="E106" s="57">
        <v>383958.33</v>
      </c>
      <c r="F106" s="43"/>
      <c r="G106" s="44"/>
    </row>
    <row r="107" spans="1:7" x14ac:dyDescent="0.35">
      <c r="A107" s="58" t="s">
        <v>82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83</v>
      </c>
      <c r="F109" s="43"/>
      <c r="G109" s="44"/>
    </row>
    <row r="110" spans="1:7" x14ac:dyDescent="0.35">
      <c r="A110" s="58" t="s">
        <v>84</v>
      </c>
      <c r="E110" s="12">
        <f>E72+E80+E88+E96+E104</f>
        <v>4639575.1100000003</v>
      </c>
      <c r="F110" s="43"/>
      <c r="G110" s="44"/>
    </row>
    <row r="111" spans="1:7" x14ac:dyDescent="0.35">
      <c r="A111" s="58" t="s">
        <v>85</v>
      </c>
      <c r="E111" s="12">
        <f>E74+E82+E90+E98+E106</f>
        <v>4639575.1100000003</v>
      </c>
      <c r="F111" s="43"/>
      <c r="G111" s="44"/>
    </row>
    <row r="112" spans="1:7" x14ac:dyDescent="0.35">
      <c r="A112" s="58" t="s">
        <v>86</v>
      </c>
      <c r="E112" s="12">
        <f>E70+E78+E94+E102</f>
        <v>0</v>
      </c>
      <c r="F112" s="43"/>
      <c r="G112" s="44"/>
    </row>
    <row r="113" spans="1:7" x14ac:dyDescent="0.35">
      <c r="A113" s="58" t="s">
        <v>87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88</v>
      </c>
      <c r="E115" s="22">
        <v>40589041.787691668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89</v>
      </c>
      <c r="E117" s="59">
        <v>36869987.499999881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90</v>
      </c>
      <c r="E119" s="57">
        <v>0</v>
      </c>
      <c r="F119" s="43"/>
      <c r="G119" s="44"/>
    </row>
    <row r="120" spans="1:7" x14ac:dyDescent="0.35">
      <c r="A120" s="41" t="s">
        <v>91</v>
      </c>
      <c r="E120" s="60">
        <v>36869987.499999881</v>
      </c>
      <c r="F120" s="43"/>
      <c r="G120" s="44"/>
    </row>
    <row r="121" spans="1:7" x14ac:dyDescent="0.35">
      <c r="A121" s="41" t="s">
        <v>92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93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94</v>
      </c>
      <c r="E125" s="57">
        <v>0</v>
      </c>
      <c r="F125" s="43"/>
      <c r="G125" s="44"/>
    </row>
    <row r="126" spans="1:7" x14ac:dyDescent="0.35">
      <c r="A126" s="41" t="s">
        <v>95</v>
      </c>
      <c r="E126" s="12">
        <v>0</v>
      </c>
      <c r="F126" s="43"/>
      <c r="G126" s="44"/>
    </row>
    <row r="127" spans="1:7" x14ac:dyDescent="0.35">
      <c r="A127" s="41" t="s">
        <v>96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97</v>
      </c>
      <c r="E129" s="12">
        <v>3719054.2876917869</v>
      </c>
      <c r="F129" s="43"/>
      <c r="G129" s="44"/>
    </row>
    <row r="130" spans="1:7" x14ac:dyDescent="0.35">
      <c r="A130" s="41" t="s">
        <v>98</v>
      </c>
      <c r="E130" s="57">
        <v>0</v>
      </c>
      <c r="F130" s="43"/>
      <c r="G130" s="44"/>
    </row>
    <row r="131" spans="1:7" x14ac:dyDescent="0.35">
      <c r="A131" s="26" t="s">
        <v>99</v>
      </c>
      <c r="E131" s="12">
        <f>E129-E130</f>
        <v>3719054.2876917869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100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101</v>
      </c>
      <c r="E135" s="57">
        <v>0</v>
      </c>
      <c r="F135" s="43"/>
      <c r="G135" s="44"/>
    </row>
    <row r="136" spans="1:7" hidden="1" x14ac:dyDescent="0.35">
      <c r="A136" s="26" t="s">
        <v>102</v>
      </c>
      <c r="E136" s="61">
        <v>0</v>
      </c>
      <c r="F136" s="43"/>
      <c r="G136" s="44"/>
    </row>
    <row r="137" spans="1:7" hidden="1" x14ac:dyDescent="0.35">
      <c r="A137" s="26" t="s">
        <v>103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104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105</v>
      </c>
      <c r="E143" s="12">
        <v>3255208.34</v>
      </c>
      <c r="F143" s="43"/>
      <c r="G143" s="44"/>
    </row>
    <row r="144" spans="1:7" x14ac:dyDescent="0.35">
      <c r="A144" s="26" t="s">
        <v>106</v>
      </c>
      <c r="E144" s="12">
        <v>3255208.34</v>
      </c>
      <c r="G144" s="44"/>
    </row>
    <row r="145" spans="1:256" x14ac:dyDescent="0.35">
      <c r="A145" s="26" t="s">
        <v>107</v>
      </c>
      <c r="E145" s="57">
        <v>3255208.34</v>
      </c>
      <c r="F145" s="43"/>
      <c r="G145" s="44"/>
    </row>
    <row r="146" spans="1:256" x14ac:dyDescent="0.35">
      <c r="A146" s="62" t="s">
        <v>108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109</v>
      </c>
      <c r="E147" s="12"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110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111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112</v>
      </c>
      <c r="E153" s="64">
        <v>3.3000731800000002E-2</v>
      </c>
      <c r="F153" s="43"/>
      <c r="G153" s="44"/>
    </row>
    <row r="154" spans="1:256" x14ac:dyDescent="0.35">
      <c r="A154" s="26" t="s">
        <v>113</v>
      </c>
      <c r="E154" s="60">
        <v>46.983651999999999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41</v>
      </c>
      <c r="E156" s="53" t="s">
        <v>40</v>
      </c>
      <c r="F156" s="43"/>
      <c r="G156" s="44"/>
    </row>
    <row r="157" spans="1:256" x14ac:dyDescent="0.35">
      <c r="A157" s="26" t="s">
        <v>114</v>
      </c>
      <c r="D157" s="12">
        <v>310002.59000000003</v>
      </c>
      <c r="E157" s="2">
        <v>14</v>
      </c>
      <c r="F157" s="65"/>
      <c r="G157" s="44"/>
    </row>
    <row r="158" spans="1:256" x14ac:dyDescent="0.35">
      <c r="A158" s="26" t="s">
        <v>115</v>
      </c>
      <c r="D158" s="61">
        <v>104268.71</v>
      </c>
      <c r="F158" s="43"/>
      <c r="G158" s="44"/>
    </row>
    <row r="159" spans="1:256" x14ac:dyDescent="0.35">
      <c r="A159" s="2" t="s">
        <v>116</v>
      </c>
      <c r="D159" s="22">
        <f>+D157-D158</f>
        <v>205733.88</v>
      </c>
    </row>
    <row r="160" spans="1:256" x14ac:dyDescent="0.35">
      <c r="A160" s="26" t="s">
        <v>117</v>
      </c>
      <c r="D160" s="12">
        <v>1218383462.77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118</v>
      </c>
      <c r="D162" s="66">
        <v>1.1506007999999999E-3</v>
      </c>
      <c r="F162" s="65"/>
      <c r="G162" s="44"/>
    </row>
    <row r="163" spans="1:7" x14ac:dyDescent="0.35">
      <c r="A163" s="26" t="s">
        <v>119</v>
      </c>
      <c r="D163" s="66">
        <v>1.7091685E-3</v>
      </c>
      <c r="F163" s="65"/>
      <c r="G163" s="44"/>
    </row>
    <row r="164" spans="1:7" x14ac:dyDescent="0.35">
      <c r="A164" s="26" t="s">
        <v>120</v>
      </c>
      <c r="D164" s="66">
        <v>8.4648679999999997E-4</v>
      </c>
      <c r="F164" s="65"/>
      <c r="G164" s="44"/>
    </row>
    <row r="165" spans="1:7" x14ac:dyDescent="0.35">
      <c r="A165" s="26" t="s">
        <v>121</v>
      </c>
      <c r="D165" s="66">
        <f>IF(D160&lt;=0,0,12*(D157-D158)/D160)</f>
        <v>2.0262968395739368E-3</v>
      </c>
      <c r="F165" s="43"/>
      <c r="G165" s="44"/>
    </row>
    <row r="166" spans="1:7" x14ac:dyDescent="0.35">
      <c r="A166" s="26" t="s">
        <v>122</v>
      </c>
      <c r="D166" s="64">
        <f>AVERAGE(D162:D165)</f>
        <v>1.433138234893484E-3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123</v>
      </c>
      <c r="D168" s="22">
        <v>849841.19000000018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124</v>
      </c>
      <c r="D170" s="53" t="s">
        <v>41</v>
      </c>
      <c r="E170" s="53" t="s">
        <v>40</v>
      </c>
      <c r="F170" s="67" t="s">
        <v>125</v>
      </c>
      <c r="G170" s="44"/>
    </row>
    <row r="171" spans="1:7" x14ac:dyDescent="0.35">
      <c r="A171" s="41" t="s">
        <v>126</v>
      </c>
      <c r="D171" s="57">
        <v>2961408.64</v>
      </c>
      <c r="E171" s="68">
        <v>137</v>
      </c>
      <c r="F171" s="66">
        <v>2.5197846874574223E-3</v>
      </c>
      <c r="G171" s="44"/>
    </row>
    <row r="172" spans="1:7" x14ac:dyDescent="0.35">
      <c r="A172" s="41" t="s">
        <v>127</v>
      </c>
      <c r="D172" s="57">
        <v>348705.24</v>
      </c>
      <c r="E172" s="68">
        <v>21</v>
      </c>
      <c r="F172" s="66">
        <v>2.9670411314399538E-4</v>
      </c>
      <c r="G172" s="44"/>
    </row>
    <row r="173" spans="1:7" x14ac:dyDescent="0.35">
      <c r="A173" s="41" t="s">
        <v>128</v>
      </c>
      <c r="D173" s="19">
        <v>244789.02</v>
      </c>
      <c r="E173" s="69">
        <v>10</v>
      </c>
      <c r="F173" s="66">
        <v>2.0828453592061806E-4</v>
      </c>
      <c r="G173" s="44"/>
    </row>
    <row r="174" spans="1:7" x14ac:dyDescent="0.35">
      <c r="A174" s="41" t="s">
        <v>129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130</v>
      </c>
      <c r="D175" s="73">
        <f>SUM(D171:D174)</f>
        <v>3554902.9</v>
      </c>
      <c r="E175" s="68">
        <f>SUM(E171:E174)</f>
        <v>168</v>
      </c>
      <c r="F175" s="74">
        <f>SUM(F171:F174)</f>
        <v>3.0247733365220361E-3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131</v>
      </c>
      <c r="D177" s="66"/>
      <c r="E177" s="66"/>
      <c r="F177" s="65"/>
      <c r="G177" s="44"/>
    </row>
    <row r="178" spans="1:7" x14ac:dyDescent="0.35">
      <c r="A178" s="26" t="s">
        <v>132</v>
      </c>
      <c r="D178" s="66">
        <v>1.3047730000000001E-4</v>
      </c>
      <c r="E178" s="66">
        <v>1.712598E-4</v>
      </c>
      <c r="F178" s="65"/>
      <c r="G178" s="44"/>
    </row>
    <row r="179" spans="1:7" x14ac:dyDescent="0.35">
      <c r="A179" s="26" t="s">
        <v>133</v>
      </c>
      <c r="D179" s="66">
        <v>1.9929870000000001E-4</v>
      </c>
      <c r="E179" s="66">
        <v>2.6141510000000001E-4</v>
      </c>
      <c r="F179" s="65"/>
      <c r="G179" s="44"/>
    </row>
    <row r="180" spans="1:7" x14ac:dyDescent="0.35">
      <c r="A180" s="26" t="s">
        <v>134</v>
      </c>
      <c r="D180" s="66">
        <v>4.8873570000000004E-4</v>
      </c>
      <c r="E180" s="66">
        <v>4.4550710000000002E-4</v>
      </c>
      <c r="F180" s="65"/>
      <c r="G180" s="44"/>
    </row>
    <row r="181" spans="1:7" x14ac:dyDescent="0.35">
      <c r="A181" s="26" t="s">
        <v>135</v>
      </c>
      <c r="D181" s="66">
        <v>5.0498864906461341E-4</v>
      </c>
      <c r="E181" s="66">
        <f>IF(D53&lt;=0,0,SUM('Sep23'!E172:E174)/D53)</f>
        <v>4.7135384989660626E-4</v>
      </c>
      <c r="F181" s="43"/>
      <c r="G181" s="44"/>
    </row>
    <row r="182" spans="1:7" x14ac:dyDescent="0.35">
      <c r="A182" s="26" t="s">
        <v>136</v>
      </c>
      <c r="D182" s="66">
        <f>AVERAGE(D178:D181)</f>
        <v>3.308750872661534E-4</v>
      </c>
      <c r="E182" s="66">
        <f>AVERAGE(E178:E181)</f>
        <v>3.3738396247415156E-4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137</v>
      </c>
      <c r="D184" s="75">
        <v>631929.93000000005</v>
      </c>
      <c r="F184" s="43"/>
      <c r="G184" s="44"/>
    </row>
    <row r="185" spans="1:7" x14ac:dyDescent="0.35">
      <c r="A185" s="2" t="s">
        <v>138</v>
      </c>
      <c r="D185" s="63">
        <v>5.3769254929979574E-4</v>
      </c>
      <c r="F185" s="43"/>
      <c r="G185" s="44"/>
    </row>
    <row r="186" spans="1:7" x14ac:dyDescent="0.35">
      <c r="A186" s="2" t="s">
        <v>139</v>
      </c>
      <c r="D186" s="66">
        <v>4.9000000000000002E-2</v>
      </c>
      <c r="F186" s="43"/>
      <c r="G186" s="44"/>
    </row>
    <row r="187" spans="1:7" x14ac:dyDescent="0.35">
      <c r="A187" s="2" t="s">
        <v>140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141</v>
      </c>
      <c r="D189" s="77">
        <v>2634893.5499999998</v>
      </c>
      <c r="F189" s="43"/>
      <c r="G189" s="44"/>
    </row>
    <row r="190" spans="1:7" x14ac:dyDescent="0.35">
      <c r="A190" s="2" t="s">
        <v>142</v>
      </c>
      <c r="B190" s="78"/>
      <c r="C190" s="78"/>
      <c r="D190" s="79">
        <v>111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143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144</v>
      </c>
      <c r="E195" s="10"/>
      <c r="F195" s="43"/>
      <c r="G195" s="44"/>
    </row>
    <row r="196" spans="1:7" x14ac:dyDescent="0.35">
      <c r="A196" s="26" t="s">
        <v>145</v>
      </c>
      <c r="E196" s="10"/>
      <c r="F196" s="43"/>
      <c r="G196" s="44"/>
    </row>
    <row r="197" spans="1:7" x14ac:dyDescent="0.35">
      <c r="A197" s="26" t="s">
        <v>146</v>
      </c>
      <c r="E197" s="80"/>
      <c r="F197" s="43"/>
      <c r="G197" s="44"/>
    </row>
    <row r="198" spans="1:7" x14ac:dyDescent="0.35">
      <c r="A198" s="26" t="s">
        <v>147</v>
      </c>
      <c r="E198" s="80" t="s">
        <v>154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148</v>
      </c>
      <c r="E200" s="10"/>
      <c r="F200" s="43"/>
      <c r="G200" s="44"/>
    </row>
    <row r="201" spans="1:7" x14ac:dyDescent="0.35">
      <c r="A201" s="26" t="s">
        <v>149</v>
      </c>
      <c r="E201" s="80" t="s">
        <v>154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150</v>
      </c>
      <c r="E203" s="10"/>
      <c r="F203" s="43"/>
      <c r="G203" s="44"/>
    </row>
    <row r="204" spans="1:7" x14ac:dyDescent="0.35">
      <c r="A204" s="26" t="s">
        <v>151</v>
      </c>
      <c r="E204" s="80" t="s">
        <v>154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152</v>
      </c>
      <c r="E206" s="10"/>
      <c r="G206" s="44"/>
    </row>
    <row r="207" spans="1:7" x14ac:dyDescent="0.35">
      <c r="A207" s="26" t="s">
        <v>153</v>
      </c>
      <c r="E207" s="80" t="s">
        <v>154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23-A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C920-81FB-47FC-805B-333A743B2B46}">
  <sheetPr codeName="Sheet11">
    <pageSetUpPr fitToPage="1"/>
  </sheetPr>
  <dimension ref="A1:IV228"/>
  <sheetViews>
    <sheetView showRuler="0" zoomScale="80" zoomScaleNormal="80" zoomScaleSheetLayoutView="90" workbookViewId="0">
      <selection activeCell="G15" sqref="G15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155</v>
      </c>
    </row>
    <row r="2" spans="1:13" ht="15.75" customHeight="1" x14ac:dyDescent="0.45">
      <c r="C2" s="5"/>
    </row>
    <row r="3" spans="1:13" ht="15.75" customHeight="1" x14ac:dyDescent="0.45">
      <c r="A3" s="2" t="s">
        <v>0</v>
      </c>
      <c r="B3" s="6">
        <v>45169</v>
      </c>
      <c r="C3" s="7" t="s">
        <v>1</v>
      </c>
      <c r="D3" s="2">
        <v>30</v>
      </c>
      <c r="E3" s="2" t="s">
        <v>2</v>
      </c>
      <c r="F3" s="8">
        <v>45139</v>
      </c>
      <c r="G3" s="2"/>
    </row>
    <row r="4" spans="1:13" ht="15.75" customHeight="1" x14ac:dyDescent="0.45">
      <c r="A4" s="2" t="s">
        <v>3</v>
      </c>
      <c r="B4" s="6">
        <v>45184</v>
      </c>
      <c r="C4" s="7" t="s">
        <v>4</v>
      </c>
      <c r="D4" s="9">
        <v>31</v>
      </c>
      <c r="E4" s="2" t="s">
        <v>5</v>
      </c>
      <c r="F4" s="8">
        <v>45169</v>
      </c>
      <c r="G4" s="2"/>
    </row>
    <row r="5" spans="1:13" ht="17.25" customHeight="1" x14ac:dyDescent="0.45">
      <c r="C5" s="5"/>
      <c r="E5" s="2" t="s">
        <v>6</v>
      </c>
      <c r="F5" s="8">
        <v>45153</v>
      </c>
      <c r="G5" s="2"/>
    </row>
    <row r="6" spans="1:13" ht="15.75" customHeight="1" x14ac:dyDescent="0.45">
      <c r="C6" s="5"/>
      <c r="E6" s="2" t="s">
        <v>7</v>
      </c>
      <c r="F6" s="8">
        <v>45184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8</v>
      </c>
      <c r="C9" s="14" t="s">
        <v>9</v>
      </c>
      <c r="D9" s="14" t="s">
        <v>10</v>
      </c>
      <c r="E9" s="14" t="s">
        <v>11</v>
      </c>
      <c r="F9" s="15" t="s">
        <v>12</v>
      </c>
    </row>
    <row r="10" spans="1:13" x14ac:dyDescent="0.35">
      <c r="A10" s="2" t="s">
        <v>13</v>
      </c>
      <c r="B10" s="16"/>
      <c r="C10" s="17">
        <v>1460472153.77</v>
      </c>
      <c r="D10" s="18">
        <v>1264595951.24</v>
      </c>
      <c r="E10" s="19">
        <v>1218383462.77</v>
      </c>
      <c r="F10" s="20">
        <f>IF(C12&lt;=0,0,E10/C12)</f>
        <v>0.93571849877735935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14</v>
      </c>
      <c r="B11" s="16"/>
      <c r="C11" s="23">
        <v>158388819.56</v>
      </c>
      <c r="D11" s="18">
        <v>128647305.33</v>
      </c>
      <c r="E11" s="19">
        <v>121889525.98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15</v>
      </c>
      <c r="B12" s="16"/>
      <c r="C12" s="24">
        <f>C10-C11</f>
        <v>1302083334.21</v>
      </c>
      <c r="D12" s="18">
        <v>1135948645.9100001</v>
      </c>
      <c r="E12" s="19">
        <v>1096493936.79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16</v>
      </c>
      <c r="B13" s="10"/>
      <c r="C13" s="24">
        <f>SUM(C14:C19)</f>
        <v>1302083334.21</v>
      </c>
      <c r="D13" s="18">
        <f>SUM(D14:D19)</f>
        <v>1135948645.9100001</v>
      </c>
      <c r="E13" s="19">
        <f>SUM(E14:E19)</f>
        <v>1096493936.79</v>
      </c>
      <c r="F13" s="20">
        <f>IF(C13&lt;=0,0,E13/C13)</f>
        <v>0.84210734288774591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17</v>
      </c>
      <c r="B14" s="27">
        <v>5.4239999999999997E-2</v>
      </c>
      <c r="C14" s="23">
        <v>300000000</v>
      </c>
      <c r="D14" s="18">
        <v>133865311.7</v>
      </c>
      <c r="E14" s="19">
        <v>94410602.579999879</v>
      </c>
      <c r="F14" s="20">
        <f t="shared" ref="F14:F19" si="0">IF(C14&lt;=0,0,E14/C14)</f>
        <v>0.31470200859999958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18</v>
      </c>
      <c r="B15" s="27">
        <v>5.3400000000000003E-2</v>
      </c>
      <c r="C15" s="23">
        <v>227500000</v>
      </c>
      <c r="D15" s="18">
        <v>227500000</v>
      </c>
      <c r="E15" s="19">
        <v>227500000</v>
      </c>
      <c r="F15" s="20">
        <f t="shared" si="0"/>
        <v>1</v>
      </c>
      <c r="G15" s="21"/>
      <c r="I15" s="22"/>
      <c r="J15" s="22"/>
      <c r="K15" s="22"/>
      <c r="L15" s="22"/>
      <c r="M15" s="22"/>
    </row>
    <row r="16" spans="1:13" x14ac:dyDescent="0.35">
      <c r="A16" s="26" t="s">
        <v>19</v>
      </c>
      <c r="B16" s="27">
        <v>5.8385100000000002E-2</v>
      </c>
      <c r="C16" s="23">
        <v>225000000</v>
      </c>
      <c r="D16" s="18">
        <v>225000000</v>
      </c>
      <c r="E16" s="19">
        <v>225000000</v>
      </c>
      <c r="F16" s="20">
        <f>IF(C16&lt;=0,0,E16/C16)</f>
        <v>1</v>
      </c>
      <c r="G16" s="21"/>
      <c r="I16" s="22"/>
      <c r="J16" s="22"/>
      <c r="K16" s="22"/>
      <c r="L16" s="22"/>
      <c r="M16" s="22"/>
    </row>
    <row r="17" spans="1:13" x14ac:dyDescent="0.35">
      <c r="A17" s="26" t="s">
        <v>20</v>
      </c>
      <c r="B17" s="27">
        <v>4.9099999999999998E-2</v>
      </c>
      <c r="C17" s="23">
        <v>402500000</v>
      </c>
      <c r="D17" s="18">
        <v>402500000</v>
      </c>
      <c r="E17" s="19">
        <v>402500000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21</v>
      </c>
      <c r="B18" s="27">
        <v>4.8500000000000001E-2</v>
      </c>
      <c r="C18" s="23">
        <v>95000000</v>
      </c>
      <c r="D18" s="18">
        <v>95000000</v>
      </c>
      <c r="E18" s="19">
        <v>95000000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22</v>
      </c>
      <c r="B19" s="27">
        <v>0</v>
      </c>
      <c r="C19" s="17">
        <v>52083334.210000001</v>
      </c>
      <c r="D19" s="18">
        <v>52083334.210000001</v>
      </c>
      <c r="E19" s="19">
        <v>52083334.210000001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23</v>
      </c>
      <c r="C22" s="32" t="s">
        <v>24</v>
      </c>
      <c r="D22" s="33" t="s">
        <v>25</v>
      </c>
      <c r="E22" s="33" t="s">
        <v>26</v>
      </c>
      <c r="F22" s="31"/>
    </row>
    <row r="23" spans="1:13" x14ac:dyDescent="0.35">
      <c r="A23" s="26" t="s">
        <v>17</v>
      </c>
      <c r="B23" s="18">
        <v>39454709.120000124</v>
      </c>
      <c r="C23" s="18">
        <v>625240.25</v>
      </c>
      <c r="D23" s="34">
        <f>IF(C14&lt;=0,0,B23/(C14/1000))</f>
        <v>131.51569706666709</v>
      </c>
      <c r="E23" s="35">
        <f>IF(C14&lt;=0,0,C23/(C14/1000))</f>
        <v>2.0841341666666668</v>
      </c>
      <c r="F23" s="31"/>
    </row>
    <row r="24" spans="1:13" x14ac:dyDescent="0.35">
      <c r="A24" s="26" t="s">
        <v>18</v>
      </c>
      <c r="B24" s="18">
        <v>0</v>
      </c>
      <c r="C24" s="18">
        <v>1012375</v>
      </c>
      <c r="D24" s="34">
        <f t="shared" ref="D24:D28" si="1">IF(C15&lt;=0,0,B24/(C15/1000))</f>
        <v>0</v>
      </c>
      <c r="E24" s="35">
        <f t="shared" ref="E24:E28" si="2">IF(C15&lt;=0,0,C24/(C15/1000))</f>
        <v>4.45</v>
      </c>
      <c r="F24" s="31"/>
    </row>
    <row r="25" spans="1:13" x14ac:dyDescent="0.35">
      <c r="A25" s="26" t="s">
        <v>19</v>
      </c>
      <c r="B25" s="18">
        <v>0</v>
      </c>
      <c r="C25" s="18">
        <v>1131211.31</v>
      </c>
      <c r="D25" s="34">
        <f t="shared" si="1"/>
        <v>0</v>
      </c>
      <c r="E25" s="35">
        <f>IF(C16&lt;=0,0,C25/(C16/1000))</f>
        <v>5.0276058222222222</v>
      </c>
      <c r="F25" s="31"/>
    </row>
    <row r="26" spans="1:13" x14ac:dyDescent="0.35">
      <c r="A26" s="26" t="s">
        <v>20</v>
      </c>
      <c r="B26" s="18">
        <v>0</v>
      </c>
      <c r="C26" s="18">
        <v>1646895.83</v>
      </c>
      <c r="D26" s="34">
        <f t="shared" si="1"/>
        <v>0</v>
      </c>
      <c r="E26" s="35">
        <f t="shared" si="2"/>
        <v>4.0916666583850931</v>
      </c>
      <c r="F26" s="31"/>
    </row>
    <row r="27" spans="1:13" x14ac:dyDescent="0.35">
      <c r="A27" s="26" t="s">
        <v>21</v>
      </c>
      <c r="B27" s="18">
        <v>0</v>
      </c>
      <c r="C27" s="18">
        <v>383958.33</v>
      </c>
      <c r="D27" s="34">
        <f t="shared" si="1"/>
        <v>0</v>
      </c>
      <c r="E27" s="35">
        <f t="shared" si="2"/>
        <v>4.0416666315789476</v>
      </c>
      <c r="F27" s="31"/>
    </row>
    <row r="28" spans="1:13" x14ac:dyDescent="0.35">
      <c r="A28" s="26" t="s">
        <v>22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27</v>
      </c>
      <c r="B29" s="36">
        <f>SUM(B23:B28)</f>
        <v>39454709.120000124</v>
      </c>
      <c r="C29" s="36">
        <f>SUM(C23:C28)</f>
        <v>4799680.7200000007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28</v>
      </c>
      <c r="E32" s="40"/>
    </row>
    <row r="33" spans="1:7" x14ac:dyDescent="0.35">
      <c r="E33" s="40"/>
    </row>
    <row r="34" spans="1:7" x14ac:dyDescent="0.35">
      <c r="A34" s="26" t="s">
        <v>29</v>
      </c>
    </row>
    <row r="35" spans="1:7" x14ac:dyDescent="0.35">
      <c r="A35" s="41" t="s">
        <v>30</v>
      </c>
      <c r="E35" s="42">
        <v>3502352.58</v>
      </c>
      <c r="F35" s="43"/>
      <c r="G35" s="44"/>
    </row>
    <row r="36" spans="1:7" x14ac:dyDescent="0.35">
      <c r="A36" s="41" t="s">
        <v>31</v>
      </c>
      <c r="E36" s="45">
        <v>0</v>
      </c>
      <c r="F36" s="43"/>
      <c r="G36" s="44"/>
    </row>
    <row r="37" spans="1:7" x14ac:dyDescent="0.35">
      <c r="A37" s="26" t="s">
        <v>32</v>
      </c>
      <c r="E37" s="42">
        <f>SUM(E35:E36)</f>
        <v>3502352.58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33</v>
      </c>
      <c r="E39" s="46"/>
      <c r="F39" s="43"/>
      <c r="G39" s="44"/>
    </row>
    <row r="40" spans="1:7" x14ac:dyDescent="0.35">
      <c r="A40" s="41" t="s">
        <v>34</v>
      </c>
      <c r="E40" s="42">
        <v>46064000.659999996</v>
      </c>
      <c r="F40" s="43"/>
      <c r="G40" s="44"/>
    </row>
    <row r="41" spans="1:7" x14ac:dyDescent="0.35">
      <c r="A41" s="41" t="s">
        <v>35</v>
      </c>
      <c r="E41" s="45">
        <v>0</v>
      </c>
      <c r="F41" s="43"/>
      <c r="G41" s="44"/>
    </row>
    <row r="42" spans="1:7" x14ac:dyDescent="0.35">
      <c r="A42" s="26" t="s">
        <v>36</v>
      </c>
      <c r="E42" s="42">
        <f>SUM(E40:E41)</f>
        <v>46064000.659999996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37</v>
      </c>
      <c r="E44" s="42">
        <v>59282.49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38</v>
      </c>
      <c r="E47" s="49">
        <f>E37+E42+E44</f>
        <v>49625635.729999997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39</v>
      </c>
      <c r="D49" s="51"/>
      <c r="E49" s="52"/>
      <c r="F49" s="43"/>
      <c r="G49" s="44"/>
    </row>
    <row r="50" spans="1:7" x14ac:dyDescent="0.35">
      <c r="D50" s="53" t="s">
        <v>40</v>
      </c>
      <c r="E50" s="53" t="s">
        <v>41</v>
      </c>
      <c r="F50" s="43"/>
      <c r="G50" s="44"/>
    </row>
    <row r="51" spans="1:7" x14ac:dyDescent="0.35">
      <c r="A51" s="26" t="s">
        <v>42</v>
      </c>
      <c r="D51" s="54">
        <v>68856</v>
      </c>
      <c r="E51" s="48">
        <v>1135948645.9100001</v>
      </c>
      <c r="F51" s="43"/>
      <c r="G51" s="44"/>
    </row>
    <row r="52" spans="1:7" x14ac:dyDescent="0.35">
      <c r="A52" s="26" t="s">
        <v>43</v>
      </c>
      <c r="D52" s="10"/>
      <c r="E52" s="45">
        <f>D12-E12</f>
        <v>39454709.120000124</v>
      </c>
      <c r="F52" s="43"/>
      <c r="G52" s="44"/>
    </row>
    <row r="53" spans="1:7" x14ac:dyDescent="0.35">
      <c r="A53" s="26"/>
      <c r="D53" s="55">
        <v>67339</v>
      </c>
      <c r="E53" s="56">
        <f>E51-E52</f>
        <v>1096493936.79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44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38</v>
      </c>
      <c r="E57" s="57">
        <f>E47</f>
        <v>49625635.729999997</v>
      </c>
      <c r="F57" s="43"/>
      <c r="G57" s="44"/>
    </row>
    <row r="58" spans="1:7" x14ac:dyDescent="0.35">
      <c r="A58" s="26" t="s">
        <v>45</v>
      </c>
      <c r="E58" s="57">
        <v>0</v>
      </c>
      <c r="F58" s="43"/>
      <c r="G58" s="44"/>
    </row>
    <row r="59" spans="1:7" x14ac:dyDescent="0.35">
      <c r="A59" s="26" t="s">
        <v>46</v>
      </c>
      <c r="E59" s="12">
        <f>SUM(E57:E58)</f>
        <v>49625635.729999997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47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48</v>
      </c>
      <c r="F63" s="43"/>
      <c r="G63" s="44"/>
    </row>
    <row r="64" spans="1:7" x14ac:dyDescent="0.35">
      <c r="A64" s="41" t="s">
        <v>49</v>
      </c>
      <c r="E64" s="57">
        <v>1053829.96</v>
      </c>
      <c r="F64" s="43"/>
      <c r="G64" s="44"/>
    </row>
    <row r="65" spans="1:7" x14ac:dyDescent="0.35">
      <c r="A65" s="41" t="s">
        <v>50</v>
      </c>
      <c r="E65" s="57">
        <v>1053829.96</v>
      </c>
      <c r="F65" s="43"/>
      <c r="G65" s="44"/>
    </row>
    <row r="66" spans="1:7" x14ac:dyDescent="0.35">
      <c r="A66" s="41" t="s">
        <v>51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52</v>
      </c>
      <c r="F68" s="43"/>
      <c r="G68" s="44"/>
    </row>
    <row r="69" spans="1:7" x14ac:dyDescent="0.35">
      <c r="A69" s="41" t="s">
        <v>53</v>
      </c>
      <c r="F69" s="43"/>
      <c r="G69" s="44"/>
    </row>
    <row r="70" spans="1:7" x14ac:dyDescent="0.35">
      <c r="A70" s="58" t="s">
        <v>54</v>
      </c>
      <c r="E70" s="57">
        <v>0</v>
      </c>
      <c r="F70" s="43"/>
      <c r="G70" s="44"/>
    </row>
    <row r="71" spans="1:7" x14ac:dyDescent="0.35">
      <c r="A71" s="58" t="s">
        <v>55</v>
      </c>
      <c r="E71" s="57">
        <v>0</v>
      </c>
      <c r="F71" s="43"/>
      <c r="G71" s="44"/>
    </row>
    <row r="72" spans="1:7" x14ac:dyDescent="0.35">
      <c r="A72" s="58" t="s">
        <v>56</v>
      </c>
      <c r="E72" s="57">
        <v>625240.25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57</v>
      </c>
      <c r="E74" s="57">
        <v>625240.25</v>
      </c>
      <c r="F74" s="43"/>
      <c r="G74" s="44"/>
    </row>
    <row r="75" spans="1:7" x14ac:dyDescent="0.35">
      <c r="A75" s="58" t="s">
        <v>58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59</v>
      </c>
      <c r="F77" s="43"/>
      <c r="G77" s="44"/>
    </row>
    <row r="78" spans="1:7" x14ac:dyDescent="0.35">
      <c r="A78" s="58" t="s">
        <v>60</v>
      </c>
      <c r="E78" s="57">
        <v>0</v>
      </c>
      <c r="F78" s="43"/>
      <c r="G78" s="44"/>
    </row>
    <row r="79" spans="1:7" x14ac:dyDescent="0.35">
      <c r="A79" s="58" t="s">
        <v>61</v>
      </c>
      <c r="E79" s="57">
        <v>0</v>
      </c>
      <c r="F79" s="43"/>
      <c r="G79" s="44"/>
    </row>
    <row r="80" spans="1:7" x14ac:dyDescent="0.35">
      <c r="A80" s="58" t="s">
        <v>62</v>
      </c>
      <c r="E80" s="57">
        <v>1012375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63</v>
      </c>
      <c r="E82" s="57">
        <v>1012375</v>
      </c>
      <c r="F82" s="43"/>
      <c r="G82" s="44"/>
    </row>
    <row r="83" spans="1:7" x14ac:dyDescent="0.35">
      <c r="A83" s="58" t="s">
        <v>64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65</v>
      </c>
      <c r="F85" s="43"/>
      <c r="G85" s="44"/>
    </row>
    <row r="86" spans="1:7" x14ac:dyDescent="0.35">
      <c r="A86" s="58" t="s">
        <v>66</v>
      </c>
      <c r="E86" s="57">
        <v>0</v>
      </c>
      <c r="F86" s="43"/>
      <c r="G86" s="44"/>
    </row>
    <row r="87" spans="1:7" x14ac:dyDescent="0.35">
      <c r="A87" s="58" t="s">
        <v>67</v>
      </c>
      <c r="E87" s="57">
        <v>0</v>
      </c>
      <c r="F87" s="43"/>
      <c r="G87" s="44"/>
    </row>
    <row r="88" spans="1:7" x14ac:dyDescent="0.35">
      <c r="A88" s="58" t="s">
        <v>68</v>
      </c>
      <c r="E88" s="57">
        <v>1131211.31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69</v>
      </c>
      <c r="E90" s="57">
        <v>1131211.31</v>
      </c>
      <c r="F90" s="43"/>
      <c r="G90" s="44"/>
    </row>
    <row r="91" spans="1:7" x14ac:dyDescent="0.35">
      <c r="A91" s="58" t="s">
        <v>70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71</v>
      </c>
      <c r="F93" s="43"/>
      <c r="G93" s="44"/>
    </row>
    <row r="94" spans="1:7" x14ac:dyDescent="0.35">
      <c r="A94" s="58" t="s">
        <v>72</v>
      </c>
      <c r="E94" s="57">
        <v>0</v>
      </c>
      <c r="F94" s="43"/>
      <c r="G94" s="44"/>
    </row>
    <row r="95" spans="1:7" x14ac:dyDescent="0.35">
      <c r="A95" s="58" t="s">
        <v>73</v>
      </c>
      <c r="E95" s="57">
        <v>0</v>
      </c>
      <c r="F95" s="43"/>
      <c r="G95" s="44"/>
    </row>
    <row r="96" spans="1:7" x14ac:dyDescent="0.35">
      <c r="A96" s="58" t="s">
        <v>74</v>
      </c>
      <c r="E96" s="57">
        <v>1646895.83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75</v>
      </c>
      <c r="E98" s="57">
        <v>1646895.83</v>
      </c>
      <c r="F98" s="43"/>
      <c r="G98" s="44"/>
    </row>
    <row r="99" spans="1:7" x14ac:dyDescent="0.35">
      <c r="A99" s="58" t="s">
        <v>76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77</v>
      </c>
      <c r="F101" s="43"/>
      <c r="G101" s="44"/>
    </row>
    <row r="102" spans="1:7" x14ac:dyDescent="0.35">
      <c r="A102" s="58" t="s">
        <v>78</v>
      </c>
      <c r="E102" s="57">
        <v>0</v>
      </c>
      <c r="F102" s="43"/>
      <c r="G102" s="44"/>
    </row>
    <row r="103" spans="1:7" x14ac:dyDescent="0.35">
      <c r="A103" s="58" t="s">
        <v>79</v>
      </c>
      <c r="E103" s="57">
        <v>0</v>
      </c>
      <c r="F103" s="43"/>
      <c r="G103" s="44"/>
    </row>
    <row r="104" spans="1:7" x14ac:dyDescent="0.35">
      <c r="A104" s="58" t="s">
        <v>80</v>
      </c>
      <c r="E104" s="57">
        <v>383958.33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81</v>
      </c>
      <c r="E106" s="57">
        <v>383958.33</v>
      </c>
      <c r="F106" s="43"/>
      <c r="G106" s="44"/>
    </row>
    <row r="107" spans="1:7" x14ac:dyDescent="0.35">
      <c r="A107" s="58" t="s">
        <v>82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83</v>
      </c>
      <c r="F109" s="43"/>
      <c r="G109" s="44"/>
    </row>
    <row r="110" spans="1:7" x14ac:dyDescent="0.35">
      <c r="A110" s="58" t="s">
        <v>84</v>
      </c>
      <c r="E110" s="12">
        <f>E72+E80+E88+E96+E104</f>
        <v>4799680.7200000007</v>
      </c>
      <c r="F110" s="43"/>
      <c r="G110" s="44"/>
    </row>
    <row r="111" spans="1:7" x14ac:dyDescent="0.35">
      <c r="A111" s="58" t="s">
        <v>85</v>
      </c>
      <c r="E111" s="12">
        <f>E74+E82+E90+E98+E106</f>
        <v>4799680.7200000007</v>
      </c>
      <c r="F111" s="43"/>
      <c r="G111" s="44"/>
    </row>
    <row r="112" spans="1:7" x14ac:dyDescent="0.35">
      <c r="A112" s="58" t="s">
        <v>86</v>
      </c>
      <c r="E112" s="12">
        <f>E70+E78+E94+E102</f>
        <v>0</v>
      </c>
      <c r="F112" s="43"/>
      <c r="G112" s="44"/>
    </row>
    <row r="113" spans="1:7" x14ac:dyDescent="0.35">
      <c r="A113" s="58" t="s">
        <v>87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88</v>
      </c>
      <c r="E115" s="22">
        <v>43772125.050633326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89</v>
      </c>
      <c r="E117" s="59">
        <v>39454709.120000124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90</v>
      </c>
      <c r="E119" s="57">
        <v>0</v>
      </c>
      <c r="F119" s="43"/>
      <c r="G119" s="44"/>
    </row>
    <row r="120" spans="1:7" x14ac:dyDescent="0.35">
      <c r="A120" s="41" t="s">
        <v>91</v>
      </c>
      <c r="E120" s="60">
        <v>39454709.120000124</v>
      </c>
      <c r="F120" s="43"/>
      <c r="G120" s="44"/>
    </row>
    <row r="121" spans="1:7" x14ac:dyDescent="0.35">
      <c r="A121" s="41" t="s">
        <v>92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93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94</v>
      </c>
      <c r="E125" s="57">
        <v>0</v>
      </c>
      <c r="F125" s="43"/>
      <c r="G125" s="44"/>
    </row>
    <row r="126" spans="1:7" x14ac:dyDescent="0.35">
      <c r="A126" s="41" t="s">
        <v>95</v>
      </c>
      <c r="E126" s="12">
        <v>0</v>
      </c>
      <c r="F126" s="43"/>
      <c r="G126" s="44"/>
    </row>
    <row r="127" spans="1:7" x14ac:dyDescent="0.35">
      <c r="A127" s="41" t="s">
        <v>96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97</v>
      </c>
      <c r="E129" s="12">
        <v>4317415.9306332096</v>
      </c>
      <c r="F129" s="43"/>
      <c r="G129" s="44"/>
    </row>
    <row r="130" spans="1:7" x14ac:dyDescent="0.35">
      <c r="A130" s="41" t="s">
        <v>98</v>
      </c>
      <c r="E130" s="57">
        <v>0</v>
      </c>
      <c r="F130" s="43"/>
      <c r="G130" s="44"/>
    </row>
    <row r="131" spans="1:7" x14ac:dyDescent="0.35">
      <c r="A131" s="26" t="s">
        <v>99</v>
      </c>
      <c r="E131" s="12">
        <f>E129-E130</f>
        <v>4317415.9306332096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100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101</v>
      </c>
      <c r="E135" s="57">
        <v>0</v>
      </c>
      <c r="F135" s="43"/>
      <c r="G135" s="44"/>
    </row>
    <row r="136" spans="1:7" hidden="1" x14ac:dyDescent="0.35">
      <c r="A136" s="26" t="s">
        <v>102</v>
      </c>
      <c r="E136" s="61">
        <v>0</v>
      </c>
      <c r="F136" s="43"/>
      <c r="G136" s="44"/>
    </row>
    <row r="137" spans="1:7" hidden="1" x14ac:dyDescent="0.35">
      <c r="A137" s="26" t="s">
        <v>103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104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105</v>
      </c>
      <c r="E143" s="12">
        <v>3255208.34</v>
      </c>
      <c r="F143" s="43"/>
      <c r="G143" s="44"/>
    </row>
    <row r="144" spans="1:7" x14ac:dyDescent="0.35">
      <c r="A144" s="26" t="s">
        <v>106</v>
      </c>
      <c r="E144" s="12">
        <v>3255208.34</v>
      </c>
      <c r="G144" s="44"/>
    </row>
    <row r="145" spans="1:256" x14ac:dyDescent="0.35">
      <c r="A145" s="26" t="s">
        <v>107</v>
      </c>
      <c r="E145" s="57">
        <v>3255208.34</v>
      </c>
      <c r="F145" s="43"/>
      <c r="G145" s="44"/>
    </row>
    <row r="146" spans="1:256" x14ac:dyDescent="0.35">
      <c r="A146" s="62" t="s">
        <v>108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109</v>
      </c>
      <c r="E147" s="12"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110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111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112</v>
      </c>
      <c r="E153" s="64">
        <v>3.2915739100000001E-2</v>
      </c>
      <c r="F153" s="43"/>
      <c r="G153" s="44"/>
    </row>
    <row r="154" spans="1:256" x14ac:dyDescent="0.35">
      <c r="A154" s="26" t="s">
        <v>113</v>
      </c>
      <c r="E154" s="60">
        <v>47.751064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41</v>
      </c>
      <c r="E156" s="53" t="s">
        <v>40</v>
      </c>
      <c r="F156" s="43"/>
      <c r="G156" s="44"/>
    </row>
    <row r="157" spans="1:256" x14ac:dyDescent="0.35">
      <c r="A157" s="26" t="s">
        <v>114</v>
      </c>
      <c r="D157" s="12">
        <v>148487.81</v>
      </c>
      <c r="E157" s="2">
        <v>7</v>
      </c>
      <c r="F157" s="65"/>
      <c r="G157" s="44"/>
    </row>
    <row r="158" spans="1:256" x14ac:dyDescent="0.35">
      <c r="A158" s="26" t="s">
        <v>115</v>
      </c>
      <c r="D158" s="61">
        <v>59282.49</v>
      </c>
      <c r="F158" s="43"/>
      <c r="G158" s="44"/>
    </row>
    <row r="159" spans="1:256" x14ac:dyDescent="0.35">
      <c r="A159" s="2" t="s">
        <v>116</v>
      </c>
      <c r="D159" s="22">
        <f>+D157-D158</f>
        <v>89205.32</v>
      </c>
    </row>
    <row r="160" spans="1:256" x14ac:dyDescent="0.35">
      <c r="A160" s="26" t="s">
        <v>117</v>
      </c>
      <c r="D160" s="12">
        <v>1264595951.24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118</v>
      </c>
      <c r="D162" s="66">
        <v>8.7649250000000005E-4</v>
      </c>
      <c r="F162" s="65"/>
      <c r="G162" s="44"/>
    </row>
    <row r="163" spans="1:7" x14ac:dyDescent="0.35">
      <c r="A163" s="26" t="s">
        <v>119</v>
      </c>
      <c r="D163" s="66">
        <v>1.1506007999999999E-3</v>
      </c>
      <c r="F163" s="65"/>
      <c r="G163" s="44"/>
    </row>
    <row r="164" spans="1:7" x14ac:dyDescent="0.35">
      <c r="A164" s="26" t="s">
        <v>120</v>
      </c>
      <c r="D164" s="66">
        <v>1.7091685E-3</v>
      </c>
      <c r="F164" s="65"/>
      <c r="G164" s="44"/>
    </row>
    <row r="165" spans="1:7" x14ac:dyDescent="0.35">
      <c r="A165" s="26" t="s">
        <v>121</v>
      </c>
      <c r="D165" s="66">
        <f>IF(D160&lt;=0,0,12*(D157-D158)/D160)</f>
        <v>8.4648684740003819E-4</v>
      </c>
      <c r="F165" s="43"/>
      <c r="G165" s="44"/>
    </row>
    <row r="166" spans="1:7" x14ac:dyDescent="0.35">
      <c r="A166" s="26" t="s">
        <v>122</v>
      </c>
      <c r="D166" s="64">
        <f>AVERAGE(D162:D165)</f>
        <v>1.1456871618500094E-3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123</v>
      </c>
      <c r="D168" s="22">
        <v>644107.31000000006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124</v>
      </c>
      <c r="D170" s="53" t="s">
        <v>41</v>
      </c>
      <c r="E170" s="53" t="s">
        <v>40</v>
      </c>
      <c r="F170" s="67" t="s">
        <v>125</v>
      </c>
      <c r="G170" s="44"/>
    </row>
    <row r="171" spans="1:7" x14ac:dyDescent="0.35">
      <c r="A171" s="41" t="s">
        <v>126</v>
      </c>
      <c r="D171" s="57">
        <v>2852532.51</v>
      </c>
      <c r="E171" s="68">
        <v>133</v>
      </c>
      <c r="F171" s="66">
        <v>2.3412436208833259E-3</v>
      </c>
      <c r="G171" s="44"/>
    </row>
    <row r="172" spans="1:7" x14ac:dyDescent="0.35">
      <c r="A172" s="41" t="s">
        <v>127</v>
      </c>
      <c r="D172" s="57">
        <v>573980.38</v>
      </c>
      <c r="E172" s="68">
        <v>28</v>
      </c>
      <c r="F172" s="66">
        <v>4.7109994311237053E-4</v>
      </c>
      <c r="G172" s="44"/>
    </row>
    <row r="173" spans="1:7" x14ac:dyDescent="0.35">
      <c r="A173" s="41" t="s">
        <v>128</v>
      </c>
      <c r="D173" s="19">
        <v>21487.119999999999</v>
      </c>
      <c r="E173" s="69">
        <v>2</v>
      </c>
      <c r="F173" s="66">
        <v>1.7635761364610894E-5</v>
      </c>
      <c r="G173" s="44"/>
    </row>
    <row r="174" spans="1:7" x14ac:dyDescent="0.35">
      <c r="A174" s="41" t="s">
        <v>129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130</v>
      </c>
      <c r="D175" s="73">
        <f>SUM(D171:D174)</f>
        <v>3448000.01</v>
      </c>
      <c r="E175" s="68">
        <f>SUM(E171:E174)</f>
        <v>163</v>
      </c>
      <c r="F175" s="74">
        <f>SUM(F171:F174)</f>
        <v>2.8299793253603075E-3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131</v>
      </c>
      <c r="D177" s="66"/>
      <c r="E177" s="66"/>
      <c r="F177" s="65"/>
      <c r="G177" s="44"/>
    </row>
    <row r="178" spans="1:7" x14ac:dyDescent="0.35">
      <c r="A178" s="26" t="s">
        <v>132</v>
      </c>
      <c r="D178" s="66">
        <v>1.6151530000000001E-4</v>
      </c>
      <c r="E178" s="66">
        <v>1.124622E-4</v>
      </c>
      <c r="F178" s="65"/>
      <c r="G178" s="44"/>
    </row>
    <row r="179" spans="1:7" x14ac:dyDescent="0.35">
      <c r="A179" s="26" t="s">
        <v>133</v>
      </c>
      <c r="D179" s="66">
        <v>1.3047730000000001E-4</v>
      </c>
      <c r="E179" s="66">
        <v>1.712598E-4</v>
      </c>
      <c r="F179" s="65"/>
      <c r="G179" s="44"/>
    </row>
    <row r="180" spans="1:7" x14ac:dyDescent="0.35">
      <c r="A180" s="26" t="s">
        <v>134</v>
      </c>
      <c r="D180" s="66">
        <v>1.9929870000000001E-4</v>
      </c>
      <c r="E180" s="66">
        <v>2.6141510000000001E-4</v>
      </c>
      <c r="F180" s="65"/>
      <c r="G180" s="44"/>
    </row>
    <row r="181" spans="1:7" x14ac:dyDescent="0.35">
      <c r="A181" s="26" t="s">
        <v>135</v>
      </c>
      <c r="D181" s="66">
        <v>4.8873570447698143E-4</v>
      </c>
      <c r="E181" s="66">
        <f>IF(D53&lt;=0,0,SUM('Aug23'!E172:E174)/D53)</f>
        <v>4.4550706128692138E-4</v>
      </c>
      <c r="F181" s="43"/>
      <c r="G181" s="44"/>
    </row>
    <row r="182" spans="1:7" x14ac:dyDescent="0.35">
      <c r="A182" s="26" t="s">
        <v>136</v>
      </c>
      <c r="D182" s="66">
        <f>AVERAGE(D178:D181)</f>
        <v>2.4500675111924534E-4</v>
      </c>
      <c r="E182" s="66">
        <f>AVERAGE(E178:E181)</f>
        <v>2.4766104032173037E-4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137</v>
      </c>
      <c r="D184" s="75">
        <v>617504.73</v>
      </c>
      <c r="F184" s="43"/>
      <c r="G184" s="44"/>
    </row>
    <row r="185" spans="1:7" x14ac:dyDescent="0.35">
      <c r="A185" s="2" t="s">
        <v>138</v>
      </c>
      <c r="D185" s="63">
        <v>5.068229739396662E-4</v>
      </c>
      <c r="F185" s="43"/>
      <c r="G185" s="44"/>
    </row>
    <row r="186" spans="1:7" x14ac:dyDescent="0.35">
      <c r="A186" s="2" t="s">
        <v>139</v>
      </c>
      <c r="D186" s="66">
        <v>4.9000000000000002E-2</v>
      </c>
      <c r="F186" s="43"/>
      <c r="G186" s="44"/>
    </row>
    <row r="187" spans="1:7" x14ac:dyDescent="0.35">
      <c r="A187" s="2" t="s">
        <v>140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141</v>
      </c>
      <c r="D189" s="77">
        <v>3380196.18</v>
      </c>
      <c r="F189" s="43"/>
      <c r="G189" s="44"/>
    </row>
    <row r="190" spans="1:7" x14ac:dyDescent="0.35">
      <c r="A190" s="2" t="s">
        <v>142</v>
      </c>
      <c r="B190" s="78"/>
      <c r="C190" s="78"/>
      <c r="D190" s="79">
        <v>133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143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144</v>
      </c>
      <c r="E195" s="10"/>
      <c r="F195" s="43"/>
      <c r="G195" s="44"/>
    </row>
    <row r="196" spans="1:7" x14ac:dyDescent="0.35">
      <c r="A196" s="26" t="s">
        <v>145</v>
      </c>
      <c r="E196" s="10"/>
      <c r="F196" s="43"/>
      <c r="G196" s="44"/>
    </row>
    <row r="197" spans="1:7" x14ac:dyDescent="0.35">
      <c r="A197" s="26" t="s">
        <v>146</v>
      </c>
      <c r="E197" s="80"/>
      <c r="F197" s="43"/>
      <c r="G197" s="44"/>
    </row>
    <row r="198" spans="1:7" x14ac:dyDescent="0.35">
      <c r="A198" s="26" t="s">
        <v>147</v>
      </c>
      <c r="E198" s="80" t="s">
        <v>154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148</v>
      </c>
      <c r="E200" s="10"/>
      <c r="F200" s="43"/>
      <c r="G200" s="44"/>
    </row>
    <row r="201" spans="1:7" x14ac:dyDescent="0.35">
      <c r="A201" s="26" t="s">
        <v>149</v>
      </c>
      <c r="E201" s="80" t="s">
        <v>154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150</v>
      </c>
      <c r="E203" s="10"/>
      <c r="F203" s="43"/>
      <c r="G203" s="44"/>
    </row>
    <row r="204" spans="1:7" x14ac:dyDescent="0.35">
      <c r="A204" s="26" t="s">
        <v>151</v>
      </c>
      <c r="E204" s="80" t="s">
        <v>154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152</v>
      </c>
      <c r="E206" s="10"/>
      <c r="G206" s="44"/>
    </row>
    <row r="207" spans="1:7" x14ac:dyDescent="0.35">
      <c r="A207" s="26" t="s">
        <v>153</v>
      </c>
      <c r="E207" s="80" t="s">
        <v>154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23-A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1F665-5E83-436F-A523-490D2918611A}">
  <sheetPr codeName="Sheet10">
    <pageSetUpPr fitToPage="1"/>
  </sheetPr>
  <dimension ref="A1:IV228"/>
  <sheetViews>
    <sheetView showRuler="0" zoomScale="80" zoomScaleNormal="80" zoomScaleSheetLayoutView="90" workbookViewId="0">
      <selection activeCell="E49" sqref="E49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155</v>
      </c>
    </row>
    <row r="2" spans="1:13" ht="15.75" customHeight="1" x14ac:dyDescent="0.45">
      <c r="C2" s="5"/>
    </row>
    <row r="3" spans="1:13" ht="15.75" customHeight="1" x14ac:dyDescent="0.45">
      <c r="A3" s="2" t="s">
        <v>0</v>
      </c>
      <c r="B3" s="6">
        <v>45138</v>
      </c>
      <c r="C3" s="7" t="s">
        <v>1</v>
      </c>
      <c r="D3" s="2">
        <v>30</v>
      </c>
      <c r="E3" s="2" t="s">
        <v>2</v>
      </c>
      <c r="F3" s="8">
        <v>45108</v>
      </c>
      <c r="G3" s="2"/>
    </row>
    <row r="4" spans="1:13" ht="15.75" customHeight="1" x14ac:dyDescent="0.45">
      <c r="A4" s="2" t="s">
        <v>3</v>
      </c>
      <c r="B4" s="6">
        <v>45153</v>
      </c>
      <c r="C4" s="7" t="s">
        <v>4</v>
      </c>
      <c r="D4" s="9">
        <v>29</v>
      </c>
      <c r="E4" s="2" t="s">
        <v>5</v>
      </c>
      <c r="F4" s="8">
        <v>45138</v>
      </c>
      <c r="G4" s="2"/>
    </row>
    <row r="5" spans="1:13" ht="17.25" customHeight="1" x14ac:dyDescent="0.45">
      <c r="C5" s="5"/>
      <c r="E5" s="2" t="s">
        <v>6</v>
      </c>
      <c r="F5" s="8">
        <v>45124</v>
      </c>
      <c r="G5" s="2"/>
    </row>
    <row r="6" spans="1:13" ht="15.75" customHeight="1" x14ac:dyDescent="0.45">
      <c r="C6" s="5"/>
      <c r="E6" s="2" t="s">
        <v>7</v>
      </c>
      <c r="F6" s="8">
        <v>45153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8</v>
      </c>
      <c r="C9" s="14" t="s">
        <v>9</v>
      </c>
      <c r="D9" s="14" t="s">
        <v>10</v>
      </c>
      <c r="E9" s="14" t="s">
        <v>11</v>
      </c>
      <c r="F9" s="15" t="s">
        <v>12</v>
      </c>
    </row>
    <row r="10" spans="1:13" x14ac:dyDescent="0.35">
      <c r="A10" s="2" t="s">
        <v>13</v>
      </c>
      <c r="B10" s="16"/>
      <c r="C10" s="17">
        <v>1460472153.77</v>
      </c>
      <c r="D10" s="18">
        <v>1311281626.8499999</v>
      </c>
      <c r="E10" s="19">
        <v>1264595951.24</v>
      </c>
      <c r="F10" s="20">
        <f>IF(C12&lt;=0,0,E10/C12)</f>
        <v>0.97120968989842393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14</v>
      </c>
      <c r="B11" s="16"/>
      <c r="C11" s="23">
        <v>158388819.56</v>
      </c>
      <c r="D11" s="18">
        <v>135591711.97</v>
      </c>
      <c r="E11" s="19">
        <v>128647305.33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15</v>
      </c>
      <c r="B12" s="16"/>
      <c r="C12" s="24">
        <f>C10-C11</f>
        <v>1302083334.21</v>
      </c>
      <c r="D12" s="18">
        <v>1175689914.8799999</v>
      </c>
      <c r="E12" s="19">
        <v>1135948645.9100001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16</v>
      </c>
      <c r="B13" s="10"/>
      <c r="C13" s="24">
        <f>SUM(C14:C19)</f>
        <v>1302083334.21</v>
      </c>
      <c r="D13" s="18">
        <f>SUM(D14:D19)</f>
        <v>1175689914.8800001</v>
      </c>
      <c r="E13" s="19">
        <f>SUM(E14:E19)</f>
        <v>1135948645.9099998</v>
      </c>
      <c r="F13" s="20">
        <f>IF(C13&lt;=0,0,E13/C13)</f>
        <v>0.87240855947150464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17</v>
      </c>
      <c r="B14" s="27">
        <v>5.4239999999999997E-2</v>
      </c>
      <c r="C14" s="23">
        <v>300000000</v>
      </c>
      <c r="D14" s="18">
        <v>173606580.66999999</v>
      </c>
      <c r="E14" s="19">
        <v>133865311.69999996</v>
      </c>
      <c r="F14" s="20">
        <f t="shared" ref="F14:F19" si="0">IF(C14&lt;=0,0,E14/C14)</f>
        <v>0.44621770566666652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18</v>
      </c>
      <c r="B15" s="27">
        <v>5.3400000000000003E-2</v>
      </c>
      <c r="C15" s="23">
        <v>227500000</v>
      </c>
      <c r="D15" s="18">
        <v>227500000</v>
      </c>
      <c r="E15" s="19">
        <v>227500000</v>
      </c>
      <c r="F15" s="20">
        <f t="shared" si="0"/>
        <v>1</v>
      </c>
      <c r="G15" s="21"/>
      <c r="I15" s="22"/>
      <c r="J15" s="22"/>
      <c r="K15" s="22"/>
      <c r="L15" s="22"/>
      <c r="M15" s="22"/>
    </row>
    <row r="16" spans="1:13" x14ac:dyDescent="0.35">
      <c r="A16" s="26" t="s">
        <v>19</v>
      </c>
      <c r="B16" s="27">
        <v>5.7179399999999998E-2</v>
      </c>
      <c r="C16" s="23">
        <v>225000000</v>
      </c>
      <c r="D16" s="18">
        <v>225000000</v>
      </c>
      <c r="E16" s="19">
        <v>225000000</v>
      </c>
      <c r="F16" s="20">
        <f>IF(C16&lt;=0,0,E16/C16)</f>
        <v>1</v>
      </c>
      <c r="G16" s="21"/>
      <c r="I16" s="22"/>
      <c r="J16" s="22"/>
      <c r="K16" s="22"/>
      <c r="L16" s="22"/>
      <c r="M16" s="22"/>
    </row>
    <row r="17" spans="1:13" x14ac:dyDescent="0.35">
      <c r="A17" s="26" t="s">
        <v>20</v>
      </c>
      <c r="B17" s="27">
        <v>4.9099999999999998E-2</v>
      </c>
      <c r="C17" s="23">
        <v>402500000</v>
      </c>
      <c r="D17" s="18">
        <v>402500000</v>
      </c>
      <c r="E17" s="19">
        <v>402500000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21</v>
      </c>
      <c r="B18" s="27">
        <v>4.8500000000000001E-2</v>
      </c>
      <c r="C18" s="23">
        <v>95000000</v>
      </c>
      <c r="D18" s="18">
        <v>95000000</v>
      </c>
      <c r="E18" s="19">
        <v>95000000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22</v>
      </c>
      <c r="B19" s="27">
        <v>0</v>
      </c>
      <c r="C19" s="17">
        <v>52083334.210000001</v>
      </c>
      <c r="D19" s="18">
        <v>52083334.210000001</v>
      </c>
      <c r="E19" s="19">
        <v>52083334.210000001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23</v>
      </c>
      <c r="C22" s="32" t="s">
        <v>24</v>
      </c>
      <c r="D22" s="33" t="s">
        <v>25</v>
      </c>
      <c r="E22" s="33" t="s">
        <v>26</v>
      </c>
      <c r="F22" s="31"/>
    </row>
    <row r="23" spans="1:13" x14ac:dyDescent="0.35">
      <c r="A23" s="26" t="s">
        <v>17</v>
      </c>
      <c r="B23" s="18">
        <v>39741268.970000029</v>
      </c>
      <c r="C23" s="18">
        <v>758545.02</v>
      </c>
      <c r="D23" s="34">
        <f>IF(C14&lt;=0,0,B23/(C14/1000))</f>
        <v>132.47089656666677</v>
      </c>
      <c r="E23" s="35">
        <f>IF(C14&lt;=0,0,C23/(C14/1000))</f>
        <v>2.5284834000000003</v>
      </c>
      <c r="F23" s="31"/>
    </row>
    <row r="24" spans="1:13" x14ac:dyDescent="0.35">
      <c r="A24" s="26" t="s">
        <v>18</v>
      </c>
      <c r="B24" s="18">
        <v>0</v>
      </c>
      <c r="C24" s="18">
        <v>1012375</v>
      </c>
      <c r="D24" s="34">
        <f t="shared" ref="D24:D28" si="1">IF(C15&lt;=0,0,B24/(C15/1000))</f>
        <v>0</v>
      </c>
      <c r="E24" s="35">
        <f t="shared" ref="E24:E28" si="2">IF(C15&lt;=0,0,C24/(C15/1000))</f>
        <v>4.45</v>
      </c>
      <c r="F24" s="31"/>
    </row>
    <row r="25" spans="1:13" x14ac:dyDescent="0.35">
      <c r="A25" s="26" t="s">
        <v>19</v>
      </c>
      <c r="B25" s="18">
        <v>0</v>
      </c>
      <c r="C25" s="18">
        <v>1036376.63</v>
      </c>
      <c r="D25" s="34">
        <f t="shared" si="1"/>
        <v>0</v>
      </c>
      <c r="E25" s="35">
        <f>IF(C16&lt;=0,0,C25/(C16/1000))</f>
        <v>4.6061183555555552</v>
      </c>
      <c r="F25" s="31"/>
    </row>
    <row r="26" spans="1:13" x14ac:dyDescent="0.35">
      <c r="A26" s="26" t="s">
        <v>20</v>
      </c>
      <c r="B26" s="18">
        <v>0</v>
      </c>
      <c r="C26" s="18">
        <v>1646895.83</v>
      </c>
      <c r="D26" s="34">
        <f t="shared" si="1"/>
        <v>0</v>
      </c>
      <c r="E26" s="35">
        <f t="shared" si="2"/>
        <v>4.0916666583850931</v>
      </c>
      <c r="F26" s="31"/>
    </row>
    <row r="27" spans="1:13" x14ac:dyDescent="0.35">
      <c r="A27" s="26" t="s">
        <v>21</v>
      </c>
      <c r="B27" s="18">
        <v>0</v>
      </c>
      <c r="C27" s="18">
        <v>383958.33</v>
      </c>
      <c r="D27" s="34">
        <f t="shared" si="1"/>
        <v>0</v>
      </c>
      <c r="E27" s="35">
        <f t="shared" si="2"/>
        <v>4.0416666315789476</v>
      </c>
      <c r="F27" s="31"/>
    </row>
    <row r="28" spans="1:13" x14ac:dyDescent="0.35">
      <c r="A28" s="26" t="s">
        <v>22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27</v>
      </c>
      <c r="B29" s="36">
        <f>SUM(B23:B28)</f>
        <v>39741268.970000029</v>
      </c>
      <c r="C29" s="36">
        <f>SUM(C23:C28)</f>
        <v>4838150.8100000005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28</v>
      </c>
      <c r="E32" s="40"/>
    </row>
    <row r="33" spans="1:7" x14ac:dyDescent="0.35">
      <c r="E33" s="40"/>
    </row>
    <row r="34" spans="1:7" x14ac:dyDescent="0.35">
      <c r="A34" s="26" t="s">
        <v>29</v>
      </c>
    </row>
    <row r="35" spans="1:7" x14ac:dyDescent="0.35">
      <c r="A35" s="41" t="s">
        <v>30</v>
      </c>
      <c r="E35" s="42">
        <v>3552069.99</v>
      </c>
      <c r="F35" s="43"/>
      <c r="G35" s="44"/>
    </row>
    <row r="36" spans="1:7" x14ac:dyDescent="0.35">
      <c r="A36" s="41" t="s">
        <v>31</v>
      </c>
      <c r="E36" s="45">
        <v>0</v>
      </c>
      <c r="F36" s="43"/>
      <c r="G36" s="44"/>
    </row>
    <row r="37" spans="1:7" x14ac:dyDescent="0.35">
      <c r="A37" s="26" t="s">
        <v>32</v>
      </c>
      <c r="E37" s="42">
        <f>SUM(E35:E36)</f>
        <v>3552069.99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33</v>
      </c>
      <c r="E39" s="46"/>
      <c r="F39" s="43"/>
      <c r="G39" s="44"/>
    </row>
    <row r="40" spans="1:7" x14ac:dyDescent="0.35">
      <c r="A40" s="41" t="s">
        <v>34</v>
      </c>
      <c r="E40" s="42">
        <v>46388385.590000004</v>
      </c>
      <c r="F40" s="43"/>
      <c r="G40" s="44"/>
    </row>
    <row r="41" spans="1:7" x14ac:dyDescent="0.35">
      <c r="A41" s="41" t="s">
        <v>35</v>
      </c>
      <c r="E41" s="45">
        <v>0</v>
      </c>
      <c r="F41" s="43"/>
      <c r="G41" s="44"/>
    </row>
    <row r="42" spans="1:7" x14ac:dyDescent="0.35">
      <c r="A42" s="26" t="s">
        <v>36</v>
      </c>
      <c r="E42" s="42">
        <f>SUM(E40:E41)</f>
        <v>46388385.590000004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37</v>
      </c>
      <c r="E44" s="42">
        <v>110523.25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38</v>
      </c>
      <c r="E47" s="49">
        <f>E37+E42+E44</f>
        <v>50050978.830000006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39</v>
      </c>
      <c r="D49" s="51"/>
      <c r="E49" s="52"/>
      <c r="F49" s="43"/>
      <c r="G49" s="44"/>
    </row>
    <row r="50" spans="1:7" x14ac:dyDescent="0.35">
      <c r="D50" s="53" t="s">
        <v>40</v>
      </c>
      <c r="E50" s="53" t="s">
        <v>41</v>
      </c>
      <c r="F50" s="43"/>
      <c r="G50" s="44"/>
    </row>
    <row r="51" spans="1:7" x14ac:dyDescent="0.35">
      <c r="A51" s="26" t="s">
        <v>42</v>
      </c>
      <c r="D51" s="54">
        <v>70069</v>
      </c>
      <c r="E51" s="48">
        <v>1175689914.8799999</v>
      </c>
      <c r="F51" s="43"/>
      <c r="G51" s="44"/>
    </row>
    <row r="52" spans="1:7" x14ac:dyDescent="0.35">
      <c r="A52" s="26" t="s">
        <v>43</v>
      </c>
      <c r="D52" s="10"/>
      <c r="E52" s="45">
        <f>D12-E12</f>
        <v>39741268.96999979</v>
      </c>
      <c r="F52" s="43"/>
      <c r="G52" s="44"/>
    </row>
    <row r="53" spans="1:7" x14ac:dyDescent="0.35">
      <c r="A53" s="26"/>
      <c r="D53" s="55">
        <v>68856</v>
      </c>
      <c r="E53" s="56">
        <f>E51-E52</f>
        <v>1135948645.9100001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44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38</v>
      </c>
      <c r="E57" s="57">
        <f>E47</f>
        <v>50050978.830000006</v>
      </c>
      <c r="F57" s="43"/>
      <c r="G57" s="44"/>
    </row>
    <row r="58" spans="1:7" x14ac:dyDescent="0.35">
      <c r="A58" s="26" t="s">
        <v>45</v>
      </c>
      <c r="E58" s="57">
        <v>0</v>
      </c>
      <c r="F58" s="43"/>
      <c r="G58" s="44"/>
    </row>
    <row r="59" spans="1:7" x14ac:dyDescent="0.35">
      <c r="A59" s="26" t="s">
        <v>46</v>
      </c>
      <c r="E59" s="12">
        <f>SUM(E57:E58)</f>
        <v>50050978.830000006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47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48</v>
      </c>
      <c r="F63" s="43"/>
      <c r="G63" s="44"/>
    </row>
    <row r="64" spans="1:7" x14ac:dyDescent="0.35">
      <c r="A64" s="41" t="s">
        <v>49</v>
      </c>
      <c r="E64" s="57">
        <v>1092734.69</v>
      </c>
      <c r="F64" s="43"/>
      <c r="G64" s="44"/>
    </row>
    <row r="65" spans="1:7" x14ac:dyDescent="0.35">
      <c r="A65" s="41" t="s">
        <v>50</v>
      </c>
      <c r="E65" s="57">
        <v>1092734.69</v>
      </c>
      <c r="F65" s="43"/>
      <c r="G65" s="44"/>
    </row>
    <row r="66" spans="1:7" x14ac:dyDescent="0.35">
      <c r="A66" s="41" t="s">
        <v>51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52</v>
      </c>
      <c r="F68" s="43"/>
      <c r="G68" s="44"/>
    </row>
    <row r="69" spans="1:7" x14ac:dyDescent="0.35">
      <c r="A69" s="41" t="s">
        <v>53</v>
      </c>
      <c r="F69" s="43"/>
      <c r="G69" s="44"/>
    </row>
    <row r="70" spans="1:7" x14ac:dyDescent="0.35">
      <c r="A70" s="58" t="s">
        <v>54</v>
      </c>
      <c r="E70" s="57">
        <v>0</v>
      </c>
      <c r="F70" s="43"/>
      <c r="G70" s="44"/>
    </row>
    <row r="71" spans="1:7" x14ac:dyDescent="0.35">
      <c r="A71" s="58" t="s">
        <v>55</v>
      </c>
      <c r="E71" s="57">
        <v>0</v>
      </c>
      <c r="F71" s="43"/>
      <c r="G71" s="44"/>
    </row>
    <row r="72" spans="1:7" x14ac:dyDescent="0.35">
      <c r="A72" s="58" t="s">
        <v>56</v>
      </c>
      <c r="E72" s="57">
        <v>758545.02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57</v>
      </c>
      <c r="E74" s="57">
        <v>758545.02</v>
      </c>
      <c r="F74" s="43"/>
      <c r="G74" s="44"/>
    </row>
    <row r="75" spans="1:7" x14ac:dyDescent="0.35">
      <c r="A75" s="58" t="s">
        <v>58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59</v>
      </c>
      <c r="F77" s="43"/>
      <c r="G77" s="44"/>
    </row>
    <row r="78" spans="1:7" x14ac:dyDescent="0.35">
      <c r="A78" s="58" t="s">
        <v>60</v>
      </c>
      <c r="E78" s="57">
        <v>0</v>
      </c>
      <c r="F78" s="43"/>
      <c r="G78" s="44"/>
    </row>
    <row r="79" spans="1:7" x14ac:dyDescent="0.35">
      <c r="A79" s="58" t="s">
        <v>61</v>
      </c>
      <c r="E79" s="57">
        <v>0</v>
      </c>
      <c r="F79" s="43"/>
      <c r="G79" s="44"/>
    </row>
    <row r="80" spans="1:7" x14ac:dyDescent="0.35">
      <c r="A80" s="58" t="s">
        <v>62</v>
      </c>
      <c r="E80" s="57">
        <v>1012375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63</v>
      </c>
      <c r="E82" s="57">
        <v>1012375</v>
      </c>
      <c r="F82" s="43"/>
      <c r="G82" s="44"/>
    </row>
    <row r="83" spans="1:7" x14ac:dyDescent="0.35">
      <c r="A83" s="58" t="s">
        <v>64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65</v>
      </c>
      <c r="F85" s="43"/>
      <c r="G85" s="44"/>
    </row>
    <row r="86" spans="1:7" x14ac:dyDescent="0.35">
      <c r="A86" s="58" t="s">
        <v>66</v>
      </c>
      <c r="E86" s="57">
        <v>0</v>
      </c>
      <c r="F86" s="43"/>
      <c r="G86" s="44"/>
    </row>
    <row r="87" spans="1:7" x14ac:dyDescent="0.35">
      <c r="A87" s="58" t="s">
        <v>67</v>
      </c>
      <c r="E87" s="57">
        <v>0</v>
      </c>
      <c r="F87" s="43"/>
      <c r="G87" s="44"/>
    </row>
    <row r="88" spans="1:7" x14ac:dyDescent="0.35">
      <c r="A88" s="58" t="s">
        <v>68</v>
      </c>
      <c r="E88" s="57">
        <v>1036376.63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69</v>
      </c>
      <c r="E90" s="57">
        <v>1036376.63</v>
      </c>
      <c r="F90" s="43"/>
      <c r="G90" s="44"/>
    </row>
    <row r="91" spans="1:7" x14ac:dyDescent="0.35">
      <c r="A91" s="58" t="s">
        <v>70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71</v>
      </c>
      <c r="F93" s="43"/>
      <c r="G93" s="44"/>
    </row>
    <row r="94" spans="1:7" x14ac:dyDescent="0.35">
      <c r="A94" s="58" t="s">
        <v>72</v>
      </c>
      <c r="E94" s="57">
        <v>0</v>
      </c>
      <c r="F94" s="43"/>
      <c r="G94" s="44"/>
    </row>
    <row r="95" spans="1:7" x14ac:dyDescent="0.35">
      <c r="A95" s="58" t="s">
        <v>73</v>
      </c>
      <c r="E95" s="57">
        <v>0</v>
      </c>
      <c r="F95" s="43"/>
      <c r="G95" s="44"/>
    </row>
    <row r="96" spans="1:7" x14ac:dyDescent="0.35">
      <c r="A96" s="58" t="s">
        <v>74</v>
      </c>
      <c r="E96" s="57">
        <v>1646895.83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75</v>
      </c>
      <c r="E98" s="57">
        <v>1646895.83</v>
      </c>
      <c r="F98" s="43"/>
      <c r="G98" s="44"/>
    </row>
    <row r="99" spans="1:7" x14ac:dyDescent="0.35">
      <c r="A99" s="58" t="s">
        <v>76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77</v>
      </c>
      <c r="F101" s="43"/>
      <c r="G101" s="44"/>
    </row>
    <row r="102" spans="1:7" x14ac:dyDescent="0.35">
      <c r="A102" s="58" t="s">
        <v>78</v>
      </c>
      <c r="E102" s="57">
        <v>0</v>
      </c>
      <c r="F102" s="43"/>
      <c r="G102" s="44"/>
    </row>
    <row r="103" spans="1:7" x14ac:dyDescent="0.35">
      <c r="A103" s="58" t="s">
        <v>79</v>
      </c>
      <c r="E103" s="57">
        <v>0</v>
      </c>
      <c r="F103" s="43"/>
      <c r="G103" s="44"/>
    </row>
    <row r="104" spans="1:7" x14ac:dyDescent="0.35">
      <c r="A104" s="58" t="s">
        <v>80</v>
      </c>
      <c r="E104" s="57">
        <v>383958.33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81</v>
      </c>
      <c r="E106" s="57">
        <v>383958.33</v>
      </c>
      <c r="F106" s="43"/>
      <c r="G106" s="44"/>
    </row>
    <row r="107" spans="1:7" x14ac:dyDescent="0.35">
      <c r="A107" s="58" t="s">
        <v>82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83</v>
      </c>
      <c r="F109" s="43"/>
      <c r="G109" s="44"/>
    </row>
    <row r="110" spans="1:7" x14ac:dyDescent="0.35">
      <c r="A110" s="58" t="s">
        <v>84</v>
      </c>
      <c r="E110" s="12">
        <f>E72+E80+E88+E96+E104</f>
        <v>4838150.8100000005</v>
      </c>
      <c r="F110" s="43"/>
      <c r="G110" s="44"/>
    </row>
    <row r="111" spans="1:7" x14ac:dyDescent="0.35">
      <c r="A111" s="58" t="s">
        <v>85</v>
      </c>
      <c r="E111" s="12">
        <f>E74+E82+E90+E98+E106</f>
        <v>4838150.8100000005</v>
      </c>
      <c r="F111" s="43"/>
      <c r="G111" s="44"/>
    </row>
    <row r="112" spans="1:7" x14ac:dyDescent="0.35">
      <c r="A112" s="58" t="s">
        <v>86</v>
      </c>
      <c r="E112" s="12">
        <f>E70+E78+E94+E102</f>
        <v>0</v>
      </c>
      <c r="F112" s="43"/>
      <c r="G112" s="44"/>
    </row>
    <row r="113" spans="1:7" x14ac:dyDescent="0.35">
      <c r="A113" s="58" t="s">
        <v>87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88</v>
      </c>
      <c r="E115" s="22">
        <v>44120093.330958337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89</v>
      </c>
      <c r="E117" s="59">
        <v>39741268.970000029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90</v>
      </c>
      <c r="E119" s="57">
        <v>0</v>
      </c>
      <c r="F119" s="43"/>
      <c r="G119" s="44"/>
    </row>
    <row r="120" spans="1:7" x14ac:dyDescent="0.35">
      <c r="A120" s="41" t="s">
        <v>91</v>
      </c>
      <c r="E120" s="60">
        <v>39741268.970000029</v>
      </c>
      <c r="F120" s="43"/>
      <c r="G120" s="44"/>
    </row>
    <row r="121" spans="1:7" x14ac:dyDescent="0.35">
      <c r="A121" s="41" t="s">
        <v>92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93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94</v>
      </c>
      <c r="E125" s="57">
        <v>0</v>
      </c>
      <c r="F125" s="43"/>
      <c r="G125" s="44"/>
    </row>
    <row r="126" spans="1:7" x14ac:dyDescent="0.35">
      <c r="A126" s="41" t="s">
        <v>95</v>
      </c>
      <c r="E126" s="12">
        <v>0</v>
      </c>
      <c r="F126" s="43"/>
      <c r="G126" s="44"/>
    </row>
    <row r="127" spans="1:7" x14ac:dyDescent="0.35">
      <c r="A127" s="41" t="s">
        <v>96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97</v>
      </c>
      <c r="E129" s="12">
        <v>4378824.360958308</v>
      </c>
      <c r="F129" s="43"/>
      <c r="G129" s="44"/>
    </row>
    <row r="130" spans="1:7" x14ac:dyDescent="0.35">
      <c r="A130" s="41" t="s">
        <v>98</v>
      </c>
      <c r="E130" s="57">
        <v>0</v>
      </c>
      <c r="F130" s="43"/>
      <c r="G130" s="44"/>
    </row>
    <row r="131" spans="1:7" x14ac:dyDescent="0.35">
      <c r="A131" s="26" t="s">
        <v>99</v>
      </c>
      <c r="E131" s="12">
        <f>E129-E130</f>
        <v>4378824.360958308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100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101</v>
      </c>
      <c r="E135" s="57">
        <v>0</v>
      </c>
      <c r="F135" s="43"/>
      <c r="G135" s="44"/>
    </row>
    <row r="136" spans="1:7" hidden="1" x14ac:dyDescent="0.35">
      <c r="A136" s="26" t="s">
        <v>102</v>
      </c>
      <c r="E136" s="61">
        <v>0</v>
      </c>
      <c r="F136" s="43"/>
      <c r="G136" s="44"/>
    </row>
    <row r="137" spans="1:7" hidden="1" x14ac:dyDescent="0.35">
      <c r="A137" s="26" t="s">
        <v>103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104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105</v>
      </c>
      <c r="E143" s="12">
        <v>3255208.34</v>
      </c>
      <c r="F143" s="43"/>
      <c r="G143" s="44"/>
    </row>
    <row r="144" spans="1:7" x14ac:dyDescent="0.35">
      <c r="A144" s="26" t="s">
        <v>106</v>
      </c>
      <c r="E144" s="12">
        <v>3255208.34</v>
      </c>
      <c r="G144" s="44"/>
    </row>
    <row r="145" spans="1:256" x14ac:dyDescent="0.35">
      <c r="A145" s="26" t="s">
        <v>107</v>
      </c>
      <c r="E145" s="57">
        <v>3255208.34</v>
      </c>
      <c r="F145" s="43"/>
      <c r="G145" s="44"/>
    </row>
    <row r="146" spans="1:256" x14ac:dyDescent="0.35">
      <c r="A146" s="62" t="s">
        <v>108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109</v>
      </c>
      <c r="E147" s="12"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110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111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112</v>
      </c>
      <c r="E153" s="64">
        <v>3.2816261700000002E-2</v>
      </c>
      <c r="F153" s="43"/>
      <c r="G153" s="44"/>
    </row>
    <row r="154" spans="1:256" x14ac:dyDescent="0.35">
      <c r="A154" s="26" t="s">
        <v>113</v>
      </c>
      <c r="E154" s="60">
        <v>48.524636000000001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41</v>
      </c>
      <c r="E156" s="53" t="s">
        <v>40</v>
      </c>
      <c r="F156" s="43"/>
      <c r="G156" s="44"/>
    </row>
    <row r="157" spans="1:256" x14ac:dyDescent="0.35">
      <c r="A157" s="26" t="s">
        <v>114</v>
      </c>
      <c r="D157" s="12">
        <v>297290.02</v>
      </c>
      <c r="E157" s="2">
        <v>10</v>
      </c>
      <c r="F157" s="65"/>
      <c r="G157" s="44"/>
    </row>
    <row r="158" spans="1:256" x14ac:dyDescent="0.35">
      <c r="A158" s="26" t="s">
        <v>115</v>
      </c>
      <c r="D158" s="61">
        <v>110523.25</v>
      </c>
      <c r="F158" s="43"/>
      <c r="G158" s="44"/>
    </row>
    <row r="159" spans="1:256" x14ac:dyDescent="0.35">
      <c r="A159" s="2" t="s">
        <v>116</v>
      </c>
      <c r="D159" s="22">
        <f>+D157-D158</f>
        <v>186766.77000000002</v>
      </c>
    </row>
    <row r="160" spans="1:256" x14ac:dyDescent="0.35">
      <c r="A160" s="26" t="s">
        <v>117</v>
      </c>
      <c r="D160" s="12">
        <v>1311281626.8499999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118</v>
      </c>
      <c r="D162" s="66">
        <v>1.105815E-3</v>
      </c>
      <c r="F162" s="65"/>
      <c r="G162" s="44"/>
    </row>
    <row r="163" spans="1:7" x14ac:dyDescent="0.35">
      <c r="A163" s="26" t="s">
        <v>119</v>
      </c>
      <c r="D163" s="66">
        <v>8.7649250000000005E-4</v>
      </c>
      <c r="F163" s="65"/>
      <c r="G163" s="44"/>
    </row>
    <row r="164" spans="1:7" x14ac:dyDescent="0.35">
      <c r="A164" s="26" t="s">
        <v>120</v>
      </c>
      <c r="D164" s="66">
        <v>1.1506007999999999E-3</v>
      </c>
      <c r="F164" s="65"/>
      <c r="G164" s="44"/>
    </row>
    <row r="165" spans="1:7" x14ac:dyDescent="0.35">
      <c r="A165" s="26" t="s">
        <v>121</v>
      </c>
      <c r="D165" s="66">
        <f>IF(D160&lt;=0,0,12*(D157-D158)/D160)</f>
        <v>1.7091684914276432E-3</v>
      </c>
      <c r="F165" s="43"/>
      <c r="G165" s="44"/>
    </row>
    <row r="166" spans="1:7" x14ac:dyDescent="0.35">
      <c r="A166" s="26" t="s">
        <v>122</v>
      </c>
      <c r="D166" s="64">
        <f>AVERAGE(D162:D165)</f>
        <v>1.2105191978569107E-3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123</v>
      </c>
      <c r="D168" s="22">
        <v>554901.99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124</v>
      </c>
      <c r="D170" s="53" t="s">
        <v>41</v>
      </c>
      <c r="E170" s="53" t="s">
        <v>40</v>
      </c>
      <c r="F170" s="67" t="s">
        <v>125</v>
      </c>
      <c r="G170" s="44"/>
    </row>
    <row r="171" spans="1:7" x14ac:dyDescent="0.35">
      <c r="A171" s="41" t="s">
        <v>126</v>
      </c>
      <c r="D171" s="57">
        <v>2553153.31</v>
      </c>
      <c r="E171" s="68">
        <v>122</v>
      </c>
      <c r="F171" s="66">
        <v>2.0189478761943724E-3</v>
      </c>
      <c r="G171" s="44"/>
    </row>
    <row r="172" spans="1:7" x14ac:dyDescent="0.35">
      <c r="A172" s="41" t="s">
        <v>127</v>
      </c>
      <c r="D172" s="57">
        <v>215546.09</v>
      </c>
      <c r="E172" s="68">
        <v>15</v>
      </c>
      <c r="F172" s="66">
        <v>1.7044660769999003E-4</v>
      </c>
      <c r="G172" s="44"/>
    </row>
    <row r="173" spans="1:7" x14ac:dyDescent="0.35">
      <c r="A173" s="41" t="s">
        <v>128</v>
      </c>
      <c r="D173" s="19">
        <v>36486.26</v>
      </c>
      <c r="E173" s="69">
        <v>3</v>
      </c>
      <c r="F173" s="66">
        <v>2.8852108821179909E-5</v>
      </c>
      <c r="G173" s="44"/>
    </row>
    <row r="174" spans="1:7" x14ac:dyDescent="0.35">
      <c r="A174" s="41" t="s">
        <v>129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130</v>
      </c>
      <c r="D175" s="73">
        <f>SUM(D171:D174)</f>
        <v>2805185.6599999997</v>
      </c>
      <c r="E175" s="68">
        <f>SUM(E171:E174)</f>
        <v>140</v>
      </c>
      <c r="F175" s="74">
        <f>SUM(F171:F174)</f>
        <v>2.2182465927155421E-3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131</v>
      </c>
      <c r="D177" s="66"/>
      <c r="E177" s="66"/>
      <c r="F177" s="65"/>
      <c r="G177" s="44"/>
    </row>
    <row r="178" spans="1:7" x14ac:dyDescent="0.35">
      <c r="A178" s="26" t="s">
        <v>132</v>
      </c>
      <c r="D178" s="66">
        <v>0</v>
      </c>
      <c r="E178" s="66">
        <v>0</v>
      </c>
      <c r="F178" s="65"/>
      <c r="G178" s="44"/>
    </row>
    <row r="179" spans="1:7" x14ac:dyDescent="0.35">
      <c r="A179" s="26" t="s">
        <v>133</v>
      </c>
      <c r="D179" s="66">
        <v>1.6151530000000001E-4</v>
      </c>
      <c r="E179" s="66">
        <v>1.124622E-4</v>
      </c>
      <c r="F179" s="65"/>
      <c r="G179" s="44"/>
    </row>
    <row r="180" spans="1:7" x14ac:dyDescent="0.35">
      <c r="A180" s="26" t="s">
        <v>134</v>
      </c>
      <c r="D180" s="66">
        <v>1.3047730000000001E-4</v>
      </c>
      <c r="E180" s="66">
        <v>1.712598E-4</v>
      </c>
      <c r="F180" s="65"/>
      <c r="G180" s="44"/>
    </row>
    <row r="181" spans="1:7" x14ac:dyDescent="0.35">
      <c r="A181" s="26" t="s">
        <v>135</v>
      </c>
      <c r="D181" s="66">
        <v>1.9929871652116994E-4</v>
      </c>
      <c r="E181" s="66">
        <f>IF(D53&lt;=0,0,SUM('Jul23'!E172:E174)/D53)</f>
        <v>2.6141512722202857E-4</v>
      </c>
      <c r="F181" s="43"/>
      <c r="G181" s="44"/>
    </row>
    <row r="182" spans="1:7" x14ac:dyDescent="0.35">
      <c r="A182" s="26" t="s">
        <v>136</v>
      </c>
      <c r="D182" s="66">
        <f>AVERAGE(D178:D181)</f>
        <v>1.228228291302925E-4</v>
      </c>
      <c r="E182" s="66">
        <f>AVERAGE(E178:E181)</f>
        <v>1.3628428180550712E-4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137</v>
      </c>
      <c r="D184" s="75">
        <v>266520.59000000003</v>
      </c>
      <c r="F184" s="43"/>
      <c r="G184" s="44"/>
    </row>
    <row r="185" spans="1:7" x14ac:dyDescent="0.35">
      <c r="A185" s="2" t="s">
        <v>138</v>
      </c>
      <c r="D185" s="63">
        <v>2.1075553004788855E-4</v>
      </c>
      <c r="F185" s="43"/>
      <c r="G185" s="44"/>
    </row>
    <row r="186" spans="1:7" x14ac:dyDescent="0.35">
      <c r="A186" s="2" t="s">
        <v>139</v>
      </c>
      <c r="D186" s="66">
        <v>4.9000000000000002E-2</v>
      </c>
      <c r="F186" s="43"/>
      <c r="G186" s="44"/>
    </row>
    <row r="187" spans="1:7" x14ac:dyDescent="0.35">
      <c r="A187" s="2" t="s">
        <v>140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141</v>
      </c>
      <c r="D189" s="77">
        <v>3197108.23</v>
      </c>
      <c r="F189" s="43"/>
      <c r="G189" s="44"/>
    </row>
    <row r="190" spans="1:7" x14ac:dyDescent="0.35">
      <c r="A190" s="2" t="s">
        <v>142</v>
      </c>
      <c r="B190" s="78"/>
      <c r="C190" s="78"/>
      <c r="D190" s="79">
        <v>132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143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144</v>
      </c>
      <c r="E195" s="10"/>
      <c r="F195" s="43"/>
      <c r="G195" s="44"/>
    </row>
    <row r="196" spans="1:7" x14ac:dyDescent="0.35">
      <c r="A196" s="26" t="s">
        <v>145</v>
      </c>
      <c r="E196" s="10"/>
      <c r="F196" s="43"/>
      <c r="G196" s="44"/>
    </row>
    <row r="197" spans="1:7" x14ac:dyDescent="0.35">
      <c r="A197" s="26" t="s">
        <v>146</v>
      </c>
      <c r="E197" s="80"/>
      <c r="F197" s="43"/>
      <c r="G197" s="44"/>
    </row>
    <row r="198" spans="1:7" x14ac:dyDescent="0.35">
      <c r="A198" s="26" t="s">
        <v>147</v>
      </c>
      <c r="E198" s="80" t="s">
        <v>154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148</v>
      </c>
      <c r="E200" s="10"/>
      <c r="F200" s="43"/>
      <c r="G200" s="44"/>
    </row>
    <row r="201" spans="1:7" x14ac:dyDescent="0.35">
      <c r="A201" s="26" t="s">
        <v>149</v>
      </c>
      <c r="E201" s="80" t="s">
        <v>154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150</v>
      </c>
      <c r="E203" s="10"/>
      <c r="F203" s="43"/>
      <c r="G203" s="44"/>
    </row>
    <row r="204" spans="1:7" x14ac:dyDescent="0.35">
      <c r="A204" s="26" t="s">
        <v>151</v>
      </c>
      <c r="E204" s="80" t="s">
        <v>154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152</v>
      </c>
      <c r="E206" s="10"/>
      <c r="G206" s="44"/>
    </row>
    <row r="207" spans="1:7" x14ac:dyDescent="0.35">
      <c r="A207" s="26" t="s">
        <v>153</v>
      </c>
      <c r="E207" s="80" t="s">
        <v>154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23-A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771B-D4D5-4260-B38D-686E32533BA3}">
  <sheetPr codeName="Sheet9">
    <pageSetUpPr fitToPage="1"/>
  </sheetPr>
  <dimension ref="A1:IV228"/>
  <sheetViews>
    <sheetView showRuler="0" topLeftCell="A13" zoomScale="80" zoomScaleNormal="80" zoomScaleSheetLayoutView="90" workbookViewId="0">
      <selection activeCell="B59" sqref="B59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155</v>
      </c>
    </row>
    <row r="2" spans="1:13" ht="15.75" customHeight="1" x14ac:dyDescent="0.45">
      <c r="C2" s="5"/>
    </row>
    <row r="3" spans="1:13" ht="15.75" customHeight="1" x14ac:dyDescent="0.45">
      <c r="A3" s="2" t="s">
        <v>0</v>
      </c>
      <c r="B3" s="6">
        <v>45107</v>
      </c>
      <c r="C3" s="7" t="s">
        <v>1</v>
      </c>
      <c r="D3" s="2">
        <v>30</v>
      </c>
      <c r="E3" s="2" t="s">
        <v>2</v>
      </c>
      <c r="F3" s="8">
        <v>45078</v>
      </c>
      <c r="G3" s="2"/>
    </row>
    <row r="4" spans="1:13" ht="15.75" customHeight="1" x14ac:dyDescent="0.45">
      <c r="A4" s="2" t="s">
        <v>3</v>
      </c>
      <c r="B4" s="6">
        <v>45124</v>
      </c>
      <c r="C4" s="7" t="s">
        <v>4</v>
      </c>
      <c r="D4" s="9">
        <v>32</v>
      </c>
      <c r="E4" s="2" t="s">
        <v>5</v>
      </c>
      <c r="F4" s="8">
        <v>45107</v>
      </c>
      <c r="G4" s="2"/>
    </row>
    <row r="5" spans="1:13" ht="17.25" customHeight="1" x14ac:dyDescent="0.45">
      <c r="C5" s="5"/>
      <c r="E5" s="2" t="s">
        <v>6</v>
      </c>
      <c r="F5" s="8">
        <v>45092</v>
      </c>
      <c r="G5" s="2"/>
    </row>
    <row r="6" spans="1:13" ht="15.75" customHeight="1" x14ac:dyDescent="0.45">
      <c r="C6" s="5"/>
      <c r="E6" s="2" t="s">
        <v>7</v>
      </c>
      <c r="F6" s="8">
        <v>45124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8</v>
      </c>
      <c r="C9" s="14" t="s">
        <v>9</v>
      </c>
      <c r="D9" s="14" t="s">
        <v>10</v>
      </c>
      <c r="E9" s="14" t="s">
        <v>11</v>
      </c>
      <c r="F9" s="15" t="s">
        <v>12</v>
      </c>
    </row>
    <row r="10" spans="1:13" x14ac:dyDescent="0.35">
      <c r="A10" s="2" t="s">
        <v>13</v>
      </c>
      <c r="B10" s="16"/>
      <c r="C10" s="17">
        <v>1460472153.77</v>
      </c>
      <c r="D10" s="18">
        <v>1360053768.24</v>
      </c>
      <c r="E10" s="19">
        <v>1311281626.8499999</v>
      </c>
      <c r="F10" s="20">
        <f>IF(C12&lt;=0,0,E10/C12)</f>
        <v>1.0070642887427637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14</v>
      </c>
      <c r="B11" s="16"/>
      <c r="C11" s="23">
        <v>158388819.56</v>
      </c>
      <c r="D11" s="18">
        <v>142912660.74000001</v>
      </c>
      <c r="E11" s="19">
        <v>135591711.97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15</v>
      </c>
      <c r="B12" s="16"/>
      <c r="C12" s="24">
        <f>C10-C11</f>
        <v>1302083334.21</v>
      </c>
      <c r="D12" s="18">
        <v>1217141107.5</v>
      </c>
      <c r="E12" s="19">
        <v>1175689914.8799999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16</v>
      </c>
      <c r="B13" s="10"/>
      <c r="C13" s="24">
        <f>SUM(C14:C19)</f>
        <v>1302083334.21</v>
      </c>
      <c r="D13" s="18">
        <f>SUM(D14:D19)</f>
        <v>1217141107.5</v>
      </c>
      <c r="E13" s="19">
        <f>SUM(E14:E19)</f>
        <v>1175689914.8799999</v>
      </c>
      <c r="F13" s="20">
        <f>IF(C13&lt;=0,0,E13/C13)</f>
        <v>0.90292985401991521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17</v>
      </c>
      <c r="B14" s="27">
        <v>5.4239999999999997E-2</v>
      </c>
      <c r="C14" s="23">
        <v>300000000</v>
      </c>
      <c r="D14" s="18">
        <v>215057773.28999999</v>
      </c>
      <c r="E14" s="19">
        <v>173606580.66999987</v>
      </c>
      <c r="F14" s="20">
        <f t="shared" ref="F14:F19" si="0">IF(C14&lt;=0,0,E14/C14)</f>
        <v>0.57868860223333285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18</v>
      </c>
      <c r="B15" s="27">
        <v>5.3400000000000003E-2</v>
      </c>
      <c r="C15" s="23">
        <v>227500000</v>
      </c>
      <c r="D15" s="18">
        <v>227500000</v>
      </c>
      <c r="E15" s="19">
        <v>227500000</v>
      </c>
      <c r="F15" s="20">
        <f t="shared" si="0"/>
        <v>1</v>
      </c>
      <c r="G15" s="21"/>
      <c r="I15" s="22"/>
      <c r="J15" s="22"/>
      <c r="K15" s="22"/>
      <c r="L15" s="22"/>
      <c r="M15" s="22"/>
    </row>
    <row r="16" spans="1:13" x14ac:dyDescent="0.35">
      <c r="A16" s="26" t="s">
        <v>19</v>
      </c>
      <c r="B16" s="27">
        <v>5.71662E-2</v>
      </c>
      <c r="C16" s="23">
        <v>225000000</v>
      </c>
      <c r="D16" s="18">
        <v>225000000</v>
      </c>
      <c r="E16" s="19">
        <v>225000000</v>
      </c>
      <c r="F16" s="20">
        <f>IF(C16&lt;=0,0,E16/C16)</f>
        <v>1</v>
      </c>
      <c r="G16" s="21"/>
      <c r="I16" s="22"/>
      <c r="J16" s="22"/>
      <c r="K16" s="22"/>
      <c r="L16" s="22"/>
      <c r="M16" s="22"/>
    </row>
    <row r="17" spans="1:13" x14ac:dyDescent="0.35">
      <c r="A17" s="26" t="s">
        <v>20</v>
      </c>
      <c r="B17" s="27">
        <v>4.9099999999999998E-2</v>
      </c>
      <c r="C17" s="23">
        <v>402500000</v>
      </c>
      <c r="D17" s="18">
        <v>402500000</v>
      </c>
      <c r="E17" s="19">
        <v>402500000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21</v>
      </c>
      <c r="B18" s="27">
        <v>4.8500000000000001E-2</v>
      </c>
      <c r="C18" s="23">
        <v>95000000</v>
      </c>
      <c r="D18" s="18">
        <v>95000000</v>
      </c>
      <c r="E18" s="19">
        <v>95000000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22</v>
      </c>
      <c r="B19" s="27">
        <v>0</v>
      </c>
      <c r="C19" s="17">
        <v>52083334.210000001</v>
      </c>
      <c r="D19" s="18">
        <v>52083334.210000001</v>
      </c>
      <c r="E19" s="19">
        <v>52083334.210000001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23</v>
      </c>
      <c r="C22" s="32" t="s">
        <v>24</v>
      </c>
      <c r="D22" s="33" t="s">
        <v>25</v>
      </c>
      <c r="E22" s="33" t="s">
        <v>26</v>
      </c>
      <c r="F22" s="31"/>
    </row>
    <row r="23" spans="1:13" x14ac:dyDescent="0.35">
      <c r="A23" s="26" t="s">
        <v>17</v>
      </c>
      <c r="B23" s="18">
        <v>41451192.620000124</v>
      </c>
      <c r="C23" s="18">
        <v>1036865.21</v>
      </c>
      <c r="D23" s="34">
        <f>IF(C14&lt;=0,0,B23/(C14/1000))</f>
        <v>138.17064206666709</v>
      </c>
      <c r="E23" s="35">
        <f>IF(C14&lt;=0,0,C23/(C14/1000))</f>
        <v>3.4562173666666665</v>
      </c>
      <c r="F23" s="31"/>
    </row>
    <row r="24" spans="1:13" x14ac:dyDescent="0.35">
      <c r="A24" s="26" t="s">
        <v>18</v>
      </c>
      <c r="B24" s="18">
        <v>0</v>
      </c>
      <c r="C24" s="18">
        <v>1012375</v>
      </c>
      <c r="D24" s="34">
        <f t="shared" ref="D24:D28" si="1">IF(C15&lt;=0,0,B24/(C15/1000))</f>
        <v>0</v>
      </c>
      <c r="E24" s="35">
        <f t="shared" ref="E24:E28" si="2">IF(C15&lt;=0,0,C24/(C15/1000))</f>
        <v>4.45</v>
      </c>
      <c r="F24" s="31"/>
    </row>
    <row r="25" spans="1:13" x14ac:dyDescent="0.35">
      <c r="A25" s="26" t="s">
        <v>19</v>
      </c>
      <c r="B25" s="18">
        <v>0</v>
      </c>
      <c r="C25" s="18">
        <v>1143324</v>
      </c>
      <c r="D25" s="34">
        <f t="shared" si="1"/>
        <v>0</v>
      </c>
      <c r="E25" s="35">
        <f>IF(C16&lt;=0,0,C25/(C16/1000))</f>
        <v>5.0814399999999997</v>
      </c>
      <c r="F25" s="31"/>
    </row>
    <row r="26" spans="1:13" x14ac:dyDescent="0.35">
      <c r="A26" s="26" t="s">
        <v>20</v>
      </c>
      <c r="B26" s="18">
        <v>0</v>
      </c>
      <c r="C26" s="18">
        <v>1646895.83</v>
      </c>
      <c r="D26" s="34">
        <f t="shared" si="1"/>
        <v>0</v>
      </c>
      <c r="E26" s="35">
        <f t="shared" si="2"/>
        <v>4.0916666583850931</v>
      </c>
      <c r="F26" s="31"/>
    </row>
    <row r="27" spans="1:13" x14ac:dyDescent="0.35">
      <c r="A27" s="26" t="s">
        <v>21</v>
      </c>
      <c r="B27" s="18">
        <v>0</v>
      </c>
      <c r="C27" s="18">
        <v>383958.33</v>
      </c>
      <c r="D27" s="34">
        <f t="shared" si="1"/>
        <v>0</v>
      </c>
      <c r="E27" s="35">
        <f t="shared" si="2"/>
        <v>4.0416666315789476</v>
      </c>
      <c r="F27" s="31"/>
    </row>
    <row r="28" spans="1:13" x14ac:dyDescent="0.35">
      <c r="A28" s="26" t="s">
        <v>22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27</v>
      </c>
      <c r="B29" s="36">
        <f>SUM(B23:B28)</f>
        <v>41451192.620000124</v>
      </c>
      <c r="C29" s="36">
        <f>SUM(C23:C28)</f>
        <v>5223418.37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28</v>
      </c>
      <c r="E32" s="40"/>
    </row>
    <row r="33" spans="1:7" x14ac:dyDescent="0.35">
      <c r="E33" s="40"/>
    </row>
    <row r="34" spans="1:7" x14ac:dyDescent="0.35">
      <c r="A34" s="26" t="s">
        <v>29</v>
      </c>
    </row>
    <row r="35" spans="1:7" x14ac:dyDescent="0.35">
      <c r="A35" s="41" t="s">
        <v>30</v>
      </c>
      <c r="E35" s="42">
        <v>3775095</v>
      </c>
      <c r="F35" s="43"/>
      <c r="G35" s="44"/>
    </row>
    <row r="36" spans="1:7" x14ac:dyDescent="0.35">
      <c r="A36" s="41" t="s">
        <v>31</v>
      </c>
      <c r="E36" s="45">
        <v>0</v>
      </c>
      <c r="F36" s="43"/>
      <c r="G36" s="44"/>
    </row>
    <row r="37" spans="1:7" x14ac:dyDescent="0.35">
      <c r="A37" s="26" t="s">
        <v>32</v>
      </c>
      <c r="E37" s="42">
        <f>SUM(E35:E36)</f>
        <v>3775095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33</v>
      </c>
      <c r="E39" s="46"/>
      <c r="F39" s="43"/>
      <c r="G39" s="44"/>
    </row>
    <row r="40" spans="1:7" x14ac:dyDescent="0.35">
      <c r="A40" s="41" t="s">
        <v>34</v>
      </c>
      <c r="E40" s="42">
        <v>48573504.350000001</v>
      </c>
      <c r="F40" s="43"/>
      <c r="G40" s="44"/>
    </row>
    <row r="41" spans="1:7" x14ac:dyDescent="0.35">
      <c r="A41" s="41" t="s">
        <v>35</v>
      </c>
      <c r="E41" s="45">
        <v>0</v>
      </c>
      <c r="F41" s="43"/>
      <c r="G41" s="44"/>
    </row>
    <row r="42" spans="1:7" x14ac:dyDescent="0.35">
      <c r="A42" s="26" t="s">
        <v>36</v>
      </c>
      <c r="E42" s="42">
        <f>SUM(E40:E41)</f>
        <v>48573504.350000001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37</v>
      </c>
      <c r="E44" s="42">
        <v>68230.460000000006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38</v>
      </c>
      <c r="E47" s="49">
        <f>E37+E42+E44</f>
        <v>52416829.810000002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39</v>
      </c>
      <c r="D49" s="51"/>
      <c r="E49" s="52"/>
      <c r="F49" s="43"/>
      <c r="G49" s="44"/>
    </row>
    <row r="50" spans="1:7" x14ac:dyDescent="0.35">
      <c r="D50" s="53" t="s">
        <v>40</v>
      </c>
      <c r="E50" s="53" t="s">
        <v>41</v>
      </c>
      <c r="F50" s="43"/>
      <c r="G50" s="44"/>
    </row>
    <row r="51" spans="1:7" x14ac:dyDescent="0.35">
      <c r="A51" s="26" t="s">
        <v>42</v>
      </c>
      <c r="D51" s="54">
        <v>71135</v>
      </c>
      <c r="E51" s="48">
        <v>1217141107.5</v>
      </c>
      <c r="F51" s="43"/>
      <c r="G51" s="44"/>
    </row>
    <row r="52" spans="1:7" x14ac:dyDescent="0.35">
      <c r="A52" s="26" t="s">
        <v>43</v>
      </c>
      <c r="D52" s="10"/>
      <c r="E52" s="45">
        <f>D12-E12</f>
        <v>41451192.620000124</v>
      </c>
      <c r="F52" s="43"/>
      <c r="G52" s="44"/>
    </row>
    <row r="53" spans="1:7" x14ac:dyDescent="0.35">
      <c r="A53" s="26"/>
      <c r="D53" s="55">
        <v>70069</v>
      </c>
      <c r="E53" s="56">
        <f>E51-E52</f>
        <v>1175689914.8799999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44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38</v>
      </c>
      <c r="E57" s="57">
        <f>E47</f>
        <v>52416829.810000002</v>
      </c>
      <c r="F57" s="43"/>
      <c r="G57" s="44"/>
    </row>
    <row r="58" spans="1:7" x14ac:dyDescent="0.35">
      <c r="A58" s="26" t="s">
        <v>45</v>
      </c>
      <c r="E58" s="57">
        <v>0</v>
      </c>
      <c r="F58" s="43"/>
      <c r="G58" s="44"/>
    </row>
    <row r="59" spans="1:7" x14ac:dyDescent="0.35">
      <c r="A59" s="26" t="s">
        <v>46</v>
      </c>
      <c r="E59" s="12">
        <f>SUM(E57:E58)</f>
        <v>52416829.810000002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47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48</v>
      </c>
      <c r="F63" s="43"/>
      <c r="G63" s="44"/>
    </row>
    <row r="64" spans="1:7" x14ac:dyDescent="0.35">
      <c r="A64" s="41" t="s">
        <v>49</v>
      </c>
      <c r="E64" s="57">
        <v>1133378.1399999999</v>
      </c>
      <c r="F64" s="43"/>
      <c r="G64" s="44"/>
    </row>
    <row r="65" spans="1:7" x14ac:dyDescent="0.35">
      <c r="A65" s="41" t="s">
        <v>50</v>
      </c>
      <c r="E65" s="57">
        <v>1133378.1399999999</v>
      </c>
      <c r="F65" s="43"/>
      <c r="G65" s="44"/>
    </row>
    <row r="66" spans="1:7" x14ac:dyDescent="0.35">
      <c r="A66" s="41" t="s">
        <v>51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52</v>
      </c>
      <c r="F68" s="43"/>
      <c r="G68" s="44"/>
    </row>
    <row r="69" spans="1:7" x14ac:dyDescent="0.35">
      <c r="A69" s="41" t="s">
        <v>53</v>
      </c>
      <c r="F69" s="43"/>
      <c r="G69" s="44"/>
    </row>
    <row r="70" spans="1:7" x14ac:dyDescent="0.35">
      <c r="A70" s="58" t="s">
        <v>54</v>
      </c>
      <c r="E70" s="57">
        <v>0</v>
      </c>
      <c r="F70" s="43"/>
      <c r="G70" s="44"/>
    </row>
    <row r="71" spans="1:7" x14ac:dyDescent="0.35">
      <c r="A71" s="58" t="s">
        <v>55</v>
      </c>
      <c r="E71" s="57">
        <v>0</v>
      </c>
      <c r="F71" s="43"/>
      <c r="G71" s="44"/>
    </row>
    <row r="72" spans="1:7" x14ac:dyDescent="0.35">
      <c r="A72" s="58" t="s">
        <v>56</v>
      </c>
      <c r="E72" s="57">
        <v>1036865.21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57</v>
      </c>
      <c r="E74" s="57">
        <v>1036865.21</v>
      </c>
      <c r="F74" s="43"/>
      <c r="G74" s="44"/>
    </row>
    <row r="75" spans="1:7" x14ac:dyDescent="0.35">
      <c r="A75" s="58" t="s">
        <v>58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59</v>
      </c>
      <c r="F77" s="43"/>
      <c r="G77" s="44"/>
    </row>
    <row r="78" spans="1:7" x14ac:dyDescent="0.35">
      <c r="A78" s="58" t="s">
        <v>60</v>
      </c>
      <c r="E78" s="57">
        <v>0</v>
      </c>
      <c r="F78" s="43"/>
      <c r="G78" s="44"/>
    </row>
    <row r="79" spans="1:7" x14ac:dyDescent="0.35">
      <c r="A79" s="58" t="s">
        <v>61</v>
      </c>
      <c r="E79" s="57">
        <v>0</v>
      </c>
      <c r="F79" s="43"/>
      <c r="G79" s="44"/>
    </row>
    <row r="80" spans="1:7" x14ac:dyDescent="0.35">
      <c r="A80" s="58" t="s">
        <v>62</v>
      </c>
      <c r="E80" s="57">
        <v>1012375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63</v>
      </c>
      <c r="E82" s="57">
        <v>1012375</v>
      </c>
      <c r="F82" s="43"/>
      <c r="G82" s="44"/>
    </row>
    <row r="83" spans="1:7" x14ac:dyDescent="0.35">
      <c r="A83" s="58" t="s">
        <v>64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65</v>
      </c>
      <c r="F85" s="43"/>
      <c r="G85" s="44"/>
    </row>
    <row r="86" spans="1:7" x14ac:dyDescent="0.35">
      <c r="A86" s="58" t="s">
        <v>66</v>
      </c>
      <c r="E86" s="57">
        <v>0</v>
      </c>
      <c r="F86" s="43"/>
      <c r="G86" s="44"/>
    </row>
    <row r="87" spans="1:7" x14ac:dyDescent="0.35">
      <c r="A87" s="58" t="s">
        <v>67</v>
      </c>
      <c r="E87" s="57">
        <v>0</v>
      </c>
      <c r="F87" s="43"/>
      <c r="G87" s="44"/>
    </row>
    <row r="88" spans="1:7" x14ac:dyDescent="0.35">
      <c r="A88" s="58" t="s">
        <v>68</v>
      </c>
      <c r="E88" s="57">
        <v>1143324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69</v>
      </c>
      <c r="E90" s="57">
        <v>1143324</v>
      </c>
      <c r="F90" s="43"/>
      <c r="G90" s="44"/>
    </row>
    <row r="91" spans="1:7" x14ac:dyDescent="0.35">
      <c r="A91" s="58" t="s">
        <v>70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71</v>
      </c>
      <c r="F93" s="43"/>
      <c r="G93" s="44"/>
    </row>
    <row r="94" spans="1:7" x14ac:dyDescent="0.35">
      <c r="A94" s="58" t="s">
        <v>72</v>
      </c>
      <c r="E94" s="57">
        <v>0</v>
      </c>
      <c r="F94" s="43"/>
      <c r="G94" s="44"/>
    </row>
    <row r="95" spans="1:7" x14ac:dyDescent="0.35">
      <c r="A95" s="58" t="s">
        <v>73</v>
      </c>
      <c r="E95" s="57">
        <v>0</v>
      </c>
      <c r="F95" s="43"/>
      <c r="G95" s="44"/>
    </row>
    <row r="96" spans="1:7" x14ac:dyDescent="0.35">
      <c r="A96" s="58" t="s">
        <v>74</v>
      </c>
      <c r="E96" s="57">
        <v>1646895.83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75</v>
      </c>
      <c r="E98" s="57">
        <v>1646895.83</v>
      </c>
      <c r="F98" s="43"/>
      <c r="G98" s="44"/>
    </row>
    <row r="99" spans="1:7" x14ac:dyDescent="0.35">
      <c r="A99" s="58" t="s">
        <v>76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77</v>
      </c>
      <c r="F101" s="43"/>
      <c r="G101" s="44"/>
    </row>
    <row r="102" spans="1:7" x14ac:dyDescent="0.35">
      <c r="A102" s="58" t="s">
        <v>78</v>
      </c>
      <c r="E102" s="57">
        <v>0</v>
      </c>
      <c r="F102" s="43"/>
      <c r="G102" s="44"/>
    </row>
    <row r="103" spans="1:7" x14ac:dyDescent="0.35">
      <c r="A103" s="58" t="s">
        <v>79</v>
      </c>
      <c r="E103" s="57">
        <v>0</v>
      </c>
      <c r="F103" s="43"/>
      <c r="G103" s="44"/>
    </row>
    <row r="104" spans="1:7" x14ac:dyDescent="0.35">
      <c r="A104" s="58" t="s">
        <v>80</v>
      </c>
      <c r="E104" s="57">
        <v>383958.33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81</v>
      </c>
      <c r="E106" s="57">
        <v>383958.33</v>
      </c>
      <c r="F106" s="43"/>
      <c r="G106" s="44"/>
    </row>
    <row r="107" spans="1:7" x14ac:dyDescent="0.35">
      <c r="A107" s="58" t="s">
        <v>82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83</v>
      </c>
      <c r="F109" s="43"/>
      <c r="G109" s="44"/>
    </row>
    <row r="110" spans="1:7" x14ac:dyDescent="0.35">
      <c r="A110" s="58" t="s">
        <v>84</v>
      </c>
      <c r="E110" s="12">
        <f>E72+E80+E88+E96+E104</f>
        <v>5223418.37</v>
      </c>
      <c r="F110" s="43"/>
      <c r="G110" s="44"/>
    </row>
    <row r="111" spans="1:7" x14ac:dyDescent="0.35">
      <c r="A111" s="58" t="s">
        <v>85</v>
      </c>
      <c r="E111" s="12">
        <f>E74+E82+E90+E98+E106</f>
        <v>5223418.37</v>
      </c>
      <c r="F111" s="43"/>
      <c r="G111" s="44"/>
    </row>
    <row r="112" spans="1:7" x14ac:dyDescent="0.35">
      <c r="A112" s="58" t="s">
        <v>86</v>
      </c>
      <c r="E112" s="12">
        <f>E70+E78+E94+E102</f>
        <v>0</v>
      </c>
      <c r="F112" s="43"/>
      <c r="G112" s="44"/>
    </row>
    <row r="113" spans="1:7" x14ac:dyDescent="0.35">
      <c r="A113" s="58" t="s">
        <v>87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88</v>
      </c>
      <c r="E115" s="22">
        <v>46060033.299800001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89</v>
      </c>
      <c r="E117" s="59">
        <v>41451192.620000124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90</v>
      </c>
      <c r="E119" s="57">
        <v>0</v>
      </c>
      <c r="F119" s="43"/>
      <c r="G119" s="44"/>
    </row>
    <row r="120" spans="1:7" x14ac:dyDescent="0.35">
      <c r="A120" s="41" t="s">
        <v>91</v>
      </c>
      <c r="E120" s="60">
        <v>41451192.620000124</v>
      </c>
      <c r="F120" s="43"/>
      <c r="G120" s="44"/>
    </row>
    <row r="121" spans="1:7" x14ac:dyDescent="0.35">
      <c r="A121" s="41" t="s">
        <v>92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93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94</v>
      </c>
      <c r="E125" s="57">
        <v>0</v>
      </c>
      <c r="F125" s="43"/>
      <c r="G125" s="44"/>
    </row>
    <row r="126" spans="1:7" x14ac:dyDescent="0.35">
      <c r="A126" s="41" t="s">
        <v>95</v>
      </c>
      <c r="E126" s="12">
        <v>0</v>
      </c>
      <c r="F126" s="43"/>
      <c r="G126" s="44"/>
    </row>
    <row r="127" spans="1:7" x14ac:dyDescent="0.35">
      <c r="A127" s="41" t="s">
        <v>96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97</v>
      </c>
      <c r="E129" s="12">
        <v>4608840.6797998771</v>
      </c>
      <c r="F129" s="43"/>
      <c r="G129" s="44"/>
    </row>
    <row r="130" spans="1:7" x14ac:dyDescent="0.35">
      <c r="A130" s="41" t="s">
        <v>98</v>
      </c>
      <c r="E130" s="57">
        <v>0</v>
      </c>
      <c r="F130" s="43"/>
      <c r="G130" s="44"/>
    </row>
    <row r="131" spans="1:7" x14ac:dyDescent="0.35">
      <c r="A131" s="26" t="s">
        <v>99</v>
      </c>
      <c r="E131" s="12">
        <f>E129-E130</f>
        <v>4608840.6797998771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100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101</v>
      </c>
      <c r="E135" s="57">
        <v>0</v>
      </c>
      <c r="F135" s="43"/>
      <c r="G135" s="44"/>
    </row>
    <row r="136" spans="1:7" hidden="1" x14ac:dyDescent="0.35">
      <c r="A136" s="26" t="s">
        <v>102</v>
      </c>
      <c r="E136" s="61">
        <v>0</v>
      </c>
      <c r="F136" s="43"/>
      <c r="G136" s="44"/>
    </row>
    <row r="137" spans="1:7" hidden="1" x14ac:dyDescent="0.35">
      <c r="A137" s="26" t="s">
        <v>103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104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105</v>
      </c>
      <c r="E143" s="12">
        <v>3255208.34</v>
      </c>
      <c r="F143" s="43"/>
      <c r="G143" s="44"/>
    </row>
    <row r="144" spans="1:7" x14ac:dyDescent="0.35">
      <c r="A144" s="26" t="s">
        <v>106</v>
      </c>
      <c r="E144" s="12">
        <v>3255208.34</v>
      </c>
      <c r="G144" s="44"/>
    </row>
    <row r="145" spans="1:256" x14ac:dyDescent="0.35">
      <c r="A145" s="26" t="s">
        <v>107</v>
      </c>
      <c r="E145" s="57">
        <v>3255208.34</v>
      </c>
      <c r="F145" s="43"/>
      <c r="G145" s="44"/>
    </row>
    <row r="146" spans="1:256" x14ac:dyDescent="0.35">
      <c r="A146" s="62" t="s">
        <v>108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109</v>
      </c>
      <c r="E147" s="12"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110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111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112</v>
      </c>
      <c r="E153" s="64">
        <v>3.2720150000000003E-2</v>
      </c>
      <c r="F153" s="43"/>
      <c r="G153" s="44"/>
    </row>
    <row r="154" spans="1:256" x14ac:dyDescent="0.35">
      <c r="A154" s="26" t="s">
        <v>113</v>
      </c>
      <c r="E154" s="60">
        <v>49.297482000000002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41</v>
      </c>
      <c r="E156" s="53" t="s">
        <v>40</v>
      </c>
      <c r="F156" s="43"/>
      <c r="G156" s="44"/>
    </row>
    <row r="157" spans="1:256" x14ac:dyDescent="0.35">
      <c r="A157" s="26" t="s">
        <v>114</v>
      </c>
      <c r="D157" s="12">
        <v>198637.04</v>
      </c>
      <c r="E157" s="2">
        <v>6</v>
      </c>
      <c r="F157" s="65"/>
      <c r="G157" s="44"/>
    </row>
    <row r="158" spans="1:256" x14ac:dyDescent="0.35">
      <c r="A158" s="26" t="s">
        <v>115</v>
      </c>
      <c r="D158" s="61">
        <v>68230.460000000006</v>
      </c>
      <c r="F158" s="43"/>
      <c r="G158" s="44"/>
    </row>
    <row r="159" spans="1:256" x14ac:dyDescent="0.35">
      <c r="A159" s="2" t="s">
        <v>116</v>
      </c>
      <c r="D159" s="22">
        <f>+D157-D158</f>
        <v>130406.58</v>
      </c>
    </row>
    <row r="160" spans="1:256" x14ac:dyDescent="0.35">
      <c r="A160" s="26" t="s">
        <v>117</v>
      </c>
      <c r="D160" s="12">
        <v>1360053768.24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118</v>
      </c>
      <c r="D162" s="66">
        <v>0</v>
      </c>
      <c r="F162" s="65"/>
      <c r="G162" s="44"/>
    </row>
    <row r="163" spans="1:7" x14ac:dyDescent="0.35">
      <c r="A163" s="26" t="s">
        <v>119</v>
      </c>
      <c r="D163" s="66">
        <v>1.105815E-3</v>
      </c>
      <c r="F163" s="65"/>
      <c r="G163" s="44"/>
    </row>
    <row r="164" spans="1:7" x14ac:dyDescent="0.35">
      <c r="A164" s="26" t="s">
        <v>120</v>
      </c>
      <c r="D164" s="66">
        <v>8.7649250000000005E-4</v>
      </c>
      <c r="F164" s="65"/>
      <c r="G164" s="44"/>
    </row>
    <row r="165" spans="1:7" x14ac:dyDescent="0.35">
      <c r="A165" s="26" t="s">
        <v>121</v>
      </c>
      <c r="D165" s="66">
        <f>IF(D160&lt;=0,0,12*(D157-D158)/D160)</f>
        <v>1.1506008045733789E-3</v>
      </c>
      <c r="F165" s="43"/>
      <c r="G165" s="44"/>
    </row>
    <row r="166" spans="1:7" x14ac:dyDescent="0.35">
      <c r="A166" s="26" t="s">
        <v>122</v>
      </c>
      <c r="D166" s="64">
        <f>AVERAGE(D162:D165)</f>
        <v>7.8322707614334472E-4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123</v>
      </c>
      <c r="D168" s="22">
        <v>368135.22000000003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124</v>
      </c>
      <c r="D170" s="53" t="s">
        <v>41</v>
      </c>
      <c r="E170" s="53" t="s">
        <v>40</v>
      </c>
      <c r="F170" s="67" t="s">
        <v>125</v>
      </c>
      <c r="G170" s="44"/>
    </row>
    <row r="171" spans="1:7" x14ac:dyDescent="0.35">
      <c r="A171" s="41" t="s">
        <v>126</v>
      </c>
      <c r="D171" s="57">
        <v>1996856.3</v>
      </c>
      <c r="E171" s="68">
        <v>86</v>
      </c>
      <c r="F171" s="66">
        <v>1.5228279410860871E-3</v>
      </c>
      <c r="G171" s="44"/>
    </row>
    <row r="172" spans="1:7" x14ac:dyDescent="0.35">
      <c r="A172" s="41" t="s">
        <v>127</v>
      </c>
      <c r="D172" s="57">
        <v>138040.59</v>
      </c>
      <c r="E172" s="68">
        <v>11</v>
      </c>
      <c r="F172" s="66">
        <v>1.0527150474273421E-4</v>
      </c>
      <c r="G172" s="44"/>
    </row>
    <row r="173" spans="1:7" x14ac:dyDescent="0.35">
      <c r="A173" s="41" t="s">
        <v>128</v>
      </c>
      <c r="D173" s="19">
        <v>33051.870000000003</v>
      </c>
      <c r="E173" s="69">
        <v>1</v>
      </c>
      <c r="F173" s="66">
        <v>2.5205775268428183E-5</v>
      </c>
      <c r="G173" s="44"/>
    </row>
    <row r="174" spans="1:7" x14ac:dyDescent="0.35">
      <c r="A174" s="41" t="s">
        <v>129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130</v>
      </c>
      <c r="D175" s="73">
        <f>SUM(D171:D174)</f>
        <v>2167948.7600000002</v>
      </c>
      <c r="E175" s="68">
        <f>SUM(E171:E174)</f>
        <v>98</v>
      </c>
      <c r="F175" s="74">
        <f>SUM(F171:F174)</f>
        <v>1.6533052210972495E-3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131</v>
      </c>
      <c r="D177" s="66"/>
      <c r="E177" s="66"/>
      <c r="F177" s="65"/>
      <c r="G177" s="44"/>
    </row>
    <row r="178" spans="1:7" x14ac:dyDescent="0.35">
      <c r="A178" s="26" t="s">
        <v>132</v>
      </c>
      <c r="D178" s="66">
        <v>0</v>
      </c>
      <c r="E178" s="66">
        <v>0</v>
      </c>
      <c r="F178" s="65"/>
      <c r="G178" s="44"/>
    </row>
    <row r="179" spans="1:7" x14ac:dyDescent="0.35">
      <c r="A179" s="26" t="s">
        <v>133</v>
      </c>
      <c r="D179" s="66">
        <v>0</v>
      </c>
      <c r="E179" s="66">
        <v>0</v>
      </c>
      <c r="F179" s="65"/>
      <c r="G179" s="44"/>
    </row>
    <row r="180" spans="1:7" x14ac:dyDescent="0.35">
      <c r="A180" s="26" t="s">
        <v>134</v>
      </c>
      <c r="D180" s="66">
        <v>1.6151530000000001E-4</v>
      </c>
      <c r="E180" s="66">
        <v>1.124622E-4</v>
      </c>
      <c r="F180" s="65"/>
      <c r="G180" s="44"/>
    </row>
    <row r="181" spans="1:7" x14ac:dyDescent="0.35">
      <c r="A181" s="26" t="s">
        <v>135</v>
      </c>
      <c r="D181" s="66">
        <v>1.3047728001116239E-4</v>
      </c>
      <c r="E181" s="66">
        <f>IF(D53&lt;=0,0,SUM('Jun23'!E172:E174)/D53)</f>
        <v>1.7125975823830796E-4</v>
      </c>
      <c r="F181" s="43"/>
      <c r="G181" s="44"/>
    </row>
    <row r="182" spans="1:7" x14ac:dyDescent="0.35">
      <c r="A182" s="26" t="s">
        <v>136</v>
      </c>
      <c r="D182" s="66">
        <f>AVERAGE(D178:D181)</f>
        <v>7.2998145002790599E-5</v>
      </c>
      <c r="E182" s="66">
        <f>AVERAGE(E178:E181)</f>
        <v>7.0930489559576987E-5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137</v>
      </c>
      <c r="D184" s="75">
        <v>255699.55</v>
      </c>
      <c r="F184" s="43"/>
      <c r="G184" s="44"/>
    </row>
    <row r="185" spans="1:7" x14ac:dyDescent="0.35">
      <c r="A185" s="2" t="s">
        <v>138</v>
      </c>
      <c r="D185" s="63">
        <v>1.949997199413593E-4</v>
      </c>
      <c r="F185" s="43"/>
      <c r="G185" s="44"/>
    </row>
    <row r="186" spans="1:7" x14ac:dyDescent="0.35">
      <c r="A186" s="2" t="s">
        <v>139</v>
      </c>
      <c r="D186" s="66">
        <v>4.9000000000000002E-2</v>
      </c>
      <c r="F186" s="43"/>
      <c r="G186" s="44"/>
    </row>
    <row r="187" spans="1:7" x14ac:dyDescent="0.35">
      <c r="A187" s="2" t="s">
        <v>140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141</v>
      </c>
      <c r="D189" s="77">
        <v>3296391.11</v>
      </c>
      <c r="F189" s="43"/>
      <c r="G189" s="44"/>
    </row>
    <row r="190" spans="1:7" x14ac:dyDescent="0.35">
      <c r="A190" s="2" t="s">
        <v>142</v>
      </c>
      <c r="B190" s="78"/>
      <c r="C190" s="78"/>
      <c r="D190" s="79">
        <v>130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143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144</v>
      </c>
      <c r="E195" s="10"/>
      <c r="F195" s="43"/>
      <c r="G195" s="44"/>
    </row>
    <row r="196" spans="1:7" x14ac:dyDescent="0.35">
      <c r="A196" s="26" t="s">
        <v>145</v>
      </c>
      <c r="E196" s="10"/>
      <c r="F196" s="43"/>
      <c r="G196" s="44"/>
    </row>
    <row r="197" spans="1:7" x14ac:dyDescent="0.35">
      <c r="A197" s="26" t="s">
        <v>146</v>
      </c>
      <c r="E197" s="80"/>
      <c r="F197" s="43"/>
      <c r="G197" s="44"/>
    </row>
    <row r="198" spans="1:7" x14ac:dyDescent="0.35">
      <c r="A198" s="26" t="s">
        <v>147</v>
      </c>
      <c r="E198" s="80" t="s">
        <v>154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148</v>
      </c>
      <c r="E200" s="10"/>
      <c r="F200" s="43"/>
      <c r="G200" s="44"/>
    </row>
    <row r="201" spans="1:7" x14ac:dyDescent="0.35">
      <c r="A201" s="26" t="s">
        <v>149</v>
      </c>
      <c r="E201" s="80" t="s">
        <v>154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150</v>
      </c>
      <c r="E203" s="10"/>
      <c r="F203" s="43"/>
      <c r="G203" s="44"/>
    </row>
    <row r="204" spans="1:7" x14ac:dyDescent="0.35">
      <c r="A204" s="26" t="s">
        <v>151</v>
      </c>
      <c r="E204" s="80" t="s">
        <v>154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152</v>
      </c>
      <c r="E206" s="10"/>
      <c r="G206" s="44"/>
    </row>
    <row r="207" spans="1:7" x14ac:dyDescent="0.35">
      <c r="A207" s="26" t="s">
        <v>153</v>
      </c>
      <c r="E207" s="80" t="s">
        <v>154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23-A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464B-9811-44BF-BA4D-3063FA4D2743}">
  <sheetPr codeName="Sheet8">
    <pageSetUpPr fitToPage="1"/>
  </sheetPr>
  <dimension ref="A1:IV228"/>
  <sheetViews>
    <sheetView showRuler="0" zoomScale="80" zoomScaleNormal="80" zoomScaleSheetLayoutView="90" workbookViewId="0">
      <selection activeCell="B16" sqref="B16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155</v>
      </c>
    </row>
    <row r="2" spans="1:13" ht="15.75" customHeight="1" x14ac:dyDescent="0.45">
      <c r="C2" s="5"/>
    </row>
    <row r="3" spans="1:13" ht="15.75" customHeight="1" x14ac:dyDescent="0.45">
      <c r="A3" s="2" t="s">
        <v>0</v>
      </c>
      <c r="B3" s="6">
        <v>45077</v>
      </c>
      <c r="C3" s="7" t="s">
        <v>1</v>
      </c>
      <c r="D3" s="2">
        <v>30</v>
      </c>
      <c r="E3" s="2" t="s">
        <v>2</v>
      </c>
      <c r="F3" s="8">
        <v>45047</v>
      </c>
      <c r="G3" s="2"/>
    </row>
    <row r="4" spans="1:13" ht="15.75" customHeight="1" x14ac:dyDescent="0.45">
      <c r="A4" s="2" t="s">
        <v>3</v>
      </c>
      <c r="B4" s="6">
        <v>45092</v>
      </c>
      <c r="C4" s="7" t="s">
        <v>4</v>
      </c>
      <c r="D4" s="9">
        <v>31</v>
      </c>
      <c r="E4" s="2" t="s">
        <v>5</v>
      </c>
      <c r="F4" s="8">
        <v>45077</v>
      </c>
      <c r="G4" s="2"/>
    </row>
    <row r="5" spans="1:13" ht="17.25" customHeight="1" x14ac:dyDescent="0.45">
      <c r="C5" s="5"/>
      <c r="E5" s="2" t="s">
        <v>6</v>
      </c>
      <c r="F5" s="8">
        <v>45061</v>
      </c>
      <c r="G5" s="2"/>
    </row>
    <row r="6" spans="1:13" ht="15.75" customHeight="1" x14ac:dyDescent="0.45">
      <c r="C6" s="5"/>
      <c r="E6" s="2" t="s">
        <v>7</v>
      </c>
      <c r="F6" s="8">
        <v>45092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8</v>
      </c>
      <c r="C9" s="14" t="s">
        <v>9</v>
      </c>
      <c r="D9" s="14" t="s">
        <v>10</v>
      </c>
      <c r="E9" s="14" t="s">
        <v>11</v>
      </c>
      <c r="F9" s="15" t="s">
        <v>12</v>
      </c>
    </row>
    <row r="10" spans="1:13" x14ac:dyDescent="0.35">
      <c r="A10" s="2" t="s">
        <v>13</v>
      </c>
      <c r="B10" s="16"/>
      <c r="C10" s="17">
        <v>1460472153.77</v>
      </c>
      <c r="D10" s="18">
        <v>1412141795.8299999</v>
      </c>
      <c r="E10" s="19">
        <v>1360053768.24</v>
      </c>
      <c r="F10" s="20">
        <f>IF(C12&lt;=0,0,E10/C12)</f>
        <v>1.0445212933050647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14</v>
      </c>
      <c r="B11" s="16"/>
      <c r="C11" s="23">
        <v>158388819.56</v>
      </c>
      <c r="D11" s="18">
        <v>150872813.74000001</v>
      </c>
      <c r="E11" s="19">
        <v>142912660.74000001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15</v>
      </c>
      <c r="B12" s="16"/>
      <c r="C12" s="24">
        <f>C10-C11</f>
        <v>1302083334.21</v>
      </c>
      <c r="D12" s="18">
        <v>1261268982.0899999</v>
      </c>
      <c r="E12" s="19">
        <v>1217141107.5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16</v>
      </c>
      <c r="B13" s="10"/>
      <c r="C13" s="24">
        <f>SUM(C14:C19)</f>
        <v>1302083334.21</v>
      </c>
      <c r="D13" s="18">
        <f>SUM(D14:D19)</f>
        <v>1261268982.0900002</v>
      </c>
      <c r="E13" s="19">
        <f>SUM(E14:E19)</f>
        <v>1217141107.5</v>
      </c>
      <c r="F13" s="20">
        <f>IF(C13&lt;=0,0,E13/C13)</f>
        <v>0.93476436993064183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17</v>
      </c>
      <c r="B14" s="27">
        <v>5.4239999999999997E-2</v>
      </c>
      <c r="C14" s="23">
        <v>300000000</v>
      </c>
      <c r="D14" s="18">
        <v>259185647.88</v>
      </c>
      <c r="E14" s="19">
        <v>215057773.28999984</v>
      </c>
      <c r="F14" s="20">
        <f t="shared" ref="F14:F19" si="0">IF(C14&lt;=0,0,E14/C14)</f>
        <v>0.71685924429999948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18</v>
      </c>
      <c r="B15" s="27">
        <v>5.3400000000000003E-2</v>
      </c>
      <c r="C15" s="23">
        <v>227500000</v>
      </c>
      <c r="D15" s="18">
        <v>227500000</v>
      </c>
      <c r="E15" s="19">
        <v>227500000</v>
      </c>
      <c r="F15" s="20">
        <f t="shared" si="0"/>
        <v>1</v>
      </c>
      <c r="G15" s="21"/>
      <c r="I15" s="22"/>
      <c r="J15" s="22"/>
      <c r="K15" s="22"/>
      <c r="L15" s="22"/>
      <c r="M15" s="22"/>
    </row>
    <row r="16" spans="1:13" x14ac:dyDescent="0.35">
      <c r="A16" s="26" t="s">
        <v>19</v>
      </c>
      <c r="B16" s="27">
        <v>5.52227E-2</v>
      </c>
      <c r="C16" s="23">
        <v>225000000</v>
      </c>
      <c r="D16" s="18">
        <v>225000000</v>
      </c>
      <c r="E16" s="19">
        <v>225000000</v>
      </c>
      <c r="F16" s="20">
        <f>IF(C16&lt;=0,0,E16/C16)</f>
        <v>1</v>
      </c>
      <c r="G16" s="21"/>
      <c r="I16" s="22"/>
      <c r="J16" s="22"/>
      <c r="K16" s="22"/>
      <c r="L16" s="22"/>
      <c r="M16" s="22"/>
    </row>
    <row r="17" spans="1:13" x14ac:dyDescent="0.35">
      <c r="A17" s="26" t="s">
        <v>20</v>
      </c>
      <c r="B17" s="27">
        <v>4.9099999999999998E-2</v>
      </c>
      <c r="C17" s="23">
        <v>402500000</v>
      </c>
      <c r="D17" s="18">
        <v>402500000</v>
      </c>
      <c r="E17" s="19">
        <v>402500000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21</v>
      </c>
      <c r="B18" s="27">
        <v>4.8500000000000001E-2</v>
      </c>
      <c r="C18" s="23">
        <v>95000000</v>
      </c>
      <c r="D18" s="18">
        <v>95000000</v>
      </c>
      <c r="E18" s="19">
        <v>95000000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22</v>
      </c>
      <c r="B19" s="27">
        <v>0</v>
      </c>
      <c r="C19" s="17">
        <v>52083334.210000001</v>
      </c>
      <c r="D19" s="18">
        <v>52083334.210000001</v>
      </c>
      <c r="E19" s="19">
        <v>52083334.210000001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23</v>
      </c>
      <c r="C22" s="32" t="s">
        <v>24</v>
      </c>
      <c r="D22" s="33" t="s">
        <v>25</v>
      </c>
      <c r="E22" s="33" t="s">
        <v>26</v>
      </c>
      <c r="F22" s="31"/>
    </row>
    <row r="23" spans="1:13" x14ac:dyDescent="0.35">
      <c r="A23" s="26" t="s">
        <v>17</v>
      </c>
      <c r="B23" s="18">
        <v>44127874.590000153</v>
      </c>
      <c r="C23" s="18">
        <v>1210569.77</v>
      </c>
      <c r="D23" s="34">
        <f>IF(C14&lt;=0,0,B23/(C14/1000))</f>
        <v>147.0929153000005</v>
      </c>
      <c r="E23" s="35">
        <f>IF(C14&lt;=0,0,C23/(C14/1000))</f>
        <v>4.0352325666666671</v>
      </c>
      <c r="F23" s="31"/>
    </row>
    <row r="24" spans="1:13" x14ac:dyDescent="0.35">
      <c r="A24" s="26" t="s">
        <v>18</v>
      </c>
      <c r="B24" s="18">
        <v>0</v>
      </c>
      <c r="C24" s="18">
        <v>1012375</v>
      </c>
      <c r="D24" s="34">
        <f t="shared" ref="D24:D28" si="1">IF(C15&lt;=0,0,B24/(C15/1000))</f>
        <v>0</v>
      </c>
      <c r="E24" s="35">
        <f t="shared" ref="E24:E28" si="2">IF(C15&lt;=0,0,C24/(C15/1000))</f>
        <v>4.45</v>
      </c>
      <c r="F24" s="31"/>
    </row>
    <row r="25" spans="1:13" x14ac:dyDescent="0.35">
      <c r="A25" s="26" t="s">
        <v>19</v>
      </c>
      <c r="B25" s="18">
        <v>0</v>
      </c>
      <c r="C25" s="18">
        <v>1069939.81</v>
      </c>
      <c r="D25" s="34">
        <f t="shared" si="1"/>
        <v>0</v>
      </c>
      <c r="E25" s="35">
        <f>IF(C16&lt;=0,0,C25/(C16/1000))</f>
        <v>4.7552880444444448</v>
      </c>
      <c r="F25" s="31"/>
    </row>
    <row r="26" spans="1:13" x14ac:dyDescent="0.35">
      <c r="A26" s="26" t="s">
        <v>20</v>
      </c>
      <c r="B26" s="18">
        <v>0</v>
      </c>
      <c r="C26" s="18">
        <v>1646895.83</v>
      </c>
      <c r="D26" s="34">
        <f t="shared" si="1"/>
        <v>0</v>
      </c>
      <c r="E26" s="35">
        <f t="shared" si="2"/>
        <v>4.0916666583850931</v>
      </c>
      <c r="F26" s="31"/>
    </row>
    <row r="27" spans="1:13" x14ac:dyDescent="0.35">
      <c r="A27" s="26" t="s">
        <v>21</v>
      </c>
      <c r="B27" s="18">
        <v>0</v>
      </c>
      <c r="C27" s="18">
        <v>383958.33</v>
      </c>
      <c r="D27" s="34">
        <f t="shared" si="1"/>
        <v>0</v>
      </c>
      <c r="E27" s="35">
        <f t="shared" si="2"/>
        <v>4.0416666315789476</v>
      </c>
      <c r="F27" s="31"/>
    </row>
    <row r="28" spans="1:13" x14ac:dyDescent="0.35">
      <c r="A28" s="26" t="s">
        <v>22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27</v>
      </c>
      <c r="B29" s="36">
        <f>SUM(B23:B28)</f>
        <v>44127874.590000153</v>
      </c>
      <c r="C29" s="36">
        <f>SUM(C23:C28)</f>
        <v>5323738.74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28</v>
      </c>
      <c r="E32" s="40"/>
    </row>
    <row r="33" spans="1:7" x14ac:dyDescent="0.35">
      <c r="E33" s="40"/>
    </row>
    <row r="34" spans="1:7" x14ac:dyDescent="0.35">
      <c r="A34" s="26" t="s">
        <v>29</v>
      </c>
    </row>
    <row r="35" spans="1:7" x14ac:dyDescent="0.35">
      <c r="A35" s="41" t="s">
        <v>30</v>
      </c>
      <c r="E35" s="42">
        <v>3954792.2</v>
      </c>
      <c r="F35" s="43"/>
      <c r="G35" s="44"/>
    </row>
    <row r="36" spans="1:7" x14ac:dyDescent="0.35">
      <c r="A36" s="41" t="s">
        <v>31</v>
      </c>
      <c r="E36" s="45">
        <v>0</v>
      </c>
      <c r="F36" s="43"/>
      <c r="G36" s="44"/>
    </row>
    <row r="37" spans="1:7" x14ac:dyDescent="0.35">
      <c r="A37" s="26" t="s">
        <v>32</v>
      </c>
      <c r="E37" s="42">
        <f>SUM(E35:E36)</f>
        <v>3954792.2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33</v>
      </c>
      <c r="E39" s="46"/>
      <c r="F39" s="43"/>
      <c r="G39" s="44"/>
    </row>
    <row r="40" spans="1:7" x14ac:dyDescent="0.35">
      <c r="A40" s="41" t="s">
        <v>34</v>
      </c>
      <c r="E40" s="42">
        <v>51936871.189999998</v>
      </c>
      <c r="F40" s="43"/>
      <c r="G40" s="44"/>
    </row>
    <row r="41" spans="1:7" x14ac:dyDescent="0.35">
      <c r="A41" s="41" t="s">
        <v>35</v>
      </c>
      <c r="E41" s="45">
        <v>0</v>
      </c>
      <c r="F41" s="43"/>
      <c r="G41" s="44"/>
    </row>
    <row r="42" spans="1:7" x14ac:dyDescent="0.35">
      <c r="A42" s="26" t="s">
        <v>36</v>
      </c>
      <c r="E42" s="42">
        <f>SUM(E40:E41)</f>
        <v>51936871.189999998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37</v>
      </c>
      <c r="E44" s="42">
        <v>48012.09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38</v>
      </c>
      <c r="E47" s="49">
        <f>E37+E42+E44</f>
        <v>55939675.480000004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39</v>
      </c>
      <c r="D49" s="51"/>
      <c r="E49" s="52"/>
      <c r="F49" s="43"/>
      <c r="G49" s="44"/>
    </row>
    <row r="50" spans="1:7" x14ac:dyDescent="0.35">
      <c r="D50" s="53" t="s">
        <v>40</v>
      </c>
      <c r="E50" s="53" t="s">
        <v>41</v>
      </c>
      <c r="F50" s="43"/>
      <c r="G50" s="44"/>
    </row>
    <row r="51" spans="1:7" x14ac:dyDescent="0.35">
      <c r="A51" s="26" t="s">
        <v>42</v>
      </c>
      <c r="D51" s="54">
        <v>72125</v>
      </c>
      <c r="E51" s="48">
        <v>1261268982.0899999</v>
      </c>
      <c r="F51" s="43"/>
      <c r="G51" s="44"/>
    </row>
    <row r="52" spans="1:7" x14ac:dyDescent="0.35">
      <c r="A52" s="26" t="s">
        <v>43</v>
      </c>
      <c r="D52" s="10"/>
      <c r="E52" s="45">
        <f>D12-E12</f>
        <v>44127874.589999914</v>
      </c>
      <c r="F52" s="43"/>
      <c r="G52" s="44"/>
    </row>
    <row r="53" spans="1:7" x14ac:dyDescent="0.35">
      <c r="A53" s="26"/>
      <c r="D53" s="55">
        <v>71135</v>
      </c>
      <c r="E53" s="56">
        <f>E51-E52</f>
        <v>1217141107.5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44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38</v>
      </c>
      <c r="E57" s="57">
        <f>E47</f>
        <v>55939675.480000004</v>
      </c>
      <c r="F57" s="43"/>
      <c r="G57" s="44"/>
    </row>
    <row r="58" spans="1:7" x14ac:dyDescent="0.35">
      <c r="A58" s="26" t="s">
        <v>45</v>
      </c>
      <c r="E58" s="57">
        <v>0</v>
      </c>
      <c r="F58" s="43"/>
      <c r="G58" s="44"/>
    </row>
    <row r="59" spans="1:7" x14ac:dyDescent="0.35">
      <c r="A59" s="26" t="s">
        <v>46</v>
      </c>
      <c r="E59" s="12">
        <f>SUM(E57:E58)</f>
        <v>55939675.480000004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47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48</v>
      </c>
      <c r="F63" s="43"/>
      <c r="G63" s="44"/>
    </row>
    <row r="64" spans="1:7" x14ac:dyDescent="0.35">
      <c r="A64" s="41" t="s">
        <v>49</v>
      </c>
      <c r="E64" s="57">
        <v>1176784.83</v>
      </c>
      <c r="F64" s="43"/>
      <c r="G64" s="44"/>
    </row>
    <row r="65" spans="1:7" x14ac:dyDescent="0.35">
      <c r="A65" s="41" t="s">
        <v>50</v>
      </c>
      <c r="E65" s="57">
        <v>1176784.83</v>
      </c>
      <c r="F65" s="43"/>
      <c r="G65" s="44"/>
    </row>
    <row r="66" spans="1:7" x14ac:dyDescent="0.35">
      <c r="A66" s="41" t="s">
        <v>51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52</v>
      </c>
      <c r="F68" s="43"/>
      <c r="G68" s="44"/>
    </row>
    <row r="69" spans="1:7" x14ac:dyDescent="0.35">
      <c r="A69" s="41" t="s">
        <v>53</v>
      </c>
      <c r="F69" s="43"/>
      <c r="G69" s="44"/>
    </row>
    <row r="70" spans="1:7" x14ac:dyDescent="0.35">
      <c r="A70" s="58" t="s">
        <v>54</v>
      </c>
      <c r="E70" s="57">
        <v>0</v>
      </c>
      <c r="F70" s="43"/>
      <c r="G70" s="44"/>
    </row>
    <row r="71" spans="1:7" x14ac:dyDescent="0.35">
      <c r="A71" s="58" t="s">
        <v>55</v>
      </c>
      <c r="E71" s="57">
        <v>0</v>
      </c>
      <c r="F71" s="43"/>
      <c r="G71" s="44"/>
    </row>
    <row r="72" spans="1:7" x14ac:dyDescent="0.35">
      <c r="A72" s="58" t="s">
        <v>56</v>
      </c>
      <c r="E72" s="57">
        <v>1210569.77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57</v>
      </c>
      <c r="E74" s="57">
        <v>1210569.77</v>
      </c>
      <c r="F74" s="43"/>
      <c r="G74" s="44"/>
    </row>
    <row r="75" spans="1:7" x14ac:dyDescent="0.35">
      <c r="A75" s="58" t="s">
        <v>58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59</v>
      </c>
      <c r="F77" s="43"/>
      <c r="G77" s="44"/>
    </row>
    <row r="78" spans="1:7" x14ac:dyDescent="0.35">
      <c r="A78" s="58" t="s">
        <v>60</v>
      </c>
      <c r="E78" s="57">
        <v>0</v>
      </c>
      <c r="F78" s="43"/>
      <c r="G78" s="44"/>
    </row>
    <row r="79" spans="1:7" x14ac:dyDescent="0.35">
      <c r="A79" s="58" t="s">
        <v>61</v>
      </c>
      <c r="E79" s="57">
        <v>0</v>
      </c>
      <c r="F79" s="43"/>
      <c r="G79" s="44"/>
    </row>
    <row r="80" spans="1:7" x14ac:dyDescent="0.35">
      <c r="A80" s="58" t="s">
        <v>62</v>
      </c>
      <c r="E80" s="57">
        <v>1012375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63</v>
      </c>
      <c r="E82" s="57">
        <v>1012375</v>
      </c>
      <c r="F82" s="43"/>
      <c r="G82" s="44"/>
    </row>
    <row r="83" spans="1:7" x14ac:dyDescent="0.35">
      <c r="A83" s="58" t="s">
        <v>64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65</v>
      </c>
      <c r="F85" s="43"/>
      <c r="G85" s="44"/>
    </row>
    <row r="86" spans="1:7" x14ac:dyDescent="0.35">
      <c r="A86" s="58" t="s">
        <v>66</v>
      </c>
      <c r="E86" s="57">
        <v>0</v>
      </c>
      <c r="F86" s="43"/>
      <c r="G86" s="44"/>
    </row>
    <row r="87" spans="1:7" x14ac:dyDescent="0.35">
      <c r="A87" s="58" t="s">
        <v>67</v>
      </c>
      <c r="E87" s="57">
        <v>0</v>
      </c>
      <c r="F87" s="43"/>
      <c r="G87" s="44"/>
    </row>
    <row r="88" spans="1:7" x14ac:dyDescent="0.35">
      <c r="A88" s="58" t="s">
        <v>68</v>
      </c>
      <c r="E88" s="57">
        <v>1069939.81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69</v>
      </c>
      <c r="E90" s="57">
        <v>1069939.81</v>
      </c>
      <c r="F90" s="43"/>
      <c r="G90" s="44"/>
    </row>
    <row r="91" spans="1:7" x14ac:dyDescent="0.35">
      <c r="A91" s="58" t="s">
        <v>70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71</v>
      </c>
      <c r="F93" s="43"/>
      <c r="G93" s="44"/>
    </row>
    <row r="94" spans="1:7" x14ac:dyDescent="0.35">
      <c r="A94" s="58" t="s">
        <v>72</v>
      </c>
      <c r="E94" s="57">
        <v>0</v>
      </c>
      <c r="F94" s="43"/>
      <c r="G94" s="44"/>
    </row>
    <row r="95" spans="1:7" x14ac:dyDescent="0.35">
      <c r="A95" s="58" t="s">
        <v>73</v>
      </c>
      <c r="E95" s="57">
        <v>0</v>
      </c>
      <c r="F95" s="43"/>
      <c r="G95" s="44"/>
    </row>
    <row r="96" spans="1:7" x14ac:dyDescent="0.35">
      <c r="A96" s="58" t="s">
        <v>74</v>
      </c>
      <c r="E96" s="57">
        <v>1646895.83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75</v>
      </c>
      <c r="E98" s="57">
        <v>1646895.83</v>
      </c>
      <c r="F98" s="43"/>
      <c r="G98" s="44"/>
    </row>
    <row r="99" spans="1:7" x14ac:dyDescent="0.35">
      <c r="A99" s="58" t="s">
        <v>76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77</v>
      </c>
      <c r="F101" s="43"/>
      <c r="G101" s="44"/>
    </row>
    <row r="102" spans="1:7" x14ac:dyDescent="0.35">
      <c r="A102" s="58" t="s">
        <v>78</v>
      </c>
      <c r="E102" s="57">
        <v>0</v>
      </c>
      <c r="F102" s="43"/>
      <c r="G102" s="44"/>
    </row>
    <row r="103" spans="1:7" x14ac:dyDescent="0.35">
      <c r="A103" s="58" t="s">
        <v>79</v>
      </c>
      <c r="E103" s="57">
        <v>0</v>
      </c>
      <c r="F103" s="43"/>
      <c r="G103" s="44"/>
    </row>
    <row r="104" spans="1:7" x14ac:dyDescent="0.35">
      <c r="A104" s="58" t="s">
        <v>80</v>
      </c>
      <c r="E104" s="57">
        <v>383958.33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81</v>
      </c>
      <c r="E106" s="57">
        <v>383958.33</v>
      </c>
      <c r="F106" s="43"/>
      <c r="G106" s="44"/>
    </row>
    <row r="107" spans="1:7" x14ac:dyDescent="0.35">
      <c r="A107" s="58" t="s">
        <v>82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83</v>
      </c>
      <c r="F109" s="43"/>
      <c r="G109" s="44"/>
    </row>
    <row r="110" spans="1:7" x14ac:dyDescent="0.35">
      <c r="A110" s="58" t="s">
        <v>84</v>
      </c>
      <c r="E110" s="12">
        <f>E72+E80+E88+E96+E104</f>
        <v>5323738.74</v>
      </c>
      <c r="F110" s="43"/>
      <c r="G110" s="44"/>
    </row>
    <row r="111" spans="1:7" x14ac:dyDescent="0.35">
      <c r="A111" s="58" t="s">
        <v>85</v>
      </c>
      <c r="E111" s="12">
        <f>E74+E82+E90+E98+E106</f>
        <v>5323738.74</v>
      </c>
      <c r="F111" s="43"/>
      <c r="G111" s="44"/>
    </row>
    <row r="112" spans="1:7" x14ac:dyDescent="0.35">
      <c r="A112" s="58" t="s">
        <v>86</v>
      </c>
      <c r="E112" s="12">
        <f>E70+E78+E94+E102</f>
        <v>0</v>
      </c>
      <c r="F112" s="43"/>
      <c r="G112" s="44"/>
    </row>
    <row r="113" spans="1:7" x14ac:dyDescent="0.35">
      <c r="A113" s="58" t="s">
        <v>87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88</v>
      </c>
      <c r="E115" s="22">
        <v>49439151.910141669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89</v>
      </c>
      <c r="E117" s="59">
        <v>44127874.590000153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90</v>
      </c>
      <c r="E119" s="57">
        <v>0</v>
      </c>
      <c r="F119" s="43"/>
      <c r="G119" s="44"/>
    </row>
    <row r="120" spans="1:7" x14ac:dyDescent="0.35">
      <c r="A120" s="41" t="s">
        <v>91</v>
      </c>
      <c r="E120" s="60">
        <v>44127874.590000153</v>
      </c>
      <c r="F120" s="43"/>
      <c r="G120" s="44"/>
    </row>
    <row r="121" spans="1:7" x14ac:dyDescent="0.35">
      <c r="A121" s="41" t="s">
        <v>92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93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94</v>
      </c>
      <c r="E125" s="57">
        <v>0</v>
      </c>
      <c r="F125" s="43"/>
      <c r="G125" s="44"/>
    </row>
    <row r="126" spans="1:7" x14ac:dyDescent="0.35">
      <c r="A126" s="41" t="s">
        <v>95</v>
      </c>
      <c r="E126" s="12">
        <v>0</v>
      </c>
      <c r="F126" s="43"/>
      <c r="G126" s="44"/>
    </row>
    <row r="127" spans="1:7" x14ac:dyDescent="0.35">
      <c r="A127" s="41" t="s">
        <v>96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97</v>
      </c>
      <c r="E129" s="12">
        <v>5311277.3201415166</v>
      </c>
      <c r="F129" s="43"/>
      <c r="G129" s="44"/>
    </row>
    <row r="130" spans="1:7" x14ac:dyDescent="0.35">
      <c r="A130" s="41" t="s">
        <v>98</v>
      </c>
      <c r="E130" s="57">
        <v>0</v>
      </c>
      <c r="F130" s="43"/>
      <c r="G130" s="44"/>
    </row>
    <row r="131" spans="1:7" x14ac:dyDescent="0.35">
      <c r="A131" s="26" t="s">
        <v>99</v>
      </c>
      <c r="E131" s="12">
        <f>E129-E130</f>
        <v>5311277.3201415166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100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101</v>
      </c>
      <c r="E135" s="57">
        <v>0</v>
      </c>
      <c r="F135" s="43"/>
      <c r="G135" s="44"/>
    </row>
    <row r="136" spans="1:7" hidden="1" x14ac:dyDescent="0.35">
      <c r="A136" s="26" t="s">
        <v>102</v>
      </c>
      <c r="E136" s="61">
        <v>0</v>
      </c>
      <c r="F136" s="43"/>
      <c r="G136" s="44"/>
    </row>
    <row r="137" spans="1:7" hidden="1" x14ac:dyDescent="0.35">
      <c r="A137" s="26" t="s">
        <v>103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104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105</v>
      </c>
      <c r="E143" s="12">
        <v>3255208.34</v>
      </c>
      <c r="F143" s="43"/>
      <c r="G143" s="44"/>
    </row>
    <row r="144" spans="1:7" x14ac:dyDescent="0.35">
      <c r="A144" s="26" t="s">
        <v>106</v>
      </c>
      <c r="E144" s="12">
        <v>3255208.34</v>
      </c>
      <c r="G144" s="44"/>
    </row>
    <row r="145" spans="1:256" x14ac:dyDescent="0.35">
      <c r="A145" s="26" t="s">
        <v>107</v>
      </c>
      <c r="E145" s="57">
        <v>3255208.34</v>
      </c>
      <c r="F145" s="43"/>
      <c r="G145" s="44"/>
    </row>
    <row r="146" spans="1:256" x14ac:dyDescent="0.35">
      <c r="A146" s="62" t="s">
        <v>108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109</v>
      </c>
      <c r="E147" s="12"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110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111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112</v>
      </c>
      <c r="E153" s="64">
        <v>3.2644770500000003E-2</v>
      </c>
      <c r="F153" s="43"/>
      <c r="G153" s="44"/>
    </row>
    <row r="154" spans="1:256" x14ac:dyDescent="0.35">
      <c r="A154" s="26" t="s">
        <v>113</v>
      </c>
      <c r="E154" s="60">
        <v>50.089533000000003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41</v>
      </c>
      <c r="E156" s="53" t="s">
        <v>40</v>
      </c>
      <c r="F156" s="43"/>
      <c r="G156" s="44"/>
    </row>
    <row r="157" spans="1:256" x14ac:dyDescent="0.35">
      <c r="A157" s="26" t="s">
        <v>114</v>
      </c>
      <c r="D157" s="12">
        <v>151156.4</v>
      </c>
      <c r="E157" s="2">
        <v>7</v>
      </c>
      <c r="F157" s="65"/>
      <c r="G157" s="44"/>
    </row>
    <row r="158" spans="1:256" x14ac:dyDescent="0.35">
      <c r="A158" s="26" t="s">
        <v>115</v>
      </c>
      <c r="D158" s="61">
        <v>48012.09</v>
      </c>
      <c r="F158" s="43"/>
      <c r="G158" s="44"/>
    </row>
    <row r="159" spans="1:256" x14ac:dyDescent="0.35">
      <c r="A159" s="2" t="s">
        <v>116</v>
      </c>
      <c r="D159" s="22">
        <f>+D157-D158</f>
        <v>103144.31</v>
      </c>
    </row>
    <row r="160" spans="1:256" x14ac:dyDescent="0.35">
      <c r="A160" s="26" t="s">
        <v>117</v>
      </c>
      <c r="D160" s="12">
        <v>1412141795.8299999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118</v>
      </c>
      <c r="D162" s="66">
        <v>0</v>
      </c>
      <c r="F162" s="65"/>
      <c r="G162" s="44"/>
    </row>
    <row r="163" spans="1:7" x14ac:dyDescent="0.35">
      <c r="A163" s="26" t="s">
        <v>119</v>
      </c>
      <c r="D163" s="66">
        <v>0</v>
      </c>
      <c r="F163" s="65"/>
      <c r="G163" s="44"/>
    </row>
    <row r="164" spans="1:7" x14ac:dyDescent="0.35">
      <c r="A164" s="26" t="s">
        <v>120</v>
      </c>
      <c r="D164" s="66">
        <v>1.105815E-3</v>
      </c>
      <c r="F164" s="65"/>
      <c r="G164" s="44"/>
    </row>
    <row r="165" spans="1:7" x14ac:dyDescent="0.35">
      <c r="A165" s="26" t="s">
        <v>121</v>
      </c>
      <c r="D165" s="66">
        <f>IF(D160&lt;=0,0,12*(D157-D158)/D160)</f>
        <v>8.7649251913297509E-4</v>
      </c>
      <c r="F165" s="43"/>
      <c r="G165" s="44"/>
    </row>
    <row r="166" spans="1:7" x14ac:dyDescent="0.35">
      <c r="A166" s="26" t="s">
        <v>122</v>
      </c>
      <c r="D166" s="64">
        <f>AVERAGE(D162:D165)</f>
        <v>4.9557687978324383E-4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123</v>
      </c>
      <c r="D168" s="22">
        <v>237728.63999999998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124</v>
      </c>
      <c r="D170" s="53" t="s">
        <v>41</v>
      </c>
      <c r="E170" s="53" t="s">
        <v>40</v>
      </c>
      <c r="F170" s="67" t="s">
        <v>125</v>
      </c>
      <c r="G170" s="44"/>
    </row>
    <row r="171" spans="1:7" x14ac:dyDescent="0.35">
      <c r="A171" s="41" t="s">
        <v>126</v>
      </c>
      <c r="D171" s="57">
        <v>1507975.38</v>
      </c>
      <c r="E171" s="68">
        <v>70</v>
      </c>
      <c r="F171" s="66">
        <v>1.1087615910593154E-3</v>
      </c>
      <c r="G171" s="44"/>
    </row>
    <row r="172" spans="1:7" x14ac:dyDescent="0.35">
      <c r="A172" s="41" t="s">
        <v>127</v>
      </c>
      <c r="D172" s="57">
        <v>219669.51</v>
      </c>
      <c r="E172" s="68">
        <v>8</v>
      </c>
      <c r="F172" s="66">
        <v>1.6151531294550725E-4</v>
      </c>
      <c r="G172" s="44"/>
    </row>
    <row r="173" spans="1:7" x14ac:dyDescent="0.35">
      <c r="A173" s="41" t="s">
        <v>128</v>
      </c>
      <c r="D173" s="19">
        <v>0</v>
      </c>
      <c r="E173" s="69">
        <v>0</v>
      </c>
      <c r="F173" s="66">
        <v>0</v>
      </c>
      <c r="G173" s="44"/>
    </row>
    <row r="174" spans="1:7" x14ac:dyDescent="0.35">
      <c r="A174" s="41" t="s">
        <v>129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130</v>
      </c>
      <c r="D175" s="73">
        <f>SUM(D171:D174)</f>
        <v>1727644.89</v>
      </c>
      <c r="E175" s="68">
        <f>SUM(E171:E174)</f>
        <v>78</v>
      </c>
      <c r="F175" s="74">
        <f>SUM(F171:F174)</f>
        <v>1.2702769040048227E-3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131</v>
      </c>
      <c r="D177" s="66"/>
      <c r="E177" s="66"/>
      <c r="F177" s="65"/>
      <c r="G177" s="44"/>
    </row>
    <row r="178" spans="1:7" x14ac:dyDescent="0.35">
      <c r="A178" s="26" t="s">
        <v>132</v>
      </c>
      <c r="D178" s="66">
        <v>0</v>
      </c>
      <c r="E178" s="66">
        <v>0</v>
      </c>
      <c r="F178" s="65"/>
      <c r="G178" s="44"/>
    </row>
    <row r="179" spans="1:7" x14ac:dyDescent="0.35">
      <c r="A179" s="26" t="s">
        <v>133</v>
      </c>
      <c r="D179" s="66">
        <v>0</v>
      </c>
      <c r="E179" s="66">
        <v>0</v>
      </c>
      <c r="F179" s="65"/>
      <c r="G179" s="44"/>
    </row>
    <row r="180" spans="1:7" x14ac:dyDescent="0.35">
      <c r="A180" s="26" t="s">
        <v>134</v>
      </c>
      <c r="D180" s="66">
        <v>0</v>
      </c>
      <c r="E180" s="66">
        <v>0</v>
      </c>
      <c r="F180" s="65"/>
      <c r="G180" s="44"/>
    </row>
    <row r="181" spans="1:7" x14ac:dyDescent="0.35">
      <c r="A181" s="26" t="s">
        <v>135</v>
      </c>
      <c r="D181" s="66">
        <v>1.6151531294550725E-4</v>
      </c>
      <c r="E181" s="66">
        <f>IF(D53&lt;=0,0,SUM('May23'!E172:E174)/D53)</f>
        <v>1.1246221972306179E-4</v>
      </c>
      <c r="F181" s="43"/>
      <c r="G181" s="44"/>
    </row>
    <row r="182" spans="1:7" x14ac:dyDescent="0.35">
      <c r="A182" s="26" t="s">
        <v>136</v>
      </c>
      <c r="D182" s="66">
        <f>AVERAGE(D178:D181)</f>
        <v>4.0378828236376813E-5</v>
      </c>
      <c r="E182" s="66">
        <f>AVERAGE(E178:E181)</f>
        <v>2.8115554930765447E-5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137</v>
      </c>
      <c r="D184" s="75">
        <v>219669.51</v>
      </c>
      <c r="F184" s="43"/>
      <c r="G184" s="44"/>
    </row>
    <row r="185" spans="1:7" x14ac:dyDescent="0.35">
      <c r="A185" s="2" t="s">
        <v>138</v>
      </c>
      <c r="D185" s="63">
        <v>1.6151531294550725E-4</v>
      </c>
      <c r="F185" s="43"/>
      <c r="G185" s="44"/>
    </row>
    <row r="186" spans="1:7" x14ac:dyDescent="0.35">
      <c r="A186" s="2" t="s">
        <v>139</v>
      </c>
      <c r="D186" s="66">
        <v>4.9000000000000002E-2</v>
      </c>
      <c r="F186" s="43"/>
      <c r="G186" s="44"/>
    </row>
    <row r="187" spans="1:7" x14ac:dyDescent="0.35">
      <c r="A187" s="2" t="s">
        <v>140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141</v>
      </c>
      <c r="D189" s="77">
        <v>3274982.93</v>
      </c>
      <c r="F189" s="43"/>
      <c r="G189" s="44"/>
    </row>
    <row r="190" spans="1:7" x14ac:dyDescent="0.35">
      <c r="A190" s="2" t="s">
        <v>142</v>
      </c>
      <c r="B190" s="78"/>
      <c r="C190" s="78"/>
      <c r="D190" s="79">
        <v>126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143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144</v>
      </c>
      <c r="E195" s="10"/>
      <c r="F195" s="43"/>
      <c r="G195" s="44"/>
    </row>
    <row r="196" spans="1:7" x14ac:dyDescent="0.35">
      <c r="A196" s="26" t="s">
        <v>145</v>
      </c>
      <c r="E196" s="10"/>
      <c r="F196" s="43"/>
      <c r="G196" s="44"/>
    </row>
    <row r="197" spans="1:7" x14ac:dyDescent="0.35">
      <c r="A197" s="26" t="s">
        <v>146</v>
      </c>
      <c r="E197" s="80"/>
      <c r="F197" s="43"/>
      <c r="G197" s="44"/>
    </row>
    <row r="198" spans="1:7" x14ac:dyDescent="0.35">
      <c r="A198" s="26" t="s">
        <v>147</v>
      </c>
      <c r="E198" s="80" t="s">
        <v>154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148</v>
      </c>
      <c r="E200" s="10"/>
      <c r="F200" s="43"/>
      <c r="G200" s="44"/>
    </row>
    <row r="201" spans="1:7" x14ac:dyDescent="0.35">
      <c r="A201" s="26" t="s">
        <v>149</v>
      </c>
      <c r="E201" s="80" t="s">
        <v>154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150</v>
      </c>
      <c r="E203" s="10"/>
      <c r="F203" s="43"/>
      <c r="G203" s="44"/>
    </row>
    <row r="204" spans="1:7" x14ac:dyDescent="0.35">
      <c r="A204" s="26" t="s">
        <v>151</v>
      </c>
      <c r="E204" s="80" t="s">
        <v>154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152</v>
      </c>
      <c r="E206" s="10"/>
      <c r="G206" s="44"/>
    </row>
    <row r="207" spans="1:7" x14ac:dyDescent="0.35">
      <c r="A207" s="26" t="s">
        <v>153</v>
      </c>
      <c r="E207" s="80" t="s">
        <v>154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23-A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794D7-7CD7-42EE-9A62-DD888F5642ED}">
  <sheetPr codeName="Sheet7">
    <pageSetUpPr fitToPage="1"/>
  </sheetPr>
  <dimension ref="A1:IV228"/>
  <sheetViews>
    <sheetView showRuler="0" zoomScale="80" zoomScaleNormal="80" zoomScaleSheetLayoutView="90" workbookViewId="0">
      <selection activeCell="B54" sqref="B54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155</v>
      </c>
    </row>
    <row r="2" spans="1:13" ht="15.75" customHeight="1" x14ac:dyDescent="0.45">
      <c r="C2" s="5"/>
    </row>
    <row r="3" spans="1:13" ht="15.75" customHeight="1" x14ac:dyDescent="0.45">
      <c r="A3" s="2" t="s">
        <v>0</v>
      </c>
      <c r="B3" s="6">
        <v>45046</v>
      </c>
      <c r="C3" s="7" t="s">
        <v>1</v>
      </c>
      <c r="D3" s="2">
        <v>19</v>
      </c>
      <c r="E3" s="2" t="s">
        <v>2</v>
      </c>
      <c r="F3" s="8">
        <v>45042</v>
      </c>
      <c r="G3" s="2"/>
    </row>
    <row r="4" spans="1:13" ht="15.75" customHeight="1" x14ac:dyDescent="0.45">
      <c r="A4" s="2" t="s">
        <v>3</v>
      </c>
      <c r="B4" s="6">
        <v>45061</v>
      </c>
      <c r="C4" s="7" t="s">
        <v>4</v>
      </c>
      <c r="D4" s="9">
        <v>19</v>
      </c>
      <c r="E4" s="2" t="s">
        <v>5</v>
      </c>
      <c r="F4" s="8">
        <v>45046</v>
      </c>
      <c r="G4" s="2"/>
    </row>
    <row r="5" spans="1:13" ht="17.25" customHeight="1" x14ac:dyDescent="0.45">
      <c r="C5" s="5"/>
      <c r="E5" s="2" t="s">
        <v>6</v>
      </c>
      <c r="F5" s="8">
        <v>45042</v>
      </c>
      <c r="G5" s="2"/>
    </row>
    <row r="6" spans="1:13" ht="15.75" customHeight="1" x14ac:dyDescent="0.45">
      <c r="C6" s="5"/>
      <c r="E6" s="2" t="s">
        <v>7</v>
      </c>
      <c r="F6" s="8">
        <v>45061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8</v>
      </c>
      <c r="C9" s="14" t="s">
        <v>9</v>
      </c>
      <c r="D9" s="14" t="s">
        <v>10</v>
      </c>
      <c r="E9" s="14" t="s">
        <v>11</v>
      </c>
      <c r="F9" s="15" t="s">
        <v>12</v>
      </c>
    </row>
    <row r="10" spans="1:13" x14ac:dyDescent="0.35">
      <c r="A10" s="2" t="s">
        <v>13</v>
      </c>
      <c r="B10" s="16"/>
      <c r="C10" s="17">
        <v>1460472153.77</v>
      </c>
      <c r="D10" s="18">
        <v>1460472153.77</v>
      </c>
      <c r="E10" s="19">
        <v>1412141795.8299999</v>
      </c>
      <c r="F10" s="20">
        <f>IF(C12&lt;=0,0,E10/C12)</f>
        <v>1.0845248984672511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14</v>
      </c>
      <c r="B11" s="16"/>
      <c r="C11" s="23">
        <v>158388819.56</v>
      </c>
      <c r="D11" s="18">
        <v>158388819.56</v>
      </c>
      <c r="E11" s="19">
        <v>150872813.74000001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15</v>
      </c>
      <c r="B12" s="16"/>
      <c r="C12" s="24">
        <f>C10-C11</f>
        <v>1302083334.21</v>
      </c>
      <c r="D12" s="18">
        <v>1302083334.21</v>
      </c>
      <c r="E12" s="19">
        <v>1261268982.0899999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16</v>
      </c>
      <c r="B13" s="10"/>
      <c r="C13" s="24">
        <f>SUM(C14:C19)</f>
        <v>1302083334.21</v>
      </c>
      <c r="D13" s="18">
        <f>SUM(D14:D19)</f>
        <v>1302083334.21</v>
      </c>
      <c r="E13" s="19">
        <f>SUM(E14:E19)</f>
        <v>1261268982.0899999</v>
      </c>
      <c r="F13" s="20">
        <f>IF(C13&lt;=0,0,E13/C13)</f>
        <v>0.96865457759294415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17</v>
      </c>
      <c r="B14" s="27">
        <v>5.4239999999999997E-2</v>
      </c>
      <c r="C14" s="23">
        <v>300000000</v>
      </c>
      <c r="D14" s="18">
        <v>300000000</v>
      </c>
      <c r="E14" s="19">
        <v>259185647.87999988</v>
      </c>
      <c r="F14" s="20">
        <f t="shared" ref="F14:F19" si="0">IF(C14&lt;=0,0,E14/C14)</f>
        <v>0.8639521595999996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18</v>
      </c>
      <c r="B15" s="27">
        <v>5.3400000000000003E-2</v>
      </c>
      <c r="C15" s="23">
        <v>227500000</v>
      </c>
      <c r="D15" s="18">
        <v>227500000</v>
      </c>
      <c r="E15" s="19">
        <v>227500000</v>
      </c>
      <c r="F15" s="20">
        <f t="shared" si="0"/>
        <v>1</v>
      </c>
      <c r="G15" s="21"/>
      <c r="I15" s="22"/>
      <c r="J15" s="22"/>
      <c r="K15" s="22"/>
      <c r="L15" s="22"/>
      <c r="M15" s="22"/>
    </row>
    <row r="16" spans="1:13" x14ac:dyDescent="0.35">
      <c r="A16" s="26" t="s">
        <v>19</v>
      </c>
      <c r="B16" s="27">
        <v>5.4736699999999999E-2</v>
      </c>
      <c r="C16" s="23">
        <v>225000000</v>
      </c>
      <c r="D16" s="18">
        <v>225000000</v>
      </c>
      <c r="E16" s="19">
        <v>225000000</v>
      </c>
      <c r="F16" s="20">
        <f>IF(C16&lt;=0,0,E16/C16)</f>
        <v>1</v>
      </c>
      <c r="G16" s="21"/>
      <c r="I16" s="22"/>
      <c r="J16" s="22"/>
      <c r="K16" s="22"/>
      <c r="L16" s="22"/>
      <c r="M16" s="22"/>
    </row>
    <row r="17" spans="1:13" x14ac:dyDescent="0.35">
      <c r="A17" s="26" t="s">
        <v>20</v>
      </c>
      <c r="B17" s="27">
        <v>4.9099999999999998E-2</v>
      </c>
      <c r="C17" s="23">
        <v>402500000</v>
      </c>
      <c r="D17" s="18">
        <v>402500000</v>
      </c>
      <c r="E17" s="19">
        <v>402500000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21</v>
      </c>
      <c r="B18" s="27">
        <v>4.8500000000000001E-2</v>
      </c>
      <c r="C18" s="23">
        <v>95000000</v>
      </c>
      <c r="D18" s="18">
        <v>95000000</v>
      </c>
      <c r="E18" s="19">
        <v>95000000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22</v>
      </c>
      <c r="B19" s="27">
        <v>0</v>
      </c>
      <c r="C19" s="17">
        <v>52083334.210000001</v>
      </c>
      <c r="D19" s="18">
        <v>52083334.210000001</v>
      </c>
      <c r="E19" s="19">
        <v>52083334.210000001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23</v>
      </c>
      <c r="C22" s="32" t="s">
        <v>24</v>
      </c>
      <c r="D22" s="33" t="s">
        <v>25</v>
      </c>
      <c r="E22" s="33" t="s">
        <v>26</v>
      </c>
      <c r="F22" s="31"/>
    </row>
    <row r="23" spans="1:13" x14ac:dyDescent="0.35">
      <c r="A23" s="26" t="s">
        <v>17</v>
      </c>
      <c r="B23" s="18">
        <v>40814352.120000124</v>
      </c>
      <c r="C23" s="18">
        <v>858800</v>
      </c>
      <c r="D23" s="34">
        <f>IF(C14&lt;=0,0,B23/(C14/1000))</f>
        <v>136.04784040000041</v>
      </c>
      <c r="E23" s="35">
        <f>IF(C14&lt;=0,0,C23/(C14/1000))</f>
        <v>2.8626666666666667</v>
      </c>
      <c r="F23" s="31"/>
    </row>
    <row r="24" spans="1:13" x14ac:dyDescent="0.35">
      <c r="A24" s="26" t="s">
        <v>18</v>
      </c>
      <c r="B24" s="18">
        <v>0</v>
      </c>
      <c r="C24" s="18">
        <v>641170.82999999996</v>
      </c>
      <c r="D24" s="34">
        <f t="shared" ref="D24:D28" si="1">IF(C15&lt;=0,0,B24/(C15/1000))</f>
        <v>0</v>
      </c>
      <c r="E24" s="35">
        <f t="shared" ref="E24:E28" si="2">IF(C15&lt;=0,0,C24/(C15/1000))</f>
        <v>2.8183333186813186</v>
      </c>
      <c r="F24" s="31"/>
    </row>
    <row r="25" spans="1:13" x14ac:dyDescent="0.35">
      <c r="A25" s="26" t="s">
        <v>19</v>
      </c>
      <c r="B25" s="18">
        <v>0</v>
      </c>
      <c r="C25" s="18">
        <v>649998.31000000006</v>
      </c>
      <c r="D25" s="34">
        <f t="shared" si="1"/>
        <v>0</v>
      </c>
      <c r="E25" s="35">
        <f>IF(C16&lt;=0,0,C25/(C16/1000))</f>
        <v>2.888881377777778</v>
      </c>
      <c r="F25" s="31"/>
    </row>
    <row r="26" spans="1:13" x14ac:dyDescent="0.35">
      <c r="A26" s="26" t="s">
        <v>20</v>
      </c>
      <c r="B26" s="18">
        <v>0</v>
      </c>
      <c r="C26" s="18">
        <v>1043034.03</v>
      </c>
      <c r="D26" s="34">
        <f t="shared" si="1"/>
        <v>0</v>
      </c>
      <c r="E26" s="35">
        <f t="shared" si="2"/>
        <v>2.5913888944099379</v>
      </c>
      <c r="F26" s="31"/>
    </row>
    <row r="27" spans="1:13" x14ac:dyDescent="0.35">
      <c r="A27" s="26" t="s">
        <v>21</v>
      </c>
      <c r="B27" s="18">
        <v>0</v>
      </c>
      <c r="C27" s="18">
        <v>243173.61</v>
      </c>
      <c r="D27" s="34">
        <f t="shared" si="1"/>
        <v>0</v>
      </c>
      <c r="E27" s="35">
        <f t="shared" si="2"/>
        <v>2.5597222105263158</v>
      </c>
      <c r="F27" s="31"/>
    </row>
    <row r="28" spans="1:13" x14ac:dyDescent="0.35">
      <c r="A28" s="26" t="s">
        <v>22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27</v>
      </c>
      <c r="B29" s="36">
        <f>SUM(B23:B28)</f>
        <v>40814352.120000124</v>
      </c>
      <c r="C29" s="36">
        <f>SUM(C23:C28)</f>
        <v>3436176.78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28</v>
      </c>
      <c r="E32" s="40"/>
    </row>
    <row r="33" spans="1:7" x14ac:dyDescent="0.35">
      <c r="E33" s="40"/>
    </row>
    <row r="34" spans="1:7" x14ac:dyDescent="0.35">
      <c r="A34" s="26" t="s">
        <v>29</v>
      </c>
    </row>
    <row r="35" spans="1:7" x14ac:dyDescent="0.35">
      <c r="A35" s="41" t="s">
        <v>30</v>
      </c>
      <c r="E35" s="42">
        <v>3767904.38</v>
      </c>
      <c r="F35" s="43"/>
      <c r="G35" s="44"/>
    </row>
    <row r="36" spans="1:7" x14ac:dyDescent="0.35">
      <c r="A36" s="41" t="s">
        <v>31</v>
      </c>
      <c r="E36" s="45">
        <v>0</v>
      </c>
      <c r="F36" s="43"/>
      <c r="G36" s="44"/>
    </row>
    <row r="37" spans="1:7" x14ac:dyDescent="0.35">
      <c r="A37" s="26" t="s">
        <v>32</v>
      </c>
      <c r="E37" s="42">
        <f>SUM(E35:E36)</f>
        <v>3767904.38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33</v>
      </c>
      <c r="E39" s="46"/>
      <c r="F39" s="43"/>
      <c r="G39" s="44"/>
    </row>
    <row r="40" spans="1:7" x14ac:dyDescent="0.35">
      <c r="A40" s="41" t="s">
        <v>34</v>
      </c>
      <c r="E40" s="42">
        <v>48195773.609999999</v>
      </c>
      <c r="F40" s="43"/>
      <c r="G40" s="44"/>
    </row>
    <row r="41" spans="1:7" x14ac:dyDescent="0.35">
      <c r="A41" s="41" t="s">
        <v>35</v>
      </c>
      <c r="E41" s="45">
        <v>0</v>
      </c>
      <c r="F41" s="43"/>
      <c r="G41" s="44"/>
    </row>
    <row r="42" spans="1:7" x14ac:dyDescent="0.35">
      <c r="A42" s="26" t="s">
        <v>36</v>
      </c>
      <c r="E42" s="42">
        <f>SUM(E40:E41)</f>
        <v>48195773.609999999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37</v>
      </c>
      <c r="E44" s="42">
        <v>0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38</v>
      </c>
      <c r="E47" s="49">
        <f>E37+E42+E44</f>
        <v>51963677.990000002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39</v>
      </c>
      <c r="D49" s="51"/>
      <c r="E49" s="52"/>
      <c r="F49" s="43"/>
      <c r="G49" s="44"/>
    </row>
    <row r="50" spans="1:7" x14ac:dyDescent="0.35">
      <c r="D50" s="53" t="s">
        <v>40</v>
      </c>
      <c r="E50" s="53" t="s">
        <v>41</v>
      </c>
      <c r="F50" s="43"/>
      <c r="G50" s="44"/>
    </row>
    <row r="51" spans="1:7" x14ac:dyDescent="0.35">
      <c r="A51" s="26" t="s">
        <v>42</v>
      </c>
      <c r="D51" s="54">
        <v>73014</v>
      </c>
      <c r="E51" s="48">
        <v>1302083334.21</v>
      </c>
      <c r="F51" s="43"/>
      <c r="G51" s="44"/>
    </row>
    <row r="52" spans="1:7" x14ac:dyDescent="0.35">
      <c r="A52" s="26" t="s">
        <v>43</v>
      </c>
      <c r="D52" s="10"/>
      <c r="E52" s="45">
        <f>D12-E12</f>
        <v>40814352.120000124</v>
      </c>
      <c r="F52" s="43"/>
      <c r="G52" s="44"/>
    </row>
    <row r="53" spans="1:7" x14ac:dyDescent="0.35">
      <c r="A53" s="26"/>
      <c r="D53" s="55">
        <v>72125</v>
      </c>
      <c r="E53" s="56">
        <f>E51-E52</f>
        <v>1261268982.0899999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44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38</v>
      </c>
      <c r="E57" s="57">
        <f>E47</f>
        <v>51963677.990000002</v>
      </c>
      <c r="F57" s="43"/>
      <c r="G57" s="44"/>
    </row>
    <row r="58" spans="1:7" x14ac:dyDescent="0.35">
      <c r="A58" s="26" t="s">
        <v>45</v>
      </c>
      <c r="E58" s="57">
        <v>0</v>
      </c>
      <c r="F58" s="43"/>
      <c r="G58" s="44"/>
    </row>
    <row r="59" spans="1:7" x14ac:dyDescent="0.35">
      <c r="A59" s="26" t="s">
        <v>46</v>
      </c>
      <c r="E59" s="12">
        <f>SUM(E57:E58)</f>
        <v>51963677.990000002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47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48</v>
      </c>
      <c r="F63" s="43"/>
      <c r="G63" s="44"/>
    </row>
    <row r="64" spans="1:7" x14ac:dyDescent="0.35">
      <c r="A64" s="41" t="s">
        <v>49</v>
      </c>
      <c r="E64" s="57">
        <v>1217060.1299999999</v>
      </c>
      <c r="F64" s="43"/>
      <c r="G64" s="44"/>
    </row>
    <row r="65" spans="1:7" x14ac:dyDescent="0.35">
      <c r="A65" s="41" t="s">
        <v>50</v>
      </c>
      <c r="E65" s="57">
        <v>1217060.1299999999</v>
      </c>
      <c r="F65" s="43"/>
      <c r="G65" s="44"/>
    </row>
    <row r="66" spans="1:7" x14ac:dyDescent="0.35">
      <c r="A66" s="41" t="s">
        <v>51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52</v>
      </c>
      <c r="F68" s="43"/>
      <c r="G68" s="44"/>
    </row>
    <row r="69" spans="1:7" x14ac:dyDescent="0.35">
      <c r="A69" s="41" t="s">
        <v>53</v>
      </c>
      <c r="F69" s="43"/>
      <c r="G69" s="44"/>
    </row>
    <row r="70" spans="1:7" x14ac:dyDescent="0.35">
      <c r="A70" s="58" t="s">
        <v>54</v>
      </c>
      <c r="E70" s="57">
        <v>0</v>
      </c>
      <c r="F70" s="43"/>
      <c r="G70" s="44"/>
    </row>
    <row r="71" spans="1:7" x14ac:dyDescent="0.35">
      <c r="A71" s="58" t="s">
        <v>55</v>
      </c>
      <c r="E71" s="57">
        <v>0</v>
      </c>
      <c r="F71" s="43"/>
      <c r="G71" s="44"/>
    </row>
    <row r="72" spans="1:7" x14ac:dyDescent="0.35">
      <c r="A72" s="58" t="s">
        <v>56</v>
      </c>
      <c r="E72" s="57">
        <v>858800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57</v>
      </c>
      <c r="E74" s="57">
        <v>858800</v>
      </c>
      <c r="F74" s="43"/>
      <c r="G74" s="44"/>
    </row>
    <row r="75" spans="1:7" x14ac:dyDescent="0.35">
      <c r="A75" s="58" t="s">
        <v>58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59</v>
      </c>
      <c r="F77" s="43"/>
      <c r="G77" s="44"/>
    </row>
    <row r="78" spans="1:7" x14ac:dyDescent="0.35">
      <c r="A78" s="58" t="s">
        <v>60</v>
      </c>
      <c r="E78" s="57">
        <v>0</v>
      </c>
      <c r="F78" s="43"/>
      <c r="G78" s="44"/>
    </row>
    <row r="79" spans="1:7" x14ac:dyDescent="0.35">
      <c r="A79" s="58" t="s">
        <v>61</v>
      </c>
      <c r="E79" s="57">
        <v>0</v>
      </c>
      <c r="F79" s="43"/>
      <c r="G79" s="44"/>
    </row>
    <row r="80" spans="1:7" x14ac:dyDescent="0.35">
      <c r="A80" s="58" t="s">
        <v>62</v>
      </c>
      <c r="E80" s="57">
        <v>641170.82999999996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63</v>
      </c>
      <c r="E82" s="57">
        <v>641170.82999999996</v>
      </c>
      <c r="F82" s="43"/>
      <c r="G82" s="44"/>
    </row>
    <row r="83" spans="1:7" x14ac:dyDescent="0.35">
      <c r="A83" s="58" t="s">
        <v>64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65</v>
      </c>
      <c r="F85" s="43"/>
      <c r="G85" s="44"/>
    </row>
    <row r="86" spans="1:7" x14ac:dyDescent="0.35">
      <c r="A86" s="58" t="s">
        <v>66</v>
      </c>
      <c r="E86" s="57">
        <v>0</v>
      </c>
      <c r="F86" s="43"/>
      <c r="G86" s="44"/>
    </row>
    <row r="87" spans="1:7" x14ac:dyDescent="0.35">
      <c r="A87" s="58" t="s">
        <v>67</v>
      </c>
      <c r="E87" s="57">
        <v>0</v>
      </c>
      <c r="F87" s="43"/>
      <c r="G87" s="44"/>
    </row>
    <row r="88" spans="1:7" x14ac:dyDescent="0.35">
      <c r="A88" s="58" t="s">
        <v>68</v>
      </c>
      <c r="E88" s="57">
        <v>649998.31000000006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69</v>
      </c>
      <c r="E90" s="57">
        <v>649998.31000000006</v>
      </c>
      <c r="F90" s="43"/>
      <c r="G90" s="44"/>
    </row>
    <row r="91" spans="1:7" x14ac:dyDescent="0.35">
      <c r="A91" s="58" t="s">
        <v>70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71</v>
      </c>
      <c r="F93" s="43"/>
      <c r="G93" s="44"/>
    </row>
    <row r="94" spans="1:7" x14ac:dyDescent="0.35">
      <c r="A94" s="58" t="s">
        <v>72</v>
      </c>
      <c r="E94" s="57">
        <v>0</v>
      </c>
      <c r="F94" s="43"/>
      <c r="G94" s="44"/>
    </row>
    <row r="95" spans="1:7" x14ac:dyDescent="0.35">
      <c r="A95" s="58" t="s">
        <v>73</v>
      </c>
      <c r="E95" s="57">
        <v>0</v>
      </c>
      <c r="F95" s="43"/>
      <c r="G95" s="44"/>
    </row>
    <row r="96" spans="1:7" x14ac:dyDescent="0.35">
      <c r="A96" s="58" t="s">
        <v>74</v>
      </c>
      <c r="E96" s="57">
        <v>1043034.03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75</v>
      </c>
      <c r="E98" s="57">
        <v>1043034.03</v>
      </c>
      <c r="F98" s="43"/>
      <c r="G98" s="44"/>
    </row>
    <row r="99" spans="1:7" x14ac:dyDescent="0.35">
      <c r="A99" s="58" t="s">
        <v>76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77</v>
      </c>
      <c r="F101" s="43"/>
      <c r="G101" s="44"/>
    </row>
    <row r="102" spans="1:7" x14ac:dyDescent="0.35">
      <c r="A102" s="58" t="s">
        <v>78</v>
      </c>
      <c r="E102" s="57">
        <v>0</v>
      </c>
      <c r="F102" s="43"/>
      <c r="G102" s="44"/>
    </row>
    <row r="103" spans="1:7" x14ac:dyDescent="0.35">
      <c r="A103" s="58" t="s">
        <v>79</v>
      </c>
      <c r="E103" s="57">
        <v>0</v>
      </c>
      <c r="F103" s="43"/>
      <c r="G103" s="44"/>
    </row>
    <row r="104" spans="1:7" x14ac:dyDescent="0.35">
      <c r="A104" s="58" t="s">
        <v>80</v>
      </c>
      <c r="E104" s="57">
        <v>243173.61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81</v>
      </c>
      <c r="E106" s="57">
        <v>243173.61</v>
      </c>
      <c r="F106" s="43"/>
      <c r="G106" s="44"/>
    </row>
    <row r="107" spans="1:7" x14ac:dyDescent="0.35">
      <c r="A107" s="58" t="s">
        <v>82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83</v>
      </c>
      <c r="F109" s="43"/>
      <c r="G109" s="44"/>
    </row>
    <row r="110" spans="1:7" x14ac:dyDescent="0.35">
      <c r="A110" s="58" t="s">
        <v>84</v>
      </c>
      <c r="E110" s="12">
        <f>E72+E80+E88+E96+E104</f>
        <v>3436176.78</v>
      </c>
      <c r="F110" s="43"/>
      <c r="G110" s="44"/>
    </row>
    <row r="111" spans="1:7" x14ac:dyDescent="0.35">
      <c r="A111" s="58" t="s">
        <v>85</v>
      </c>
      <c r="E111" s="12">
        <f>E74+E82+E90+E98+E106</f>
        <v>3436176.78</v>
      </c>
      <c r="F111" s="43"/>
      <c r="G111" s="44"/>
    </row>
    <row r="112" spans="1:7" x14ac:dyDescent="0.35">
      <c r="A112" s="58" t="s">
        <v>86</v>
      </c>
      <c r="E112" s="12">
        <f>E70+E78+E94+E102</f>
        <v>0</v>
      </c>
      <c r="F112" s="43"/>
      <c r="G112" s="44"/>
    </row>
    <row r="113" spans="1:7" x14ac:dyDescent="0.35">
      <c r="A113" s="58" t="s">
        <v>87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88</v>
      </c>
      <c r="E115" s="22">
        <v>47310441.081858337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89</v>
      </c>
      <c r="E117" s="59">
        <v>40814352.120000124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90</v>
      </c>
      <c r="E119" s="57">
        <v>0</v>
      </c>
      <c r="F119" s="43"/>
      <c r="G119" s="44"/>
    </row>
    <row r="120" spans="1:7" x14ac:dyDescent="0.35">
      <c r="A120" s="41" t="s">
        <v>91</v>
      </c>
      <c r="E120" s="60">
        <v>40814352.120000124</v>
      </c>
      <c r="F120" s="43"/>
      <c r="G120" s="44"/>
    </row>
    <row r="121" spans="1:7" x14ac:dyDescent="0.35">
      <c r="A121" s="41" t="s">
        <v>92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93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94</v>
      </c>
      <c r="E125" s="57">
        <v>0</v>
      </c>
      <c r="F125" s="43"/>
      <c r="G125" s="44"/>
    </row>
    <row r="126" spans="1:7" x14ac:dyDescent="0.35">
      <c r="A126" s="41" t="s">
        <v>95</v>
      </c>
      <c r="E126" s="12">
        <v>0</v>
      </c>
      <c r="F126" s="43"/>
      <c r="G126" s="44"/>
    </row>
    <row r="127" spans="1:7" x14ac:dyDescent="0.35">
      <c r="A127" s="41" t="s">
        <v>96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97</v>
      </c>
      <c r="E129" s="12">
        <v>6496088.9618582129</v>
      </c>
      <c r="F129" s="43"/>
      <c r="G129" s="44"/>
    </row>
    <row r="130" spans="1:7" x14ac:dyDescent="0.35">
      <c r="A130" s="41" t="s">
        <v>98</v>
      </c>
      <c r="E130" s="57">
        <v>0</v>
      </c>
      <c r="F130" s="43"/>
      <c r="G130" s="44"/>
    </row>
    <row r="131" spans="1:7" x14ac:dyDescent="0.35">
      <c r="A131" s="26" t="s">
        <v>99</v>
      </c>
      <c r="E131" s="12">
        <f>E129-E130</f>
        <v>6496088.9618582129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100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101</v>
      </c>
      <c r="E135" s="57">
        <v>0</v>
      </c>
      <c r="F135" s="43"/>
      <c r="G135" s="44"/>
    </row>
    <row r="136" spans="1:7" hidden="1" x14ac:dyDescent="0.35">
      <c r="A136" s="26" t="s">
        <v>102</v>
      </c>
      <c r="E136" s="61">
        <v>0</v>
      </c>
      <c r="F136" s="43"/>
      <c r="G136" s="44"/>
    </row>
    <row r="137" spans="1:7" hidden="1" x14ac:dyDescent="0.35">
      <c r="A137" s="26" t="s">
        <v>103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104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105</v>
      </c>
      <c r="E143" s="12">
        <v>3255208.34</v>
      </c>
      <c r="F143" s="43"/>
      <c r="G143" s="44"/>
    </row>
    <row r="144" spans="1:7" x14ac:dyDescent="0.35">
      <c r="A144" s="26" t="s">
        <v>106</v>
      </c>
      <c r="E144" s="12">
        <v>3255208.34</v>
      </c>
      <c r="G144" s="44"/>
    </row>
    <row r="145" spans="1:256" x14ac:dyDescent="0.35">
      <c r="A145" s="26" t="s">
        <v>107</v>
      </c>
      <c r="E145" s="57">
        <v>3255208.34</v>
      </c>
      <c r="F145" s="43"/>
      <c r="G145" s="44"/>
    </row>
    <row r="146" spans="1:256" x14ac:dyDescent="0.35">
      <c r="A146" s="62" t="s">
        <v>108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109</v>
      </c>
      <c r="E147" s="12"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110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111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112</v>
      </c>
      <c r="E153" s="64">
        <v>3.2580112000000001E-2</v>
      </c>
      <c r="F153" s="43"/>
      <c r="G153" s="44"/>
    </row>
    <row r="154" spans="1:256" x14ac:dyDescent="0.35">
      <c r="A154" s="26" t="s">
        <v>113</v>
      </c>
      <c r="E154" s="60">
        <v>50.931511999999998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41</v>
      </c>
      <c r="E156" s="53" t="s">
        <v>40</v>
      </c>
      <c r="F156" s="43"/>
      <c r="G156" s="44"/>
    </row>
    <row r="157" spans="1:256" x14ac:dyDescent="0.35">
      <c r="A157" s="26" t="s">
        <v>114</v>
      </c>
      <c r="D157" s="12">
        <v>134584.32999999999</v>
      </c>
      <c r="E157" s="2">
        <v>5</v>
      </c>
      <c r="F157" s="65"/>
      <c r="G157" s="44"/>
    </row>
    <row r="158" spans="1:256" x14ac:dyDescent="0.35">
      <c r="A158" s="26" t="s">
        <v>115</v>
      </c>
      <c r="D158" s="61">
        <v>0</v>
      </c>
      <c r="F158" s="43"/>
      <c r="G158" s="44"/>
    </row>
    <row r="159" spans="1:256" x14ac:dyDescent="0.35">
      <c r="A159" s="2" t="s">
        <v>116</v>
      </c>
      <c r="D159" s="22">
        <f>+D157-D158</f>
        <v>134584.32999999999</v>
      </c>
    </row>
    <row r="160" spans="1:256" x14ac:dyDescent="0.35">
      <c r="A160" s="26" t="s">
        <v>117</v>
      </c>
      <c r="D160" s="12">
        <v>1460472153.77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118</v>
      </c>
      <c r="D162" s="66">
        <v>0</v>
      </c>
      <c r="F162" s="65"/>
      <c r="G162" s="44"/>
    </row>
    <row r="163" spans="1:7" x14ac:dyDescent="0.35">
      <c r="A163" s="26" t="s">
        <v>119</v>
      </c>
      <c r="D163" s="66">
        <v>0</v>
      </c>
      <c r="F163" s="65"/>
      <c r="G163" s="44"/>
    </row>
    <row r="164" spans="1:7" x14ac:dyDescent="0.35">
      <c r="A164" s="26" t="s">
        <v>120</v>
      </c>
      <c r="D164" s="66">
        <v>0</v>
      </c>
      <c r="F164" s="65"/>
      <c r="G164" s="44"/>
    </row>
    <row r="165" spans="1:7" x14ac:dyDescent="0.35">
      <c r="A165" s="26" t="s">
        <v>121</v>
      </c>
      <c r="D165" s="66">
        <f>IF(D160&lt;=0,0,12*(D157-D158)/D160)</f>
        <v>1.1058149625318618E-3</v>
      </c>
      <c r="F165" s="43"/>
      <c r="G165" s="44"/>
    </row>
    <row r="166" spans="1:7" x14ac:dyDescent="0.35">
      <c r="A166" s="26" t="s">
        <v>122</v>
      </c>
      <c r="D166" s="64">
        <f>AVERAGE(D162:D165)</f>
        <v>2.7645374063296546E-4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123</v>
      </c>
      <c r="D168" s="22">
        <v>134584.32999999999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124</v>
      </c>
      <c r="D170" s="53" t="s">
        <v>41</v>
      </c>
      <c r="E170" s="53" t="s">
        <v>40</v>
      </c>
      <c r="F170" s="67" t="s">
        <v>125</v>
      </c>
      <c r="G170" s="44"/>
    </row>
    <row r="171" spans="1:7" x14ac:dyDescent="0.35">
      <c r="A171" s="41" t="s">
        <v>126</v>
      </c>
      <c r="D171" s="57">
        <v>1386357.4</v>
      </c>
      <c r="E171" s="68">
        <v>59</v>
      </c>
      <c r="F171" s="66">
        <v>9.8174093004955998E-4</v>
      </c>
      <c r="G171" s="44"/>
    </row>
    <row r="172" spans="1:7" x14ac:dyDescent="0.35">
      <c r="A172" s="41" t="s">
        <v>127</v>
      </c>
      <c r="D172" s="57">
        <v>0</v>
      </c>
      <c r="E172" s="68">
        <v>0</v>
      </c>
      <c r="F172" s="66">
        <v>0</v>
      </c>
      <c r="G172" s="44"/>
    </row>
    <row r="173" spans="1:7" x14ac:dyDescent="0.35">
      <c r="A173" s="41" t="s">
        <v>128</v>
      </c>
      <c r="D173" s="19">
        <v>0</v>
      </c>
      <c r="E173" s="69">
        <v>0</v>
      </c>
      <c r="F173" s="66">
        <v>0</v>
      </c>
      <c r="G173" s="44"/>
    </row>
    <row r="174" spans="1:7" x14ac:dyDescent="0.35">
      <c r="A174" s="41" t="s">
        <v>129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130</v>
      </c>
      <c r="D175" s="73">
        <f>SUM(D171:D174)</f>
        <v>1386357.4</v>
      </c>
      <c r="E175" s="68">
        <f>SUM(E171:E174)</f>
        <v>59</v>
      </c>
      <c r="F175" s="74">
        <f>SUM(F171:F174)</f>
        <v>9.8174093004955998E-4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131</v>
      </c>
      <c r="D177" s="66"/>
      <c r="E177" s="66"/>
      <c r="F177" s="65"/>
      <c r="G177" s="44"/>
    </row>
    <row r="178" spans="1:7" x14ac:dyDescent="0.35">
      <c r="A178" s="26" t="s">
        <v>132</v>
      </c>
      <c r="D178" s="66">
        <v>0</v>
      </c>
      <c r="E178" s="66">
        <v>0</v>
      </c>
      <c r="F178" s="65"/>
      <c r="G178" s="44"/>
    </row>
    <row r="179" spans="1:7" x14ac:dyDescent="0.35">
      <c r="A179" s="26" t="s">
        <v>133</v>
      </c>
      <c r="D179" s="66">
        <v>0</v>
      </c>
      <c r="E179" s="66">
        <v>0</v>
      </c>
      <c r="F179" s="65"/>
      <c r="G179" s="44"/>
    </row>
    <row r="180" spans="1:7" x14ac:dyDescent="0.35">
      <c r="A180" s="26" t="s">
        <v>134</v>
      </c>
      <c r="D180" s="66">
        <v>0</v>
      </c>
      <c r="E180" s="66">
        <v>0</v>
      </c>
      <c r="F180" s="65"/>
      <c r="G180" s="44"/>
    </row>
    <row r="181" spans="1:7" x14ac:dyDescent="0.35">
      <c r="A181" s="26" t="s">
        <v>135</v>
      </c>
      <c r="D181" s="66">
        <v>0</v>
      </c>
      <c r="E181" s="66">
        <f>IF(D53&lt;=0,0,SUM('Apr23'!E172:E174)/D53)</f>
        <v>0</v>
      </c>
      <c r="F181" s="43"/>
      <c r="G181" s="44"/>
    </row>
    <row r="182" spans="1:7" x14ac:dyDescent="0.35">
      <c r="A182" s="26" t="s">
        <v>136</v>
      </c>
      <c r="D182" s="66">
        <f>AVERAGE(D178:D181)</f>
        <v>0</v>
      </c>
      <c r="E182" s="66">
        <f>AVERAGE(E178:E181)</f>
        <v>0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137</v>
      </c>
      <c r="D184" s="75">
        <v>0</v>
      </c>
      <c r="F184" s="43"/>
      <c r="G184" s="44"/>
    </row>
    <row r="185" spans="1:7" x14ac:dyDescent="0.35">
      <c r="A185" s="2" t="s">
        <v>138</v>
      </c>
      <c r="D185" s="63">
        <v>0</v>
      </c>
      <c r="F185" s="43"/>
      <c r="G185" s="44"/>
    </row>
    <row r="186" spans="1:7" x14ac:dyDescent="0.35">
      <c r="A186" s="2" t="s">
        <v>139</v>
      </c>
      <c r="D186" s="66">
        <v>4.9000000000000002E-2</v>
      </c>
      <c r="F186" s="43"/>
      <c r="G186" s="44"/>
    </row>
    <row r="187" spans="1:7" x14ac:dyDescent="0.35">
      <c r="A187" s="2" t="s">
        <v>140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141</v>
      </c>
      <c r="D189" s="77">
        <v>2132090.38</v>
      </c>
      <c r="F189" s="43"/>
      <c r="G189" s="44"/>
    </row>
    <row r="190" spans="1:7" x14ac:dyDescent="0.35">
      <c r="A190" s="2" t="s">
        <v>142</v>
      </c>
      <c r="B190" s="78"/>
      <c r="C190" s="78"/>
      <c r="D190" s="79">
        <v>82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143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144</v>
      </c>
      <c r="E195" s="10"/>
      <c r="F195" s="43"/>
      <c r="G195" s="44"/>
    </row>
    <row r="196" spans="1:7" x14ac:dyDescent="0.35">
      <c r="A196" s="26" t="s">
        <v>145</v>
      </c>
      <c r="E196" s="10"/>
      <c r="F196" s="43"/>
      <c r="G196" s="44"/>
    </row>
    <row r="197" spans="1:7" x14ac:dyDescent="0.35">
      <c r="A197" s="26" t="s">
        <v>146</v>
      </c>
      <c r="E197" s="80"/>
      <c r="F197" s="43"/>
      <c r="G197" s="44"/>
    </row>
    <row r="198" spans="1:7" x14ac:dyDescent="0.35">
      <c r="A198" s="26" t="s">
        <v>147</v>
      </c>
      <c r="E198" s="80" t="s">
        <v>154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148</v>
      </c>
      <c r="E200" s="10"/>
      <c r="F200" s="43"/>
      <c r="G200" s="44"/>
    </row>
    <row r="201" spans="1:7" x14ac:dyDescent="0.35">
      <c r="A201" s="26" t="s">
        <v>149</v>
      </c>
      <c r="E201" s="80" t="s">
        <v>154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150</v>
      </c>
      <c r="E203" s="10"/>
      <c r="F203" s="43"/>
      <c r="G203" s="44"/>
    </row>
    <row r="204" spans="1:7" x14ac:dyDescent="0.35">
      <c r="A204" s="26" t="s">
        <v>151</v>
      </c>
      <c r="E204" s="80" t="s">
        <v>154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152</v>
      </c>
      <c r="E206" s="10"/>
      <c r="G206" s="44"/>
    </row>
    <row r="207" spans="1:7" x14ac:dyDescent="0.35">
      <c r="A207" s="26" t="s">
        <v>153</v>
      </c>
      <c r="E207" s="80" t="s">
        <v>154</v>
      </c>
      <c r="G207" s="44"/>
    </row>
    <row r="210" spans="1:7" x14ac:dyDescent="0.35">
      <c r="A210" s="2" t="s">
        <v>156</v>
      </c>
    </row>
    <row r="211" spans="1:7" x14ac:dyDescent="0.35">
      <c r="A211" s="2" t="s">
        <v>157</v>
      </c>
    </row>
    <row r="212" spans="1:7" x14ac:dyDescent="0.35">
      <c r="A212" s="2" t="s">
        <v>158</v>
      </c>
      <c r="B212" s="81"/>
      <c r="C212" s="81"/>
      <c r="D212" s="81"/>
      <c r="E212" s="81"/>
    </row>
    <row r="213" spans="1:7" x14ac:dyDescent="0.35">
      <c r="A213" s="2" t="s">
        <v>159</v>
      </c>
      <c r="B213" s="81"/>
      <c r="C213" s="81"/>
      <c r="D213" s="81"/>
      <c r="E213" s="81"/>
      <c r="G213" s="82"/>
    </row>
    <row r="214" spans="1:7" x14ac:dyDescent="0.35">
      <c r="A214" s="2" t="s">
        <v>160</v>
      </c>
      <c r="B214" s="81"/>
      <c r="C214" s="81"/>
      <c r="D214" s="81"/>
      <c r="E214" s="81"/>
    </row>
    <row r="215" spans="1:7" x14ac:dyDescent="0.35">
      <c r="A215" s="2" t="s">
        <v>161</v>
      </c>
      <c r="B215" s="81"/>
      <c r="C215" s="81"/>
      <c r="D215" s="81"/>
      <c r="E215" s="81"/>
    </row>
    <row r="216" spans="1:7" x14ac:dyDescent="0.35">
      <c r="A216" s="81"/>
      <c r="B216" s="81"/>
      <c r="C216" s="81"/>
      <c r="D216" s="81"/>
      <c r="E216" s="81"/>
    </row>
    <row r="217" spans="1:7" x14ac:dyDescent="0.35">
      <c r="A217" s="81"/>
      <c r="B217" s="81"/>
      <c r="C217" s="81"/>
      <c r="D217" s="81"/>
      <c r="E217" s="81"/>
    </row>
    <row r="218" spans="1:7" x14ac:dyDescent="0.35">
      <c r="A218" s="81"/>
      <c r="B218" s="81"/>
      <c r="C218" s="81"/>
      <c r="D218" s="81"/>
      <c r="E218" s="81"/>
    </row>
    <row r="219" spans="1:7" x14ac:dyDescent="0.35">
      <c r="A219" s="81"/>
      <c r="B219" s="81"/>
      <c r="C219" s="81"/>
      <c r="D219" s="81"/>
      <c r="E219" s="81"/>
    </row>
    <row r="220" spans="1:7" x14ac:dyDescent="0.35">
      <c r="A220" s="81"/>
      <c r="B220" s="81"/>
      <c r="C220" s="81"/>
      <c r="D220" s="81"/>
      <c r="E220" s="81"/>
    </row>
    <row r="222" spans="1:7" x14ac:dyDescent="0.35">
      <c r="A222" s="81"/>
      <c r="B222" s="81"/>
      <c r="C222" s="81"/>
      <c r="D222" s="81"/>
      <c r="E222" s="81"/>
    </row>
    <row r="223" spans="1:7" x14ac:dyDescent="0.35">
      <c r="A223" s="81"/>
      <c r="B223" s="81"/>
      <c r="C223" s="81"/>
      <c r="D223" s="81"/>
      <c r="E223" s="81"/>
    </row>
    <row r="224" spans="1:7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23-A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Dec23</vt:lpstr>
      <vt:lpstr>Nov23</vt:lpstr>
      <vt:lpstr>Oct23</vt:lpstr>
      <vt:lpstr>Sep23</vt:lpstr>
      <vt:lpstr>Aug23</vt:lpstr>
      <vt:lpstr>Jul23</vt:lpstr>
      <vt:lpstr>Jun23</vt:lpstr>
      <vt:lpstr>May23</vt:lpstr>
      <vt:lpstr>Apr23</vt:lpstr>
      <vt:lpstr>'Apr23'!Print_Area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Hales, Malori</dc:creator>
  <cp:lastModifiedBy>Wang, Yu</cp:lastModifiedBy>
  <dcterms:created xsi:type="dcterms:W3CDTF">2023-03-17T20:38:35Z</dcterms:created>
  <dcterms:modified xsi:type="dcterms:W3CDTF">2024-04-17T19:18:14Z</dcterms:modified>
</cp:coreProperties>
</file>