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2A\ABS6\Salesforce\"/>
    </mc:Choice>
  </mc:AlternateContent>
  <xr:revisionPtr revIDLastSave="0" documentId="13_ncr:1_{E5440402-B3B5-4BE5-9FFF-A1938D481876}" xr6:coauthVersionLast="47" xr6:coauthVersionMax="47" xr10:uidLastSave="{00000000-0000-0000-0000-000000000000}"/>
  <bookViews>
    <workbookView xWindow="-110" yWindow="-110" windowWidth="19420" windowHeight="10420" xr2:uid="{A3F36B39-22F9-4579-AED5-A6C5124A954B}"/>
  </bookViews>
  <sheets>
    <sheet name="Dec23" sheetId="12" r:id="rId1"/>
    <sheet name="Nov23" sheetId="11" r:id="rId2"/>
    <sheet name="Oct23" sheetId="10" r:id="rId3"/>
    <sheet name="Sep23" sheetId="9" r:id="rId4"/>
    <sheet name="Aug23" sheetId="8" r:id="rId5"/>
    <sheet name="Jul23" sheetId="7" r:id="rId6"/>
    <sheet name="Jun23" sheetId="6" r:id="rId7"/>
    <sheet name="May23" sheetId="5" r:id="rId8"/>
    <sheet name="Apr23" sheetId="4" r:id="rId9"/>
    <sheet name="Mar23" sheetId="3" r:id="rId10"/>
    <sheet name="Feb23" sheetId="2" r:id="rId11"/>
    <sheet name="Jan23" sheetId="1" r:id="rId12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10">#REF!</definedName>
    <definedName name="A1_BegBal" localSheetId="5">#REF!</definedName>
    <definedName name="A1_BegBal" localSheetId="6">#REF!</definedName>
    <definedName name="A1_BegBal" localSheetId="9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10">#REF!</definedName>
    <definedName name="A1_EndBal" localSheetId="5">#REF!</definedName>
    <definedName name="A1_EndBal" localSheetId="6">#REF!</definedName>
    <definedName name="A1_EndBal" localSheetId="9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10">#REF!</definedName>
    <definedName name="A1_FinalDist" localSheetId="5">#REF!</definedName>
    <definedName name="A1_FinalDist" localSheetId="6">#REF!</definedName>
    <definedName name="A1_FinalDist" localSheetId="9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10">#REF!</definedName>
    <definedName name="A2_FinalDist" localSheetId="5">#REF!</definedName>
    <definedName name="A2_FinalDist" localSheetId="6">#REF!</definedName>
    <definedName name="A2_FinalDist" localSheetId="9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10">#REF!</definedName>
    <definedName name="A2a_BegBal" localSheetId="5">#REF!</definedName>
    <definedName name="A2a_BegBal" localSheetId="6">#REF!</definedName>
    <definedName name="A2a_BegBal" localSheetId="9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10">#REF!</definedName>
    <definedName name="A2a_EndBal" localSheetId="5">#REF!</definedName>
    <definedName name="A2a_EndBal" localSheetId="6">#REF!</definedName>
    <definedName name="A2a_EndBal" localSheetId="9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10">#REF!</definedName>
    <definedName name="A2b_BegBal" localSheetId="5">#REF!</definedName>
    <definedName name="A2b_BegBal" localSheetId="6">#REF!</definedName>
    <definedName name="A2b_BegBal" localSheetId="9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10">#REF!</definedName>
    <definedName name="A2b_EndBal" localSheetId="5">#REF!</definedName>
    <definedName name="A2b_EndBal" localSheetId="6">#REF!</definedName>
    <definedName name="A2b_EndBal" localSheetId="9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10">#REF!</definedName>
    <definedName name="A3_BegBal" localSheetId="5">#REF!</definedName>
    <definedName name="A3_BegBal" localSheetId="6">#REF!</definedName>
    <definedName name="A3_BegBal" localSheetId="9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10">#REF!</definedName>
    <definedName name="A3_EndBal" localSheetId="5">#REF!</definedName>
    <definedName name="A3_EndBal" localSheetId="6">#REF!</definedName>
    <definedName name="A3_EndBal" localSheetId="9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10">#REF!</definedName>
    <definedName name="A3_FinalDist" localSheetId="5">#REF!</definedName>
    <definedName name="A3_FinalDist" localSheetId="6">#REF!</definedName>
    <definedName name="A3_FinalDist" localSheetId="9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10">#REF!</definedName>
    <definedName name="A3B_BegBal" localSheetId="5">#REF!</definedName>
    <definedName name="A3B_BegBal" localSheetId="6">#REF!</definedName>
    <definedName name="A3B_BegBal" localSheetId="9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10">#REF!</definedName>
    <definedName name="A3B_EndBal" localSheetId="5">#REF!</definedName>
    <definedName name="A3B_EndBal" localSheetId="6">#REF!</definedName>
    <definedName name="A3B_EndBal" localSheetId="9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10">#REF!</definedName>
    <definedName name="A3B_FinalDist" localSheetId="5">#REF!</definedName>
    <definedName name="A3B_FinalDist" localSheetId="6">#REF!</definedName>
    <definedName name="A3B_FinalDist" localSheetId="9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10">#REF!</definedName>
    <definedName name="A4_BegBal" localSheetId="5">#REF!</definedName>
    <definedName name="A4_BegBal" localSheetId="6">#REF!</definedName>
    <definedName name="A4_BegBal" localSheetId="9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10">#REF!</definedName>
    <definedName name="A4_EndBal" localSheetId="5">#REF!</definedName>
    <definedName name="A4_EndBal" localSheetId="6">#REF!</definedName>
    <definedName name="A4_EndBal" localSheetId="9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10">#REF!</definedName>
    <definedName name="A4_FinalDist" localSheetId="5">#REF!</definedName>
    <definedName name="A4_FinalDist" localSheetId="6">#REF!</definedName>
    <definedName name="A4_FinalDist" localSheetId="9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10">#REF!</definedName>
    <definedName name="Adj_BegBal" localSheetId="5">#REF!</definedName>
    <definedName name="Adj_BegBal" localSheetId="6">#REF!</definedName>
    <definedName name="Adj_BegBal" localSheetId="9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10">#REF!</definedName>
    <definedName name="Adj_EndBal" localSheetId="5">#REF!</definedName>
    <definedName name="Adj_EndBal" localSheetId="6">#REF!</definedName>
    <definedName name="Adj_EndBal" localSheetId="9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10">#REF!</definedName>
    <definedName name="Avail_Amt" localSheetId="5">#REF!</definedName>
    <definedName name="Avail_Amt" localSheetId="6">#REF!</definedName>
    <definedName name="Avail_Amt" localSheetId="9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10">#REF!</definedName>
    <definedName name="Cert_BegBal" localSheetId="5">#REF!</definedName>
    <definedName name="Cert_BegBal" localSheetId="6">#REF!</definedName>
    <definedName name="Cert_BegBal" localSheetId="9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10">#REF!</definedName>
    <definedName name="Cert_EndBal" localSheetId="5">#REF!</definedName>
    <definedName name="Cert_EndBal" localSheetId="6">#REF!</definedName>
    <definedName name="Cert_EndBal" localSheetId="9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10">#REF!</definedName>
    <definedName name="Coll_BegBal" localSheetId="5">#REF!</definedName>
    <definedName name="Coll_BegBal" localSheetId="6">#REF!</definedName>
    <definedName name="Coll_BegBal" localSheetId="9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10">#REF!</definedName>
    <definedName name="Coll_EndBal" localSheetId="5">#REF!</definedName>
    <definedName name="Coll_EndBal" localSheetId="6">#REF!</definedName>
    <definedName name="Coll_EndBal" localSheetId="9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10">#REF!</definedName>
    <definedName name="Curr_DistDate" localSheetId="5">#REF!</definedName>
    <definedName name="Curr_DistDate" localSheetId="6">#REF!</definedName>
    <definedName name="Curr_DistDate" localSheetId="9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10">#REF!</definedName>
    <definedName name="Events_of_Default" localSheetId="5">#REF!</definedName>
    <definedName name="Events_of_Default" localSheetId="6">#REF!</definedName>
    <definedName name="Events_of_Default" localSheetId="9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10">#REF!</definedName>
    <definedName name="First_DistDate" localSheetId="5">#REF!</definedName>
    <definedName name="First_DistDate" localSheetId="6">#REF!</definedName>
    <definedName name="First_DistDate" localSheetId="9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10">#REF!</definedName>
    <definedName name="OC_BegBal" localSheetId="5">#REF!</definedName>
    <definedName name="OC_BegBal" localSheetId="6">#REF!</definedName>
    <definedName name="OC_BegBal" localSheetId="9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10">#REF!</definedName>
    <definedName name="OC_EndBal" localSheetId="5">#REF!</definedName>
    <definedName name="OC_EndBal" localSheetId="6">#REF!</definedName>
    <definedName name="OC_EndBal" localSheetId="9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10">#REF!</definedName>
    <definedName name="Prev_DistDate" localSheetId="5">#REF!</definedName>
    <definedName name="Prev_DistDate" localSheetId="6">#REF!</definedName>
    <definedName name="Prev_DistDate" localSheetId="9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#REF!</definedName>
    <definedName name="Res_Fund" localSheetId="4">#REF!</definedName>
    <definedName name="Res_Fund" localSheetId="0">#REF!</definedName>
    <definedName name="Res_Fund" localSheetId="10">#REF!</definedName>
    <definedName name="Res_Fund" localSheetId="5">#REF!</definedName>
    <definedName name="Res_Fund" localSheetId="6">#REF!</definedName>
    <definedName name="Res_Fund" localSheetId="9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10">#REF!</definedName>
    <definedName name="Rescission" localSheetId="5">#REF!</definedName>
    <definedName name="Rescission" localSheetId="6">#REF!</definedName>
    <definedName name="Rescission" localSheetId="9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2" l="1"/>
  <c r="E182" i="12"/>
  <c r="D182" i="12"/>
  <c r="D175" i="12"/>
  <c r="F175" i="12"/>
  <c r="E175" i="12"/>
  <c r="D165" i="12"/>
  <c r="D159" i="12"/>
  <c r="E149" i="12"/>
  <c r="E131" i="12"/>
  <c r="E112" i="12"/>
  <c r="E110" i="12"/>
  <c r="E113" i="12"/>
  <c r="E111" i="12"/>
  <c r="E181" i="12"/>
  <c r="E42" i="12"/>
  <c r="E47" i="12" s="1"/>
  <c r="E57" i="12" s="1"/>
  <c r="E59" i="12" s="1"/>
  <c r="E37" i="12"/>
  <c r="E26" i="12"/>
  <c r="D26" i="12"/>
  <c r="E24" i="12"/>
  <c r="D24" i="12"/>
  <c r="C29" i="12"/>
  <c r="B29" i="12"/>
  <c r="E28" i="12"/>
  <c r="E27" i="12"/>
  <c r="F17" i="12"/>
  <c r="E25" i="12"/>
  <c r="F15" i="12"/>
  <c r="F14" i="12"/>
  <c r="E13" i="12"/>
  <c r="F13" i="12" s="1"/>
  <c r="D13" i="12"/>
  <c r="E23" i="12"/>
  <c r="C13" i="12"/>
  <c r="E52" i="12"/>
  <c r="E53" i="12" s="1"/>
  <c r="C12" i="12"/>
  <c r="F10" i="12" s="1"/>
  <c r="D187" i="11"/>
  <c r="F175" i="11"/>
  <c r="E175" i="11"/>
  <c r="D175" i="11"/>
  <c r="D165" i="11"/>
  <c r="D159" i="11"/>
  <c r="E149" i="11"/>
  <c r="E131" i="11"/>
  <c r="E111" i="11"/>
  <c r="E113" i="11"/>
  <c r="E110" i="11"/>
  <c r="E112" i="11"/>
  <c r="E181" i="11"/>
  <c r="E42" i="11"/>
  <c r="E37" i="11"/>
  <c r="E47" i="11" s="1"/>
  <c r="E57" i="11" s="1"/>
  <c r="E59" i="11" s="1"/>
  <c r="B29" i="11"/>
  <c r="E26" i="11"/>
  <c r="D26" i="11"/>
  <c r="C29" i="11"/>
  <c r="E28" i="11"/>
  <c r="E27" i="11"/>
  <c r="F17" i="11"/>
  <c r="F16" i="11"/>
  <c r="E25" i="11"/>
  <c r="E24" i="11"/>
  <c r="F14" i="11"/>
  <c r="D13" i="11"/>
  <c r="E23" i="11"/>
  <c r="E13" i="11"/>
  <c r="E52" i="11"/>
  <c r="E53" i="11" s="1"/>
  <c r="C12" i="11"/>
  <c r="F10" i="11" s="1"/>
  <c r="D187" i="10"/>
  <c r="E181" i="10"/>
  <c r="E182" i="10"/>
  <c r="F175" i="10"/>
  <c r="E175" i="10"/>
  <c r="D175" i="10"/>
  <c r="D165" i="10"/>
  <c r="D166" i="10" s="1"/>
  <c r="D159" i="10"/>
  <c r="E149" i="10"/>
  <c r="E131" i="10"/>
  <c r="E111" i="10"/>
  <c r="E113" i="10"/>
  <c r="E110" i="10"/>
  <c r="E112" i="10"/>
  <c r="E42" i="10"/>
  <c r="E37" i="10"/>
  <c r="E47" i="10" s="1"/>
  <c r="E57" i="10" s="1"/>
  <c r="E59" i="10" s="1"/>
  <c r="D28" i="10"/>
  <c r="E27" i="10"/>
  <c r="E26" i="10"/>
  <c r="D26" i="10"/>
  <c r="E25" i="10"/>
  <c r="D24" i="10"/>
  <c r="E23" i="10"/>
  <c r="C29" i="10"/>
  <c r="B29" i="10"/>
  <c r="E13" i="10"/>
  <c r="E28" i="10"/>
  <c r="D27" i="10"/>
  <c r="F17" i="10"/>
  <c r="F16" i="10"/>
  <c r="D25" i="10"/>
  <c r="F15" i="10"/>
  <c r="E24" i="10"/>
  <c r="D13" i="10"/>
  <c r="F14" i="10"/>
  <c r="E52" i="10"/>
  <c r="C12" i="10"/>
  <c r="D187" i="9"/>
  <c r="E182" i="9"/>
  <c r="F175" i="9"/>
  <c r="E175" i="9"/>
  <c r="D175" i="9"/>
  <c r="D165" i="9"/>
  <c r="D159" i="9"/>
  <c r="E149" i="9"/>
  <c r="E131" i="9"/>
  <c r="E111" i="9"/>
  <c r="E113" i="9"/>
  <c r="E110" i="9"/>
  <c r="E112" i="9"/>
  <c r="E181" i="9"/>
  <c r="E42" i="9"/>
  <c r="E37" i="9"/>
  <c r="E47" i="9" s="1"/>
  <c r="E57" i="9" s="1"/>
  <c r="E59" i="9" s="1"/>
  <c r="E26" i="9"/>
  <c r="D26" i="9"/>
  <c r="C29" i="9"/>
  <c r="B29" i="9"/>
  <c r="E28" i="9"/>
  <c r="E27" i="9"/>
  <c r="F17" i="9"/>
  <c r="F16" i="9"/>
  <c r="E25" i="9"/>
  <c r="E24" i="9"/>
  <c r="F14" i="9"/>
  <c r="D13" i="9"/>
  <c r="E23" i="9"/>
  <c r="E13" i="9"/>
  <c r="C12" i="9"/>
  <c r="D187" i="8"/>
  <c r="E182" i="8"/>
  <c r="D182" i="8"/>
  <c r="E181" i="8"/>
  <c r="F175" i="8"/>
  <c r="E175" i="8"/>
  <c r="D175" i="8"/>
  <c r="D166" i="8"/>
  <c r="D165" i="8"/>
  <c r="D159" i="8"/>
  <c r="E149" i="8"/>
  <c r="E131" i="8"/>
  <c r="E111" i="8"/>
  <c r="E113" i="8"/>
  <c r="E110" i="8"/>
  <c r="E112" i="8"/>
  <c r="E42" i="8"/>
  <c r="E37" i="8"/>
  <c r="E47" i="8" s="1"/>
  <c r="E57" i="8" s="1"/>
  <c r="E59" i="8" s="1"/>
  <c r="E28" i="8"/>
  <c r="E26" i="8"/>
  <c r="D26" i="8"/>
  <c r="E25" i="8"/>
  <c r="C29" i="8"/>
  <c r="B29" i="8"/>
  <c r="F19" i="8"/>
  <c r="D28" i="8"/>
  <c r="D13" i="8"/>
  <c r="E27" i="8"/>
  <c r="F17" i="8"/>
  <c r="F16" i="8"/>
  <c r="D25" i="8"/>
  <c r="E24" i="8"/>
  <c r="F14" i="8"/>
  <c r="E13" i="8"/>
  <c r="E52" i="8"/>
  <c r="C12" i="8"/>
  <c r="F10" i="8" s="1"/>
  <c r="D187" i="7"/>
  <c r="E182" i="7"/>
  <c r="D182" i="7"/>
  <c r="D175" i="7"/>
  <c r="F175" i="7"/>
  <c r="E175" i="7"/>
  <c r="D165" i="7"/>
  <c r="D159" i="7"/>
  <c r="E149" i="7"/>
  <c r="E131" i="7"/>
  <c r="E112" i="7"/>
  <c r="E110" i="7"/>
  <c r="E113" i="7"/>
  <c r="E111" i="7"/>
  <c r="E181" i="7"/>
  <c r="E42" i="7"/>
  <c r="E47" i="7" s="1"/>
  <c r="E57" i="7" s="1"/>
  <c r="E59" i="7" s="1"/>
  <c r="E37" i="7"/>
  <c r="E26" i="7"/>
  <c r="D26" i="7"/>
  <c r="E24" i="7"/>
  <c r="D24" i="7"/>
  <c r="C29" i="7"/>
  <c r="B29" i="7"/>
  <c r="E28" i="7"/>
  <c r="E27" i="7"/>
  <c r="F17" i="7"/>
  <c r="E25" i="7"/>
  <c r="F15" i="7"/>
  <c r="E13" i="7"/>
  <c r="D13" i="7"/>
  <c r="F14" i="7"/>
  <c r="C12" i="7"/>
  <c r="F10" i="7" s="1"/>
  <c r="D187" i="6"/>
  <c r="E182" i="6"/>
  <c r="F175" i="6"/>
  <c r="E175" i="6"/>
  <c r="D175" i="6"/>
  <c r="D165" i="6"/>
  <c r="D159" i="6"/>
  <c r="E149" i="6"/>
  <c r="E131" i="6"/>
  <c r="E111" i="6"/>
  <c r="E113" i="6"/>
  <c r="E110" i="6"/>
  <c r="E112" i="6"/>
  <c r="E181" i="6"/>
  <c r="E42" i="6"/>
  <c r="E37" i="6"/>
  <c r="E47" i="6" s="1"/>
  <c r="E57" i="6" s="1"/>
  <c r="E59" i="6" s="1"/>
  <c r="E27" i="6"/>
  <c r="E26" i="6"/>
  <c r="D26" i="6"/>
  <c r="E25" i="6"/>
  <c r="C29" i="6"/>
  <c r="B29" i="6"/>
  <c r="E28" i="6"/>
  <c r="D27" i="6"/>
  <c r="F17" i="6"/>
  <c r="F16" i="6"/>
  <c r="D25" i="6"/>
  <c r="E24" i="6"/>
  <c r="D13" i="6"/>
  <c r="F14" i="6"/>
  <c r="E13" i="6"/>
  <c r="C12" i="6"/>
  <c r="E182" i="5"/>
  <c r="F175" i="5"/>
  <c r="E175" i="5"/>
  <c r="D165" i="5"/>
  <c r="D159" i="5"/>
  <c r="E149" i="5"/>
  <c r="E131" i="5"/>
  <c r="E112" i="5"/>
  <c r="E111" i="5"/>
  <c r="E113" i="5"/>
  <c r="E110" i="5"/>
  <c r="E181" i="5"/>
  <c r="E47" i="5"/>
  <c r="E57" i="5" s="1"/>
  <c r="E59" i="5" s="1"/>
  <c r="E42" i="5"/>
  <c r="E37" i="5"/>
  <c r="E26" i="5"/>
  <c r="D26" i="5"/>
  <c r="C29" i="5"/>
  <c r="B29" i="5"/>
  <c r="E28" i="5"/>
  <c r="E27" i="5"/>
  <c r="F17" i="5"/>
  <c r="F16" i="5"/>
  <c r="E25" i="5"/>
  <c r="D13" i="5"/>
  <c r="E24" i="5"/>
  <c r="F14" i="5"/>
  <c r="E13" i="5"/>
  <c r="C12" i="5"/>
  <c r="D187" i="4"/>
  <c r="E175" i="4"/>
  <c r="D175" i="4"/>
  <c r="F175" i="4"/>
  <c r="D159" i="4"/>
  <c r="E149" i="4"/>
  <c r="E131" i="4"/>
  <c r="E112" i="4"/>
  <c r="E110" i="4"/>
  <c r="E113" i="4"/>
  <c r="E111" i="4"/>
  <c r="E181" i="4"/>
  <c r="E42" i="4"/>
  <c r="E37" i="4"/>
  <c r="D27" i="4"/>
  <c r="D25" i="4"/>
  <c r="E24" i="4"/>
  <c r="D24" i="4"/>
  <c r="D23" i="4"/>
  <c r="C29" i="4"/>
  <c r="B29" i="4"/>
  <c r="E28" i="4"/>
  <c r="F18" i="4"/>
  <c r="E27" i="4"/>
  <c r="E26" i="4"/>
  <c r="E25" i="4"/>
  <c r="F15" i="4"/>
  <c r="E13" i="4"/>
  <c r="D13" i="4"/>
  <c r="F14" i="4"/>
  <c r="C12" i="4"/>
  <c r="D187" i="3"/>
  <c r="F175" i="3"/>
  <c r="E175" i="3"/>
  <c r="D175" i="3"/>
  <c r="D165" i="3"/>
  <c r="D159" i="3"/>
  <c r="E149" i="3"/>
  <c r="E131" i="3"/>
  <c r="E110" i="3"/>
  <c r="E113" i="3"/>
  <c r="E111" i="3"/>
  <c r="E112" i="3"/>
  <c r="E181" i="3"/>
  <c r="E182" i="3" s="1"/>
  <c r="E42" i="3"/>
  <c r="E37" i="3"/>
  <c r="E47" i="3" s="1"/>
  <c r="E57" i="3" s="1"/>
  <c r="E59" i="3" s="1"/>
  <c r="E27" i="3"/>
  <c r="E26" i="3"/>
  <c r="D26" i="3"/>
  <c r="E25" i="3"/>
  <c r="E24" i="3"/>
  <c r="D24" i="3"/>
  <c r="C29" i="3"/>
  <c r="B29" i="3"/>
  <c r="F19" i="3"/>
  <c r="D27" i="3"/>
  <c r="F17" i="3"/>
  <c r="D25" i="3"/>
  <c r="F15" i="3"/>
  <c r="E13" i="3"/>
  <c r="D13" i="3"/>
  <c r="D23" i="3"/>
  <c r="C12" i="3"/>
  <c r="D166" i="12" l="1"/>
  <c r="F16" i="12"/>
  <c r="F18" i="12"/>
  <c r="D23" i="12"/>
  <c r="D25" i="12"/>
  <c r="D27" i="12"/>
  <c r="D182" i="10"/>
  <c r="D166" i="11"/>
  <c r="D182" i="11"/>
  <c r="D28" i="12"/>
  <c r="F19" i="12"/>
  <c r="E182" i="11"/>
  <c r="F10" i="10"/>
  <c r="F18" i="11"/>
  <c r="D23" i="11"/>
  <c r="D25" i="11"/>
  <c r="D27" i="11"/>
  <c r="F15" i="11"/>
  <c r="C13" i="11"/>
  <c r="F13" i="11" s="1"/>
  <c r="D24" i="11"/>
  <c r="D28" i="11"/>
  <c r="F19" i="11"/>
  <c r="E53" i="10"/>
  <c r="E52" i="9"/>
  <c r="E53" i="9" s="1"/>
  <c r="F18" i="10"/>
  <c r="D23" i="10"/>
  <c r="F10" i="9"/>
  <c r="C13" i="10"/>
  <c r="F13" i="10" s="1"/>
  <c r="F19" i="10"/>
  <c r="D166" i="9"/>
  <c r="D182" i="9"/>
  <c r="F18" i="9"/>
  <c r="D23" i="9"/>
  <c r="D25" i="9"/>
  <c r="D27" i="9"/>
  <c r="F15" i="9"/>
  <c r="D24" i="9"/>
  <c r="D28" i="9"/>
  <c r="C13" i="9"/>
  <c r="F13" i="9" s="1"/>
  <c r="F19" i="9"/>
  <c r="E53" i="8"/>
  <c r="E52" i="7"/>
  <c r="E53" i="7" s="1"/>
  <c r="F18" i="8"/>
  <c r="D23" i="8"/>
  <c r="D27" i="8"/>
  <c r="F15" i="8"/>
  <c r="E23" i="8"/>
  <c r="F10" i="5"/>
  <c r="E52" i="4"/>
  <c r="E53" i="4" s="1"/>
  <c r="C13" i="8"/>
  <c r="F13" i="8" s="1"/>
  <c r="D24" i="8"/>
  <c r="E52" i="3"/>
  <c r="D166" i="7"/>
  <c r="E52" i="6"/>
  <c r="E53" i="6" s="1"/>
  <c r="F16" i="7"/>
  <c r="F18" i="7"/>
  <c r="D23" i="7"/>
  <c r="D25" i="7"/>
  <c r="D27" i="7"/>
  <c r="E23" i="7"/>
  <c r="F10" i="6"/>
  <c r="D182" i="6"/>
  <c r="C13" i="7"/>
  <c r="F13" i="7" s="1"/>
  <c r="D28" i="7"/>
  <c r="E52" i="5"/>
  <c r="E53" i="5" s="1"/>
  <c r="F19" i="7"/>
  <c r="D166" i="6"/>
  <c r="F18" i="6"/>
  <c r="D23" i="6"/>
  <c r="F15" i="6"/>
  <c r="E23" i="6"/>
  <c r="D187" i="5"/>
  <c r="C13" i="6"/>
  <c r="F13" i="6" s="1"/>
  <c r="D24" i="6"/>
  <c r="D28" i="6"/>
  <c r="F19" i="6"/>
  <c r="D182" i="5"/>
  <c r="D166" i="5"/>
  <c r="D175" i="5"/>
  <c r="F18" i="5"/>
  <c r="D23" i="5"/>
  <c r="D25" i="5"/>
  <c r="D27" i="5"/>
  <c r="D182" i="4"/>
  <c r="F15" i="5"/>
  <c r="E23" i="5"/>
  <c r="C13" i="5"/>
  <c r="F13" i="5" s="1"/>
  <c r="D24" i="5"/>
  <c r="D28" i="5"/>
  <c r="F10" i="4"/>
  <c r="F19" i="5"/>
  <c r="E182" i="4"/>
  <c r="E47" i="4"/>
  <c r="E57" i="4" s="1"/>
  <c r="E59" i="4" s="1"/>
  <c r="F16" i="4"/>
  <c r="D165" i="4"/>
  <c r="D166" i="4" s="1"/>
  <c r="E23" i="4"/>
  <c r="D182" i="3"/>
  <c r="F17" i="4"/>
  <c r="F10" i="3"/>
  <c r="C13" i="4"/>
  <c r="F13" i="4" s="1"/>
  <c r="D26" i="4"/>
  <c r="D28" i="4"/>
  <c r="F19" i="4"/>
  <c r="D166" i="3"/>
  <c r="E53" i="3"/>
  <c r="F16" i="3"/>
  <c r="E23" i="3"/>
  <c r="F14" i="3"/>
  <c r="D28" i="3"/>
  <c r="E28" i="3"/>
  <c r="C13" i="3"/>
  <c r="F13" i="3" s="1"/>
  <c r="F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22D9695-4DB6-4F61-972E-4556E68CF1F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950A207-A5CD-46E8-996A-34961236E14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6DE9AC3-C24A-49D3-B74C-A10B6D6DA29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AE0DCE7-7C2A-431F-A9AD-D2DA9BF2F87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5237131-F1F2-4226-8885-C4D51EDD82C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CA17215-BF86-4BE4-9086-684435CC7309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08C077F-2B17-43F4-84C3-2E055C1B3D5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4C18D1D-3E74-41AA-B519-4AB91AD4F0F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83580AD-74B3-4E50-95E6-0E4B967B0C4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AAC6951-2BB2-479A-807A-6A5DAE8F876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14075C1-9798-469F-ABAE-B9D06CB1594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5E1CAB38-9448-4756-B1F4-3D94751197B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<sst xmlns="http://schemas.openxmlformats.org/spreadsheetml/2006/main" count="2042" uniqueCount="157">
  <si>
    <t>Nissan Auto Receivables 2022-A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</si>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</sst>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8F62FDD8-E768-470C-AEC3-0FEBD8A758EB}"/>
    <cellStyle name="Comma 2" xfId="5" xr:uid="{A58E5F33-1238-43AF-A72F-10D675603F3E}"/>
    <cellStyle name="Comma 3 2" xfId="4" xr:uid="{5E85D761-E62B-4DB4-A845-719A3D5037D5}"/>
    <cellStyle name="Normal" xfId="0" builtinId="0"/>
    <cellStyle name="Normal 3" xfId="3" xr:uid="{D737B4DE-DC86-48CC-ABA9-3A0898FAC0C8}"/>
    <cellStyle name="Percent" xfId="2" builtinId="5"/>
    <cellStyle name="Percent 3 2" xfId="6" xr:uid="{2055A47D-0999-4D6B-8DD3-60B8341B1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C8B9-2CDF-4084-A589-5D1414D79AC1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D9" sqref="D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509024754.45999998</v>
      </c>
      <c r="E10" s="19">
        <v>487467700.81</v>
      </c>
      <c r="F10" s="20">
        <f>IF(C12&lt;=0,0,E10/C12)</f>
        <v>0.46796899227743477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29970445.579999998</v>
      </c>
      <c r="E11" s="19">
        <v>28044228.829999998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479054308.88</v>
      </c>
      <c r="E12" s="19">
        <v>459423471.98000002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479054308.88</v>
      </c>
      <c r="E13" s="19">
        <f>SUM(E14:E19)</f>
        <v>459423471.98000002</v>
      </c>
      <c r="F13" s="20">
        <f>IF(C13&lt;=0,0,E13/C13)</f>
        <v>0.44104653262940952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347387641.10000002</v>
      </c>
      <c r="E17" s="19">
        <v>327756804.20000005</v>
      </c>
      <c r="F17" s="20">
        <f t="shared" si="0"/>
        <v>0.89796384712328781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19630836.899999976</v>
      </c>
      <c r="C26" s="18">
        <v>538450.84</v>
      </c>
      <c r="D26" s="34">
        <f t="shared" si="1"/>
        <v>53.783114794520486</v>
      </c>
      <c r="E26" s="35">
        <f t="shared" si="2"/>
        <v>1.4752077808219177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19630836.899999976</v>
      </c>
      <c r="C29" s="36">
        <f>SUM(C23:C28)</f>
        <v>693700.84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560115.86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560115.86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21288963.059999999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21288963.059999999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68072.850000000006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21917151.77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35398</v>
      </c>
      <c r="E51" s="48">
        <v>479054308.88</v>
      </c>
      <c r="F51" s="43"/>
      <c r="G51" s="44"/>
    </row>
    <row r="52" spans="1:7" x14ac:dyDescent="0.35">
      <c r="A52" s="26" t="s">
        <v>44</v>
      </c>
      <c r="D52" s="10"/>
      <c r="E52" s="45">
        <f>D12-E12</f>
        <v>19630836.899999976</v>
      </c>
      <c r="F52" s="43"/>
      <c r="G52" s="44"/>
    </row>
    <row r="53" spans="1:7" x14ac:dyDescent="0.35">
      <c r="A53" s="26"/>
      <c r="D53" s="55">
        <v>34813</v>
      </c>
      <c r="E53" s="56">
        <f>E51-E52</f>
        <v>459423471.98000002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21917151.77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21917151.77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424187.3</v>
      </c>
      <c r="F64" s="43"/>
      <c r="G64" s="44"/>
    </row>
    <row r="65" spans="1:7" x14ac:dyDescent="0.35">
      <c r="A65" s="41" t="s">
        <v>51</v>
      </c>
      <c r="E65" s="57">
        <v>424187.3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538450.84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538450.84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693700.84</v>
      </c>
      <c r="F110" s="43"/>
      <c r="G110" s="44"/>
    </row>
    <row r="111" spans="1:7" x14ac:dyDescent="0.35">
      <c r="A111" s="58" t="s">
        <v>86</v>
      </c>
      <c r="E111" s="12">
        <f>E74+E82+E90+E98+E106</f>
        <v>693700.84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20799263.634616666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19630836.899999976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19630836.899999976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1168426.7346166894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1168426.7346166894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1.36767409E-2</v>
      </c>
      <c r="F153" s="43"/>
      <c r="G153" s="44"/>
    </row>
    <row r="154" spans="1:256" x14ac:dyDescent="0.35">
      <c r="A154" s="26" t="s">
        <v>114</v>
      </c>
      <c r="E154" s="60">
        <v>34.948645999999997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268090.59000000003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68072.850000000006</v>
      </c>
      <c r="F158" s="43"/>
      <c r="G158" s="44"/>
    </row>
    <row r="159" spans="1:256" x14ac:dyDescent="0.35">
      <c r="A159" s="2" t="s">
        <v>117</v>
      </c>
      <c r="D159" s="22">
        <f>+D157-D158</f>
        <v>200017.74000000002</v>
      </c>
    </row>
    <row r="160" spans="1:256" x14ac:dyDescent="0.35">
      <c r="A160" s="26" t="s">
        <v>118</v>
      </c>
      <c r="D160" s="12">
        <v>509024754.45999998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1.1155799999999999E-3</v>
      </c>
      <c r="F162" s="65"/>
      <c r="G162" s="44"/>
    </row>
    <row r="163" spans="1:7" x14ac:dyDescent="0.35">
      <c r="A163" s="26" t="s">
        <v>120</v>
      </c>
      <c r="D163" s="66">
        <v>3.6066863000000001E-3</v>
      </c>
      <c r="F163" s="65"/>
      <c r="G163" s="44"/>
    </row>
    <row r="164" spans="1:7" x14ac:dyDescent="0.35">
      <c r="A164" s="26" t="s">
        <v>121</v>
      </c>
      <c r="D164" s="66">
        <v>1.8995444999999999E-3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4.7153166107732252E-3</v>
      </c>
      <c r="F165" s="43"/>
      <c r="G165" s="44"/>
    </row>
    <row r="166" spans="1:7" x14ac:dyDescent="0.35">
      <c r="A166" s="26" t="s">
        <v>123</v>
      </c>
      <c r="D166" s="64">
        <f>AVERAGE(D162:D165)</f>
        <v>2.8342818526933063E-3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1762250.85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2355396.29</v>
      </c>
      <c r="E171" s="68">
        <v>131</v>
      </c>
      <c r="F171" s="66">
        <v>4.8319022698040488E-3</v>
      </c>
      <c r="G171" s="44"/>
    </row>
    <row r="172" spans="1:7" x14ac:dyDescent="0.35">
      <c r="A172" s="41" t="s">
        <v>128</v>
      </c>
      <c r="D172" s="57">
        <v>475996.79</v>
      </c>
      <c r="E172" s="68">
        <v>29</v>
      </c>
      <c r="F172" s="66">
        <v>9.7646836746118895E-4</v>
      </c>
      <c r="G172" s="44"/>
    </row>
    <row r="173" spans="1:7" x14ac:dyDescent="0.35">
      <c r="A173" s="41" t="s">
        <v>129</v>
      </c>
      <c r="D173" s="19">
        <v>153422.26999999999</v>
      </c>
      <c r="E173" s="69">
        <v>10</v>
      </c>
      <c r="F173" s="66">
        <v>3.1473320128711315E-4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2984815.35</v>
      </c>
      <c r="E175" s="68">
        <f>SUM(E171:E174)</f>
        <v>170</v>
      </c>
      <c r="F175" s="74">
        <f>SUM(F171:F174)</f>
        <v>6.1231038385523504E-3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9.1510630000000005E-4</v>
      </c>
      <c r="E178" s="66">
        <v>6.5586310000000005E-4</v>
      </c>
      <c r="F178" s="65"/>
      <c r="G178" s="44"/>
    </row>
    <row r="179" spans="1:7" x14ac:dyDescent="0.35">
      <c r="A179" s="26" t="s">
        <v>134</v>
      </c>
      <c r="D179" s="66">
        <v>8.052008E-4</v>
      </c>
      <c r="E179" s="66">
        <v>6.6627799999999997E-4</v>
      </c>
      <c r="F179" s="65"/>
      <c r="G179" s="44"/>
    </row>
    <row r="180" spans="1:7" x14ac:dyDescent="0.35">
      <c r="A180" s="26" t="s">
        <v>135</v>
      </c>
      <c r="D180" s="66">
        <v>1.5091187000000001E-3</v>
      </c>
      <c r="E180" s="66">
        <v>1.2430080999999999E-3</v>
      </c>
      <c r="F180" s="65"/>
      <c r="G180" s="44"/>
    </row>
    <row r="181" spans="1:7" x14ac:dyDescent="0.35">
      <c r="A181" s="26" t="s">
        <v>136</v>
      </c>
      <c r="D181" s="66">
        <v>1.291201568748302E-3</v>
      </c>
      <c r="E181" s="66">
        <f>IF(D53&lt;=0,0,SUM('Dec23'!E172:E174)/D53)</f>
        <v>1.1202711630712665E-3</v>
      </c>
      <c r="F181" s="43"/>
      <c r="G181" s="44"/>
    </row>
    <row r="182" spans="1:7" x14ac:dyDescent="0.35">
      <c r="A182" s="26" t="s">
        <v>137</v>
      </c>
      <c r="D182" s="66">
        <f>AVERAGE(D178:D181)</f>
        <v>1.1301568421870755E-3</v>
      </c>
      <c r="E182" s="66">
        <f>AVERAGE(E178:E181)</f>
        <v>9.2135509076781666E-4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644429.80000000005</v>
      </c>
      <c r="F184" s="43"/>
      <c r="G184" s="44"/>
    </row>
    <row r="185" spans="1:7" x14ac:dyDescent="0.35">
      <c r="A185" s="2" t="s">
        <v>139</v>
      </c>
      <c r="D185" s="63">
        <v>1.3219948704892327E-3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2373695.2999999998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113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24DF-3364-4AB2-854B-A4C17DC15ECD}">
  <sheetPr codeName="Sheet7">
    <pageSetUpPr fitToPage="1"/>
  </sheetPr>
  <dimension ref="A1:IV228"/>
  <sheetViews>
    <sheetView showRuler="0" zoomScale="80" zoomScaleNormal="80" zoomScaleSheetLayoutView="90" workbookViewId="0">
      <selection activeCell="C46" sqref="C4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734044546.51999998</v>
      </c>
      <c r="E10" s="19">
        <v>705427970.77999997</v>
      </c>
      <c r="F10" s="20">
        <f>IF(C12&lt;=0,0,E10/C12)</f>
        <v>0.67721085122499702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52252563.909999996</v>
      </c>
      <c r="E11" s="19">
        <v>49203449.710000001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681791982.61000001</v>
      </c>
      <c r="E12" s="19">
        <v>656224521.06999993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681791982.61000001</v>
      </c>
      <c r="E13" s="19">
        <f>SUM(E14:E19)</f>
        <v>656224521.06999993</v>
      </c>
      <c r="F13" s="20">
        <f>IF(C13&lt;=0,0,E13/C13)</f>
        <v>0.62997553955388208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185125314.83000001</v>
      </c>
      <c r="E15" s="19">
        <v>159557853.28999993</v>
      </c>
      <c r="F15" s="20">
        <f t="shared" si="0"/>
        <v>0.4371448035342464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25567461.540000081</v>
      </c>
      <c r="C24" s="18">
        <v>203637.85</v>
      </c>
      <c r="D24" s="34">
        <f t="shared" ref="D24:D28" si="1">IF(C15&lt;=0,0,B24/(C15/1000))</f>
        <v>70.047839835616657</v>
      </c>
      <c r="E24" s="35">
        <f t="shared" ref="E24:E28" si="2">IF(C15&lt;=0,0,C24/(C15/1000))</f>
        <v>0.55791191780821925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25567461.540000081</v>
      </c>
      <c r="C29" s="36">
        <f>SUM(C23:C28)</f>
        <v>924637.85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826676.21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826676.21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28488089.809999999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28488089.809999999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17683.310000000001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29332449.329999998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40774</v>
      </c>
      <c r="E51" s="48">
        <v>681791982.61000001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25567461.540000081</v>
      </c>
      <c r="F52" s="43"/>
      <c r="G52" s="44"/>
    </row>
    <row r="53" spans="1:7" x14ac:dyDescent="0.35">
      <c r="A53" s="26"/>
      <c r="D53" s="55">
        <v>40125</v>
      </c>
      <c r="E53" s="56">
        <f>E51-E52</f>
        <v>656224521.06999993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29332449.329999998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29332449.329999998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611703.79</v>
      </c>
      <c r="F64" s="43"/>
      <c r="G64" s="44"/>
    </row>
    <row r="65" spans="1:7" x14ac:dyDescent="0.35">
      <c r="A65" s="41" t="s">
        <v>51</v>
      </c>
      <c r="E65" s="57">
        <v>611703.79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203637.85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203637.85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924637.85</v>
      </c>
      <c r="F110" s="43"/>
      <c r="G110" s="44"/>
    </row>
    <row r="111" spans="1:7" x14ac:dyDescent="0.35">
      <c r="A111" s="58" t="s">
        <v>86</v>
      </c>
      <c r="E111" s="12">
        <f>E74+E82+E90+E98+E106</f>
        <v>924637.85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27796107.691233333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25567461.540000081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25567461.540000081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2228646.1512332521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2228646.1512332521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1.36083175E-2</v>
      </c>
      <c r="F153" s="43"/>
      <c r="G153" s="44"/>
    </row>
    <row r="154" spans="1:256" x14ac:dyDescent="0.35">
      <c r="A154" s="26" t="s">
        <v>114</v>
      </c>
      <c r="E154" s="60">
        <v>42.792865999999997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128485.93</v>
      </c>
      <c r="E157" s="2">
        <v>5</v>
      </c>
      <c r="F157" s="65"/>
      <c r="G157" s="44"/>
    </row>
    <row r="158" spans="1:256" x14ac:dyDescent="0.35">
      <c r="A158" s="26" t="s">
        <v>116</v>
      </c>
      <c r="D158" s="61">
        <v>17683.310000000001</v>
      </c>
      <c r="F158" s="43"/>
      <c r="G158" s="44"/>
    </row>
    <row r="159" spans="1:256" x14ac:dyDescent="0.35">
      <c r="A159" s="2" t="s">
        <v>117</v>
      </c>
      <c r="D159" s="22">
        <f>+D157-D158</f>
        <v>110802.62</v>
      </c>
    </row>
    <row r="160" spans="1:256" x14ac:dyDescent="0.35">
      <c r="A160" s="26" t="s">
        <v>118</v>
      </c>
      <c r="D160" s="12">
        <v>734044546.51999998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1.5157440000000001E-3</v>
      </c>
      <c r="F162" s="65"/>
      <c r="G162" s="44"/>
    </row>
    <row r="163" spans="1:7" x14ac:dyDescent="0.35">
      <c r="A163" s="26" t="s">
        <v>120</v>
      </c>
      <c r="D163" s="66">
        <v>-8.4698580000000002E-4</v>
      </c>
      <c r="F163" s="65"/>
      <c r="G163" s="44"/>
    </row>
    <row r="164" spans="1:7" x14ac:dyDescent="0.35">
      <c r="A164" s="26" t="s">
        <v>121</v>
      </c>
      <c r="D164" s="66">
        <v>2.3418165999999998E-3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1.8113770428560393E-3</v>
      </c>
      <c r="F165" s="43"/>
      <c r="G165" s="44"/>
    </row>
    <row r="166" spans="1:7" x14ac:dyDescent="0.35">
      <c r="A166" s="26" t="s">
        <v>123</v>
      </c>
      <c r="D166" s="64">
        <f>AVERAGE(D162:D165)</f>
        <v>1.2054879607140097E-3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1059211.6199999999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1532539.35</v>
      </c>
      <c r="E171" s="68">
        <v>71</v>
      </c>
      <c r="F171" s="66">
        <v>2.172495865602626E-3</v>
      </c>
      <c r="G171" s="44"/>
    </row>
    <row r="172" spans="1:7" x14ac:dyDescent="0.35">
      <c r="A172" s="41" t="s">
        <v>128</v>
      </c>
      <c r="D172" s="57">
        <v>191391.16</v>
      </c>
      <c r="E172" s="68">
        <v>10</v>
      </c>
      <c r="F172" s="66">
        <v>2.7131212246712667E-4</v>
      </c>
      <c r="G172" s="44"/>
    </row>
    <row r="173" spans="1:7" x14ac:dyDescent="0.35">
      <c r="A173" s="41" t="s">
        <v>129</v>
      </c>
      <c r="D173" s="19">
        <v>42363.839999999997</v>
      </c>
      <c r="E173" s="69">
        <v>1</v>
      </c>
      <c r="F173" s="66">
        <v>6.005409730657235E-5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1766294.35</v>
      </c>
      <c r="E175" s="68">
        <f>SUM(E171:E174)</f>
        <v>82</v>
      </c>
      <c r="F175" s="74">
        <f>SUM(F171:F174)</f>
        <v>2.5038620853763253E-3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4.0622580000000002E-4</v>
      </c>
      <c r="E178" s="66">
        <v>3.5835439999999999E-4</v>
      </c>
      <c r="F178" s="65"/>
      <c r="G178" s="44"/>
    </row>
    <row r="179" spans="1:7" x14ac:dyDescent="0.35">
      <c r="A179" s="26" t="s">
        <v>134</v>
      </c>
      <c r="D179" s="66">
        <v>6.8743560000000001E-4</v>
      </c>
      <c r="E179" s="66">
        <v>5.8117010000000003E-4</v>
      </c>
      <c r="F179" s="65"/>
      <c r="G179" s="44"/>
    </row>
    <row r="180" spans="1:7" x14ac:dyDescent="0.35">
      <c r="A180" s="26" t="s">
        <v>135</v>
      </c>
      <c r="D180" s="66">
        <v>3.7590429999999998E-4</v>
      </c>
      <c r="E180" s="66">
        <v>3.4335609999999999E-4</v>
      </c>
      <c r="F180" s="65"/>
      <c r="G180" s="44"/>
    </row>
    <row r="181" spans="1:7" x14ac:dyDescent="0.35">
      <c r="A181" s="26" t="s">
        <v>136</v>
      </c>
      <c r="D181" s="66">
        <v>3.3136621977369901E-4</v>
      </c>
      <c r="E181" s="66">
        <f>IF(D53&lt;=0,0,SUM('Mar23'!E172:E174)/D53)</f>
        <v>2.7414330218068533E-4</v>
      </c>
      <c r="F181" s="43"/>
      <c r="G181" s="44"/>
    </row>
    <row r="182" spans="1:7" x14ac:dyDescent="0.35">
      <c r="A182" s="26" t="s">
        <v>137</v>
      </c>
      <c r="D182" s="66">
        <f>AVERAGE(D178:D181)</f>
        <v>4.5023297994342475E-4</v>
      </c>
      <c r="E182" s="66">
        <f>AVERAGE(E178:E181)</f>
        <v>3.8925597554517131E-4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233755</v>
      </c>
      <c r="F184" s="43"/>
      <c r="G184" s="44"/>
    </row>
    <row r="185" spans="1:7" x14ac:dyDescent="0.35">
      <c r="A185" s="2" t="s">
        <v>139</v>
      </c>
      <c r="D185" s="63">
        <v>3.3136621977369901E-4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1108603.44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49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E146-F92C-4D1D-8D37-82FC4F1476CF}">
  <sheetPr codeName="Sheet8">
    <pageSetUpPr fitToPage="1"/>
  </sheetPr>
  <dimension ref="A1:IV228"/>
  <sheetViews>
    <sheetView showRuler="0" zoomScale="80" zoomScaleNormal="80" zoomScaleSheetLayoutView="90" workbookViewId="0">
      <selection activeCell="F16" sqref="F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760043251.64999998</v>
      </c>
      <c r="E10" s="19">
        <v>734044546.51999998</v>
      </c>
      <c r="F10" s="20">
        <v>0.70468276390603501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55068629.479999997</v>
      </c>
      <c r="E11" s="19">
        <v>52252563.909999996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1041666667.78</v>
      </c>
      <c r="D12" s="18">
        <v>704974622.16999996</v>
      </c>
      <c r="E12" s="19">
        <v>681791982.61000001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1041666667.78</v>
      </c>
      <c r="D13" s="18">
        <v>704974622.16999996</v>
      </c>
      <c r="E13" s="19">
        <v>681791982.61000001</v>
      </c>
      <c r="F13" s="20">
        <v>0.65452030260604876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208307954.38999999</v>
      </c>
      <c r="E15" s="19">
        <v>185125314.83000004</v>
      </c>
      <c r="F15" s="20">
        <v>0.50719264336986314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23182639.559999943</v>
      </c>
      <c r="C24" s="18">
        <v>229138.75</v>
      </c>
      <c r="D24" s="34">
        <v>63.514080986301217</v>
      </c>
      <c r="E24" s="35">
        <v>0.62777739726027393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v>0</v>
      </c>
      <c r="E26" s="35"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v>0</v>
      </c>
      <c r="E27" s="35"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23182639.559999943</v>
      </c>
      <c r="C29" s="36">
        <v>950138.75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829388.75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829388.75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25768984.309999999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25768984.309999999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81397.33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26679770.389999997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41296</v>
      </c>
      <c r="E51" s="48">
        <v>704974622.16999996</v>
      </c>
      <c r="F51" s="43"/>
      <c r="G51" s="44"/>
    </row>
    <row r="52" spans="1:7" x14ac:dyDescent="0.35">
      <c r="A52" s="26" t="s">
        <v>44</v>
      </c>
      <c r="D52" s="10"/>
      <c r="E52" s="45">
        <v>23182639.559999943</v>
      </c>
      <c r="F52" s="43"/>
      <c r="G52" s="44"/>
    </row>
    <row r="53" spans="1:7" x14ac:dyDescent="0.35">
      <c r="A53" s="26"/>
      <c r="D53" s="55">
        <v>40774</v>
      </c>
      <c r="E53" s="56">
        <v>681791982.61000001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26679770.389999997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26679770.389999997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633369.38</v>
      </c>
      <c r="F64" s="43"/>
      <c r="G64" s="44"/>
    </row>
    <row r="65" spans="1:7" x14ac:dyDescent="0.35">
      <c r="A65" s="41" t="s">
        <v>51</v>
      </c>
      <c r="E65" s="57">
        <v>633369.38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229138.75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229138.75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950138.75</v>
      </c>
      <c r="F110" s="43"/>
      <c r="G110" s="44"/>
    </row>
    <row r="111" spans="1:7" x14ac:dyDescent="0.35">
      <c r="A111" s="58" t="s">
        <v>86</v>
      </c>
      <c r="E111" s="12">
        <v>950138.75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25096262.263624996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23182639.559999943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23182639.559999943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1913622.7036250532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1913622.7036250532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1.3613891899999999E-2</v>
      </c>
      <c r="F153" s="43"/>
      <c r="G153" s="44"/>
    </row>
    <row r="154" spans="1:256" x14ac:dyDescent="0.35">
      <c r="A154" s="26" t="s">
        <v>114</v>
      </c>
      <c r="E154" s="60">
        <v>43.735250000000001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229720.82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81397.33</v>
      </c>
      <c r="F158" s="43"/>
      <c r="G158" s="44"/>
    </row>
    <row r="159" spans="1:256" x14ac:dyDescent="0.35">
      <c r="A159" s="2" t="s">
        <v>117</v>
      </c>
      <c r="D159" s="22">
        <v>148323.49</v>
      </c>
    </row>
    <row r="160" spans="1:256" x14ac:dyDescent="0.35">
      <c r="A160" s="26" t="s">
        <v>118</v>
      </c>
      <c r="D160" s="12">
        <v>760043251.64999998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3.8308310000000003E-4</v>
      </c>
      <c r="F162" s="65"/>
      <c r="G162" s="44"/>
    </row>
    <row r="163" spans="1:7" x14ac:dyDescent="0.35">
      <c r="A163" s="26" t="s">
        <v>120</v>
      </c>
      <c r="D163" s="66">
        <v>1.5157440000000001E-3</v>
      </c>
      <c r="F163" s="65"/>
      <c r="G163" s="44"/>
    </row>
    <row r="164" spans="1:7" x14ac:dyDescent="0.35">
      <c r="A164" s="26" t="s">
        <v>121</v>
      </c>
      <c r="D164" s="66">
        <v>-8.4698580000000002E-4</v>
      </c>
      <c r="F164" s="65"/>
      <c r="G164" s="44"/>
    </row>
    <row r="165" spans="1:7" x14ac:dyDescent="0.35">
      <c r="A165" s="26" t="s">
        <v>122</v>
      </c>
      <c r="D165" s="66">
        <v>2.3418165691702448E-3</v>
      </c>
      <c r="F165" s="43"/>
      <c r="G165" s="44"/>
    </row>
    <row r="166" spans="1:7" x14ac:dyDescent="0.35">
      <c r="A166" s="26" t="s">
        <v>123</v>
      </c>
      <c r="D166" s="64">
        <v>8.4841446729256123E-4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948409.00000000012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1534715.74</v>
      </c>
      <c r="E171" s="68">
        <v>74</v>
      </c>
      <c r="F171" s="66">
        <v>2.090766489957411E-3</v>
      </c>
      <c r="G171" s="44"/>
    </row>
    <row r="172" spans="1:7" x14ac:dyDescent="0.35">
      <c r="A172" s="41" t="s">
        <v>128</v>
      </c>
      <c r="D172" s="57">
        <v>255227.47</v>
      </c>
      <c r="E172" s="68">
        <v>11</v>
      </c>
      <c r="F172" s="66">
        <v>3.4770024681744023E-4</v>
      </c>
      <c r="G172" s="44"/>
    </row>
    <row r="173" spans="1:7" x14ac:dyDescent="0.35">
      <c r="A173" s="41" t="s">
        <v>129</v>
      </c>
      <c r="D173" s="19">
        <v>20703</v>
      </c>
      <c r="E173" s="69">
        <v>3</v>
      </c>
      <c r="F173" s="66">
        <v>2.8204010367149999E-5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1810646.21</v>
      </c>
      <c r="E175" s="68">
        <v>88</v>
      </c>
      <c r="F175" s="74">
        <v>2.4666707471420013E-3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4.2411899999999998E-4</v>
      </c>
      <c r="E178" s="66">
        <v>4.4829290000000002E-4</v>
      </c>
      <c r="F178" s="65"/>
      <c r="G178" s="44"/>
    </row>
    <row r="179" spans="1:7" x14ac:dyDescent="0.35">
      <c r="A179" s="26" t="s">
        <v>134</v>
      </c>
      <c r="D179" s="66">
        <v>4.0622580000000002E-4</v>
      </c>
      <c r="E179" s="66">
        <v>3.5835439999999999E-4</v>
      </c>
      <c r="F179" s="65"/>
      <c r="G179" s="44"/>
    </row>
    <row r="180" spans="1:7" x14ac:dyDescent="0.35">
      <c r="A180" s="26" t="s">
        <v>135</v>
      </c>
      <c r="D180" s="66">
        <v>6.8743560000000001E-4</v>
      </c>
      <c r="E180" s="66">
        <v>5.8117010000000003E-4</v>
      </c>
      <c r="F180" s="65"/>
      <c r="G180" s="44"/>
    </row>
    <row r="181" spans="1:7" x14ac:dyDescent="0.35">
      <c r="A181" s="26" t="s">
        <v>136</v>
      </c>
      <c r="D181" s="66">
        <v>3.7590425718459023E-4</v>
      </c>
      <c r="E181" s="66">
        <v>3.4335606023446315E-4</v>
      </c>
      <c r="F181" s="43"/>
      <c r="G181" s="44"/>
    </row>
    <row r="182" spans="1:7" x14ac:dyDescent="0.35">
      <c r="A182" s="26" t="s">
        <v>137</v>
      </c>
      <c r="D182" s="66">
        <v>4.7342116429614756E-4</v>
      </c>
      <c r="E182" s="66">
        <v>4.3279336505861583E-4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275930.46999999997</v>
      </c>
      <c r="F184" s="43"/>
      <c r="G184" s="44"/>
    </row>
    <row r="185" spans="1:7" x14ac:dyDescent="0.35">
      <c r="A185" s="2" t="s">
        <v>139</v>
      </c>
      <c r="D185" s="63">
        <v>3.7590425718459023E-4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1460937.53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60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B42A-C41D-43CE-95FB-5D2013B4CE53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787315957.17999995</v>
      </c>
      <c r="E10" s="19">
        <v>760043251.64999998</v>
      </c>
      <c r="F10" s="20">
        <v>0.72964152080415912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58141629.5</v>
      </c>
      <c r="E11" s="19">
        <v>55068629.479999997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1041666667.78</v>
      </c>
      <c r="D12" s="18">
        <v>729174327.67999995</v>
      </c>
      <c r="E12" s="19">
        <v>704974622.16999996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1041666667.78</v>
      </c>
      <c r="D13" s="18">
        <v>729174327.67999995</v>
      </c>
      <c r="E13" s="19">
        <v>704974622.16999996</v>
      </c>
      <c r="F13" s="20">
        <v>0.67677563655986217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232507659.90000001</v>
      </c>
      <c r="E15" s="19">
        <v>208307954.39000002</v>
      </c>
      <c r="F15" s="20">
        <v>0.57070672435616443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24199705.50999999</v>
      </c>
      <c r="C24" s="18">
        <v>255758.43</v>
      </c>
      <c r="D24" s="34">
        <v>66.30056304109587</v>
      </c>
      <c r="E24" s="35">
        <v>0.70070802739726024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v>0</v>
      </c>
      <c r="E26" s="35"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v>0</v>
      </c>
      <c r="E27" s="35"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24199705.50999999</v>
      </c>
      <c r="C29" s="36">
        <v>976758.42999999993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921090.17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921090.17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27158277.41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27158277.41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169998.57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28249366.150000002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41858</v>
      </c>
      <c r="E51" s="48">
        <v>729174327.67999995</v>
      </c>
      <c r="F51" s="43"/>
      <c r="G51" s="44"/>
    </row>
    <row r="52" spans="1:7" x14ac:dyDescent="0.35">
      <c r="A52" s="26" t="s">
        <v>44</v>
      </c>
      <c r="D52" s="10"/>
      <c r="E52" s="45">
        <v>24199705.50999999</v>
      </c>
      <c r="F52" s="43"/>
      <c r="G52" s="44"/>
    </row>
    <row r="53" spans="1:7" x14ac:dyDescent="0.35">
      <c r="A53" s="26"/>
      <c r="D53" s="55">
        <v>41296</v>
      </c>
      <c r="E53" s="56">
        <v>704974622.16999996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28249366.150000002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28249366.150000002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656096.63</v>
      </c>
      <c r="F64" s="43"/>
      <c r="G64" s="44"/>
    </row>
    <row r="65" spans="1:7" x14ac:dyDescent="0.35">
      <c r="A65" s="41" t="s">
        <v>51</v>
      </c>
      <c r="E65" s="57">
        <v>656096.63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255758.43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255758.43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976758.42999999993</v>
      </c>
      <c r="F110" s="43"/>
      <c r="G110" s="44"/>
    </row>
    <row r="111" spans="1:7" x14ac:dyDescent="0.35">
      <c r="A111" s="58" t="s">
        <v>86</v>
      </c>
      <c r="E111" s="12">
        <v>976758.42999999993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26616511.089016668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24199705.50999999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24199705.50999999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2416805.579016678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2416805.579016678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1.36425695E-2</v>
      </c>
      <c r="F153" s="43"/>
      <c r="G153" s="44"/>
    </row>
    <row r="154" spans="1:256" x14ac:dyDescent="0.35">
      <c r="A154" s="26" t="s">
        <v>114</v>
      </c>
      <c r="E154" s="60">
        <v>44.597819000000001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114428.12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169998.57</v>
      </c>
      <c r="F158" s="43"/>
      <c r="G158" s="44"/>
    </row>
    <row r="159" spans="1:256" x14ac:dyDescent="0.35">
      <c r="A159" s="2" t="s">
        <v>117</v>
      </c>
      <c r="D159" s="22">
        <v>-55570.450000000012</v>
      </c>
    </row>
    <row r="160" spans="1:256" x14ac:dyDescent="0.35">
      <c r="A160" s="26" t="s">
        <v>118</v>
      </c>
      <c r="D160" s="12">
        <v>787315957.17999995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1.028354E-4</v>
      </c>
      <c r="F162" s="65"/>
      <c r="G162" s="44"/>
    </row>
    <row r="163" spans="1:7" x14ac:dyDescent="0.35">
      <c r="A163" s="26" t="s">
        <v>120</v>
      </c>
      <c r="D163" s="66">
        <v>3.8308310000000003E-4</v>
      </c>
      <c r="F163" s="65"/>
      <c r="G163" s="44"/>
    </row>
    <row r="164" spans="1:7" x14ac:dyDescent="0.35">
      <c r="A164" s="26" t="s">
        <v>121</v>
      </c>
      <c r="D164" s="66">
        <v>1.5157440000000001E-3</v>
      </c>
      <c r="F164" s="65"/>
      <c r="G164" s="44"/>
    </row>
    <row r="165" spans="1:7" x14ac:dyDescent="0.35">
      <c r="A165" s="26" t="s">
        <v>122</v>
      </c>
      <c r="D165" s="66">
        <v>-8.4698575447206736E-4</v>
      </c>
      <c r="F165" s="43"/>
      <c r="G165" s="44"/>
    </row>
    <row r="166" spans="1:7" x14ac:dyDescent="0.35">
      <c r="A166" s="26" t="s">
        <v>123</v>
      </c>
      <c r="D166" s="64">
        <v>2.8866918638198317E-4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800085.51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1517779.26</v>
      </c>
      <c r="E171" s="68">
        <v>70</v>
      </c>
      <c r="F171" s="66">
        <v>1.9969643263130208E-3</v>
      </c>
      <c r="G171" s="44"/>
    </row>
    <row r="172" spans="1:7" x14ac:dyDescent="0.35">
      <c r="A172" s="41" t="s">
        <v>128</v>
      </c>
      <c r="D172" s="57">
        <v>469116.11</v>
      </c>
      <c r="E172" s="68">
        <v>20</v>
      </c>
      <c r="F172" s="66">
        <v>6.1722291327708282E-4</v>
      </c>
      <c r="G172" s="44"/>
    </row>
    <row r="173" spans="1:7" x14ac:dyDescent="0.35">
      <c r="A173" s="41" t="s">
        <v>129</v>
      </c>
      <c r="D173" s="19">
        <v>53364.66</v>
      </c>
      <c r="E173" s="69">
        <v>4</v>
      </c>
      <c r="F173" s="66">
        <v>7.0212662087518191E-5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2040260.03</v>
      </c>
      <c r="E175" s="68">
        <v>94</v>
      </c>
      <c r="F175" s="74">
        <v>2.6843999016776215E-3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3.626093E-4</v>
      </c>
      <c r="E178" s="66">
        <v>3.4922700000000002E-4</v>
      </c>
      <c r="F178" s="65"/>
      <c r="G178" s="44"/>
    </row>
    <row r="179" spans="1:7" x14ac:dyDescent="0.35">
      <c r="A179" s="26" t="s">
        <v>134</v>
      </c>
      <c r="D179" s="66">
        <v>4.2411899999999998E-4</v>
      </c>
      <c r="E179" s="66">
        <v>4.4829290000000002E-4</v>
      </c>
      <c r="F179" s="65"/>
      <c r="G179" s="44"/>
    </row>
    <row r="180" spans="1:7" x14ac:dyDescent="0.35">
      <c r="A180" s="26" t="s">
        <v>135</v>
      </c>
      <c r="D180" s="66">
        <v>4.0622580000000002E-4</v>
      </c>
      <c r="E180" s="66">
        <v>3.5835439999999999E-4</v>
      </c>
      <c r="F180" s="65"/>
      <c r="G180" s="44"/>
    </row>
    <row r="181" spans="1:7" x14ac:dyDescent="0.35">
      <c r="A181" s="26" t="s">
        <v>136</v>
      </c>
      <c r="D181" s="66">
        <v>6.8743557536460104E-4</v>
      </c>
      <c r="E181" s="66">
        <v>5.8117008911274701E-4</v>
      </c>
      <c r="F181" s="43"/>
      <c r="G181" s="44"/>
    </row>
    <row r="182" spans="1:7" x14ac:dyDescent="0.35">
      <c r="A182" s="26" t="s">
        <v>137</v>
      </c>
      <c r="D182" s="66">
        <v>4.7009741884115029E-4</v>
      </c>
      <c r="E182" s="66">
        <v>4.3426109727818672E-4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522480.77</v>
      </c>
      <c r="F184" s="43"/>
      <c r="G184" s="44"/>
    </row>
    <row r="185" spans="1:7" x14ac:dyDescent="0.35">
      <c r="A185" s="2" t="s">
        <v>139</v>
      </c>
      <c r="D185" s="63">
        <v>6.8743557536460104E-4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1901440.23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3859-272A-470A-A2DF-7836674711E1}">
  <sheetPr codeName="Sheet9">
    <pageSetUpPr fitToPage="1"/>
  </sheetPr>
  <dimension ref="A1:IV228"/>
  <sheetViews>
    <sheetView showRuler="0" zoomScale="80" zoomScaleNormal="80" zoomScaleSheetLayoutView="90" workbookViewId="0">
      <selection activeCell="A18" sqref="A1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531711549.72000003</v>
      </c>
      <c r="E10" s="19">
        <v>509024754.45999998</v>
      </c>
      <c r="F10" s="20">
        <f>IF(C12&lt;=0,0,E10/C12)</f>
        <v>0.48866376375931614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32026105.59</v>
      </c>
      <c r="E11" s="19">
        <v>29970445.579999998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499685444.13000005</v>
      </c>
      <c r="E12" s="19">
        <v>479054308.88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499685444.13000011</v>
      </c>
      <c r="E13" s="19">
        <f>SUM(E14:E19)</f>
        <v>479054308.88</v>
      </c>
      <c r="F13" s="20">
        <f>IF(C13&lt;=0,0,E13/C13)</f>
        <v>0.45989213603326728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3018776.3500001132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347387641.10000002</v>
      </c>
      <c r="F17" s="20">
        <f t="shared" si="0"/>
        <v>0.95174696191780828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3018776.3500001132</v>
      </c>
      <c r="C24" s="18">
        <v>3320.65</v>
      </c>
      <c r="D24" s="34">
        <f t="shared" ref="D24:D28" si="1">IF(C15&lt;=0,0,B24/(C15/1000))</f>
        <v>8.2706201369866115</v>
      </c>
      <c r="E24" s="35">
        <f t="shared" ref="E24:E28" si="2">IF(C15&lt;=0,0,C24/(C15/1000))</f>
        <v>9.0976712328767126E-3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17612358.899999946</v>
      </c>
      <c r="C26" s="18">
        <v>565750</v>
      </c>
      <c r="D26" s="34">
        <f t="shared" si="1"/>
        <v>48.253038082191637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20631135.25000006</v>
      </c>
      <c r="C29" s="36">
        <f>SUM(C23:C28)</f>
        <v>724320.65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603810.46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603810.46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22447415.75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22447415.75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155212.03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23206438.240000002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36021</v>
      </c>
      <c r="E51" s="48">
        <v>499685444.13000005</v>
      </c>
      <c r="F51" s="43"/>
      <c r="G51" s="44"/>
    </row>
    <row r="52" spans="1:7" x14ac:dyDescent="0.35">
      <c r="A52" s="26" t="s">
        <v>44</v>
      </c>
      <c r="D52" s="10"/>
      <c r="E52" s="45">
        <f>D12-E12</f>
        <v>20631135.25000006</v>
      </c>
      <c r="F52" s="43"/>
      <c r="G52" s="44"/>
    </row>
    <row r="53" spans="1:7" x14ac:dyDescent="0.35">
      <c r="A53" s="26"/>
      <c r="D53" s="55">
        <v>35398</v>
      </c>
      <c r="E53" s="56">
        <f>E51-E52</f>
        <v>479054308.88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23206438.240000002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23206438.240000002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443092.96</v>
      </c>
      <c r="F64" s="43"/>
      <c r="G64" s="44"/>
    </row>
    <row r="65" spans="1:7" x14ac:dyDescent="0.35">
      <c r="A65" s="41" t="s">
        <v>51</v>
      </c>
      <c r="E65" s="57">
        <v>443092.96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3320.65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3320.65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724320.65</v>
      </c>
      <c r="F110" s="43"/>
      <c r="G110" s="44"/>
    </row>
    <row r="111" spans="1:7" x14ac:dyDescent="0.35">
      <c r="A111" s="58" t="s">
        <v>86</v>
      </c>
      <c r="E111" s="12">
        <f>E74+E82+E90+E98+E106</f>
        <v>724320.65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22039024.631900001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20631135.25000006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20631135.25000006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1407889.3818999417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1407889.3818999417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1.36545048E-2</v>
      </c>
      <c r="F153" s="43"/>
      <c r="G153" s="44"/>
    </row>
    <row r="154" spans="1:256" x14ac:dyDescent="0.35">
      <c r="A154" s="26" t="s">
        <v>114</v>
      </c>
      <c r="E154" s="60">
        <v>35.795285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239379.51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155212.03</v>
      </c>
      <c r="F158" s="43"/>
      <c r="G158" s="44"/>
    </row>
    <row r="159" spans="1:256" x14ac:dyDescent="0.35">
      <c r="A159" s="2" t="s">
        <v>117</v>
      </c>
      <c r="D159" s="22">
        <f>+D157-D158</f>
        <v>84167.48000000001</v>
      </c>
    </row>
    <row r="160" spans="1:256" x14ac:dyDescent="0.35">
      <c r="A160" s="26" t="s">
        <v>118</v>
      </c>
      <c r="D160" s="12">
        <v>531711549.72000003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2.5629759999999998E-3</v>
      </c>
      <c r="F162" s="65"/>
      <c r="G162" s="44"/>
    </row>
    <row r="163" spans="1:7" x14ac:dyDescent="0.35">
      <c r="A163" s="26" t="s">
        <v>120</v>
      </c>
      <c r="D163" s="66">
        <v>1.1155799999999999E-3</v>
      </c>
      <c r="F163" s="65"/>
      <c r="G163" s="44"/>
    </row>
    <row r="164" spans="1:7" x14ac:dyDescent="0.35">
      <c r="A164" s="26" t="s">
        <v>121</v>
      </c>
      <c r="D164" s="66">
        <v>3.6066863000000001E-3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1.8995445190759398E-3</v>
      </c>
      <c r="F165" s="43"/>
      <c r="G165" s="44"/>
    </row>
    <row r="166" spans="1:7" x14ac:dyDescent="0.35">
      <c r="A166" s="26" t="s">
        <v>123</v>
      </c>
      <c r="D166" s="64">
        <f>AVERAGE(D162:D165)</f>
        <v>2.2961967047689848E-3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1562233.1099999999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2140323.39</v>
      </c>
      <c r="E171" s="68">
        <v>128</v>
      </c>
      <c r="F171" s="66">
        <v>4.2047530522765376E-3</v>
      </c>
      <c r="G171" s="44"/>
    </row>
    <row r="172" spans="1:7" x14ac:dyDescent="0.35">
      <c r="A172" s="41" t="s">
        <v>128</v>
      </c>
      <c r="D172" s="57">
        <v>698191.61</v>
      </c>
      <c r="E172" s="68">
        <v>40</v>
      </c>
      <c r="F172" s="66">
        <v>1.3716260434930676E-3</v>
      </c>
      <c r="G172" s="44"/>
    </row>
    <row r="173" spans="1:7" x14ac:dyDescent="0.35">
      <c r="A173" s="41" t="s">
        <v>129</v>
      </c>
      <c r="D173" s="19">
        <v>69987.149999999994</v>
      </c>
      <c r="E173" s="69">
        <v>4</v>
      </c>
      <c r="F173" s="66">
        <v>1.3749262562730573E-4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2908502.15</v>
      </c>
      <c r="E175" s="68">
        <f>SUM(E171:E174)</f>
        <v>172</v>
      </c>
      <c r="F175" s="74">
        <f>SUM(F171:F174)</f>
        <v>5.7138717213969107E-3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6.8469220000000005E-4</v>
      </c>
      <c r="E178" s="66">
        <v>5.3851750000000003E-4</v>
      </c>
      <c r="F178" s="65"/>
      <c r="G178" s="44"/>
    </row>
    <row r="179" spans="1:7" x14ac:dyDescent="0.35">
      <c r="A179" s="26" t="s">
        <v>134</v>
      </c>
      <c r="D179" s="66">
        <v>9.1510630000000005E-4</v>
      </c>
      <c r="E179" s="66">
        <v>6.5586310000000005E-4</v>
      </c>
      <c r="F179" s="65"/>
      <c r="G179" s="44"/>
    </row>
    <row r="180" spans="1:7" x14ac:dyDescent="0.35">
      <c r="A180" s="26" t="s">
        <v>135</v>
      </c>
      <c r="D180" s="66">
        <v>8.052008E-4</v>
      </c>
      <c r="E180" s="66">
        <v>6.6627799999999997E-4</v>
      </c>
      <c r="F180" s="65"/>
      <c r="G180" s="44"/>
    </row>
    <row r="181" spans="1:7" x14ac:dyDescent="0.35">
      <c r="A181" s="26" t="s">
        <v>136</v>
      </c>
      <c r="D181" s="66">
        <v>1.5091186691203733E-3</v>
      </c>
      <c r="E181" s="66">
        <f>IF(D53&lt;=0,0,SUM('Nov23'!E172:E174)/D53)</f>
        <v>1.243008079552517E-3</v>
      </c>
      <c r="F181" s="43"/>
      <c r="G181" s="44"/>
    </row>
    <row r="182" spans="1:7" x14ac:dyDescent="0.35">
      <c r="A182" s="26" t="s">
        <v>137</v>
      </c>
      <c r="D182" s="66">
        <f>AVERAGE(D178:D181)</f>
        <v>9.7852949228009333E-4</v>
      </c>
      <c r="E182" s="66">
        <f>AVERAGE(E178:E181)</f>
        <v>7.7591666988812932E-4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844391.58</v>
      </c>
      <c r="F184" s="43"/>
      <c r="G184" s="44"/>
    </row>
    <row r="185" spans="1:7" x14ac:dyDescent="0.35">
      <c r="A185" s="2" t="s">
        <v>139</v>
      </c>
      <c r="D185" s="63">
        <v>1.6588418787132947E-3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1708152.37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93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915F9-8371-41C5-8DDE-2514037B1EC2}">
  <sheetPr codeName="Sheet8">
    <pageSetUpPr fitToPage="1"/>
  </sheetPr>
  <dimension ref="A1:IV228"/>
  <sheetViews>
    <sheetView showRuler="0" zoomScale="80" zoomScaleNormal="80" zoomScaleSheetLayoutView="90" workbookViewId="0">
      <selection activeCell="A13" sqref="A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555267989.98000002</v>
      </c>
      <c r="E10" s="19">
        <v>531711549.72000003</v>
      </c>
      <c r="F10" s="20">
        <f>IF(C12&lt;=0,0,E10/C12)</f>
        <v>0.51044308718563847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34210212.899999999</v>
      </c>
      <c r="E11" s="19">
        <v>32026105.59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521057777.08000004</v>
      </c>
      <c r="E12" s="19">
        <v>499685444.13000005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521057777.08000004</v>
      </c>
      <c r="E13" s="19">
        <f>SUM(E14:E19)</f>
        <v>499685444.13000011</v>
      </c>
      <c r="F13" s="20">
        <f>IF(C13&lt;=0,0,E13/C13)</f>
        <v>0.47969802585209886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24391109.300000101</v>
      </c>
      <c r="E15" s="19">
        <v>3018776.3500001132</v>
      </c>
      <c r="F15" s="20">
        <f t="shared" si="0"/>
        <v>8.2706201369866124E-3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21372332.949999988</v>
      </c>
      <c r="C24" s="18">
        <v>26830.22</v>
      </c>
      <c r="D24" s="34">
        <f t="shared" ref="D24:D28" si="1">IF(C15&lt;=0,0,B24/(C15/1000))</f>
        <v>58.554336849315035</v>
      </c>
      <c r="E24" s="35">
        <f t="shared" ref="E24:E28" si="2">IF(C15&lt;=0,0,C24/(C15/1000))</f>
        <v>7.3507452054794517E-2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21372332.949999988</v>
      </c>
      <c r="C29" s="36">
        <f>SUM(C23:C28)</f>
        <v>747830.22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633263.85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633263.85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23300737.640000001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23300737.640000001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88812.83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24022814.32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36593</v>
      </c>
      <c r="E51" s="48">
        <v>521057777.08000004</v>
      </c>
      <c r="F51" s="43"/>
      <c r="G51" s="44"/>
    </row>
    <row r="52" spans="1:7" x14ac:dyDescent="0.35">
      <c r="A52" s="26" t="s">
        <v>44</v>
      </c>
      <c r="D52" s="10"/>
      <c r="E52" s="45">
        <f>D12-E12</f>
        <v>21372332.949999988</v>
      </c>
      <c r="F52" s="43"/>
      <c r="G52" s="44"/>
    </row>
    <row r="53" spans="1:7" x14ac:dyDescent="0.35">
      <c r="A53" s="26"/>
      <c r="D53" s="55">
        <v>36021</v>
      </c>
      <c r="E53" s="56">
        <f>E51-E52</f>
        <v>499685444.13000005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24022814.32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24022814.32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462723.32</v>
      </c>
      <c r="F64" s="43"/>
      <c r="G64" s="44"/>
    </row>
    <row r="65" spans="1:7" x14ac:dyDescent="0.35">
      <c r="A65" s="41" t="s">
        <v>51</v>
      </c>
      <c r="E65" s="57">
        <v>462723.32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26830.22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26830.22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747830.22</v>
      </c>
      <c r="F110" s="43"/>
      <c r="G110" s="44"/>
    </row>
    <row r="111" spans="1:7" x14ac:dyDescent="0.35">
      <c r="A111" s="58" t="s">
        <v>86</v>
      </c>
      <c r="E111" s="12">
        <f>E74+E82+E90+E98+E106</f>
        <v>747830.22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22812260.775016665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21372332.949999988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21372332.949999988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1439927.8250166774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1439927.8250166774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1.36360736E-2</v>
      </c>
      <c r="F153" s="43"/>
      <c r="G153" s="44"/>
    </row>
    <row r="154" spans="1:256" x14ac:dyDescent="0.35">
      <c r="A154" s="26" t="s">
        <v>114</v>
      </c>
      <c r="E154" s="60">
        <v>36.649760999999998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255702.62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88812.83</v>
      </c>
      <c r="F158" s="43"/>
      <c r="G158" s="44"/>
    </row>
    <row r="159" spans="1:256" x14ac:dyDescent="0.35">
      <c r="A159" s="2" t="s">
        <v>117</v>
      </c>
      <c r="D159" s="22">
        <f>+D157-D158</f>
        <v>166889.78999999998</v>
      </c>
    </row>
    <row r="160" spans="1:256" x14ac:dyDescent="0.35">
      <c r="A160" s="26" t="s">
        <v>118</v>
      </c>
      <c r="D160" s="12">
        <v>555267989.98000002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6.0322999999999998E-5</v>
      </c>
      <c r="F162" s="65"/>
      <c r="G162" s="44"/>
    </row>
    <row r="163" spans="1:7" x14ac:dyDescent="0.35">
      <c r="A163" s="26" t="s">
        <v>120</v>
      </c>
      <c r="D163" s="66">
        <v>2.5629759999999998E-3</v>
      </c>
      <c r="F163" s="65"/>
      <c r="G163" s="44"/>
    </row>
    <row r="164" spans="1:7" x14ac:dyDescent="0.35">
      <c r="A164" s="26" t="s">
        <v>121</v>
      </c>
      <c r="D164" s="66">
        <v>1.1155799999999999E-3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3.6066863499049054E-3</v>
      </c>
      <c r="F165" s="43"/>
      <c r="G165" s="44"/>
    </row>
    <row r="166" spans="1:7" x14ac:dyDescent="0.35">
      <c r="A166" s="26" t="s">
        <v>123</v>
      </c>
      <c r="D166" s="64">
        <f>AVERAGE(D162:D165)</f>
        <v>1.8363913374762264E-3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1478065.63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2203307.73</v>
      </c>
      <c r="E171" s="68">
        <v>116</v>
      </c>
      <c r="F171" s="66">
        <v>4.143802652322043E-3</v>
      </c>
      <c r="G171" s="44"/>
    </row>
    <row r="172" spans="1:7" x14ac:dyDescent="0.35">
      <c r="A172" s="41" t="s">
        <v>128</v>
      </c>
      <c r="D172" s="57">
        <v>238329.69</v>
      </c>
      <c r="E172" s="68">
        <v>15</v>
      </c>
      <c r="F172" s="66">
        <v>4.4823116993697942E-4</v>
      </c>
      <c r="G172" s="44"/>
    </row>
    <row r="173" spans="1:7" x14ac:dyDescent="0.35">
      <c r="A173" s="41" t="s">
        <v>129</v>
      </c>
      <c r="D173" s="19">
        <v>189804.88</v>
      </c>
      <c r="E173" s="69">
        <v>9</v>
      </c>
      <c r="F173" s="66">
        <v>3.5696963908335541E-4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2631442.2999999998</v>
      </c>
      <c r="E175" s="68">
        <f>SUM(E171:E174)</f>
        <v>140</v>
      </c>
      <c r="F175" s="74">
        <f>SUM(F171:F174)</f>
        <v>4.9490034613423779E-3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3.2030490000000002E-4</v>
      </c>
      <c r="E178" s="66">
        <v>3.9749840000000001E-4</v>
      </c>
      <c r="F178" s="65"/>
      <c r="G178" s="44"/>
    </row>
    <row r="179" spans="1:7" x14ac:dyDescent="0.35">
      <c r="A179" s="26" t="s">
        <v>134</v>
      </c>
      <c r="D179" s="66">
        <v>6.8469220000000005E-4</v>
      </c>
      <c r="E179" s="66">
        <v>5.3851750000000003E-4</v>
      </c>
      <c r="F179" s="65"/>
      <c r="G179" s="44"/>
    </row>
    <row r="180" spans="1:7" x14ac:dyDescent="0.35">
      <c r="A180" s="26" t="s">
        <v>135</v>
      </c>
      <c r="D180" s="66">
        <v>9.1510630000000005E-4</v>
      </c>
      <c r="E180" s="66">
        <v>6.5586310000000005E-4</v>
      </c>
      <c r="F180" s="65"/>
      <c r="G180" s="44"/>
    </row>
    <row r="181" spans="1:7" x14ac:dyDescent="0.35">
      <c r="A181" s="26" t="s">
        <v>136</v>
      </c>
      <c r="D181" s="66">
        <v>8.0520080902033483E-4</v>
      </c>
      <c r="E181" s="66">
        <f>IF(D53&lt;=0,0,SUM('Oct23'!E172:E174)/D53)</f>
        <v>6.662780044973765E-4</v>
      </c>
      <c r="F181" s="43"/>
      <c r="G181" s="44"/>
    </row>
    <row r="182" spans="1:7" x14ac:dyDescent="0.35">
      <c r="A182" s="26" t="s">
        <v>137</v>
      </c>
      <c r="D182" s="66">
        <f>AVERAGE(D178:D181)</f>
        <v>6.8132605225508373E-4</v>
      </c>
      <c r="E182" s="66">
        <f>AVERAGE(E178:E181)</f>
        <v>5.6453925112434416E-4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491988.73</v>
      </c>
      <c r="F184" s="43"/>
      <c r="G184" s="44"/>
    </row>
    <row r="185" spans="1:7" x14ac:dyDescent="0.35">
      <c r="A185" s="2" t="s">
        <v>139</v>
      </c>
      <c r="D185" s="63">
        <v>9.2529253927074154E-4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1737421.95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60B4-557B-404C-A655-D19B0B8C2301}">
  <sheetPr codeName="Sheet7">
    <pageSetUpPr fitToPage="1"/>
  </sheetPr>
  <dimension ref="A1:IV228"/>
  <sheetViews>
    <sheetView showRuler="0" zoomScale="80" zoomScaleNormal="80" zoomScaleSheetLayoutView="90" workbookViewId="0">
      <selection activeCell="A17" sqref="A1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577941265.99000001</v>
      </c>
      <c r="E10" s="19">
        <v>555267989.98000002</v>
      </c>
      <c r="F10" s="20">
        <f>IF(C12&lt;=0,0,E10/C12)</f>
        <v>0.53305726981106838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36387878.200000003</v>
      </c>
      <c r="E11" s="19">
        <v>34210212.899999999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541553387.78999996</v>
      </c>
      <c r="E12" s="19">
        <v>521057777.08000004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541553387.78999996</v>
      </c>
      <c r="E13" s="19">
        <f>SUM(E14:E19)</f>
        <v>521057777.08000004</v>
      </c>
      <c r="F13" s="20">
        <f>IF(C13&lt;=0,0,E13/C13)</f>
        <v>0.50021546546216977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44886720.01000002</v>
      </c>
      <c r="E15" s="19">
        <v>24391109.300000101</v>
      </c>
      <c r="F15" s="20">
        <f t="shared" si="0"/>
        <v>6.6824956986301642E-2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20495610.709999919</v>
      </c>
      <c r="C24" s="18">
        <v>49375.39</v>
      </c>
      <c r="D24" s="34">
        <f t="shared" ref="D24:D28" si="1">IF(C15&lt;=0,0,B24/(C15/1000))</f>
        <v>56.152358109588818</v>
      </c>
      <c r="E24" s="35">
        <f t="shared" ref="E24:E28" si="2">IF(C15&lt;=0,0,C24/(C15/1000))</f>
        <v>0.13527504109589042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20495610.709999919</v>
      </c>
      <c r="C29" s="36">
        <f>SUM(C23:C28)</f>
        <v>770375.39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649560.52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649560.52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22487977.690000001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22487977.690000001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131570.01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23269108.220000003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37139</v>
      </c>
      <c r="E51" s="48">
        <v>541553387.78999996</v>
      </c>
      <c r="F51" s="43"/>
      <c r="G51" s="44"/>
    </row>
    <row r="52" spans="1:7" x14ac:dyDescent="0.35">
      <c r="A52" s="26" t="s">
        <v>44</v>
      </c>
      <c r="D52" s="10"/>
      <c r="E52" s="45">
        <f>D12-E12</f>
        <v>20495610.709999919</v>
      </c>
      <c r="F52" s="43"/>
      <c r="G52" s="44"/>
    </row>
    <row r="53" spans="1:7" x14ac:dyDescent="0.35">
      <c r="A53" s="26"/>
      <c r="D53" s="55">
        <v>36593</v>
      </c>
      <c r="E53" s="56">
        <f>E51-E52</f>
        <v>521057777.08000004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23269108.220000003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23269108.220000003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481617.72</v>
      </c>
      <c r="F64" s="43"/>
      <c r="G64" s="44"/>
    </row>
    <row r="65" spans="1:7" x14ac:dyDescent="0.35">
      <c r="A65" s="41" t="s">
        <v>51</v>
      </c>
      <c r="E65" s="57">
        <v>481617.72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49375.39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49375.39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770375.39</v>
      </c>
      <c r="F110" s="43"/>
      <c r="G110" s="44"/>
    </row>
    <row r="111" spans="1:7" x14ac:dyDescent="0.35">
      <c r="A111" s="58" t="s">
        <v>86</v>
      </c>
      <c r="E111" s="12">
        <f>E74+E82+E90+E98+E106</f>
        <v>770375.39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22017115.108341668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20495610.709999919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20495610.709999919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1521504.3983417489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1521504.3983417489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1.36273664E-2</v>
      </c>
      <c r="F153" s="43"/>
      <c r="G153" s="44"/>
    </row>
    <row r="154" spans="1:256" x14ac:dyDescent="0.35">
      <c r="A154" s="26" t="s">
        <v>114</v>
      </c>
      <c r="E154" s="60">
        <v>37.531601000000002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185298.32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131570.01</v>
      </c>
      <c r="F158" s="43"/>
      <c r="G158" s="44"/>
    </row>
    <row r="159" spans="1:256" x14ac:dyDescent="0.35">
      <c r="A159" s="2" t="s">
        <v>117</v>
      </c>
      <c r="D159" s="22">
        <f>+D157-D158</f>
        <v>53728.31</v>
      </c>
    </row>
    <row r="160" spans="1:256" x14ac:dyDescent="0.35">
      <c r="A160" s="26" t="s">
        <v>118</v>
      </c>
      <c r="D160" s="12">
        <v>577941265.99000001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4.4572626999999998E-3</v>
      </c>
      <c r="F162" s="65"/>
      <c r="G162" s="44"/>
    </row>
    <row r="163" spans="1:7" x14ac:dyDescent="0.35">
      <c r="A163" s="26" t="s">
        <v>120</v>
      </c>
      <c r="D163" s="66">
        <v>6.0322999999999998E-5</v>
      </c>
      <c r="F163" s="65"/>
      <c r="G163" s="44"/>
    </row>
    <row r="164" spans="1:7" x14ac:dyDescent="0.35">
      <c r="A164" s="26" t="s">
        <v>121</v>
      </c>
      <c r="D164" s="66">
        <v>2.5629759999999998E-3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1.1155800043029904E-3</v>
      </c>
      <c r="F165" s="43"/>
      <c r="G165" s="44"/>
    </row>
    <row r="166" spans="1:7" x14ac:dyDescent="0.35">
      <c r="A166" s="26" t="s">
        <v>123</v>
      </c>
      <c r="D166" s="64">
        <f>AVERAGE(D162:D165)</f>
        <v>2.0490354260757474E-3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1311175.8400000001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1771261.19</v>
      </c>
      <c r="E171" s="68">
        <v>97</v>
      </c>
      <c r="F171" s="66">
        <v>3.1899213027997498E-3</v>
      </c>
      <c r="G171" s="44"/>
    </row>
    <row r="172" spans="1:7" x14ac:dyDescent="0.35">
      <c r="A172" s="41" t="s">
        <v>128</v>
      </c>
      <c r="D172" s="57">
        <v>427244.1</v>
      </c>
      <c r="E172" s="68">
        <v>21</v>
      </c>
      <c r="F172" s="66">
        <v>7.6943765480770598E-4</v>
      </c>
      <c r="G172" s="44"/>
    </row>
    <row r="173" spans="1:7" x14ac:dyDescent="0.35">
      <c r="A173" s="41" t="s">
        <v>129</v>
      </c>
      <c r="D173" s="19">
        <v>80885.119999999995</v>
      </c>
      <c r="E173" s="69">
        <v>3</v>
      </c>
      <c r="F173" s="66">
        <v>1.4566861670328477E-4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2279390.41</v>
      </c>
      <c r="E175" s="68">
        <f>SUM(E171:E174)</f>
        <v>121</v>
      </c>
      <c r="F175" s="74">
        <f>SUM(F171:F174)</f>
        <v>4.1050275743107403E-3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4.0343650000000003E-4</v>
      </c>
      <c r="E178" s="66">
        <v>4.7008439999999998E-4</v>
      </c>
      <c r="F178" s="65"/>
      <c r="G178" s="44"/>
    </row>
    <row r="179" spans="1:7" x14ac:dyDescent="0.35">
      <c r="A179" s="26" t="s">
        <v>134</v>
      </c>
      <c r="D179" s="66">
        <v>3.2030490000000002E-4</v>
      </c>
      <c r="E179" s="66">
        <v>3.9749840000000001E-4</v>
      </c>
      <c r="F179" s="65"/>
      <c r="G179" s="44"/>
    </row>
    <row r="180" spans="1:7" x14ac:dyDescent="0.35">
      <c r="A180" s="26" t="s">
        <v>135</v>
      </c>
      <c r="D180" s="66">
        <v>6.8469220000000005E-4</v>
      </c>
      <c r="E180" s="66">
        <v>5.3851750000000003E-4</v>
      </c>
      <c r="F180" s="65"/>
      <c r="G180" s="44"/>
    </row>
    <row r="181" spans="1:7" x14ac:dyDescent="0.35">
      <c r="A181" s="26" t="s">
        <v>136</v>
      </c>
      <c r="D181" s="66">
        <v>9.1510627151099072E-4</v>
      </c>
      <c r="E181" s="66">
        <f>IF(D53&lt;=0,0,SUM('Sep23'!E172:E174)/D53)</f>
        <v>6.558631432241139E-4</v>
      </c>
      <c r="F181" s="43"/>
      <c r="G181" s="44"/>
    </row>
    <row r="182" spans="1:7" x14ac:dyDescent="0.35">
      <c r="A182" s="26" t="s">
        <v>137</v>
      </c>
      <c r="D182" s="66">
        <f>AVERAGE(D178:D181)</f>
        <v>5.8088496787774772E-4</v>
      </c>
      <c r="E182" s="66">
        <f>AVERAGE(E178:E181)</f>
        <v>5.1549086080602852E-4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508129.22</v>
      </c>
      <c r="F184" s="43"/>
      <c r="G184" s="44"/>
    </row>
    <row r="185" spans="1:7" x14ac:dyDescent="0.35">
      <c r="A185" s="2" t="s">
        <v>139</v>
      </c>
      <c r="D185" s="63">
        <v>9.1510627151099072E-4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1781984.7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80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1164C-51AD-4292-BF38-EC147C78E68A}">
  <sheetPr codeName="Sheet12">
    <pageSetUpPr fitToPage="1"/>
  </sheetPr>
  <dimension ref="A1:IV228"/>
  <sheetViews>
    <sheetView showRuler="0" zoomScale="80" zoomScaleNormal="80" zoomScaleSheetLayoutView="90" workbookViewId="0">
      <selection activeCell="O21" sqref="O2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602223376.15999997</v>
      </c>
      <c r="E10" s="19">
        <v>577941265.99000001</v>
      </c>
      <c r="F10" s="20">
        <f>IF(C12&lt;=0,0,E10/C12)</f>
        <v>0.55482361475740449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38751824.759999998</v>
      </c>
      <c r="E11" s="19">
        <v>36387878.200000003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563471551.39999998</v>
      </c>
      <c r="E12" s="19">
        <v>541553387.78999996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563471551.39999998</v>
      </c>
      <c r="E13" s="19">
        <f>SUM(E14:E19)</f>
        <v>541553387.78999996</v>
      </c>
      <c r="F13" s="20">
        <f>IF(C13&lt;=0,0,E13/C13)</f>
        <v>0.5198912517227402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66804883.620000035</v>
      </c>
      <c r="E15" s="19">
        <v>44886720.01000002</v>
      </c>
      <c r="F15" s="20">
        <f t="shared" si="0"/>
        <v>0.12297731509589047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21918163.610000014</v>
      </c>
      <c r="C24" s="18">
        <v>73485.37</v>
      </c>
      <c r="D24" s="34">
        <f t="shared" ref="D24:D28" si="1">IF(C15&lt;=0,0,B24/(C15/1000))</f>
        <v>60.049763315068532</v>
      </c>
      <c r="E24" s="35">
        <f t="shared" ref="E24:E28" si="2">IF(C15&lt;=0,0,C24/(C15/1000))</f>
        <v>0.2013297808219178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21918163.610000014</v>
      </c>
      <c r="C29" s="36">
        <f>SUM(C23:C28)</f>
        <v>794485.37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693677.37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693677.37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24054497.09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24054497.09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98989.41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24847163.870000001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37736</v>
      </c>
      <c r="E51" s="48">
        <v>563471551.39999998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21918163.610000014</v>
      </c>
      <c r="F52" s="43"/>
      <c r="G52" s="44"/>
    </row>
    <row r="53" spans="1:7" x14ac:dyDescent="0.35">
      <c r="A53" s="26"/>
      <c r="D53" s="55">
        <v>37139</v>
      </c>
      <c r="E53" s="56">
        <f>E51-E52</f>
        <v>541553387.78999996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24847163.870000001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24847163.870000001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501852.81</v>
      </c>
      <c r="F64" s="43"/>
      <c r="G64" s="44"/>
    </row>
    <row r="65" spans="1:7" x14ac:dyDescent="0.35">
      <c r="A65" s="41" t="s">
        <v>51</v>
      </c>
      <c r="E65" s="57">
        <v>501852.81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73485.37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73485.37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794485.37</v>
      </c>
      <c r="F110" s="43"/>
      <c r="G110" s="44"/>
    </row>
    <row r="111" spans="1:7" x14ac:dyDescent="0.35">
      <c r="A111" s="58" t="s">
        <v>86</v>
      </c>
      <c r="E111" s="12">
        <f>E74+E82+E90+E98+E106</f>
        <v>794485.37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23550825.686533336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21918163.610000014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21918163.610000014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1632662.0765333213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1632662.0765333213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1.36064624E-2</v>
      </c>
      <c r="F153" s="43"/>
      <c r="G153" s="44"/>
    </row>
    <row r="154" spans="1:256" x14ac:dyDescent="0.35">
      <c r="A154" s="26" t="s">
        <v>114</v>
      </c>
      <c r="E154" s="60">
        <v>38.387472000000002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227613.08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98989.41</v>
      </c>
      <c r="F158" s="43"/>
      <c r="G158" s="44"/>
    </row>
    <row r="159" spans="1:256" x14ac:dyDescent="0.35">
      <c r="A159" s="2" t="s">
        <v>117</v>
      </c>
      <c r="D159" s="22">
        <f>+D157-D158</f>
        <v>128623.66999999998</v>
      </c>
    </row>
    <row r="160" spans="1:256" x14ac:dyDescent="0.35">
      <c r="A160" s="26" t="s">
        <v>118</v>
      </c>
      <c r="D160" s="12">
        <v>602223376.15999997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-1.1294954E-3</v>
      </c>
      <c r="F162" s="65"/>
      <c r="G162" s="44"/>
    </row>
    <row r="163" spans="1:7" x14ac:dyDescent="0.35">
      <c r="A163" s="26" t="s">
        <v>120</v>
      </c>
      <c r="D163" s="66">
        <v>4.4572626999999998E-3</v>
      </c>
      <c r="F163" s="65"/>
      <c r="G163" s="44"/>
    </row>
    <row r="164" spans="1:7" x14ac:dyDescent="0.35">
      <c r="A164" s="26" t="s">
        <v>121</v>
      </c>
      <c r="D164" s="66">
        <v>6.0322999999999998E-5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2.5629759672263597E-3</v>
      </c>
      <c r="F165" s="43"/>
      <c r="G165" s="44"/>
    </row>
    <row r="166" spans="1:7" x14ac:dyDescent="0.35">
      <c r="A166" s="26" t="s">
        <v>123</v>
      </c>
      <c r="D166" s="64">
        <f>AVERAGE(D162:D165)</f>
        <v>1.4877665668065899E-3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1257447.5300000003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2052378.29</v>
      </c>
      <c r="E171" s="68">
        <v>106</v>
      </c>
      <c r="F171" s="66">
        <v>3.5511883486712506E-3</v>
      </c>
      <c r="G171" s="44"/>
    </row>
    <row r="172" spans="1:7" x14ac:dyDescent="0.35">
      <c r="A172" s="41" t="s">
        <v>128</v>
      </c>
      <c r="D172" s="57">
        <v>361635.85</v>
      </c>
      <c r="E172" s="68">
        <v>18</v>
      </c>
      <c r="F172" s="66">
        <v>6.2573114480850604E-4</v>
      </c>
      <c r="G172" s="44"/>
    </row>
    <row r="173" spans="1:7" x14ac:dyDescent="0.35">
      <c r="A173" s="41" t="s">
        <v>129</v>
      </c>
      <c r="D173" s="19">
        <v>34076.019999999997</v>
      </c>
      <c r="E173" s="69">
        <v>2</v>
      </c>
      <c r="F173" s="66">
        <v>5.8961043284612257E-5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2448090.16</v>
      </c>
      <c r="E175" s="68">
        <f>SUM(E171:E174)</f>
        <v>126</v>
      </c>
      <c r="F175" s="74">
        <f>SUM(F171:F174)</f>
        <v>4.2358805367643691E-3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5.5676070000000002E-4</v>
      </c>
      <c r="E178" s="66">
        <v>6.9278730000000004E-4</v>
      </c>
      <c r="F178" s="65"/>
      <c r="G178" s="44"/>
    </row>
    <row r="179" spans="1:7" x14ac:dyDescent="0.35">
      <c r="A179" s="26" t="s">
        <v>134</v>
      </c>
      <c r="D179" s="66">
        <v>4.0343650000000003E-4</v>
      </c>
      <c r="E179" s="66">
        <v>4.7008439999999998E-4</v>
      </c>
      <c r="F179" s="65"/>
      <c r="G179" s="44"/>
    </row>
    <row r="180" spans="1:7" x14ac:dyDescent="0.35">
      <c r="A180" s="26" t="s">
        <v>135</v>
      </c>
      <c r="D180" s="66">
        <v>3.2030490000000002E-4</v>
      </c>
      <c r="E180" s="66">
        <v>3.9749840000000001E-4</v>
      </c>
      <c r="F180" s="65"/>
      <c r="G180" s="44"/>
    </row>
    <row r="181" spans="1:7" x14ac:dyDescent="0.35">
      <c r="A181" s="26" t="s">
        <v>136</v>
      </c>
      <c r="D181" s="66">
        <v>6.8469218809311832E-4</v>
      </c>
      <c r="E181" s="66">
        <f>IF(D53&lt;=0,0,SUM('Aug23'!E172:E174)/D53)</f>
        <v>5.3851746142868679E-4</v>
      </c>
      <c r="F181" s="43"/>
      <c r="G181" s="44"/>
    </row>
    <row r="182" spans="1:7" x14ac:dyDescent="0.35">
      <c r="A182" s="26" t="s">
        <v>137</v>
      </c>
      <c r="D182" s="66">
        <f>AVERAGE(D178:D181)</f>
        <v>4.9129857202327959E-4</v>
      </c>
      <c r="E182" s="66">
        <f>AVERAGE(E178:E181)</f>
        <v>5.2472189035717169E-4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445937.54</v>
      </c>
      <c r="F184" s="43"/>
      <c r="G184" s="44"/>
    </row>
    <row r="185" spans="1:7" x14ac:dyDescent="0.35">
      <c r="A185" s="2" t="s">
        <v>139</v>
      </c>
      <c r="D185" s="63">
        <v>7.7159664180774371E-4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1663482.93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79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A8AE-82D2-4FE9-AAFA-4BD3B378D62B}">
  <sheetPr codeName="Sheet11">
    <pageSetUpPr fitToPage="1"/>
  </sheetPr>
  <dimension ref="A1:IV228"/>
  <sheetViews>
    <sheetView showRuler="0" zoomScale="80" zoomScaleNormal="80" zoomScaleSheetLayoutView="90" workbookViewId="0">
      <selection activeCell="C49" sqref="C49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626515371.98000002</v>
      </c>
      <c r="E10" s="19">
        <v>602223376.15999997</v>
      </c>
      <c r="F10" s="20">
        <f>IF(C12&lt;=0,0,E10/C12)</f>
        <v>0.57813444049568985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41166865.149999999</v>
      </c>
      <c r="E11" s="19">
        <v>38751824.759999998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585348506.83000004</v>
      </c>
      <c r="E12" s="19">
        <v>563471551.39999998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585348506.83000004</v>
      </c>
      <c r="E13" s="19">
        <f>SUM(E14:E19)</f>
        <v>563471551.39999998</v>
      </c>
      <c r="F13" s="20">
        <f>IF(C13&lt;=0,0,E13/C13)</f>
        <v>0.5409326887658511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88681839.050000101</v>
      </c>
      <c r="E15" s="19">
        <v>66804883.620000035</v>
      </c>
      <c r="F15" s="20">
        <f t="shared" si="0"/>
        <v>0.183027078410959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21876955.430000067</v>
      </c>
      <c r="C24" s="18">
        <v>97550.02</v>
      </c>
      <c r="D24" s="34">
        <f t="shared" ref="D24:D28" si="1">IF(C15&lt;=0,0,B24/(C15/1000))</f>
        <v>59.936864191781005</v>
      </c>
      <c r="E24" s="35">
        <f t="shared" ref="E24:E28" si="2">IF(C15&lt;=0,0,C24/(C15/1000))</f>
        <v>0.2672603287671233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21876955.430000067</v>
      </c>
      <c r="C29" s="36">
        <f>SUM(C23:C28)</f>
        <v>818550.02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701145.26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701145.26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24180578.93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24180578.93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108267.45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24989991.640000001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38291</v>
      </c>
      <c r="E51" s="48">
        <v>585348506.83000004</v>
      </c>
      <c r="F51" s="43"/>
      <c r="G51" s="44"/>
    </row>
    <row r="52" spans="1:7" x14ac:dyDescent="0.35">
      <c r="A52" s="26" t="s">
        <v>44</v>
      </c>
      <c r="D52" s="10"/>
      <c r="E52" s="45">
        <f>D12-E12</f>
        <v>21876955.430000067</v>
      </c>
      <c r="F52" s="43"/>
      <c r="G52" s="44"/>
    </row>
    <row r="53" spans="1:7" x14ac:dyDescent="0.35">
      <c r="A53" s="26"/>
      <c r="D53" s="55">
        <v>37736</v>
      </c>
      <c r="E53" s="56">
        <f>E51-E52</f>
        <v>563471551.39999998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24989991.640000001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24989991.640000001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522096.14</v>
      </c>
      <c r="F64" s="43"/>
      <c r="G64" s="44"/>
    </row>
    <row r="65" spans="1:7" x14ac:dyDescent="0.35">
      <c r="A65" s="41" t="s">
        <v>51</v>
      </c>
      <c r="E65" s="57">
        <v>522096.14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97550.02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97550.02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818550.02</v>
      </c>
      <c r="F110" s="43"/>
      <c r="G110" s="44"/>
    </row>
    <row r="111" spans="1:7" x14ac:dyDescent="0.35">
      <c r="A111" s="58" t="s">
        <v>86</v>
      </c>
      <c r="E111" s="12">
        <f>E74+E82+E90+E98+E106</f>
        <v>818550.02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23649345.476683334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21876955.430000067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21876955.430000067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1772390.0466832668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1772390.0466832668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1.35831901E-2</v>
      </c>
      <c r="F153" s="43"/>
      <c r="G153" s="44"/>
    </row>
    <row r="154" spans="1:256" x14ac:dyDescent="0.35">
      <c r="A154" s="26" t="s">
        <v>114</v>
      </c>
      <c r="E154" s="60">
        <v>39.259894000000003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111416.89</v>
      </c>
      <c r="E157" s="2">
        <v>7</v>
      </c>
      <c r="F157" s="65"/>
      <c r="G157" s="44"/>
    </row>
    <row r="158" spans="1:256" x14ac:dyDescent="0.35">
      <c r="A158" s="26" t="s">
        <v>116</v>
      </c>
      <c r="D158" s="61">
        <v>108267.45</v>
      </c>
      <c r="F158" s="43"/>
      <c r="G158" s="44"/>
    </row>
    <row r="159" spans="1:256" x14ac:dyDescent="0.35">
      <c r="A159" s="2" t="s">
        <v>117</v>
      </c>
      <c r="D159" s="22">
        <f>+D157-D158</f>
        <v>3149.4400000000023</v>
      </c>
    </row>
    <row r="160" spans="1:256" x14ac:dyDescent="0.35">
      <c r="A160" s="26" t="s">
        <v>118</v>
      </c>
      <c r="D160" s="12">
        <v>626515371.98000002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-1.9090667999999999E-3</v>
      </c>
      <c r="F162" s="65"/>
      <c r="G162" s="44"/>
    </row>
    <row r="163" spans="1:7" x14ac:dyDescent="0.35">
      <c r="A163" s="26" t="s">
        <v>120</v>
      </c>
      <c r="D163" s="66">
        <v>-1.1294954E-3</v>
      </c>
      <c r="F163" s="65"/>
      <c r="G163" s="44"/>
    </row>
    <row r="164" spans="1:7" x14ac:dyDescent="0.35">
      <c r="A164" s="26" t="s">
        <v>121</v>
      </c>
      <c r="D164" s="66">
        <v>4.4572626999999998E-3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6.0322989171934456E-5</v>
      </c>
      <c r="F165" s="43"/>
      <c r="G165" s="44"/>
    </row>
    <row r="166" spans="1:7" x14ac:dyDescent="0.35">
      <c r="A166" s="26" t="s">
        <v>123</v>
      </c>
      <c r="D166" s="64">
        <f>AVERAGE(D162:D165)</f>
        <v>3.697558722929836E-4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1128823.8599999999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2208998.36</v>
      </c>
      <c r="E171" s="68">
        <v>103</v>
      </c>
      <c r="F171" s="66">
        <v>3.6680714290524461E-3</v>
      </c>
      <c r="G171" s="44"/>
    </row>
    <row r="172" spans="1:7" x14ac:dyDescent="0.35">
      <c r="A172" s="41" t="s">
        <v>128</v>
      </c>
      <c r="D172" s="57">
        <v>177754.69</v>
      </c>
      <c r="E172" s="68">
        <v>13</v>
      </c>
      <c r="F172" s="66">
        <v>2.9516404881761639E-4</v>
      </c>
      <c r="G172" s="44"/>
    </row>
    <row r="173" spans="1:7" x14ac:dyDescent="0.35">
      <c r="A173" s="41" t="s">
        <v>129</v>
      </c>
      <c r="D173" s="19">
        <v>15140.39</v>
      </c>
      <c r="E173" s="69">
        <v>2</v>
      </c>
      <c r="F173" s="66">
        <v>2.5140820830537587E-5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2401893.44</v>
      </c>
      <c r="E175" s="68">
        <f>SUM(E171:E174)</f>
        <v>118</v>
      </c>
      <c r="F175" s="74">
        <f>SUM(F171:F174)</f>
        <v>3.9883762987006008E-3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5.5384830000000001E-4</v>
      </c>
      <c r="E178" s="66">
        <v>4.5487860000000002E-4</v>
      </c>
      <c r="F178" s="65"/>
      <c r="G178" s="44"/>
    </row>
    <row r="179" spans="1:7" x14ac:dyDescent="0.35">
      <c r="A179" s="26" t="s">
        <v>134</v>
      </c>
      <c r="D179" s="66">
        <v>5.5676070000000002E-4</v>
      </c>
      <c r="E179" s="66">
        <v>6.9278730000000004E-4</v>
      </c>
      <c r="F179" s="65"/>
      <c r="G179" s="44"/>
    </row>
    <row r="180" spans="1:7" x14ac:dyDescent="0.35">
      <c r="A180" s="26" t="s">
        <v>135</v>
      </c>
      <c r="D180" s="66">
        <v>4.0343650000000003E-4</v>
      </c>
      <c r="E180" s="66">
        <v>4.7008439999999998E-4</v>
      </c>
      <c r="F180" s="65"/>
      <c r="G180" s="44"/>
    </row>
    <row r="181" spans="1:7" x14ac:dyDescent="0.35">
      <c r="A181" s="26" t="s">
        <v>136</v>
      </c>
      <c r="D181" s="66">
        <v>3.2030486964815404E-4</v>
      </c>
      <c r="E181" s="66">
        <f>IF(D53&lt;=0,0,SUM('Jul23'!E172:E174)/D53)</f>
        <v>3.9749841000635995E-4</v>
      </c>
      <c r="F181" s="43"/>
      <c r="G181" s="44"/>
    </row>
    <row r="182" spans="1:7" x14ac:dyDescent="0.35">
      <c r="A182" s="26" t="s">
        <v>137</v>
      </c>
      <c r="D182" s="66">
        <f>AVERAGE(D178:D181)</f>
        <v>4.5858759241203852E-4</v>
      </c>
      <c r="E182" s="66">
        <f>AVERAGE(E178:E181)</f>
        <v>5.0381217750159E-4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234729.27</v>
      </c>
      <c r="F184" s="43"/>
      <c r="G184" s="44"/>
    </row>
    <row r="185" spans="1:7" x14ac:dyDescent="0.35">
      <c r="A185" s="2" t="s">
        <v>139</v>
      </c>
      <c r="D185" s="63">
        <v>3.8977110370029316E-4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1677523.35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BACF-E1DB-4290-8309-146D77171F7B}">
  <sheetPr codeName="Sheet10">
    <pageSetUpPr fitToPage="1"/>
  </sheetPr>
  <dimension ref="A1:IV228"/>
  <sheetViews>
    <sheetView showRuler="0" zoomScale="80" zoomScaleNormal="80" zoomScaleSheetLayoutView="90" workbookViewId="0">
      <selection activeCell="B51" sqref="B5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653513707.94000006</v>
      </c>
      <c r="E10" s="19">
        <v>626515371.98000002</v>
      </c>
      <c r="F10" s="20">
        <f>IF(C12&lt;=0,0,E10/C12)</f>
        <v>0.6014547564579652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43804504.909999996</v>
      </c>
      <c r="E11" s="19">
        <v>41166865.149999999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609709203.03000009</v>
      </c>
      <c r="E12" s="19">
        <v>585348506.83000004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609709203.03000009</v>
      </c>
      <c r="E13" s="19">
        <f>SUM(E14:E19)</f>
        <v>585348506.83000004</v>
      </c>
      <c r="F13" s="20">
        <f>IF(C13&lt;=0,0,E13/C13)</f>
        <v>0.56193456595620439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113042535.25000015</v>
      </c>
      <c r="E15" s="19">
        <v>88681839.050000101</v>
      </c>
      <c r="F15" s="20">
        <f t="shared" si="0"/>
        <v>0.24296394260274001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24360696.200000048</v>
      </c>
      <c r="C24" s="18">
        <v>124346.79</v>
      </c>
      <c r="D24" s="34">
        <f t="shared" ref="D24:D28" si="1">IF(C15&lt;=0,0,B24/(C15/1000))</f>
        <v>66.741633424657664</v>
      </c>
      <c r="E24" s="35">
        <f t="shared" ref="E24:E28" si="2">IF(C15&lt;=0,0,C24/(C15/1000))</f>
        <v>0.34067613698630134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24360696.200000048</v>
      </c>
      <c r="C29" s="36">
        <f>SUM(C23:C28)</f>
        <v>845346.79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746587.97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746587.97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26727096.129999999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26727096.129999999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28499.64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27502183.739999998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38973</v>
      </c>
      <c r="E51" s="48">
        <v>609709203.03000009</v>
      </c>
      <c r="F51" s="43"/>
      <c r="G51" s="44"/>
    </row>
    <row r="52" spans="1:7" x14ac:dyDescent="0.35">
      <c r="A52" s="26" t="s">
        <v>44</v>
      </c>
      <c r="D52" s="10"/>
      <c r="E52" s="45">
        <f>D12-E12</f>
        <v>24360696.200000048</v>
      </c>
      <c r="F52" s="43"/>
      <c r="G52" s="44"/>
    </row>
    <row r="53" spans="1:7" x14ac:dyDescent="0.35">
      <c r="A53" s="26"/>
      <c r="D53" s="55">
        <v>38291</v>
      </c>
      <c r="E53" s="56">
        <f>E51-E52</f>
        <v>585348506.83000004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27502183.739999998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27502183.739999998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544594.76</v>
      </c>
      <c r="F64" s="43"/>
      <c r="G64" s="44"/>
    </row>
    <row r="65" spans="1:7" x14ac:dyDescent="0.35">
      <c r="A65" s="41" t="s">
        <v>51</v>
      </c>
      <c r="E65" s="57">
        <v>544594.76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124346.79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124346.79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845346.79</v>
      </c>
      <c r="F110" s="43"/>
      <c r="G110" s="44"/>
    </row>
    <row r="111" spans="1:7" x14ac:dyDescent="0.35">
      <c r="A111" s="58" t="s">
        <v>86</v>
      </c>
      <c r="E111" s="12">
        <f>E74+E82+E90+E98+E106</f>
        <v>845346.79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26112242.193383332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24360696.200000048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24360696.200000048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1751545.9933832847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1751545.9933832847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1.35740172E-2</v>
      </c>
      <c r="F153" s="43"/>
      <c r="G153" s="44"/>
    </row>
    <row r="154" spans="1:256" x14ac:dyDescent="0.35">
      <c r="A154" s="26" t="s">
        <v>114</v>
      </c>
      <c r="E154" s="60">
        <v>40.132249000000002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271239.83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28499.64</v>
      </c>
      <c r="F158" s="43"/>
      <c r="G158" s="44"/>
    </row>
    <row r="159" spans="1:256" x14ac:dyDescent="0.35">
      <c r="A159" s="2" t="s">
        <v>117</v>
      </c>
      <c r="D159" s="22">
        <f>+D157-D158</f>
        <v>242740.19</v>
      </c>
    </row>
    <row r="160" spans="1:256" x14ac:dyDescent="0.35">
      <c r="A160" s="26" t="s">
        <v>118</v>
      </c>
      <c r="D160" s="12">
        <v>653513707.94000006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1.8113770000000001E-3</v>
      </c>
      <c r="F162" s="65"/>
      <c r="G162" s="44"/>
    </row>
    <row r="163" spans="1:7" x14ac:dyDescent="0.35">
      <c r="A163" s="26" t="s">
        <v>120</v>
      </c>
      <c r="D163" s="66">
        <v>-1.9090667999999999E-3</v>
      </c>
      <c r="F163" s="65"/>
      <c r="G163" s="44"/>
    </row>
    <row r="164" spans="1:7" x14ac:dyDescent="0.35">
      <c r="A164" s="26" t="s">
        <v>121</v>
      </c>
      <c r="D164" s="66">
        <v>-1.1294954E-3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4.4572627086614004E-3</v>
      </c>
      <c r="F165" s="43"/>
      <c r="G165" s="44"/>
    </row>
    <row r="166" spans="1:7" x14ac:dyDescent="0.35">
      <c r="A166" s="26" t="s">
        <v>123</v>
      </c>
      <c r="D166" s="64">
        <f>AVERAGE(D162:D165)</f>
        <v>8.075193771653502E-4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1125674.4200000002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1550214.73</v>
      </c>
      <c r="E171" s="68">
        <v>75</v>
      </c>
      <c r="F171" s="66">
        <v>2.4743442848030981E-3</v>
      </c>
      <c r="G171" s="44"/>
    </row>
    <row r="172" spans="1:7" x14ac:dyDescent="0.35">
      <c r="A172" s="41" t="s">
        <v>128</v>
      </c>
      <c r="D172" s="57">
        <v>200217.92</v>
      </c>
      <c r="E172" s="68">
        <v>11</v>
      </c>
      <c r="F172" s="66">
        <v>3.1957383482426584E-4</v>
      </c>
      <c r="G172" s="44"/>
    </row>
    <row r="173" spans="1:7" x14ac:dyDescent="0.35">
      <c r="A173" s="41" t="s">
        <v>129</v>
      </c>
      <c r="D173" s="19">
        <v>52541.24</v>
      </c>
      <c r="E173" s="69">
        <v>7</v>
      </c>
      <c r="F173" s="66">
        <v>8.3862651021557455E-5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1802973.89</v>
      </c>
      <c r="E175" s="68">
        <f>SUM(E171:E174)</f>
        <v>93</v>
      </c>
      <c r="F175" s="74">
        <f>SUM(F171:F174)</f>
        <v>2.8777807706489213E-3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3.313662E-4</v>
      </c>
      <c r="E178" s="66">
        <v>2.7414330000000002E-4</v>
      </c>
      <c r="F178" s="65"/>
      <c r="G178" s="44"/>
    </row>
    <row r="179" spans="1:7" x14ac:dyDescent="0.35">
      <c r="A179" s="26" t="s">
        <v>134</v>
      </c>
      <c r="D179" s="66">
        <v>5.5384830000000001E-4</v>
      </c>
      <c r="E179" s="66">
        <v>4.5487860000000002E-4</v>
      </c>
      <c r="F179" s="65"/>
      <c r="G179" s="44"/>
    </row>
    <row r="180" spans="1:7" x14ac:dyDescent="0.35">
      <c r="A180" s="26" t="s">
        <v>135</v>
      </c>
      <c r="D180" s="66">
        <v>5.5676070000000002E-4</v>
      </c>
      <c r="E180" s="66">
        <v>6.9278730000000004E-4</v>
      </c>
      <c r="F180" s="65"/>
      <c r="G180" s="44"/>
    </row>
    <row r="181" spans="1:7" x14ac:dyDescent="0.35">
      <c r="A181" s="26" t="s">
        <v>136</v>
      </c>
      <c r="D181" s="66">
        <v>4.0343648584582333E-4</v>
      </c>
      <c r="E181" s="66">
        <f>IF(D53&lt;=0,0,SUM('Jun23'!E172:E174)/D53)</f>
        <v>4.7008435402575018E-4</v>
      </c>
      <c r="F181" s="43"/>
      <c r="G181" s="44"/>
    </row>
    <row r="182" spans="1:7" x14ac:dyDescent="0.35">
      <c r="A182" s="26" t="s">
        <v>137</v>
      </c>
      <c r="D182" s="66">
        <f>AVERAGE(D178:D181)</f>
        <v>4.613529214614558E-4</v>
      </c>
      <c r="E182" s="66">
        <f>AVERAGE(E178:E181)</f>
        <v>4.7297338850643754E-4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252759.16</v>
      </c>
      <c r="F184" s="43"/>
      <c r="G184" s="44"/>
    </row>
    <row r="185" spans="1:7" x14ac:dyDescent="0.35">
      <c r="A185" s="2" t="s">
        <v>139</v>
      </c>
      <c r="D185" s="63">
        <v>4.0343648584582333E-4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1772992.38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77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7FF2-7935-48A8-95B9-3CF2757A8667}">
  <sheetPr codeName="Sheet9">
    <pageSetUpPr fitToPage="1"/>
  </sheetPr>
  <dimension ref="A1:IV228"/>
  <sheetViews>
    <sheetView showRuler="0" topLeftCell="A113" zoomScale="80" zoomScaleNormal="80" zoomScaleSheetLayoutView="90" workbookViewId="0">
      <selection activeCell="E165" sqref="E16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680498152.42999995</v>
      </c>
      <c r="E10" s="19">
        <v>653513707.94000006</v>
      </c>
      <c r="F10" s="20">
        <f>IF(C12&lt;=0,0,E10/C12)</f>
        <v>0.62737315895186363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46595226.969999999</v>
      </c>
      <c r="E11" s="19">
        <v>43804504.909999996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633902925.45999992</v>
      </c>
      <c r="E12" s="19">
        <v>609709203.03000009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633902925.45999992</v>
      </c>
      <c r="E13" s="19">
        <f>SUM(E14:E19)</f>
        <v>609709203.03000009</v>
      </c>
      <c r="F13" s="20">
        <f>IF(C13&lt;=0,0,E13/C13)</f>
        <v>0.58532083428320925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137236257.67999998</v>
      </c>
      <c r="E15" s="19">
        <v>113042535.25000015</v>
      </c>
      <c r="F15" s="20">
        <f t="shared" si="0"/>
        <v>0.30970557602739768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24193722.429999828</v>
      </c>
      <c r="C24" s="18">
        <v>150959.88</v>
      </c>
      <c r="D24" s="34">
        <f t="shared" ref="D24:D28" si="1">IF(C15&lt;=0,0,B24/(C15/1000))</f>
        <v>66.284171041095419</v>
      </c>
      <c r="E24" s="35">
        <f t="shared" ref="E24:E28" si="2">IF(C15&lt;=0,0,C24/(C15/1000))</f>
        <v>0.41358871232876715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24193722.429999828</v>
      </c>
      <c r="C29" s="36">
        <f>SUM(C23:C28)</f>
        <v>871959.88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800937.39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800937.39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26914739.02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26914739.02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133757.1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27849433.510000002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39571</v>
      </c>
      <c r="E51" s="48">
        <v>633902925.45999992</v>
      </c>
      <c r="F51" s="43"/>
      <c r="G51" s="44"/>
    </row>
    <row r="52" spans="1:7" x14ac:dyDescent="0.35">
      <c r="A52" s="26" t="s">
        <v>44</v>
      </c>
      <c r="D52" s="10"/>
      <c r="E52" s="45">
        <f>D12-E12</f>
        <v>24193722.429999828</v>
      </c>
      <c r="F52" s="43"/>
      <c r="G52" s="44"/>
    </row>
    <row r="53" spans="1:7" x14ac:dyDescent="0.35">
      <c r="A53" s="26"/>
      <c r="D53" s="55">
        <v>38973</v>
      </c>
      <c r="E53" s="56">
        <f>E51-E52</f>
        <v>609709203.03000009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27849433.510000002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27849433.510000002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567081.79</v>
      </c>
      <c r="F64" s="43"/>
      <c r="G64" s="44"/>
    </row>
    <row r="65" spans="1:7" x14ac:dyDescent="0.35">
      <c r="A65" s="41" t="s">
        <v>51</v>
      </c>
      <c r="E65" s="57">
        <v>567081.79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150959.88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150959.88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871959.88</v>
      </c>
      <c r="F110" s="43"/>
      <c r="G110" s="44"/>
    </row>
    <row r="111" spans="1:7" x14ac:dyDescent="0.35">
      <c r="A111" s="58" t="s">
        <v>86</v>
      </c>
      <c r="E111" s="12">
        <f>E74+E82+E90+E98+E106</f>
        <v>871959.88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26410391.836308334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24193722.429999828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24193722.429999828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2216669.4063085057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2216669.4063085057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1.36001066E-2</v>
      </c>
      <c r="F153" s="43"/>
      <c r="G153" s="44"/>
    </row>
    <row r="154" spans="1:256" x14ac:dyDescent="0.35">
      <c r="A154" s="26" t="s">
        <v>114</v>
      </c>
      <c r="E154" s="60">
        <v>41.015216000000002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69705.47</v>
      </c>
      <c r="E157" s="2">
        <v>2</v>
      </c>
      <c r="F157" s="65"/>
      <c r="G157" s="44"/>
    </row>
    <row r="158" spans="1:256" x14ac:dyDescent="0.35">
      <c r="A158" s="26" t="s">
        <v>116</v>
      </c>
      <c r="D158" s="61">
        <v>133757.1</v>
      </c>
      <c r="F158" s="43"/>
      <c r="G158" s="44"/>
    </row>
    <row r="159" spans="1:256" x14ac:dyDescent="0.35">
      <c r="A159" s="2" t="s">
        <v>117</v>
      </c>
      <c r="D159" s="22">
        <f>+D157-D158</f>
        <v>-64051.630000000005</v>
      </c>
    </row>
    <row r="160" spans="1:256" x14ac:dyDescent="0.35">
      <c r="A160" s="26" t="s">
        <v>118</v>
      </c>
      <c r="D160" s="12">
        <v>680498152.42999995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2.3418165999999998E-3</v>
      </c>
      <c r="F162" s="65"/>
      <c r="G162" s="44"/>
    </row>
    <row r="163" spans="1:7" x14ac:dyDescent="0.35">
      <c r="A163" s="26" t="s">
        <v>120</v>
      </c>
      <c r="D163" s="66">
        <v>1.8113770000000001E-3</v>
      </c>
      <c r="F163" s="65"/>
      <c r="G163" s="44"/>
    </row>
    <row r="164" spans="1:7" x14ac:dyDescent="0.35">
      <c r="A164" s="26" t="s">
        <v>121</v>
      </c>
      <c r="D164" s="66">
        <v>-1.9090667999999999E-3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-1.1294954398558266E-3</v>
      </c>
      <c r="F165" s="43"/>
      <c r="G165" s="44"/>
    </row>
    <row r="166" spans="1:7" x14ac:dyDescent="0.35">
      <c r="A166" s="26" t="s">
        <v>123</v>
      </c>
      <c r="D166" s="64">
        <f>AVERAGE(D162:D165)</f>
        <v>2.786578400360433E-4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882934.23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1364061.75</v>
      </c>
      <c r="E171" s="68">
        <v>70</v>
      </c>
      <c r="F171" s="66">
        <v>2.0872733554431213E-3</v>
      </c>
      <c r="G171" s="44"/>
    </row>
    <row r="172" spans="1:7" x14ac:dyDescent="0.35">
      <c r="A172" s="41" t="s">
        <v>128</v>
      </c>
      <c r="D172" s="57">
        <v>215994.67</v>
      </c>
      <c r="E172" s="68">
        <v>16</v>
      </c>
      <c r="F172" s="66">
        <v>3.3051283756672288E-4</v>
      </c>
      <c r="G172" s="44"/>
    </row>
    <row r="173" spans="1:7" x14ac:dyDescent="0.35">
      <c r="A173" s="41" t="s">
        <v>129</v>
      </c>
      <c r="D173" s="19">
        <v>147856.06</v>
      </c>
      <c r="E173" s="69">
        <v>11</v>
      </c>
      <c r="F173" s="66">
        <v>2.2624783260640472E-4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1727912.48</v>
      </c>
      <c r="E175" s="68">
        <f>SUM(E171:E174)</f>
        <v>97</v>
      </c>
      <c r="F175" s="74">
        <f>SUM(F171:F174)</f>
        <v>2.6440340256162487E-3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3.7590429999999998E-4</v>
      </c>
      <c r="E178" s="66">
        <v>3.4335609999999999E-4</v>
      </c>
      <c r="F178" s="65"/>
      <c r="G178" s="44"/>
    </row>
    <row r="179" spans="1:7" x14ac:dyDescent="0.35">
      <c r="A179" s="26" t="s">
        <v>134</v>
      </c>
      <c r="D179" s="66">
        <v>3.313662E-4</v>
      </c>
      <c r="E179" s="66">
        <v>2.7414330000000002E-4</v>
      </c>
      <c r="F179" s="65"/>
      <c r="G179" s="44"/>
    </row>
    <row r="180" spans="1:7" x14ac:dyDescent="0.35">
      <c r="A180" s="26" t="s">
        <v>135</v>
      </c>
      <c r="D180" s="66">
        <v>5.5384830000000001E-4</v>
      </c>
      <c r="E180" s="66">
        <v>4.5487860000000002E-4</v>
      </c>
      <c r="F180" s="65"/>
      <c r="G180" s="44"/>
    </row>
    <row r="181" spans="1:7" x14ac:dyDescent="0.35">
      <c r="A181" s="26" t="s">
        <v>136</v>
      </c>
      <c r="D181" s="66">
        <v>5.5676067017312761E-4</v>
      </c>
      <c r="E181" s="66">
        <f>IF(D53&lt;=0,0,SUM('May23'!E172:E174)/D53)</f>
        <v>6.9278731429451158E-4</v>
      </c>
      <c r="F181" s="43"/>
      <c r="G181" s="44"/>
    </row>
    <row r="182" spans="1:7" x14ac:dyDescent="0.35">
      <c r="A182" s="26" t="s">
        <v>137</v>
      </c>
      <c r="D182" s="66">
        <f>AVERAGE(D178:D181)</f>
        <v>4.5446986754328194E-4</v>
      </c>
      <c r="E182" s="66">
        <f>AVERAGE(E178:E181)</f>
        <v>4.4129132857362796E-4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380177.12</v>
      </c>
      <c r="F184" s="43"/>
      <c r="G184" s="44"/>
    </row>
    <row r="185" spans="1:7" x14ac:dyDescent="0.35">
      <c r="A185" s="2" t="s">
        <v>139</v>
      </c>
      <c r="D185" s="63">
        <v>5.8174314537087649E-4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1513065.31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FE19-E387-432B-9D65-FEA10E3891ED}">
  <sheetPr codeName="Sheet8">
    <pageSetUpPr fitToPage="1"/>
  </sheetPr>
  <dimension ref="A1:IV228"/>
  <sheetViews>
    <sheetView showRuler="0" zoomScale="80" zoomScaleNormal="80" zoomScaleSheetLayoutView="90" workbookViewId="0">
      <selection activeCell="A55" sqref="A5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1142065005.3199999</v>
      </c>
      <c r="D10" s="18">
        <v>705427970.77999997</v>
      </c>
      <c r="E10" s="19">
        <v>680498152.42999995</v>
      </c>
      <c r="F10" s="20">
        <f>IF(C12&lt;=0,0,E10/C12)</f>
        <v>0.65327822563457616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100398337.54000001</v>
      </c>
      <c r="D11" s="18">
        <v>49203449.710000001</v>
      </c>
      <c r="E11" s="19">
        <v>46595226.969999999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1041666667.78</v>
      </c>
      <c r="D12" s="18">
        <v>656224521.06999993</v>
      </c>
      <c r="E12" s="19">
        <v>633902925.45999992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1041666667.78</v>
      </c>
      <c r="D13" s="18">
        <f>SUM(D14:D19)</f>
        <v>656224521.06999993</v>
      </c>
      <c r="E13" s="19">
        <f>SUM(E14:E19)</f>
        <v>633902925.45999992</v>
      </c>
      <c r="F13" s="20">
        <f>IF(C13&lt;=0,0,E13/C13)</f>
        <v>0.60854680779118508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4.9597E-3</v>
      </c>
      <c r="C14" s="23">
        <v>180000000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1.32E-2</v>
      </c>
      <c r="C15" s="23">
        <v>365000000</v>
      </c>
      <c r="D15" s="18">
        <v>159557853.28999999</v>
      </c>
      <c r="E15" s="19">
        <v>137236257.67999998</v>
      </c>
      <c r="F15" s="20">
        <f t="shared" si="0"/>
        <v>0.37598974706849309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1.8599999999999998E-2</v>
      </c>
      <c r="C17" s="23">
        <v>365000000</v>
      </c>
      <c r="D17" s="18">
        <v>365000000</v>
      </c>
      <c r="E17" s="19">
        <v>365000000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2.07E-2</v>
      </c>
      <c r="C18" s="23">
        <v>90000000</v>
      </c>
      <c r="D18" s="18">
        <v>90000000</v>
      </c>
      <c r="E18" s="19">
        <v>90000000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41666667.780000001</v>
      </c>
      <c r="D19" s="18">
        <v>41666667.780000001</v>
      </c>
      <c r="E19" s="19">
        <v>41666667.780000001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22321595.610000014</v>
      </c>
      <c r="C24" s="18">
        <v>175513.64</v>
      </c>
      <c r="D24" s="34">
        <f t="shared" ref="D24:D28" si="1">IF(C15&lt;=0,0,B24/(C15/1000))</f>
        <v>61.155056465753461</v>
      </c>
      <c r="E24" s="35">
        <f t="shared" ref="E24:E28" si="2">IF(C15&lt;=0,0,C24/(C15/1000))</f>
        <v>0.48085928767123293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565750</v>
      </c>
      <c r="D26" s="34">
        <f t="shared" si="1"/>
        <v>0</v>
      </c>
      <c r="E26" s="35">
        <f t="shared" si="2"/>
        <v>1.55</v>
      </c>
      <c r="F26" s="31"/>
    </row>
    <row r="27" spans="1:13" x14ac:dyDescent="0.35">
      <c r="A27" s="26" t="s">
        <v>22</v>
      </c>
      <c r="B27" s="18">
        <v>0</v>
      </c>
      <c r="C27" s="18">
        <v>155250</v>
      </c>
      <c r="D27" s="34">
        <f t="shared" si="1"/>
        <v>0</v>
      </c>
      <c r="E27" s="35">
        <f t="shared" si="2"/>
        <v>1.7250000000000001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22321595.610000014</v>
      </c>
      <c r="C29" s="36">
        <f>SUM(C23:C28)</f>
        <v>896513.64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752079.3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752079.3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24803535.550000001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24803535.550000001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238508.56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25794123.41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40125</v>
      </c>
      <c r="E51" s="48">
        <v>656224521.06999993</v>
      </c>
      <c r="F51" s="43"/>
      <c r="G51" s="44"/>
    </row>
    <row r="52" spans="1:7" x14ac:dyDescent="0.35">
      <c r="A52" s="26" t="s">
        <v>44</v>
      </c>
      <c r="D52" s="10"/>
      <c r="E52" s="45">
        <f>D12-E12</f>
        <v>22321595.610000014</v>
      </c>
      <c r="F52" s="43"/>
      <c r="G52" s="44"/>
    </row>
    <row r="53" spans="1:7" x14ac:dyDescent="0.35">
      <c r="A53" s="26"/>
      <c r="D53" s="55">
        <v>39571</v>
      </c>
      <c r="E53" s="56">
        <f>E51-E52</f>
        <v>633902925.45999992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25794123.41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25794123.41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587856.64000000001</v>
      </c>
      <c r="F64" s="43"/>
      <c r="G64" s="44"/>
    </row>
    <row r="65" spans="1:7" x14ac:dyDescent="0.35">
      <c r="A65" s="41" t="s">
        <v>51</v>
      </c>
      <c r="E65" s="57">
        <v>587856.64000000001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175513.64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175513.64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565750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565750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155250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155250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896513.64</v>
      </c>
      <c r="F110" s="43"/>
      <c r="G110" s="44"/>
    </row>
    <row r="111" spans="1:7" x14ac:dyDescent="0.35">
      <c r="A111" s="58" t="s">
        <v>86</v>
      </c>
      <c r="E111" s="12">
        <f>E74+E82+E90+E98+E106</f>
        <v>896513.64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24309753.127683334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22321595.610000014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22321595.610000014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1988157.5176833197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1988157.5176833197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1.35996778E-2</v>
      </c>
      <c r="F153" s="43"/>
      <c r="G153" s="44"/>
    </row>
    <row r="154" spans="1:256" x14ac:dyDescent="0.35">
      <c r="A154" s="26" t="s">
        <v>114</v>
      </c>
      <c r="E154" s="60">
        <v>41.953812999999997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126282.8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238508.56</v>
      </c>
      <c r="F158" s="43"/>
      <c r="G158" s="44"/>
    </row>
    <row r="159" spans="1:256" x14ac:dyDescent="0.35">
      <c r="A159" s="2" t="s">
        <v>117</v>
      </c>
      <c r="D159" s="22">
        <f>+D157-D158</f>
        <v>-112225.76</v>
      </c>
    </row>
    <row r="160" spans="1:256" x14ac:dyDescent="0.35">
      <c r="A160" s="26" t="s">
        <v>118</v>
      </c>
      <c r="D160" s="12">
        <v>705427970.77999997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-8.4698580000000002E-4</v>
      </c>
      <c r="F162" s="65"/>
      <c r="G162" s="44"/>
    </row>
    <row r="163" spans="1:7" x14ac:dyDescent="0.35">
      <c r="A163" s="26" t="s">
        <v>120</v>
      </c>
      <c r="D163" s="66">
        <v>2.3418165999999998E-3</v>
      </c>
      <c r="F163" s="65"/>
      <c r="G163" s="44"/>
    </row>
    <row r="164" spans="1:7" x14ac:dyDescent="0.35">
      <c r="A164" s="26" t="s">
        <v>121</v>
      </c>
      <c r="D164" s="66">
        <v>1.8113770000000001E-3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-1.9090668016905083E-3</v>
      </c>
      <c r="F165" s="43"/>
      <c r="G165" s="44"/>
    </row>
    <row r="166" spans="1:7" x14ac:dyDescent="0.35">
      <c r="A166" s="26" t="s">
        <v>123</v>
      </c>
      <c r="D166" s="64">
        <f>AVERAGE(D162:D165)</f>
        <v>3.4928524957737283E-4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946985.8600000001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1447032.11</v>
      </c>
      <c r="E171" s="68">
        <v>73</v>
      </c>
      <c r="F171" s="66">
        <v>2.1264306226736604E-3</v>
      </c>
      <c r="G171" s="44"/>
    </row>
    <row r="172" spans="1:7" x14ac:dyDescent="0.35">
      <c r="A172" s="41" t="s">
        <v>128</v>
      </c>
      <c r="D172" s="57">
        <v>297054.57</v>
      </c>
      <c r="E172" s="68">
        <v>14</v>
      </c>
      <c r="F172" s="66">
        <v>4.3652516753975578E-4</v>
      </c>
      <c r="G172" s="44"/>
    </row>
    <row r="173" spans="1:7" x14ac:dyDescent="0.35">
      <c r="A173" s="41" t="s">
        <v>129</v>
      </c>
      <c r="D173" s="19">
        <v>79838.19</v>
      </c>
      <c r="E173" s="69">
        <v>4</v>
      </c>
      <c r="F173" s="66">
        <v>1.1732315468440985E-4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1823924.87</v>
      </c>
      <c r="E175" s="68">
        <f>SUM(E171:E174)</f>
        <v>91</v>
      </c>
      <c r="F175" s="74">
        <f>SUM(F171:F174)</f>
        <v>2.6802789448978257E-3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6.8743560000000001E-4</v>
      </c>
      <c r="E178" s="66">
        <v>5.8117010000000003E-4</v>
      </c>
      <c r="F178" s="65"/>
      <c r="G178" s="44"/>
    </row>
    <row r="179" spans="1:7" x14ac:dyDescent="0.35">
      <c r="A179" s="26" t="s">
        <v>134</v>
      </c>
      <c r="D179" s="66">
        <v>3.7590429999999998E-4</v>
      </c>
      <c r="E179" s="66">
        <v>3.4335609999999999E-4</v>
      </c>
      <c r="F179" s="65"/>
      <c r="G179" s="44"/>
    </row>
    <row r="180" spans="1:7" x14ac:dyDescent="0.35">
      <c r="A180" s="26" t="s">
        <v>135</v>
      </c>
      <c r="D180" s="66">
        <v>3.313662E-4</v>
      </c>
      <c r="E180" s="66">
        <v>2.7414330000000002E-4</v>
      </c>
      <c r="F180" s="65"/>
      <c r="G180" s="44"/>
    </row>
    <row r="181" spans="1:7" x14ac:dyDescent="0.35">
      <c r="A181" s="26" t="s">
        <v>136</v>
      </c>
      <c r="D181" s="66">
        <v>5.5384832222416566E-4</v>
      </c>
      <c r="E181" s="66">
        <f>IF(D53&lt;=0,0,SUM('Apr23'!E172:E174)/D53)</f>
        <v>4.5487857269212303E-4</v>
      </c>
      <c r="F181" s="43"/>
      <c r="G181" s="44"/>
    </row>
    <row r="182" spans="1:7" x14ac:dyDescent="0.35">
      <c r="A182" s="26" t="s">
        <v>137</v>
      </c>
      <c r="D182" s="66">
        <f>AVERAGE(D178:D181)</f>
        <v>4.8713860555604142E-4</v>
      </c>
      <c r="E182" s="66">
        <f>AVERAGE(E178:E181)</f>
        <v>4.1338701817303077E-4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414438.34</v>
      </c>
      <c r="F184" s="43"/>
      <c r="G184" s="44"/>
    </row>
    <row r="185" spans="1:7" x14ac:dyDescent="0.35">
      <c r="A185" s="2" t="s">
        <v>139</v>
      </c>
      <c r="D185" s="63">
        <v>6.0902199149266841E-4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1287229.74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58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2" spans="1:5" x14ac:dyDescent="0.35">
      <c r="B212" s="81"/>
      <c r="C212" s="81"/>
      <c r="D212" s="81"/>
      <c r="E212" s="81"/>
    </row>
    <row r="213" spans="1:5" x14ac:dyDescent="0.35">
      <c r="B213" s="81"/>
      <c r="C213" s="81"/>
      <c r="D213" s="81"/>
      <c r="E213" s="81"/>
    </row>
    <row r="214" spans="1:5" x14ac:dyDescent="0.35">
      <c r="B214" s="81"/>
      <c r="C214" s="81"/>
      <c r="D214" s="81"/>
      <c r="E214" s="81"/>
    </row>
    <row r="215" spans="1:5" x14ac:dyDescent="0.35"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22-A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2023-03-17T20:16:55Z</dcterms:created>
  <dcterms:modified xsi:type="dcterms:W3CDTF">2024-04-17T19:06:37Z</dcterms:modified>
</cp:coreProperties>
</file>