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CORP\TREASURY\EXCEL\OwnerTrust21A\ABS6\Salesforce\"/>
    </mc:Choice>
  </mc:AlternateContent>
  <xr:revisionPtr revIDLastSave="0" documentId="8_{4E2D37D5-4CA1-48BB-8447-18C05C53B800}" xr6:coauthVersionLast="47" xr6:coauthVersionMax="47" xr10:uidLastSave="{00000000-0000-0000-0000-000000000000}"/>
  <bookViews>
    <workbookView xWindow="-28920" yWindow="-120" windowWidth="29040" windowHeight="15840" xr2:uid="{03090879-9279-4EA6-80AC-08C119617DA9}"/>
  </bookViews>
  <sheets>
    <sheet name="Mar24" sheetId="3" r:id="rId1"/>
    <sheet name="Feb24" sheetId="2" r:id="rId2"/>
    <sheet name="Jan24" sheetId="1" r:id="rId3"/>
  </sheets>
  <definedNames>
    <definedName name="A1_BegBal" localSheetId="1">#REF!</definedName>
    <definedName name="A1_BegBal" localSheetId="0">#REF!</definedName>
    <definedName name="A1_BegBal">#REF!</definedName>
    <definedName name="A1_EndBal" localSheetId="1">#REF!</definedName>
    <definedName name="A1_EndBal" localSheetId="0">#REF!</definedName>
    <definedName name="A1_EndBal">#REF!</definedName>
    <definedName name="A1_FinalDist" localSheetId="1">#REF!</definedName>
    <definedName name="A1_FinalDist" localSheetId="0">#REF!</definedName>
    <definedName name="A1_FinalDist">#REF!</definedName>
    <definedName name="A2_FinalDist" localSheetId="1">#REF!</definedName>
    <definedName name="A2_FinalDist" localSheetId="0">#REF!</definedName>
    <definedName name="A2_FinalDist">#REF!</definedName>
    <definedName name="A2a_BegBal" localSheetId="1">#REF!</definedName>
    <definedName name="A2a_BegBal" localSheetId="0">#REF!</definedName>
    <definedName name="A2a_BegBal">#REF!</definedName>
    <definedName name="A2a_EndBal" localSheetId="1">#REF!</definedName>
    <definedName name="A2a_EndBal" localSheetId="0">#REF!</definedName>
    <definedName name="A2a_EndBal">#REF!</definedName>
    <definedName name="A2b_BegBal" localSheetId="1">#REF!</definedName>
    <definedName name="A2b_BegBal" localSheetId="0">#REF!</definedName>
    <definedName name="A2b_BegBal">#REF!</definedName>
    <definedName name="A2b_EndBal" localSheetId="1">#REF!</definedName>
    <definedName name="A2b_EndBal" localSheetId="0">#REF!</definedName>
    <definedName name="A2b_EndBal">#REF!</definedName>
    <definedName name="A3_BegBal" localSheetId="1">#REF!</definedName>
    <definedName name="A3_BegBal" localSheetId="0">#REF!</definedName>
    <definedName name="A3_BegBal">#REF!</definedName>
    <definedName name="A3_EndBal" localSheetId="1">#REF!</definedName>
    <definedName name="A3_EndBal" localSheetId="0">#REF!</definedName>
    <definedName name="A3_EndBal">#REF!</definedName>
    <definedName name="A3_FinalDist" localSheetId="1">#REF!</definedName>
    <definedName name="A3_FinalDist" localSheetId="0">#REF!</definedName>
    <definedName name="A3_FinalDist">#REF!</definedName>
    <definedName name="A3B_BegBal" localSheetId="1">#REF!</definedName>
    <definedName name="A3B_BegBal" localSheetId="0">#REF!</definedName>
    <definedName name="A3B_BegBal">#REF!</definedName>
    <definedName name="A3B_EndBal" localSheetId="1">#REF!</definedName>
    <definedName name="A3B_EndBal" localSheetId="0">#REF!</definedName>
    <definedName name="A3B_EndBal">#REF!</definedName>
    <definedName name="A3B_FinalDist" localSheetId="1">#REF!</definedName>
    <definedName name="A3B_FinalDist" localSheetId="0">#REF!</definedName>
    <definedName name="A3B_FinalDist">#REF!</definedName>
    <definedName name="A4_BegBal" localSheetId="1">#REF!</definedName>
    <definedName name="A4_BegBal" localSheetId="0">#REF!</definedName>
    <definedName name="A4_BegBal">#REF!</definedName>
    <definedName name="A4_EndBal" localSheetId="1">#REF!</definedName>
    <definedName name="A4_EndBal" localSheetId="0">#REF!</definedName>
    <definedName name="A4_EndBal">#REF!</definedName>
    <definedName name="A4_FinalDist" localSheetId="1">#REF!</definedName>
    <definedName name="A4_FinalDist" localSheetId="0">#REF!</definedName>
    <definedName name="A4_FinalDist">#REF!</definedName>
    <definedName name="Adj_BegBal" localSheetId="1">#REF!</definedName>
    <definedName name="Adj_BegBal" localSheetId="0">#REF!</definedName>
    <definedName name="Adj_BegBal">#REF!</definedName>
    <definedName name="Adj_EndBal" localSheetId="1">#REF!</definedName>
    <definedName name="Adj_EndBal" localSheetId="0">#REF!</definedName>
    <definedName name="Adj_EndBal">#REF!</definedName>
    <definedName name="Avail_Amt" localSheetId="1">#REF!</definedName>
    <definedName name="Avail_Amt" localSheetId="0">#REF!</definedName>
    <definedName name="Avail_Amt">#REF!</definedName>
    <definedName name="Cert_BegBal" localSheetId="1">#REF!</definedName>
    <definedName name="Cert_BegBal" localSheetId="0">#REF!</definedName>
    <definedName name="Cert_BegBal">#REF!</definedName>
    <definedName name="Cert_EndBal" localSheetId="1">#REF!</definedName>
    <definedName name="Cert_EndBal" localSheetId="0">#REF!</definedName>
    <definedName name="Cert_EndBal">#REF!</definedName>
    <definedName name="Coll_BegBal" localSheetId="1">#REF!</definedName>
    <definedName name="Coll_BegBal" localSheetId="0">#REF!</definedName>
    <definedName name="Coll_BegBal">#REF!</definedName>
    <definedName name="Coll_EndBal" localSheetId="1">#REF!</definedName>
    <definedName name="Coll_EndBal" localSheetId="0">#REF!</definedName>
    <definedName name="Coll_EndBal">#REF!</definedName>
    <definedName name="Curr_DistDate" localSheetId="1">#REF!</definedName>
    <definedName name="Curr_DistDate" localSheetId="0">#REF!</definedName>
    <definedName name="Curr_DistDate">#REF!</definedName>
    <definedName name="Events_of_Default" localSheetId="1">#REF!</definedName>
    <definedName name="Events_of_Default" localSheetId="0">#REF!</definedName>
    <definedName name="Events_of_Default">#REF!</definedName>
    <definedName name="First_DistDate" localSheetId="1">#REF!</definedName>
    <definedName name="First_DistDate" localSheetId="0">#REF!</definedName>
    <definedName name="First_DistDate">#REF!</definedName>
    <definedName name="HTML_CodePage" hidden="1">1252</definedName>
    <definedName name="HTML_Control" localSheetId="1" hidden="1">{"'Filing Version'!$A$1:$F$168"}</definedName>
    <definedName name="HTML_Control" localSheetId="0" hidden="1">{"'Filing Version'!$A$1:$F$168"}</definedName>
    <definedName name="HTML_Control" hidden="1">{"'Filing Version'!$A$1:$F$168"}</definedName>
    <definedName name="HTML_Control_1" localSheetId="1" hidden="1">{"'Filing Version'!$A$1:$F$168"}</definedName>
    <definedName name="HTML_Control_1" localSheetId="2" hidden="1">{"'Filing Version'!$A$1:$F$168"}</definedName>
    <definedName name="HTML_Control_1" localSheetId="0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 localSheetId="1">#REF!</definedName>
    <definedName name="OC_BegBal" localSheetId="0">#REF!</definedName>
    <definedName name="OC_BegBal">#REF!</definedName>
    <definedName name="OC_EndBal" localSheetId="1">#REF!</definedName>
    <definedName name="OC_EndBal" localSheetId="0">#REF!</definedName>
    <definedName name="OC_EndBal">#REF!</definedName>
    <definedName name="Officer" localSheetId="1">#REF!</definedName>
    <definedName name="Officer" localSheetId="0">#REF!</definedName>
    <definedName name="Officer">#REF!</definedName>
    <definedName name="Prev_DistDate" localSheetId="1">#REF!</definedName>
    <definedName name="Prev_DistDate" localSheetId="0">#REF!</definedName>
    <definedName name="Prev_DistDate">#REF!</definedName>
    <definedName name="prinatRAP" localSheetId="1">#REF!</definedName>
    <definedName name="prinatRAP" localSheetId="0">#REF!</definedName>
    <definedName name="prinatRAP">#REF!</definedName>
    <definedName name="Res_Fund" localSheetId="1">#REF!</definedName>
    <definedName name="Res_Fund" localSheetId="0">#REF!</definedName>
    <definedName name="Res_Fund">#REF!</definedName>
    <definedName name="Rescission" localSheetId="1">#REF!</definedName>
    <definedName name="Rescission" localSheetId="0">#REF!</definedName>
    <definedName name="Rescission">#REF!</definedName>
    <definedName name="test" localSheetId="1">#REF!</definedName>
    <definedName name="test" localSheetId="0">#REF!</definedName>
    <definedName name="test">#REF!</definedName>
    <definedName name="Title" localSheetId="1">#REF!</definedName>
    <definedName name="Title" localSheetId="0">#REF!</definedName>
    <definedName name="Title">#REF!</definedName>
    <definedName name="wrn.0205." localSheetId="1" hidden="1">{"0205",#N/A,FALSE,"0205"}</definedName>
    <definedName name="wrn.0205." localSheetId="0" hidden="1">{"0205",#N/A,FALSE,"0205"}</definedName>
    <definedName name="wrn.0205." hidden="1">{"0205",#N/A,FALSE,"0205"}</definedName>
    <definedName name="wrn.0205._1" localSheetId="1" hidden="1">{"0205",#N/A,FALSE,"0205"}</definedName>
    <definedName name="wrn.0205._1" localSheetId="2" hidden="1">{"0205",#N/A,FALSE,"0205"}</definedName>
    <definedName name="wrn.0205._1" localSheetId="0" hidden="1">{"0205",#N/A,FALSE,"0205"}</definedName>
    <definedName name="wrn.0208." localSheetId="1" hidden="1">{"0208",#N/A,FALSE,"0205"}</definedName>
    <definedName name="wrn.0208." localSheetId="0" hidden="1">{"0208",#N/A,FALSE,"0205"}</definedName>
    <definedName name="wrn.0208." hidden="1">{"0208",#N/A,FALSE,"0205"}</definedName>
    <definedName name="wrn.0208._1" localSheetId="1" hidden="1">{"0208",#N/A,FALSE,"0205"}</definedName>
    <definedName name="wrn.0208._1" localSheetId="2" hidden="1">{"0208",#N/A,FALSE,"0205"}</definedName>
    <definedName name="wrn.0208._1" localSheetId="0" hidden="1">{"0208",#N/A,FALSE,"0205"}</definedName>
    <definedName name="wrn.TEST." localSheetId="1" hidden="1">{"TEST",#N/A,FALSE,"TEST"}</definedName>
    <definedName name="wrn.TEST." localSheetId="0" hidden="1">{"TEST",#N/A,FALSE,"TEST"}</definedName>
    <definedName name="wrn.TEST." hidden="1">{"TEST",#N/A,FALSE,"TEST"}</definedName>
    <definedName name="wrn.TEST._1" localSheetId="1" hidden="1">{"TEST",#N/A,FALSE,"TEST"}</definedName>
    <definedName name="wrn.TEST._1" localSheetId="2" hidden="1">{"TEST",#N/A,FALSE,"TEST"}</definedName>
    <definedName name="wrn.TEST._1" localSheetId="0" hidden="1">{"TEST",#N/A,FALSE,"TEST"}</definedName>
    <definedName name="wrn.TMPL." localSheetId="1" hidden="1">{"TMPL",#N/A,FALSE,"TMPL"}</definedName>
    <definedName name="wrn.TMPL." localSheetId="0" hidden="1">{"TMPL",#N/A,FALSE,"TMPL"}</definedName>
    <definedName name="wrn.TMPL." hidden="1">{"TMPL",#N/A,FALSE,"TMPL"}</definedName>
    <definedName name="wrn.TMPL._1" localSheetId="1" hidden="1">{"TMPL",#N/A,FALSE,"TMPL"}</definedName>
    <definedName name="wrn.TMPL._1" localSheetId="2" hidden="1">{"TMPL",#N/A,FALSE,"TMPL"}</definedName>
    <definedName name="wrn.TMPL._1" localSheetId="0" hidden="1">{"TMPL",#N/A,FALSE,"TMPL"}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7" i="3" l="1"/>
  <c r="E182" i="3"/>
  <c r="D182" i="3"/>
  <c r="D175" i="3"/>
  <c r="E175" i="3"/>
  <c r="F175" i="3"/>
  <c r="D165" i="3"/>
  <c r="E149" i="3"/>
  <c r="E131" i="3"/>
  <c r="E112" i="3"/>
  <c r="E110" i="3"/>
  <c r="E113" i="3"/>
  <c r="E111" i="3"/>
  <c r="E181" i="3"/>
  <c r="E42" i="3"/>
  <c r="E37" i="3"/>
  <c r="E47" i="3" s="1"/>
  <c r="E57" i="3" s="1"/>
  <c r="E59" i="3" s="1"/>
  <c r="C29" i="3"/>
  <c r="D27" i="3"/>
  <c r="D25" i="3"/>
  <c r="D24" i="3"/>
  <c r="E24" i="3"/>
  <c r="D23" i="3"/>
  <c r="B29" i="3"/>
  <c r="E28" i="3"/>
  <c r="F18" i="3"/>
  <c r="E27" i="3"/>
  <c r="E26" i="3"/>
  <c r="E25" i="3"/>
  <c r="F15" i="3"/>
  <c r="E13" i="3"/>
  <c r="D13" i="3"/>
  <c r="F14" i="3"/>
  <c r="E52" i="3"/>
  <c r="E53" i="3" s="1"/>
  <c r="C12" i="3"/>
  <c r="F10" i="3" s="1"/>
  <c r="D187" i="2"/>
  <c r="E182" i="2"/>
  <c r="F175" i="2"/>
  <c r="E175" i="2"/>
  <c r="D175" i="2"/>
  <c r="D165" i="2"/>
  <c r="D159" i="2"/>
  <c r="E149" i="2"/>
  <c r="E131" i="2"/>
  <c r="E111" i="2"/>
  <c r="E113" i="2"/>
  <c r="E110" i="2"/>
  <c r="E112" i="2"/>
  <c r="E181" i="2"/>
  <c r="E42" i="2"/>
  <c r="E37" i="2"/>
  <c r="E47" i="2" s="1"/>
  <c r="E57" i="2" s="1"/>
  <c r="E59" i="2" s="1"/>
  <c r="D28" i="2"/>
  <c r="D27" i="2"/>
  <c r="D26" i="2"/>
  <c r="D25" i="2"/>
  <c r="C29" i="2"/>
  <c r="B29" i="2"/>
  <c r="E28" i="2"/>
  <c r="F18" i="2"/>
  <c r="E27" i="2"/>
  <c r="E26" i="2"/>
  <c r="F16" i="2"/>
  <c r="D13" i="2"/>
  <c r="E25" i="2"/>
  <c r="E24" i="2"/>
  <c r="F14" i="2"/>
  <c r="E23" i="2"/>
  <c r="E13" i="2"/>
  <c r="E52" i="2"/>
  <c r="C12" i="2"/>
  <c r="D187" i="1"/>
  <c r="E182" i="1"/>
  <c r="F175" i="1"/>
  <c r="E175" i="1"/>
  <c r="D175" i="1"/>
  <c r="D165" i="1"/>
  <c r="D159" i="1"/>
  <c r="E149" i="1"/>
  <c r="E131" i="1"/>
  <c r="E111" i="1"/>
  <c r="E113" i="1"/>
  <c r="E110" i="1"/>
  <c r="E112" i="1"/>
  <c r="E181" i="1"/>
  <c r="E42" i="1"/>
  <c r="E37" i="1"/>
  <c r="E47" i="1" s="1"/>
  <c r="E57" i="1" s="1"/>
  <c r="E59" i="1" s="1"/>
  <c r="E26" i="1"/>
  <c r="D26" i="1"/>
  <c r="C29" i="1"/>
  <c r="B29" i="1"/>
  <c r="E28" i="1"/>
  <c r="E27" i="1"/>
  <c r="F17" i="1"/>
  <c r="F16" i="1"/>
  <c r="E25" i="1"/>
  <c r="F15" i="1"/>
  <c r="E24" i="1"/>
  <c r="D13" i="1"/>
  <c r="F14" i="1"/>
  <c r="E13" i="1"/>
  <c r="C12" i="1"/>
  <c r="D166" i="3" l="1"/>
  <c r="F16" i="3"/>
  <c r="E23" i="3"/>
  <c r="F10" i="2"/>
  <c r="E52" i="1"/>
  <c r="F17" i="3"/>
  <c r="D159" i="3"/>
  <c r="C13" i="3"/>
  <c r="F13" i="3" s="1"/>
  <c r="D26" i="3"/>
  <c r="D28" i="3"/>
  <c r="E53" i="2"/>
  <c r="F19" i="3"/>
  <c r="D166" i="2"/>
  <c r="D182" i="2"/>
  <c r="F10" i="1"/>
  <c r="D23" i="2"/>
  <c r="F15" i="2"/>
  <c r="F17" i="2"/>
  <c r="C13" i="2"/>
  <c r="F13" i="2" s="1"/>
  <c r="D24" i="2"/>
  <c r="F19" i="2"/>
  <c r="D182" i="1"/>
  <c r="D166" i="1"/>
  <c r="E53" i="1"/>
  <c r="F18" i="1"/>
  <c r="D23" i="1"/>
  <c r="D25" i="1"/>
  <c r="D27" i="1"/>
  <c r="E23" i="1"/>
  <c r="C13" i="1"/>
  <c r="F13" i="1" s="1"/>
  <c r="D24" i="1"/>
  <c r="D28" i="1"/>
  <c r="F1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303FA1E2-9D16-4D15-AED4-1BC94BC6A2A9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FBB20302-3816-44B3-B796-D2D10E3B810C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ED84BFA9-18A0-4F8B-B130-38F2782EE321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<sst xmlns="http://schemas.openxmlformats.org/spreadsheetml/2006/main" count="510" uniqueCount="156">
  <si>
    <t>Nissan Auto Receivables 2021-A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</si>
  <si>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</si>
  <si>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</si>
  <si>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</si>
  <si>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</si>
  <si>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</si>
  <si>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</si>
  <si>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</si>
  <si>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</si>
  <si>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</si>
  <si>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</si>
  <si>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</si>
  <si>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</si>
  <si>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</si>
  <si>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Pool Balance</t>
  </si>
  <si>
    <t>Yield Supplement Overcollaterization</t>
  </si>
  <si>
    <t>Total Adjusted Pool Balance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</si>
  <si>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</si>
  <si>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</si>
  <si>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</si>
  <si>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</si>
  <si>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</si>
  <si>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</si>
  <si>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</si>
  <si>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</si>
  <si>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</si>
  <si>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</si>
  <si>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</si>
  <si>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</si>
  <si>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</si>
  <si>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</si>
  <si>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</si>
  <si>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</si>
  <si>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</si>
  <si>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</si>
  <si>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</si>
  <si>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</si>
  <si>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</si>
  <si>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</si>
  <si>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</si>
  <si>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</si>
  <si>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</si>
  <si>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</si>
  <si>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</si>
  <si>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</si>
  <si>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</si>
  <si>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</si>
  <si>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</si>
  <si>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</si>
  <si>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</si>
  <si>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</si>
  <si>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</si>
  <si>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</si>
  <si>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</si>
  <si>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</si>
  <si>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</si>
  <si>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</si>
  <si>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</si>
  <si>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</si>
  <si>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</si>
  <si>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</si>
  <si>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</si>
  <si>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</si>
  <si>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</si>
  <si>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</si>
  <si>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</si>
  <si>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</si>
  <si>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</si>
  <si>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</si>
  <si>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</si>
  <si>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</si>
  <si>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</si>
  <si>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</si>
  <si>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</si>
  <si>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</si>
  <si>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</si>
  <si>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</si>
  <si>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</si>
  <si>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</si>
  <si>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</si>
  <si>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</si>
  <si>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</si>
  <si>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</si>
  <si>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</si>
  <si>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</si>
  <si>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</si>
  <si>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</si>
  <si>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</si>
  <si>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</si>
  <si>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</si>
  <si>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</si>
  <si>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</si>
  <si>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</si>
  <si>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</si>
  <si>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</si>
  <si>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</si>
  <si>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</si>
  <si>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</si>
  <si>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</si>
  <si>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</si>
  <si>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Certificateholder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</si>
  <si>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</si>
  <si>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</si>
  <si>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</si>
  <si>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</si>
  <si>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</si>
  <si>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</si>
  <si>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</si>
  <si>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</si>
  <si>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</si>
  <si>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</si>
  <si>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</si>
  <si>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</si>
  <si>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</si>
  <si>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</si>
  <si>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</si>
  <si>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</si>
  <si>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</si>
  <si>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</si>
  <si>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</si>
  <si>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</si>
  <si>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</si>
  <si>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</si>
  <si>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</si>
  <si>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</si>
  <si>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</si>
  <si>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</si>
  <si>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</si>
  <si>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</si>
  <si>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</si>
  <si>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</si>
  <si>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</si>
  <si>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</si>
  <si>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</si>
  <si>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</si>
  <si>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</si>
  <si>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</si>
  <si>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</si>
  <si>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60 Day Delinquent Receivables</t>
  </si>
  <si>
    <t>Delinquency Percentage</t>
  </si>
  <si>
    <t>Delinquency Trigger</t>
  </si>
  <si>
    <t>Does the Delinquency Percentage exceed the Delinquency Trigger?</t>
  </si>
  <si>
    <t>Principal Balance of Extensions</t>
  </si>
  <si>
    <t>Number of Extensions</t>
  </si>
  <si>
    <t>VII. STATEMENTS TO NOTEHOLDERS</t>
  </si>
  <si>
    <t>1.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</si>
  <si>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</si>
  <si>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</si>
  <si>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</si>
  <si>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breaches of representations, warranties </t>
  </si>
  <si>
    <t>or covenants contained in the Receivables?</t>
  </si>
  <si>
    <t xml:space="preserve">3. Has there been an issuance of notes or other securities backed by the </t>
  </si>
  <si>
    <t>Receivables?</t>
  </si>
  <si>
    <t xml:space="preserve">4. Has there been a material change in the underwriting, origination or acquisition </t>
  </si>
  <si>
    <t>of Receivables?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</si>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</sst>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1"/>
      <color indexed="8"/>
      <name val="Calibri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sz val="10"/>
      <color theme="1"/>
      <name val="Times New Roman"/>
      <family val="1"/>
    </font>
    <font>
      <sz val="14"/>
      <color theme="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82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/>
    <xf numFmtId="0" fontId="4" fillId="0" borderId="0" xfId="0" applyFo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3" applyFont="1"/>
    <xf numFmtId="15" fontId="6" fillId="0" borderId="0" xfId="3" applyNumberFormat="1" applyFont="1"/>
    <xf numFmtId="39" fontId="6" fillId="0" borderId="0" xfId="3" applyNumberFormat="1" applyFont="1"/>
    <xf numFmtId="0" fontId="6" fillId="0" borderId="0" xfId="3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164" fontId="6" fillId="0" borderId="0" xfId="3" applyNumberFormat="1" applyFont="1"/>
    <xf numFmtId="39" fontId="9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9" fillId="0" borderId="0" xfId="1" applyNumberFormat="1" applyFont="1" applyBorder="1"/>
    <xf numFmtId="39" fontId="2" fillId="0" borderId="0" xfId="1" applyNumberFormat="1" applyFont="1" applyBorder="1"/>
    <xf numFmtId="39" fontId="2" fillId="0" borderId="0" xfId="5" applyNumberFormat="1" applyFont="1"/>
    <xf numFmtId="0" fontId="2" fillId="0" borderId="0" xfId="0" applyFont="1" applyAlignment="1">
      <alignment horizontal="left" indent="1"/>
    </xf>
    <xf numFmtId="166" fontId="9" fillId="0" borderId="0" xfId="0" applyNumberFormat="1" applyFont="1"/>
    <xf numFmtId="164" fontId="2" fillId="0" borderId="0" xfId="0" applyNumberFormat="1" applyFont="1"/>
    <xf numFmtId="39" fontId="2" fillId="0" borderId="0" xfId="5" applyNumberFormat="1" applyFont="1" applyBorder="1"/>
    <xf numFmtId="167" fontId="2" fillId="0" borderId="0" xfId="5" applyNumberFormat="1" applyFont="1" applyBorder="1" applyAlignment="1">
      <alignment horizontal="center" vertical="center"/>
    </xf>
    <xf numFmtId="39" fontId="2" fillId="0" borderId="0" xfId="5" applyNumberFormat="1" applyFont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39" fontId="2" fillId="0" borderId="1" xfId="5" applyNumberFormat="1" applyFont="1" applyBorder="1"/>
    <xf numFmtId="169" fontId="2" fillId="0" borderId="0" xfId="5" applyNumberFormat="1" applyFont="1" applyBorder="1"/>
    <xf numFmtId="169" fontId="2" fillId="0" borderId="0" xfId="5" applyNumberFormat="1" applyFont="1"/>
    <xf numFmtId="39" fontId="2" fillId="0" borderId="0" xfId="5" applyNumberFormat="1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2" fillId="0" borderId="0" xfId="0" applyNumberFormat="1" applyFont="1" applyAlignment="1">
      <alignment horizontal="center" vertical="center"/>
    </xf>
    <xf numFmtId="39" fontId="3" fillId="0" borderId="0" xfId="1" applyNumberFormat="1" applyFont="1" applyFill="1" applyBorder="1" applyAlignment="1">
      <alignment horizontal="right"/>
    </xf>
    <xf numFmtId="39" fontId="6" fillId="0" borderId="2" xfId="4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5" applyNumberFormat="1" applyFont="1" applyAlignment="1">
      <alignment horizontal="right"/>
    </xf>
    <xf numFmtId="39" fontId="6" fillId="0" borderId="0" xfId="3" applyNumberFormat="1" applyFont="1" applyAlignment="1">
      <alignment horizontal="right"/>
    </xf>
    <xf numFmtId="39" fontId="6" fillId="0" borderId="3" xfId="3" applyNumberFormat="1" applyFont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0" fontId="2" fillId="0" borderId="0" xfId="0" applyFont="1" applyAlignment="1">
      <alignment horizontal="left" indent="3"/>
    </xf>
    <xf numFmtId="43" fontId="2" fillId="0" borderId="0" xfId="5" applyFont="1"/>
    <xf numFmtId="43" fontId="6" fillId="0" borderId="0" xfId="4" applyFont="1" applyFill="1"/>
    <xf numFmtId="39" fontId="6" fillId="0" borderId="2" xfId="3" applyNumberFormat="1" applyFont="1" applyBorder="1"/>
    <xf numFmtId="0" fontId="10" fillId="0" borderId="0" xfId="0" applyFont="1" applyAlignment="1">
      <alignment horizontal="left" indent="1"/>
    </xf>
    <xf numFmtId="10" fontId="2" fillId="0" borderId="0" xfId="0" applyNumberFormat="1" applyFont="1"/>
    <xf numFmtId="10" fontId="6" fillId="0" borderId="0" xfId="3" applyNumberFormat="1" applyFont="1"/>
    <xf numFmtId="10" fontId="2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" fontId="6" fillId="0" borderId="0" xfId="4" applyNumberFormat="1" applyFont="1" applyFill="1" applyBorder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43" fontId="6" fillId="0" borderId="0" xfId="1" applyFont="1" applyFill="1"/>
    <xf numFmtId="10" fontId="6" fillId="0" borderId="0" xfId="4" applyNumberFormat="1" applyFont="1" applyFill="1"/>
    <xf numFmtId="43" fontId="2" fillId="0" borderId="0" xfId="0" applyNumberFormat="1" applyFont="1"/>
    <xf numFmtId="10" fontId="6" fillId="0" borderId="0" xfId="6" applyNumberFormat="1" applyFont="1" applyFill="1" applyAlignment="1">
      <alignment horizontal="right"/>
    </xf>
    <xf numFmtId="43" fontId="2" fillId="0" borderId="0" xfId="7" applyFont="1"/>
    <xf numFmtId="0" fontId="11" fillId="0" borderId="0" xfId="0" applyFont="1" applyAlignment="1">
      <alignment vertical="center" wrapText="1"/>
    </xf>
    <xf numFmtId="170" fontId="2" fillId="0" borderId="0" xfId="7" applyNumberFormat="1" applyFont="1"/>
    <xf numFmtId="0" fontId="6" fillId="0" borderId="0" xfId="3" applyFont="1" applyAlignment="1">
      <alignment horizontal="right"/>
    </xf>
    <xf numFmtId="0" fontId="12" fillId="0" borderId="0" xfId="0" applyFont="1" applyAlignment="1">
      <alignment vertical="center" wrapText="1"/>
    </xf>
  </cellXfs>
  <cellStyles count="8">
    <cellStyle name="Comma" xfId="1" builtinId="3"/>
    <cellStyle name="Comma 10" xfId="7" xr:uid="{DDAE6051-6A83-4BD7-8BE5-40031CA01795}"/>
    <cellStyle name="Comma 2" xfId="5" xr:uid="{72CE927B-D6F1-4086-AC7C-930840BC6D32}"/>
    <cellStyle name="Comma 3 2" xfId="4" xr:uid="{436DBBD6-2FD6-4687-B02E-247D402817A9}"/>
    <cellStyle name="Normal" xfId="0" builtinId="0"/>
    <cellStyle name="Normal 3" xfId="3" xr:uid="{E7CF288D-C752-45C1-8BCA-24BC0E9C0B65}"/>
    <cellStyle name="Percent" xfId="2" builtinId="5"/>
    <cellStyle name="Percent 3 2" xfId="6" xr:uid="{A4CF3236-079E-40AC-848D-2494B5FE53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E7C55-A7AE-4B10-8AF3-5BDBD8F620AC}">
  <sheetPr codeName="Sheet9">
    <pageSetUpPr fitToPage="1"/>
  </sheetPr>
  <dimension ref="A1:IV228"/>
  <sheetViews>
    <sheetView tabSelected="1" showRuler="0" zoomScale="80" zoomScaleNormal="80" zoomScaleSheetLayoutView="90" workbookViewId="0">
      <selection activeCell="D13" sqref="D13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45382</v>
      </c>
      <c r="C3" s="7" t="s">
        <v>2</v>
      </c>
      <c r="D3" s="2">
        <v>30</v>
      </c>
      <c r="E3" s="2" t="s">
        <v>3</v>
      </c>
      <c r="F3" s="8">
        <v>45352</v>
      </c>
      <c r="G3" s="2"/>
    </row>
    <row r="4" spans="1:13" ht="15.75" customHeight="1" x14ac:dyDescent="0.45">
      <c r="A4" s="2" t="s">
        <v>4</v>
      </c>
      <c r="B4" s="6">
        <v>45397</v>
      </c>
      <c r="C4" s="7" t="s">
        <v>5</v>
      </c>
      <c r="D4" s="9">
        <v>31</v>
      </c>
      <c r="E4" s="2" t="s">
        <v>6</v>
      </c>
      <c r="F4" s="8">
        <v>45382</v>
      </c>
      <c r="G4" s="2"/>
    </row>
    <row r="5" spans="1:13" ht="17.25" customHeight="1" x14ac:dyDescent="0.45">
      <c r="C5" s="5"/>
      <c r="E5" s="2" t="s">
        <v>7</v>
      </c>
      <c r="F5" s="8">
        <v>45366</v>
      </c>
      <c r="G5" s="2"/>
    </row>
    <row r="6" spans="1:13" ht="15.75" customHeight="1" x14ac:dyDescent="0.45">
      <c r="C6" s="5"/>
      <c r="E6" s="2" t="s">
        <v>8</v>
      </c>
      <c r="F6" s="8">
        <v>45397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1113826202.1400001</v>
      </c>
      <c r="D10" s="18">
        <v>280659141.13999999</v>
      </c>
      <c r="E10" s="19">
        <v>263988593.59999999</v>
      </c>
      <c r="F10" s="20">
        <f>IF(C12&lt;=0,0,E10/C12)</f>
        <v>0.25342904941239774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72159533.650000006</v>
      </c>
      <c r="D11" s="18">
        <v>9543903.0500000007</v>
      </c>
      <c r="E11" s="19">
        <v>8701606.6199999992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f>C10-C11</f>
        <v>1041666668.4900001</v>
      </c>
      <c r="D12" s="18">
        <v>271115238.08999997</v>
      </c>
      <c r="E12" s="19">
        <v>255286986.97999999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f>SUM(C14:C19)</f>
        <v>1041666668.49</v>
      </c>
      <c r="D13" s="18">
        <f>SUM(D14:D19)</f>
        <v>271115238.08999997</v>
      </c>
      <c r="E13" s="19">
        <f>SUM(E14:E19)</f>
        <v>255286986.98000002</v>
      </c>
      <c r="F13" s="20">
        <f>IF(C13&lt;=0,0,E13/C13)</f>
        <v>0.24507550707181985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5.9080000000000005E-4</v>
      </c>
      <c r="C14" s="23">
        <v>172000000</v>
      </c>
      <c r="D14" s="18">
        <v>0</v>
      </c>
      <c r="E14" s="19">
        <v>0</v>
      </c>
      <c r="F14" s="20">
        <f t="shared" ref="F14:F19" si="0">IF(C14&lt;=0,0,E14/C14)</f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1.6000000000000001E-3</v>
      </c>
      <c r="C15" s="23">
        <v>356500000</v>
      </c>
      <c r="D15" s="18">
        <v>0</v>
      </c>
      <c r="E15" s="19">
        <v>0</v>
      </c>
      <c r="F15" s="20">
        <f t="shared" si="0"/>
        <v>0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0</v>
      </c>
      <c r="C16" s="23">
        <v>0</v>
      </c>
      <c r="D16" s="18">
        <v>0</v>
      </c>
      <c r="E16" s="19">
        <v>0</v>
      </c>
      <c r="F16" s="20">
        <f>IF(C16&lt;=0,0,E16/C16)</f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3.3E-3</v>
      </c>
      <c r="C17" s="23">
        <v>356500000</v>
      </c>
      <c r="D17" s="18">
        <v>114448569.59999999</v>
      </c>
      <c r="E17" s="19">
        <v>98620318.49000001</v>
      </c>
      <c r="F17" s="20">
        <f t="shared" si="0"/>
        <v>0.27663483447405335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5.7000000000000002E-3</v>
      </c>
      <c r="C18" s="23">
        <v>115000000</v>
      </c>
      <c r="D18" s="18">
        <v>115000000</v>
      </c>
      <c r="E18" s="19">
        <v>115000000</v>
      </c>
      <c r="F18" s="20">
        <f t="shared" si="0"/>
        <v>1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41666668.490000002</v>
      </c>
      <c r="D19" s="18">
        <v>41666668.490000002</v>
      </c>
      <c r="E19" s="19">
        <v>41666668.490000002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f>IF(C14&lt;=0,0,B23/(C14/1000))</f>
        <v>0</v>
      </c>
      <c r="E23" s="35">
        <f>IF(C14&lt;=0,0,C23/(C14/1000))</f>
        <v>0</v>
      </c>
      <c r="F23" s="31"/>
    </row>
    <row r="24" spans="1:13" x14ac:dyDescent="0.35">
      <c r="A24" s="26" t="s">
        <v>19</v>
      </c>
      <c r="B24" s="18">
        <v>0</v>
      </c>
      <c r="C24" s="18">
        <v>0</v>
      </c>
      <c r="D24" s="34">
        <f t="shared" ref="D24:D28" si="1">IF(C15&lt;=0,0,B24/(C15/1000))</f>
        <v>0</v>
      </c>
      <c r="E24" s="35">
        <f t="shared" ref="E24:E28" si="2">IF(C15&lt;=0,0,C24/(C15/1000))</f>
        <v>0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f t="shared" si="1"/>
        <v>0</v>
      </c>
      <c r="E25" s="35">
        <f>IF(C16&lt;=0,0,C25/(C16/1000))</f>
        <v>0</v>
      </c>
      <c r="F25" s="31"/>
    </row>
    <row r="26" spans="1:13" x14ac:dyDescent="0.35">
      <c r="A26" s="26" t="s">
        <v>21</v>
      </c>
      <c r="B26" s="18">
        <v>15828251.109999985</v>
      </c>
      <c r="C26" s="18">
        <v>31473.360000000001</v>
      </c>
      <c r="D26" s="34">
        <f t="shared" si="1"/>
        <v>44.399021346423517</v>
      </c>
      <c r="E26" s="35">
        <f t="shared" si="2"/>
        <v>8.8284319775596073E-2</v>
      </c>
      <c r="F26" s="31"/>
    </row>
    <row r="27" spans="1:13" x14ac:dyDescent="0.35">
      <c r="A27" s="26" t="s">
        <v>22</v>
      </c>
      <c r="B27" s="18">
        <v>0</v>
      </c>
      <c r="C27" s="18">
        <v>54625</v>
      </c>
      <c r="D27" s="34">
        <f t="shared" si="1"/>
        <v>0</v>
      </c>
      <c r="E27" s="35">
        <f t="shared" si="2"/>
        <v>0.47499999999999998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28</v>
      </c>
      <c r="B29" s="36">
        <f>SUM(B23:B28)</f>
        <v>15828251.109999985</v>
      </c>
      <c r="C29" s="36">
        <f>SUM(C23:C28)</f>
        <v>86098.36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320456.46000000002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f>SUM(E35:E36)</f>
        <v>320456.46000000002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16564023.25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f>SUM(E40:E41)</f>
        <v>16564023.25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79027.95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f>E37+E42+E44</f>
        <v>16963507.66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26522</v>
      </c>
      <c r="E51" s="48">
        <v>271115238.08999997</v>
      </c>
      <c r="F51" s="43"/>
      <c r="G51" s="44"/>
    </row>
    <row r="52" spans="1:7" x14ac:dyDescent="0.35">
      <c r="A52" s="26" t="s">
        <v>44</v>
      </c>
      <c r="D52" s="10"/>
      <c r="E52" s="45">
        <f>D12-E12</f>
        <v>15828251.109999985</v>
      </c>
      <c r="F52" s="43"/>
      <c r="G52" s="44"/>
    </row>
    <row r="53" spans="1:7" x14ac:dyDescent="0.35">
      <c r="A53" s="26"/>
      <c r="D53" s="55">
        <v>25932</v>
      </c>
      <c r="E53" s="56">
        <f>E51-E52</f>
        <v>255286986.97999999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f>E47</f>
        <v>16963507.66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f>SUM(E57:E58)</f>
        <v>16963507.66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233882.62</v>
      </c>
      <c r="F64" s="43"/>
      <c r="G64" s="44"/>
    </row>
    <row r="65" spans="1:7" x14ac:dyDescent="0.35">
      <c r="A65" s="41" t="s">
        <v>51</v>
      </c>
      <c r="E65" s="57">
        <v>233882.62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0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0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31473.360000000001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31473.360000000001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54625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54625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f>E72+E80+E88+E96+E104</f>
        <v>86098.36</v>
      </c>
      <c r="F110" s="43"/>
      <c r="G110" s="44"/>
    </row>
    <row r="111" spans="1:7" x14ac:dyDescent="0.35">
      <c r="A111" s="58" t="s">
        <v>86</v>
      </c>
      <c r="E111" s="12">
        <f>E74+E82+E90+E98+E106</f>
        <v>86098.36</v>
      </c>
      <c r="F111" s="43"/>
      <c r="G111" s="44"/>
    </row>
    <row r="112" spans="1:7" x14ac:dyDescent="0.35">
      <c r="A112" s="58" t="s">
        <v>87</v>
      </c>
      <c r="E112" s="12">
        <f>E70+E78+E94+E102</f>
        <v>0</v>
      </c>
      <c r="F112" s="43"/>
      <c r="G112" s="44"/>
    </row>
    <row r="113" spans="1:7" x14ac:dyDescent="0.35">
      <c r="A113" s="58" t="s">
        <v>88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16643526.682383334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15828251.109999985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15828251.109999985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815275.57238334976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f>E129-E130</f>
        <v>815275.57238334976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2604166.6712250002</v>
      </c>
      <c r="F143" s="43"/>
      <c r="G143" s="44"/>
    </row>
    <row r="144" spans="1:7" x14ac:dyDescent="0.35">
      <c r="A144" s="26" t="s">
        <v>107</v>
      </c>
      <c r="E144" s="12">
        <v>2604166.6712250002</v>
      </c>
      <c r="G144" s="44"/>
    </row>
    <row r="145" spans="1:256" x14ac:dyDescent="0.35">
      <c r="A145" s="26" t="s">
        <v>108</v>
      </c>
      <c r="E145" s="57">
        <v>2604166.6712250002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2604166.6712250002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f>E144</f>
        <v>2604166.6712250002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1.43685307E-2</v>
      </c>
      <c r="F153" s="43"/>
      <c r="G153" s="44"/>
    </row>
    <row r="154" spans="1:256" x14ac:dyDescent="0.35">
      <c r="A154" s="26" t="s">
        <v>114</v>
      </c>
      <c r="E154" s="60">
        <v>25.511700000000001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106524.29</v>
      </c>
      <c r="E157" s="2">
        <v>8</v>
      </c>
      <c r="F157" s="65"/>
      <c r="G157" s="44"/>
    </row>
    <row r="158" spans="1:256" x14ac:dyDescent="0.35">
      <c r="A158" s="26" t="s">
        <v>116</v>
      </c>
      <c r="D158" s="61">
        <v>79027.95</v>
      </c>
      <c r="F158" s="43"/>
      <c r="G158" s="44"/>
    </row>
    <row r="159" spans="1:256" x14ac:dyDescent="0.35">
      <c r="A159" s="2" t="s">
        <v>117</v>
      </c>
      <c r="D159" s="22">
        <f>+D157-D158</f>
        <v>27496.339999999997</v>
      </c>
    </row>
    <row r="160" spans="1:256" x14ac:dyDescent="0.35">
      <c r="A160" s="26" t="s">
        <v>118</v>
      </c>
      <c r="D160" s="12">
        <v>280659141.13999999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4.0079488000000002E-3</v>
      </c>
      <c r="F162" s="65"/>
      <c r="G162" s="44"/>
    </row>
    <row r="163" spans="1:7" x14ac:dyDescent="0.35">
      <c r="A163" s="26" t="s">
        <v>120</v>
      </c>
      <c r="D163" s="66">
        <v>2.5851850000000002E-4</v>
      </c>
      <c r="F163" s="65"/>
      <c r="G163" s="44"/>
    </row>
    <row r="164" spans="1:7" x14ac:dyDescent="0.35">
      <c r="A164" s="26" t="s">
        <v>121</v>
      </c>
      <c r="D164" s="66">
        <v>-1.4208983E-3</v>
      </c>
      <c r="F164" s="65"/>
      <c r="G164" s="44"/>
    </row>
    <row r="165" spans="1:7" x14ac:dyDescent="0.35">
      <c r="A165" s="26" t="s">
        <v>122</v>
      </c>
      <c r="D165" s="66">
        <f>IF(D160&lt;=0,0,12*(D157-D158)/D160)</f>
        <v>1.1756470096066082E-3</v>
      </c>
      <c r="F165" s="43"/>
      <c r="G165" s="44"/>
    </row>
    <row r="166" spans="1:7" x14ac:dyDescent="0.35">
      <c r="A166" s="26" t="s">
        <v>123</v>
      </c>
      <c r="D166" s="64">
        <f>AVERAGE(D162:D165)</f>
        <v>1.0053040024016521E-3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2476954.98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1992301.68</v>
      </c>
      <c r="E171" s="68">
        <v>154</v>
      </c>
      <c r="F171" s="66">
        <v>7.5469233455547303E-3</v>
      </c>
      <c r="G171" s="44"/>
    </row>
    <row r="172" spans="1:7" x14ac:dyDescent="0.35">
      <c r="A172" s="41" t="s">
        <v>128</v>
      </c>
      <c r="D172" s="57">
        <v>411205.03</v>
      </c>
      <c r="E172" s="68">
        <v>29</v>
      </c>
      <c r="F172" s="66">
        <v>1.5576621110496346E-3</v>
      </c>
      <c r="G172" s="44"/>
    </row>
    <row r="173" spans="1:7" x14ac:dyDescent="0.35">
      <c r="A173" s="41" t="s">
        <v>129</v>
      </c>
      <c r="D173" s="19">
        <v>155679.70000000001</v>
      </c>
      <c r="E173" s="69">
        <v>10</v>
      </c>
      <c r="F173" s="66">
        <v>5.8972131286811789E-4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f>SUM(D171:D174)</f>
        <v>2559186.41</v>
      </c>
      <c r="E175" s="68">
        <f>SUM(E171:E174)</f>
        <v>193</v>
      </c>
      <c r="F175" s="74">
        <f>SUM(F171:F174)</f>
        <v>9.6943067694724838E-3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1.8421100999999999E-3</v>
      </c>
      <c r="E178" s="66">
        <v>1.4878252E-3</v>
      </c>
      <c r="F178" s="65"/>
      <c r="G178" s="44"/>
    </row>
    <row r="179" spans="1:7" x14ac:dyDescent="0.35">
      <c r="A179" s="26" t="s">
        <v>134</v>
      </c>
      <c r="D179" s="66">
        <v>1.5375749E-3</v>
      </c>
      <c r="E179" s="66">
        <v>1.2227657E-3</v>
      </c>
      <c r="F179" s="65"/>
      <c r="G179" s="44"/>
    </row>
    <row r="180" spans="1:7" x14ac:dyDescent="0.35">
      <c r="A180" s="26" t="s">
        <v>135</v>
      </c>
      <c r="D180" s="66">
        <v>1.1752406999999999E-3</v>
      </c>
      <c r="E180" s="66">
        <v>8.2950000000000005E-4</v>
      </c>
      <c r="F180" s="65"/>
      <c r="G180" s="44"/>
    </row>
    <row r="181" spans="1:7" x14ac:dyDescent="0.35">
      <c r="A181" s="26" t="s">
        <v>136</v>
      </c>
      <c r="D181" s="66">
        <v>2.1473834239177521E-3</v>
      </c>
      <c r="E181" s="66">
        <f>IF(D53&lt;=0,0,SUM('Mar24'!E172:E174)/D53)</f>
        <v>1.5039333641832485E-3</v>
      </c>
      <c r="F181" s="43"/>
      <c r="G181" s="44"/>
    </row>
    <row r="182" spans="1:7" x14ac:dyDescent="0.35">
      <c r="A182" s="26" t="s">
        <v>137</v>
      </c>
      <c r="D182" s="66">
        <f>AVERAGE(D178:D181)</f>
        <v>1.6755772809794382E-3</v>
      </c>
      <c r="E182" s="66">
        <f>AVERAGE(E178:E181)</f>
        <v>1.2610060660458121E-3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615474.62</v>
      </c>
      <c r="F184" s="43"/>
      <c r="G184" s="44"/>
    </row>
    <row r="185" spans="1:7" x14ac:dyDescent="0.35">
      <c r="A185" s="2" t="s">
        <v>139</v>
      </c>
      <c r="D185" s="63">
        <v>2.3314439900860929E-3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685953.04</v>
      </c>
      <c r="F189" s="43"/>
      <c r="G189" s="44"/>
    </row>
    <row r="190" spans="1:7" x14ac:dyDescent="0.35">
      <c r="A190" s="2" t="s">
        <v>143</v>
      </c>
      <c r="B190" s="78"/>
      <c r="C190" s="78"/>
      <c r="D190" s="79">
        <v>44</v>
      </c>
      <c r="F190" s="43"/>
      <c r="G190" s="44"/>
    </row>
    <row r="191" spans="1:7" x14ac:dyDescent="0.35">
      <c r="F191" s="43"/>
      <c r="G191" s="44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0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0"/>
      <c r="F197" s="43"/>
      <c r="G197" s="44"/>
    </row>
    <row r="198" spans="1:7" x14ac:dyDescent="0.35">
      <c r="A198" s="26" t="s">
        <v>148</v>
      </c>
      <c r="E198" s="80" t="s">
        <v>155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0" t="s">
        <v>155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0" t="s">
        <v>155</v>
      </c>
      <c r="F204" s="43"/>
      <c r="G204" s="44"/>
    </row>
    <row r="205" spans="1:7" x14ac:dyDescent="0.35">
      <c r="A205" s="26"/>
      <c r="E205" s="80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0" t="s">
        <v>155</v>
      </c>
      <c r="G207" s="44"/>
    </row>
    <row r="214" spans="1:5" x14ac:dyDescent="0.35">
      <c r="A214" s="81"/>
      <c r="B214" s="81"/>
      <c r="C214" s="81"/>
      <c r="D214" s="81"/>
      <c r="E214" s="81"/>
    </row>
    <row r="215" spans="1:5" x14ac:dyDescent="0.35">
      <c r="A215" s="81"/>
      <c r="B215" s="81"/>
      <c r="C215" s="81"/>
      <c r="D215" s="81"/>
      <c r="E215" s="81"/>
    </row>
    <row r="216" spans="1:5" x14ac:dyDescent="0.35">
      <c r="A216" s="81"/>
      <c r="B216" s="81"/>
      <c r="C216" s="81"/>
      <c r="D216" s="81"/>
      <c r="E216" s="81"/>
    </row>
    <row r="217" spans="1:5" x14ac:dyDescent="0.35">
      <c r="A217" s="81"/>
      <c r="B217" s="81"/>
      <c r="C217" s="81"/>
      <c r="D217" s="81"/>
      <c r="E217" s="81"/>
    </row>
    <row r="218" spans="1:5" x14ac:dyDescent="0.35">
      <c r="A218" s="81"/>
      <c r="B218" s="81"/>
      <c r="C218" s="81"/>
      <c r="D218" s="81"/>
      <c r="E218" s="81"/>
    </row>
    <row r="219" spans="1:5" x14ac:dyDescent="0.35">
      <c r="A219" s="81"/>
      <c r="B219" s="81"/>
      <c r="C219" s="81"/>
      <c r="D219" s="81"/>
      <c r="E219" s="81"/>
    </row>
    <row r="220" spans="1:5" x14ac:dyDescent="0.35">
      <c r="A220" s="81"/>
      <c r="B220" s="81"/>
      <c r="C220" s="81"/>
      <c r="D220" s="81"/>
      <c r="E220" s="81"/>
    </row>
    <row r="222" spans="1:5" x14ac:dyDescent="0.35">
      <c r="A222" s="81"/>
      <c r="B222" s="81"/>
      <c r="C222" s="81"/>
      <c r="D222" s="81"/>
      <c r="E222" s="81"/>
    </row>
    <row r="223" spans="1:5" x14ac:dyDescent="0.35">
      <c r="A223" s="81"/>
      <c r="B223" s="81"/>
      <c r="C223" s="81"/>
      <c r="D223" s="81"/>
      <c r="E223" s="81"/>
    </row>
    <row r="224" spans="1:5" x14ac:dyDescent="0.35">
      <c r="A224" s="81"/>
      <c r="B224" s="81"/>
      <c r="C224" s="81"/>
      <c r="D224" s="81"/>
      <c r="E224" s="81"/>
    </row>
    <row r="225" spans="1:5" x14ac:dyDescent="0.35">
      <c r="A225" s="81"/>
      <c r="B225" s="81"/>
      <c r="C225" s="81"/>
      <c r="D225" s="81"/>
      <c r="E225" s="81"/>
    </row>
    <row r="226" spans="1:5" x14ac:dyDescent="0.35">
      <c r="A226" s="81"/>
      <c r="B226" s="81"/>
      <c r="C226" s="81"/>
      <c r="D226" s="81"/>
      <c r="E226" s="81"/>
    </row>
    <row r="227" spans="1:5" x14ac:dyDescent="0.35">
      <c r="A227" s="81"/>
      <c r="B227" s="81"/>
      <c r="C227" s="81"/>
      <c r="D227" s="81"/>
      <c r="E227" s="81"/>
    </row>
    <row r="228" spans="1:5" x14ac:dyDescent="0.35">
      <c r="A228" s="81"/>
      <c r="B228" s="81"/>
      <c r="C228" s="81"/>
      <c r="D228" s="81"/>
      <c r="E228" s="81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21-A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B0026-F51E-4D24-9A37-E5405A69E42B}">
  <sheetPr codeName="Sheet8">
    <pageSetUpPr fitToPage="1"/>
  </sheetPr>
  <dimension ref="A1:IV228"/>
  <sheetViews>
    <sheetView showRuler="0" zoomScale="80" zoomScaleNormal="80" zoomScaleSheetLayoutView="90" workbookViewId="0">
      <selection activeCell="B28" sqref="B28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45351</v>
      </c>
      <c r="C3" s="7" t="s">
        <v>2</v>
      </c>
      <c r="D3" s="2">
        <v>30</v>
      </c>
      <c r="E3" s="2" t="s">
        <v>3</v>
      </c>
      <c r="F3" s="8">
        <v>45323</v>
      </c>
      <c r="G3" s="2"/>
    </row>
    <row r="4" spans="1:13" ht="15.75" customHeight="1" x14ac:dyDescent="0.45">
      <c r="A4" s="2" t="s">
        <v>4</v>
      </c>
      <c r="B4" s="6">
        <v>45366</v>
      </c>
      <c r="C4" s="7" t="s">
        <v>5</v>
      </c>
      <c r="D4" s="9">
        <v>29</v>
      </c>
      <c r="E4" s="2" t="s">
        <v>6</v>
      </c>
      <c r="F4" s="8">
        <v>45351</v>
      </c>
      <c r="G4" s="2"/>
    </row>
    <row r="5" spans="1:13" ht="17.25" customHeight="1" x14ac:dyDescent="0.45">
      <c r="C5" s="5"/>
      <c r="E5" s="2" t="s">
        <v>7</v>
      </c>
      <c r="F5" s="8">
        <v>45337</v>
      </c>
      <c r="G5" s="2"/>
    </row>
    <row r="6" spans="1:13" ht="15.75" customHeight="1" x14ac:dyDescent="0.45">
      <c r="C6" s="5"/>
      <c r="E6" s="2" t="s">
        <v>8</v>
      </c>
      <c r="F6" s="8">
        <v>45366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1113826202.1400001</v>
      </c>
      <c r="D10" s="18">
        <v>296027407.56999999</v>
      </c>
      <c r="E10" s="19">
        <v>280659141.13999999</v>
      </c>
      <c r="F10" s="20">
        <f>IF(C12&lt;=0,0,E10/C12)</f>
        <v>0.26943277502278484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72159533.650000006</v>
      </c>
      <c r="D11" s="18">
        <v>10360752.68</v>
      </c>
      <c r="E11" s="19">
        <v>9543903.0500000007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f>C10-C11</f>
        <v>1041666668.4900001</v>
      </c>
      <c r="D12" s="18">
        <v>285666654.88999999</v>
      </c>
      <c r="E12" s="19">
        <v>271115238.08999997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f>SUM(C14:C19)</f>
        <v>1041666668.49</v>
      </c>
      <c r="D13" s="18">
        <f>SUM(D14:D19)</f>
        <v>285666654.88999999</v>
      </c>
      <c r="E13" s="19">
        <f>SUM(E14:E19)</f>
        <v>271115238.08999997</v>
      </c>
      <c r="F13" s="20">
        <f>IF(C13&lt;=0,0,E13/C13)</f>
        <v>0.26027062811082224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5.9080000000000005E-4</v>
      </c>
      <c r="C14" s="23">
        <v>172000000</v>
      </c>
      <c r="D14" s="18">
        <v>0</v>
      </c>
      <c r="E14" s="19">
        <v>0</v>
      </c>
      <c r="F14" s="20">
        <f t="shared" ref="F14:F19" si="0">IF(C14&lt;=0,0,E14/C14)</f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1.6000000000000001E-3</v>
      </c>
      <c r="C15" s="23">
        <v>356500000</v>
      </c>
      <c r="D15" s="18">
        <v>0</v>
      </c>
      <c r="E15" s="19">
        <v>0</v>
      </c>
      <c r="F15" s="20">
        <f t="shared" si="0"/>
        <v>0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0</v>
      </c>
      <c r="C16" s="23">
        <v>0</v>
      </c>
      <c r="D16" s="18">
        <v>0</v>
      </c>
      <c r="E16" s="19">
        <v>0</v>
      </c>
      <c r="F16" s="20">
        <f>IF(C16&lt;=0,0,E16/C16)</f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3.3E-3</v>
      </c>
      <c r="C17" s="23">
        <v>356500000</v>
      </c>
      <c r="D17" s="18">
        <v>128999986.39999998</v>
      </c>
      <c r="E17" s="19">
        <v>114448569.59999996</v>
      </c>
      <c r="F17" s="20">
        <f t="shared" si="0"/>
        <v>0.32103385582047678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5.7000000000000002E-3</v>
      </c>
      <c r="C18" s="23">
        <v>115000000</v>
      </c>
      <c r="D18" s="18">
        <v>115000000</v>
      </c>
      <c r="E18" s="19">
        <v>115000000</v>
      </c>
      <c r="F18" s="20">
        <f t="shared" si="0"/>
        <v>1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41666668.490000002</v>
      </c>
      <c r="D19" s="18">
        <v>41666668.490000002</v>
      </c>
      <c r="E19" s="19">
        <v>41666668.490000002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f>IF(C14&lt;=0,0,B23/(C14/1000))</f>
        <v>0</v>
      </c>
      <c r="E23" s="35">
        <f>IF(C14&lt;=0,0,C23/(C14/1000))</f>
        <v>0</v>
      </c>
      <c r="F23" s="31"/>
    </row>
    <row r="24" spans="1:13" x14ac:dyDescent="0.35">
      <c r="A24" s="26" t="s">
        <v>19</v>
      </c>
      <c r="B24" s="18">
        <v>0</v>
      </c>
      <c r="C24" s="18">
        <v>0</v>
      </c>
      <c r="D24" s="34">
        <f t="shared" ref="D24:D28" si="1">IF(C15&lt;=0,0,B24/(C15/1000))</f>
        <v>0</v>
      </c>
      <c r="E24" s="35">
        <f t="shared" ref="E24:E28" si="2">IF(C15&lt;=0,0,C24/(C15/1000))</f>
        <v>0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f t="shared" si="1"/>
        <v>0</v>
      </c>
      <c r="E25" s="35">
        <f>IF(C16&lt;=0,0,C25/(C16/1000))</f>
        <v>0</v>
      </c>
      <c r="F25" s="31"/>
    </row>
    <row r="26" spans="1:13" x14ac:dyDescent="0.35">
      <c r="A26" s="26" t="s">
        <v>21</v>
      </c>
      <c r="B26" s="18">
        <v>14551416.800000012</v>
      </c>
      <c r="C26" s="18">
        <v>35475</v>
      </c>
      <c r="D26" s="34">
        <f t="shared" si="1"/>
        <v>40.817438429172547</v>
      </c>
      <c r="E26" s="35">
        <f t="shared" si="2"/>
        <v>9.9509116409537163E-2</v>
      </c>
      <c r="F26" s="31"/>
    </row>
    <row r="27" spans="1:13" x14ac:dyDescent="0.35">
      <c r="A27" s="26" t="s">
        <v>22</v>
      </c>
      <c r="B27" s="18">
        <v>0</v>
      </c>
      <c r="C27" s="18">
        <v>54625</v>
      </c>
      <c r="D27" s="34">
        <f t="shared" si="1"/>
        <v>0</v>
      </c>
      <c r="E27" s="35">
        <f t="shared" si="2"/>
        <v>0.47499999999999998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28</v>
      </c>
      <c r="B29" s="36">
        <f>SUM(B23:B28)</f>
        <v>14551416.800000012</v>
      </c>
      <c r="C29" s="36">
        <f>SUM(C23:C28)</f>
        <v>90100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346692.11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f>SUM(E35:E36)</f>
        <v>346692.11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15286030.43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f>SUM(E40:E41)</f>
        <v>15286030.43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117288.07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f>E37+E42+E44</f>
        <v>15750010.609999999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26988</v>
      </c>
      <c r="E51" s="48">
        <v>285666654.88999999</v>
      </c>
      <c r="F51" s="43"/>
      <c r="G51" s="44"/>
    </row>
    <row r="52" spans="1:7" x14ac:dyDescent="0.35">
      <c r="A52" s="26" t="s">
        <v>44</v>
      </c>
      <c r="D52" s="10"/>
      <c r="E52" s="45">
        <f>D12-E12</f>
        <v>14551416.800000012</v>
      </c>
      <c r="F52" s="43"/>
      <c r="G52" s="44"/>
    </row>
    <row r="53" spans="1:7" x14ac:dyDescent="0.35">
      <c r="A53" s="26"/>
      <c r="D53" s="55">
        <v>26522</v>
      </c>
      <c r="E53" s="56">
        <f>E51-E52</f>
        <v>271115238.08999997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f>E47</f>
        <v>15750010.609999999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f>SUM(E57:E58)</f>
        <v>15750010.609999999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246689.51</v>
      </c>
      <c r="F64" s="43"/>
      <c r="G64" s="44"/>
    </row>
    <row r="65" spans="1:7" x14ac:dyDescent="0.35">
      <c r="A65" s="41" t="s">
        <v>51</v>
      </c>
      <c r="E65" s="57">
        <v>246689.51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0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0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35475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35475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54625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54625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f>E72+E80+E88+E96+E104</f>
        <v>90100</v>
      </c>
      <c r="F110" s="43"/>
      <c r="G110" s="44"/>
    </row>
    <row r="111" spans="1:7" x14ac:dyDescent="0.35">
      <c r="A111" s="58" t="s">
        <v>86</v>
      </c>
      <c r="E111" s="12">
        <f>E74+E82+E90+E98+E106</f>
        <v>90100</v>
      </c>
      <c r="F111" s="43"/>
      <c r="G111" s="44"/>
    </row>
    <row r="112" spans="1:7" x14ac:dyDescent="0.35">
      <c r="A112" s="58" t="s">
        <v>87</v>
      </c>
      <c r="E112" s="12">
        <f>E70+E78+E94+E102</f>
        <v>0</v>
      </c>
      <c r="F112" s="43"/>
      <c r="G112" s="44"/>
    </row>
    <row r="113" spans="1:7" x14ac:dyDescent="0.35">
      <c r="A113" s="58" t="s">
        <v>88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15413221.103691665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14551416.800000012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14551416.800000012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861804.30369165353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f>E129-E130</f>
        <v>861804.30369165353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2604166.6712250002</v>
      </c>
      <c r="F143" s="43"/>
      <c r="G143" s="44"/>
    </row>
    <row r="144" spans="1:7" x14ac:dyDescent="0.35">
      <c r="A144" s="26" t="s">
        <v>107</v>
      </c>
      <c r="E144" s="12">
        <v>2604166.6712250002</v>
      </c>
      <c r="G144" s="44"/>
    </row>
    <row r="145" spans="1:256" x14ac:dyDescent="0.35">
      <c r="A145" s="26" t="s">
        <v>108</v>
      </c>
      <c r="E145" s="57">
        <v>2604166.6712250002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2604166.6712250002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f>E144</f>
        <v>2604166.6712250002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1.4373545099999999E-2</v>
      </c>
      <c r="F153" s="43"/>
      <c r="G153" s="44"/>
    </row>
    <row r="154" spans="1:256" x14ac:dyDescent="0.35">
      <c r="A154" s="26" t="s">
        <v>114</v>
      </c>
      <c r="E154" s="60">
        <v>26.369855999999999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82236</v>
      </c>
      <c r="E157" s="2">
        <v>9</v>
      </c>
      <c r="F157" s="65"/>
      <c r="G157" s="44"/>
    </row>
    <row r="158" spans="1:256" x14ac:dyDescent="0.35">
      <c r="A158" s="26" t="s">
        <v>116</v>
      </c>
      <c r="D158" s="61">
        <v>117288.07</v>
      </c>
      <c r="F158" s="43"/>
      <c r="G158" s="44"/>
    </row>
    <row r="159" spans="1:256" x14ac:dyDescent="0.35">
      <c r="A159" s="2" t="s">
        <v>117</v>
      </c>
      <c r="D159" s="22">
        <f>+D157-D158</f>
        <v>-35052.070000000007</v>
      </c>
    </row>
    <row r="160" spans="1:256" x14ac:dyDescent="0.35">
      <c r="A160" s="26" t="s">
        <v>118</v>
      </c>
      <c r="D160" s="12">
        <v>296027407.56999999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2.2552249E-3</v>
      </c>
      <c r="F162" s="65"/>
      <c r="G162" s="44"/>
    </row>
    <row r="163" spans="1:7" x14ac:dyDescent="0.35">
      <c r="A163" s="26" t="s">
        <v>120</v>
      </c>
      <c r="D163" s="66">
        <v>4.0079488000000002E-3</v>
      </c>
      <c r="F163" s="65"/>
      <c r="G163" s="44"/>
    </row>
    <row r="164" spans="1:7" x14ac:dyDescent="0.35">
      <c r="A164" s="26" t="s">
        <v>121</v>
      </c>
      <c r="D164" s="66">
        <v>2.5851850000000002E-4</v>
      </c>
      <c r="F164" s="65"/>
      <c r="G164" s="44"/>
    </row>
    <row r="165" spans="1:7" x14ac:dyDescent="0.35">
      <c r="A165" s="26" t="s">
        <v>122</v>
      </c>
      <c r="D165" s="66">
        <f>IF(D160&lt;=0,0,12*(D157-D158)/D160)</f>
        <v>-1.4208982994270123E-3</v>
      </c>
      <c r="F165" s="43"/>
      <c r="G165" s="44"/>
    </row>
    <row r="166" spans="1:7" x14ac:dyDescent="0.35">
      <c r="A166" s="26" t="s">
        <v>123</v>
      </c>
      <c r="D166" s="64">
        <f>AVERAGE(D162:D165)</f>
        <v>1.275198475143247E-3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2449458.64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1992556.4</v>
      </c>
      <c r="E171" s="68">
        <v>144</v>
      </c>
      <c r="F171" s="66">
        <v>7.0995599569873323E-3</v>
      </c>
      <c r="G171" s="44"/>
    </row>
    <row r="172" spans="1:7" x14ac:dyDescent="0.35">
      <c r="A172" s="41" t="s">
        <v>128</v>
      </c>
      <c r="D172" s="57">
        <v>260599.28</v>
      </c>
      <c r="E172" s="68">
        <v>16</v>
      </c>
      <c r="F172" s="66">
        <v>9.2852589422699901E-4</v>
      </c>
      <c r="G172" s="44"/>
    </row>
    <row r="173" spans="1:7" x14ac:dyDescent="0.35">
      <c r="A173" s="41" t="s">
        <v>129</v>
      </c>
      <c r="D173" s="19">
        <v>69242.77</v>
      </c>
      <c r="E173" s="69">
        <v>6</v>
      </c>
      <c r="F173" s="66">
        <v>2.4671482182531135E-4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f>SUM(D171:D174)</f>
        <v>2322398.4499999997</v>
      </c>
      <c r="E175" s="68">
        <f>SUM(E171:E174)</f>
        <v>166</v>
      </c>
      <c r="F175" s="74">
        <f>SUM(F171:F174)</f>
        <v>8.2748006730396419E-3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1.8623887E-3</v>
      </c>
      <c r="E178" s="66">
        <v>1.3521688E-3</v>
      </c>
      <c r="F178" s="65"/>
      <c r="G178" s="44"/>
    </row>
    <row r="179" spans="1:7" x14ac:dyDescent="0.35">
      <c r="A179" s="26" t="s">
        <v>134</v>
      </c>
      <c r="D179" s="66">
        <v>1.8421100999999999E-3</v>
      </c>
      <c r="E179" s="66">
        <v>1.4878252E-3</v>
      </c>
      <c r="F179" s="65"/>
      <c r="G179" s="44"/>
    </row>
    <row r="180" spans="1:7" x14ac:dyDescent="0.35">
      <c r="A180" s="26" t="s">
        <v>135</v>
      </c>
      <c r="D180" s="66">
        <v>1.5375749E-3</v>
      </c>
      <c r="E180" s="66">
        <v>1.2227657E-3</v>
      </c>
      <c r="F180" s="65"/>
      <c r="G180" s="44"/>
    </row>
    <row r="181" spans="1:7" x14ac:dyDescent="0.35">
      <c r="A181" s="26" t="s">
        <v>136</v>
      </c>
      <c r="D181" s="66">
        <v>1.1752407160523102E-3</v>
      </c>
      <c r="E181" s="66">
        <f>IF(D53&lt;=0,0,SUM('Feb24'!E172:E174)/D53)</f>
        <v>8.2950003770454722E-4</v>
      </c>
      <c r="F181" s="43"/>
      <c r="G181" s="44"/>
    </row>
    <row r="182" spans="1:7" x14ac:dyDescent="0.35">
      <c r="A182" s="26" t="s">
        <v>137</v>
      </c>
      <c r="D182" s="66">
        <f>AVERAGE(D178:D181)</f>
        <v>1.6043286040130775E-3</v>
      </c>
      <c r="E182" s="66">
        <f>AVERAGE(E178:E181)</f>
        <v>1.2230649344261368E-3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386753.49</v>
      </c>
      <c r="F184" s="43"/>
      <c r="G184" s="44"/>
    </row>
    <row r="185" spans="1:7" x14ac:dyDescent="0.35">
      <c r="A185" s="2" t="s">
        <v>139</v>
      </c>
      <c r="D185" s="63">
        <v>1.3780185046852881E-3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1017878.66</v>
      </c>
      <c r="F189" s="43"/>
      <c r="G189" s="44"/>
    </row>
    <row r="190" spans="1:7" x14ac:dyDescent="0.35">
      <c r="A190" s="2" t="s">
        <v>143</v>
      </c>
      <c r="B190" s="78"/>
      <c r="C190" s="78"/>
      <c r="D190" s="79">
        <v>73</v>
      </c>
      <c r="F190" s="43"/>
      <c r="G190" s="44"/>
    </row>
    <row r="191" spans="1:7" x14ac:dyDescent="0.35">
      <c r="F191" s="43"/>
      <c r="G191" s="44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0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0"/>
      <c r="F197" s="43"/>
      <c r="G197" s="44"/>
    </row>
    <row r="198" spans="1:7" x14ac:dyDescent="0.35">
      <c r="A198" s="26" t="s">
        <v>148</v>
      </c>
      <c r="E198" s="80" t="s">
        <v>155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0" t="s">
        <v>155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0" t="s">
        <v>155</v>
      </c>
      <c r="F204" s="43"/>
      <c r="G204" s="44"/>
    </row>
    <row r="205" spans="1:7" x14ac:dyDescent="0.35">
      <c r="A205" s="26"/>
      <c r="E205" s="80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0" t="s">
        <v>155</v>
      </c>
      <c r="G207" s="44"/>
    </row>
    <row r="214" spans="1:5" x14ac:dyDescent="0.35">
      <c r="A214" s="81"/>
      <c r="B214" s="81"/>
      <c r="C214" s="81"/>
      <c r="D214" s="81"/>
      <c r="E214" s="81"/>
    </row>
    <row r="215" spans="1:5" x14ac:dyDescent="0.35">
      <c r="A215" s="81"/>
      <c r="B215" s="81"/>
      <c r="C215" s="81"/>
      <c r="D215" s="81"/>
      <c r="E215" s="81"/>
    </row>
    <row r="216" spans="1:5" x14ac:dyDescent="0.35">
      <c r="A216" s="81"/>
      <c r="B216" s="81"/>
      <c r="C216" s="81"/>
      <c r="D216" s="81"/>
      <c r="E216" s="81"/>
    </row>
    <row r="217" spans="1:5" x14ac:dyDescent="0.35">
      <c r="A217" s="81"/>
      <c r="B217" s="81"/>
      <c r="C217" s="81"/>
      <c r="D217" s="81"/>
      <c r="E217" s="81"/>
    </row>
    <row r="218" spans="1:5" x14ac:dyDescent="0.35">
      <c r="A218" s="81"/>
      <c r="B218" s="81"/>
      <c r="C218" s="81"/>
      <c r="D218" s="81"/>
      <c r="E218" s="81"/>
    </row>
    <row r="219" spans="1:5" x14ac:dyDescent="0.35">
      <c r="A219" s="81"/>
      <c r="B219" s="81"/>
      <c r="C219" s="81"/>
      <c r="D219" s="81"/>
      <c r="E219" s="81"/>
    </row>
    <row r="220" spans="1:5" x14ac:dyDescent="0.35">
      <c r="A220" s="81"/>
      <c r="B220" s="81"/>
      <c r="C220" s="81"/>
      <c r="D220" s="81"/>
      <c r="E220" s="81"/>
    </row>
    <row r="222" spans="1:5" x14ac:dyDescent="0.35">
      <c r="A222" s="81"/>
      <c r="B222" s="81"/>
      <c r="C222" s="81"/>
      <c r="D222" s="81"/>
      <c r="E222" s="81"/>
    </row>
    <row r="223" spans="1:5" x14ac:dyDescent="0.35">
      <c r="A223" s="81"/>
      <c r="B223" s="81"/>
      <c r="C223" s="81"/>
      <c r="D223" s="81"/>
      <c r="E223" s="81"/>
    </row>
    <row r="224" spans="1:5" x14ac:dyDescent="0.35">
      <c r="A224" s="81"/>
      <c r="B224" s="81"/>
      <c r="C224" s="81"/>
      <c r="D224" s="81"/>
      <c r="E224" s="81"/>
    </row>
    <row r="225" spans="1:5" x14ac:dyDescent="0.35">
      <c r="A225" s="81"/>
      <c r="B225" s="81"/>
      <c r="C225" s="81"/>
      <c r="D225" s="81"/>
      <c r="E225" s="81"/>
    </row>
    <row r="226" spans="1:5" x14ac:dyDescent="0.35">
      <c r="A226" s="81"/>
      <c r="B226" s="81"/>
      <c r="C226" s="81"/>
      <c r="D226" s="81"/>
      <c r="E226" s="81"/>
    </row>
    <row r="227" spans="1:5" x14ac:dyDescent="0.35">
      <c r="A227" s="81"/>
      <c r="B227" s="81"/>
      <c r="C227" s="81"/>
      <c r="D227" s="81"/>
      <c r="E227" s="81"/>
    </row>
    <row r="228" spans="1:5" x14ac:dyDescent="0.35">
      <c r="A228" s="81"/>
      <c r="B228" s="81"/>
      <c r="C228" s="81"/>
      <c r="D228" s="81"/>
      <c r="E228" s="81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21-A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2787B-A90F-42DD-A997-2C744D5243A6}">
  <sheetPr codeName="Sheet7">
    <pageSetUpPr fitToPage="1"/>
  </sheetPr>
  <dimension ref="A1:IV228"/>
  <sheetViews>
    <sheetView showRuler="0" zoomScale="80" zoomScaleNormal="80" zoomScaleSheetLayoutView="90" workbookViewId="0">
      <selection activeCell="A35" sqref="A35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45322</v>
      </c>
      <c r="C3" s="7" t="s">
        <v>2</v>
      </c>
      <c r="D3" s="2">
        <v>30</v>
      </c>
      <c r="E3" s="2" t="s">
        <v>3</v>
      </c>
      <c r="F3" s="8">
        <v>45292</v>
      </c>
      <c r="G3" s="2"/>
    </row>
    <row r="4" spans="1:13" ht="15.75" customHeight="1" x14ac:dyDescent="0.45">
      <c r="A4" s="2" t="s">
        <v>4</v>
      </c>
      <c r="B4" s="6">
        <v>45337</v>
      </c>
      <c r="C4" s="7" t="s">
        <v>5</v>
      </c>
      <c r="D4" s="9">
        <v>30</v>
      </c>
      <c r="E4" s="2" t="s">
        <v>6</v>
      </c>
      <c r="F4" s="8">
        <v>45322</v>
      </c>
      <c r="G4" s="2"/>
    </row>
    <row r="5" spans="1:13" ht="17.25" customHeight="1" x14ac:dyDescent="0.45">
      <c r="C5" s="5"/>
      <c r="E5" s="2" t="s">
        <v>7</v>
      </c>
      <c r="F5" s="8">
        <v>45307</v>
      </c>
      <c r="G5" s="2"/>
    </row>
    <row r="6" spans="1:13" ht="15.75" customHeight="1" x14ac:dyDescent="0.45">
      <c r="C6" s="5"/>
      <c r="E6" s="2" t="s">
        <v>8</v>
      </c>
      <c r="F6" s="8">
        <v>45337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1113826202.1400001</v>
      </c>
      <c r="D10" s="18">
        <v>313339072.10000002</v>
      </c>
      <c r="E10" s="19">
        <v>296027407.56999999</v>
      </c>
      <c r="F10" s="20">
        <f>IF(C12&lt;=0,0,E10/C12)</f>
        <v>0.28418631076976025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72159533.650000006</v>
      </c>
      <c r="D11" s="18">
        <v>11302372.060000001</v>
      </c>
      <c r="E11" s="19">
        <v>10360752.68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f>C10-C11</f>
        <v>1041666668.4900001</v>
      </c>
      <c r="D12" s="18">
        <v>302036700.04000002</v>
      </c>
      <c r="E12" s="19">
        <v>285666654.88999999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f>SUM(C14:C19)</f>
        <v>1041666668.49</v>
      </c>
      <c r="D13" s="18">
        <f>SUM(D14:D19)</f>
        <v>302036700.04000002</v>
      </c>
      <c r="E13" s="19">
        <f>SUM(E14:E19)</f>
        <v>285666654.88999999</v>
      </c>
      <c r="F13" s="20">
        <f>IF(C13&lt;=0,0,E13/C13)</f>
        <v>0.27423998821437029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5.9080000000000005E-4</v>
      </c>
      <c r="C14" s="23">
        <v>172000000</v>
      </c>
      <c r="D14" s="18">
        <v>0</v>
      </c>
      <c r="E14" s="19">
        <v>0</v>
      </c>
      <c r="F14" s="20">
        <f t="shared" ref="F14:F19" si="0">IF(C14&lt;=0,0,E14/C14)</f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1.6000000000000001E-3</v>
      </c>
      <c r="C15" s="23">
        <v>356500000</v>
      </c>
      <c r="D15" s="18">
        <v>0</v>
      </c>
      <c r="E15" s="19">
        <v>0</v>
      </c>
      <c r="F15" s="20">
        <f t="shared" si="0"/>
        <v>0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0</v>
      </c>
      <c r="C16" s="23">
        <v>0</v>
      </c>
      <c r="D16" s="18">
        <v>0</v>
      </c>
      <c r="E16" s="19">
        <v>0</v>
      </c>
      <c r="F16" s="20">
        <f>IF(C16&lt;=0,0,E16/C16)</f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3.3E-3</v>
      </c>
      <c r="C17" s="23">
        <v>356500000</v>
      </c>
      <c r="D17" s="18">
        <v>145370031.55000001</v>
      </c>
      <c r="E17" s="19">
        <v>128999986.39999998</v>
      </c>
      <c r="F17" s="20">
        <f t="shared" si="0"/>
        <v>0.36185129424964929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5.7000000000000002E-3</v>
      </c>
      <c r="C18" s="23">
        <v>115000000</v>
      </c>
      <c r="D18" s="18">
        <v>115000000</v>
      </c>
      <c r="E18" s="19">
        <v>115000000</v>
      </c>
      <c r="F18" s="20">
        <f t="shared" si="0"/>
        <v>1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41666668.490000002</v>
      </c>
      <c r="D19" s="18">
        <v>41666668.490000002</v>
      </c>
      <c r="E19" s="19">
        <v>41666668.490000002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f>IF(C14&lt;=0,0,B23/(C14/1000))</f>
        <v>0</v>
      </c>
      <c r="E23" s="35">
        <f>IF(C14&lt;=0,0,C23/(C14/1000))</f>
        <v>0</v>
      </c>
      <c r="F23" s="31"/>
    </row>
    <row r="24" spans="1:13" x14ac:dyDescent="0.35">
      <c r="A24" s="26" t="s">
        <v>19</v>
      </c>
      <c r="B24" s="18">
        <v>0</v>
      </c>
      <c r="C24" s="18">
        <v>0</v>
      </c>
      <c r="D24" s="34">
        <f t="shared" ref="D24:D28" si="1">IF(C15&lt;=0,0,B24/(C15/1000))</f>
        <v>0</v>
      </c>
      <c r="E24" s="35">
        <f t="shared" ref="E24:E28" si="2">IF(C15&lt;=0,0,C24/(C15/1000))</f>
        <v>0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f t="shared" si="1"/>
        <v>0</v>
      </c>
      <c r="E25" s="35">
        <f>IF(C16&lt;=0,0,C25/(C16/1000))</f>
        <v>0</v>
      </c>
      <c r="F25" s="31"/>
    </row>
    <row r="26" spans="1:13" x14ac:dyDescent="0.35">
      <c r="A26" s="26" t="s">
        <v>21</v>
      </c>
      <c r="B26" s="18">
        <v>16370045.150000036</v>
      </c>
      <c r="C26" s="18">
        <v>39976.76</v>
      </c>
      <c r="D26" s="34">
        <f t="shared" si="1"/>
        <v>45.918780224404024</v>
      </c>
      <c r="E26" s="35">
        <f t="shared" si="2"/>
        <v>0.11213677419354839</v>
      </c>
      <c r="F26" s="31"/>
    </row>
    <row r="27" spans="1:13" x14ac:dyDescent="0.35">
      <c r="A27" s="26" t="s">
        <v>22</v>
      </c>
      <c r="B27" s="18">
        <v>0</v>
      </c>
      <c r="C27" s="18">
        <v>54625</v>
      </c>
      <c r="D27" s="34">
        <f t="shared" si="1"/>
        <v>0</v>
      </c>
      <c r="E27" s="35">
        <f t="shared" si="2"/>
        <v>0.47499999999999998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28</v>
      </c>
      <c r="B29" s="36">
        <f>SUM(B23:B28)</f>
        <v>16370045.150000036</v>
      </c>
      <c r="C29" s="36">
        <f>SUM(C23:C28)</f>
        <v>94601.760000000009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397087.22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f>SUM(E35:E36)</f>
        <v>397087.22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17187419.5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f>SUM(E40:E41)</f>
        <v>17187419.5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117494.7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f>E37+E42+E44</f>
        <v>17702001.419999998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27557</v>
      </c>
      <c r="E51" s="48">
        <v>302036700.04000002</v>
      </c>
      <c r="F51" s="43"/>
      <c r="G51" s="44"/>
    </row>
    <row r="52" spans="1:7" x14ac:dyDescent="0.35">
      <c r="A52" s="26" t="s">
        <v>44</v>
      </c>
      <c r="D52" s="10"/>
      <c r="E52" s="45">
        <f>D12-E12</f>
        <v>16370045.150000036</v>
      </c>
      <c r="F52" s="43"/>
      <c r="G52" s="44"/>
    </row>
    <row r="53" spans="1:7" x14ac:dyDescent="0.35">
      <c r="A53" s="26"/>
      <c r="D53" s="55">
        <v>26988</v>
      </c>
      <c r="E53" s="56">
        <f>E51-E52</f>
        <v>285666654.88999999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f>E47</f>
        <v>17702001.419999998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f>SUM(E57:E58)</f>
        <v>17702001.419999998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261115.89</v>
      </c>
      <c r="F64" s="43"/>
      <c r="G64" s="44"/>
    </row>
    <row r="65" spans="1:7" x14ac:dyDescent="0.35">
      <c r="A65" s="41" t="s">
        <v>51</v>
      </c>
      <c r="E65" s="57">
        <v>261115.89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0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0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39976.76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39976.76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54625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54625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f>E72+E80+E88+E96+E104</f>
        <v>94601.760000000009</v>
      </c>
      <c r="F110" s="43"/>
      <c r="G110" s="44"/>
    </row>
    <row r="111" spans="1:7" x14ac:dyDescent="0.35">
      <c r="A111" s="58" t="s">
        <v>86</v>
      </c>
      <c r="E111" s="12">
        <f>E74+E82+E90+E98+E106</f>
        <v>94601.760000000009</v>
      </c>
      <c r="F111" s="43"/>
      <c r="G111" s="44"/>
    </row>
    <row r="112" spans="1:7" x14ac:dyDescent="0.35">
      <c r="A112" s="58" t="s">
        <v>87</v>
      </c>
      <c r="E112" s="12">
        <f>E70+E78+E94+E102</f>
        <v>0</v>
      </c>
      <c r="F112" s="43"/>
      <c r="G112" s="44"/>
    </row>
    <row r="113" spans="1:7" x14ac:dyDescent="0.35">
      <c r="A113" s="58" t="s">
        <v>88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17346283.766583331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16370045.150000036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16370045.150000036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976238.61658329517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f>E129-E130</f>
        <v>976238.61658329517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2604166.6712250002</v>
      </c>
      <c r="F143" s="43"/>
      <c r="G143" s="44"/>
    </row>
    <row r="144" spans="1:7" x14ac:dyDescent="0.35">
      <c r="A144" s="26" t="s">
        <v>107</v>
      </c>
      <c r="E144" s="12">
        <v>2604166.6712250002</v>
      </c>
      <c r="G144" s="44"/>
    </row>
    <row r="145" spans="1:256" x14ac:dyDescent="0.35">
      <c r="A145" s="26" t="s">
        <v>108</v>
      </c>
      <c r="E145" s="57">
        <v>2604166.6712250002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2604166.6712250002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f>E144</f>
        <v>2604166.6712250002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1.4395963499999999E-2</v>
      </c>
      <c r="F153" s="43"/>
      <c r="G153" s="44"/>
    </row>
    <row r="154" spans="1:256" x14ac:dyDescent="0.35">
      <c r="A154" s="26" t="s">
        <v>114</v>
      </c>
      <c r="E154" s="60">
        <v>27.213647000000002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124245.03</v>
      </c>
      <c r="E157" s="2">
        <v>11</v>
      </c>
      <c r="F157" s="65"/>
      <c r="G157" s="44"/>
    </row>
    <row r="158" spans="1:256" x14ac:dyDescent="0.35">
      <c r="A158" s="26" t="s">
        <v>116</v>
      </c>
      <c r="D158" s="61">
        <v>117494.7</v>
      </c>
      <c r="F158" s="43"/>
      <c r="G158" s="44"/>
    </row>
    <row r="159" spans="1:256" x14ac:dyDescent="0.35">
      <c r="A159" s="2" t="s">
        <v>117</v>
      </c>
      <c r="D159" s="22">
        <f>+D157-D158</f>
        <v>6750.3300000000017</v>
      </c>
    </row>
    <row r="160" spans="1:256" x14ac:dyDescent="0.35">
      <c r="A160" s="26" t="s">
        <v>118</v>
      </c>
      <c r="D160" s="12">
        <v>313339072.10000002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6.4986006000000004E-3</v>
      </c>
      <c r="F162" s="65"/>
      <c r="G162" s="44"/>
    </row>
    <row r="163" spans="1:7" x14ac:dyDescent="0.35">
      <c r="A163" s="26" t="s">
        <v>120</v>
      </c>
      <c r="D163" s="66">
        <v>2.2552249E-3</v>
      </c>
      <c r="F163" s="65"/>
      <c r="G163" s="44"/>
    </row>
    <row r="164" spans="1:7" x14ac:dyDescent="0.35">
      <c r="A164" s="26" t="s">
        <v>121</v>
      </c>
      <c r="D164" s="66">
        <v>4.0079488000000002E-3</v>
      </c>
      <c r="F164" s="65"/>
      <c r="G164" s="44"/>
    </row>
    <row r="165" spans="1:7" x14ac:dyDescent="0.35">
      <c r="A165" s="26" t="s">
        <v>122</v>
      </c>
      <c r="D165" s="66">
        <f>IF(D160&lt;=0,0,12*(D157-D158)/D160)</f>
        <v>2.585185417736482E-4</v>
      </c>
      <c r="F165" s="43"/>
      <c r="G165" s="44"/>
    </row>
    <row r="166" spans="1:7" x14ac:dyDescent="0.35">
      <c r="A166" s="26" t="s">
        <v>123</v>
      </c>
      <c r="D166" s="64">
        <f>AVERAGE(D162:D165)</f>
        <v>3.2550732104434121E-3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2484510.7099999995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1780527.71</v>
      </c>
      <c r="E171" s="68">
        <v>125</v>
      </c>
      <c r="F171" s="66">
        <v>6.0147393939494207E-3</v>
      </c>
      <c r="G171" s="44"/>
    </row>
    <row r="172" spans="1:7" x14ac:dyDescent="0.35">
      <c r="A172" s="41" t="s">
        <v>128</v>
      </c>
      <c r="D172" s="57">
        <v>359967.52</v>
      </c>
      <c r="E172" s="68">
        <v>27</v>
      </c>
      <c r="F172" s="66">
        <v>1.2159938937913392E-3</v>
      </c>
      <c r="G172" s="44"/>
    </row>
    <row r="173" spans="1:7" x14ac:dyDescent="0.35">
      <c r="A173" s="41" t="s">
        <v>129</v>
      </c>
      <c r="D173" s="19">
        <v>95196.79</v>
      </c>
      <c r="E173" s="69">
        <v>6</v>
      </c>
      <c r="F173" s="66">
        <v>3.2158100083178726E-4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f>SUM(D171:D174)</f>
        <v>2235692.02</v>
      </c>
      <c r="E175" s="68">
        <f>SUM(E171:E174)</f>
        <v>158</v>
      </c>
      <c r="F175" s="74">
        <f>SUM(F171:F174)</f>
        <v>7.552314288572547E-3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1.5969027999999999E-3</v>
      </c>
      <c r="E178" s="66">
        <v>1.1515511E-3</v>
      </c>
      <c r="F178" s="65"/>
      <c r="G178" s="44"/>
    </row>
    <row r="179" spans="1:7" x14ac:dyDescent="0.35">
      <c r="A179" s="26" t="s">
        <v>134</v>
      </c>
      <c r="D179" s="66">
        <v>1.8623887E-3</v>
      </c>
      <c r="E179" s="66">
        <v>1.3521688E-3</v>
      </c>
      <c r="F179" s="65"/>
      <c r="G179" s="44"/>
    </row>
    <row r="180" spans="1:7" x14ac:dyDescent="0.35">
      <c r="A180" s="26" t="s">
        <v>135</v>
      </c>
      <c r="D180" s="66">
        <v>1.8421100999999999E-3</v>
      </c>
      <c r="E180" s="66">
        <v>1.4878252E-3</v>
      </c>
      <c r="F180" s="65"/>
      <c r="G180" s="44"/>
    </row>
    <row r="181" spans="1:7" x14ac:dyDescent="0.35">
      <c r="A181" s="26" t="s">
        <v>136</v>
      </c>
      <c r="D181" s="66">
        <v>1.5375748946231263E-3</v>
      </c>
      <c r="E181" s="66">
        <f>IF(D53&lt;=0,0,SUM('Jan24'!E172:E174)/D53)</f>
        <v>1.2227656736327256E-3</v>
      </c>
      <c r="F181" s="43"/>
      <c r="G181" s="44"/>
    </row>
    <row r="182" spans="1:7" x14ac:dyDescent="0.35">
      <c r="A182" s="26" t="s">
        <v>137</v>
      </c>
      <c r="D182" s="66">
        <f>AVERAGE(D178:D181)</f>
        <v>1.7097441236557816E-3</v>
      </c>
      <c r="E182" s="66">
        <f>AVERAGE(E178:E181)</f>
        <v>1.3035776934081816E-3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459698.1</v>
      </c>
      <c r="F184" s="43"/>
      <c r="G184" s="44"/>
    </row>
    <row r="185" spans="1:7" x14ac:dyDescent="0.35">
      <c r="A185" s="2" t="s">
        <v>139</v>
      </c>
      <c r="D185" s="63">
        <v>1.552890334626525E-3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1001556.01</v>
      </c>
      <c r="F189" s="43"/>
      <c r="G189" s="44"/>
    </row>
    <row r="190" spans="1:7" x14ac:dyDescent="0.35">
      <c r="A190" s="2" t="s">
        <v>143</v>
      </c>
      <c r="B190" s="78"/>
      <c r="C190" s="78"/>
      <c r="D190" s="79">
        <v>66</v>
      </c>
      <c r="F190" s="43"/>
      <c r="G190" s="44"/>
    </row>
    <row r="191" spans="1:7" x14ac:dyDescent="0.35">
      <c r="F191" s="43"/>
      <c r="G191" s="44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0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0"/>
      <c r="F197" s="43"/>
      <c r="G197" s="44"/>
    </row>
    <row r="198" spans="1:7" x14ac:dyDescent="0.35">
      <c r="A198" s="26" t="s">
        <v>148</v>
      </c>
      <c r="E198" s="80" t="s">
        <v>155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0" t="s">
        <v>155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0" t="s">
        <v>155</v>
      </c>
      <c r="F204" s="43"/>
      <c r="G204" s="44"/>
    </row>
    <row r="205" spans="1:7" x14ac:dyDescent="0.35">
      <c r="A205" s="26"/>
      <c r="E205" s="80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0" t="s">
        <v>155</v>
      </c>
      <c r="G207" s="44"/>
    </row>
    <row r="214" spans="1:5" x14ac:dyDescent="0.35">
      <c r="A214" s="81"/>
      <c r="B214" s="81"/>
      <c r="C214" s="81"/>
      <c r="D214" s="81"/>
      <c r="E214" s="81"/>
    </row>
    <row r="215" spans="1:5" x14ac:dyDescent="0.35">
      <c r="A215" s="81"/>
      <c r="B215" s="81"/>
      <c r="C215" s="81"/>
      <c r="D215" s="81"/>
      <c r="E215" s="81"/>
    </row>
    <row r="216" spans="1:5" x14ac:dyDescent="0.35">
      <c r="A216" s="81"/>
      <c r="B216" s="81"/>
      <c r="C216" s="81"/>
      <c r="D216" s="81"/>
      <c r="E216" s="81"/>
    </row>
    <row r="217" spans="1:5" x14ac:dyDescent="0.35">
      <c r="A217" s="81"/>
      <c r="B217" s="81"/>
      <c r="C217" s="81"/>
      <c r="D217" s="81"/>
      <c r="E217" s="81"/>
    </row>
    <row r="218" spans="1:5" x14ac:dyDescent="0.35">
      <c r="A218" s="81"/>
      <c r="B218" s="81"/>
      <c r="C218" s="81"/>
      <c r="D218" s="81"/>
      <c r="E218" s="81"/>
    </row>
    <row r="219" spans="1:5" x14ac:dyDescent="0.35">
      <c r="A219" s="81"/>
      <c r="B219" s="81"/>
      <c r="C219" s="81"/>
      <c r="D219" s="81"/>
      <c r="E219" s="81"/>
    </row>
    <row r="220" spans="1:5" x14ac:dyDescent="0.35">
      <c r="A220" s="81"/>
      <c r="B220" s="81"/>
      <c r="C220" s="81"/>
      <c r="D220" s="81"/>
      <c r="E220" s="81"/>
    </row>
    <row r="222" spans="1:5" x14ac:dyDescent="0.35">
      <c r="A222" s="81"/>
      <c r="B222" s="81"/>
      <c r="C222" s="81"/>
      <c r="D222" s="81"/>
      <c r="E222" s="81"/>
    </row>
    <row r="223" spans="1:5" x14ac:dyDescent="0.35">
      <c r="A223" s="81"/>
      <c r="B223" s="81"/>
      <c r="C223" s="81"/>
      <c r="D223" s="81"/>
      <c r="E223" s="81"/>
    </row>
    <row r="224" spans="1:5" x14ac:dyDescent="0.35">
      <c r="A224" s="81"/>
      <c r="B224" s="81"/>
      <c r="C224" s="81"/>
      <c r="D224" s="81"/>
      <c r="E224" s="81"/>
    </row>
    <row r="225" spans="1:5" x14ac:dyDescent="0.35">
      <c r="A225" s="81"/>
      <c r="B225" s="81"/>
      <c r="C225" s="81"/>
      <c r="D225" s="81"/>
      <c r="E225" s="81"/>
    </row>
    <row r="226" spans="1:5" x14ac:dyDescent="0.35">
      <c r="A226" s="81"/>
      <c r="B226" s="81"/>
      <c r="C226" s="81"/>
      <c r="D226" s="81"/>
      <c r="E226" s="81"/>
    </row>
    <row r="227" spans="1:5" x14ac:dyDescent="0.35">
      <c r="A227" s="81"/>
      <c r="B227" s="81"/>
      <c r="C227" s="81"/>
      <c r="D227" s="81"/>
      <c r="E227" s="81"/>
    </row>
    <row r="228" spans="1:5" x14ac:dyDescent="0.35">
      <c r="A228" s="81"/>
      <c r="B228" s="81"/>
      <c r="C228" s="81"/>
      <c r="D228" s="81"/>
      <c r="E228" s="81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21-A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Mar24</vt:lpstr>
      <vt:lpstr>Feb24</vt:lpstr>
      <vt:lpstr>Jan24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Yu</dc:creator>
  <cp:lastModifiedBy>Wang, Yu</cp:lastModifiedBy>
  <dcterms:created xsi:type="dcterms:W3CDTF">2024-04-17T19:02:23Z</dcterms:created>
  <dcterms:modified xsi:type="dcterms:W3CDTF">2024-04-17T19:03:21Z</dcterms:modified>
</cp:coreProperties>
</file>