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RP\TREASURY\EXCEL\OwnerTrust21A\ABS6\Salesforce\"/>
    </mc:Choice>
  </mc:AlternateContent>
  <xr:revisionPtr revIDLastSave="0" documentId="13_ncr:1_{C6FF46BA-52AB-44BF-A38A-172586EC6561}" xr6:coauthVersionLast="47" xr6:coauthVersionMax="47" xr10:uidLastSave="{00000000-0000-0000-0000-000000000000}"/>
  <bookViews>
    <workbookView xWindow="-28920" yWindow="-120" windowWidth="29040" windowHeight="15840" xr2:uid="{42C6867E-1210-46D0-B4ED-D36DD89BF40C}"/>
  </bookViews>
  <sheets>
    <sheet name="Dec23" sheetId="12" r:id="rId1"/>
    <sheet name="Nov23" sheetId="11" r:id="rId2"/>
    <sheet name="Oct23" sheetId="10" r:id="rId3"/>
    <sheet name="Sep23" sheetId="9" r:id="rId4"/>
    <sheet name="Aug23" sheetId="3" r:id="rId5"/>
    <sheet name="Jul23" sheetId="5" r:id="rId6"/>
    <sheet name="Jun23" sheetId="7" r:id="rId7"/>
    <sheet name="May23" sheetId="8" r:id="rId8"/>
    <sheet name="Apr23" sheetId="4" r:id="rId9"/>
    <sheet name="Mar23" sheetId="6" r:id="rId10"/>
    <sheet name="Feb23" sheetId="2" r:id="rId11"/>
    <sheet name="Jan23" sheetId="1" r:id="rId12"/>
  </sheets>
  <definedNames>
    <definedName name="A1_BegBal" localSheetId="8">#REF!</definedName>
    <definedName name="A1_BegBal" localSheetId="4">#REF!</definedName>
    <definedName name="A1_BegBal" localSheetId="0">#REF!</definedName>
    <definedName name="A1_BegBal" localSheetId="10">#REF!</definedName>
    <definedName name="A1_BegBal" localSheetId="5">#REF!</definedName>
    <definedName name="A1_BegBal" localSheetId="6">#REF!</definedName>
    <definedName name="A1_BegBal" localSheetId="9">#REF!</definedName>
    <definedName name="A1_BegBal" localSheetId="7">#REF!</definedName>
    <definedName name="A1_BegBal" localSheetId="1">#REF!</definedName>
    <definedName name="A1_BegBal" localSheetId="2">#REF!</definedName>
    <definedName name="A1_BegBal" localSheetId="3">#REF!</definedName>
    <definedName name="A1_BegBal">#REF!</definedName>
    <definedName name="A1_EndBal" localSheetId="8">#REF!</definedName>
    <definedName name="A1_EndBal" localSheetId="4">#REF!</definedName>
    <definedName name="A1_EndBal" localSheetId="0">#REF!</definedName>
    <definedName name="A1_EndBal" localSheetId="10">#REF!</definedName>
    <definedName name="A1_EndBal" localSheetId="5">#REF!</definedName>
    <definedName name="A1_EndBal" localSheetId="6">#REF!</definedName>
    <definedName name="A1_EndBal" localSheetId="9">#REF!</definedName>
    <definedName name="A1_EndBal" localSheetId="7">#REF!</definedName>
    <definedName name="A1_EndBal" localSheetId="1">#REF!</definedName>
    <definedName name="A1_EndBal" localSheetId="2">#REF!</definedName>
    <definedName name="A1_EndBal" localSheetId="3">#REF!</definedName>
    <definedName name="A1_EndBal">#REF!</definedName>
    <definedName name="A1_FinalDist" localSheetId="8">#REF!</definedName>
    <definedName name="A1_FinalDist" localSheetId="4">#REF!</definedName>
    <definedName name="A1_FinalDist" localSheetId="0">#REF!</definedName>
    <definedName name="A1_FinalDist" localSheetId="10">#REF!</definedName>
    <definedName name="A1_FinalDist" localSheetId="5">#REF!</definedName>
    <definedName name="A1_FinalDist" localSheetId="6">#REF!</definedName>
    <definedName name="A1_FinalDist" localSheetId="9">#REF!</definedName>
    <definedName name="A1_FinalDist" localSheetId="7">#REF!</definedName>
    <definedName name="A1_FinalDist" localSheetId="1">#REF!</definedName>
    <definedName name="A1_FinalDist" localSheetId="2">#REF!</definedName>
    <definedName name="A1_FinalDist" localSheetId="3">#REF!</definedName>
    <definedName name="A1_FinalDist">#REF!</definedName>
    <definedName name="A2_FinalDist" localSheetId="8">#REF!</definedName>
    <definedName name="A2_FinalDist" localSheetId="4">#REF!</definedName>
    <definedName name="A2_FinalDist" localSheetId="0">#REF!</definedName>
    <definedName name="A2_FinalDist" localSheetId="10">#REF!</definedName>
    <definedName name="A2_FinalDist" localSheetId="5">#REF!</definedName>
    <definedName name="A2_FinalDist" localSheetId="6">#REF!</definedName>
    <definedName name="A2_FinalDist" localSheetId="9">#REF!</definedName>
    <definedName name="A2_FinalDist" localSheetId="7">#REF!</definedName>
    <definedName name="A2_FinalDist" localSheetId="1">#REF!</definedName>
    <definedName name="A2_FinalDist" localSheetId="2">#REF!</definedName>
    <definedName name="A2_FinalDist" localSheetId="3">#REF!</definedName>
    <definedName name="A2_FinalDist">#REF!</definedName>
    <definedName name="A2a_BegBal" localSheetId="8">#REF!</definedName>
    <definedName name="A2a_BegBal" localSheetId="4">#REF!</definedName>
    <definedName name="A2a_BegBal" localSheetId="0">#REF!</definedName>
    <definedName name="A2a_BegBal" localSheetId="10">#REF!</definedName>
    <definedName name="A2a_BegBal" localSheetId="5">#REF!</definedName>
    <definedName name="A2a_BegBal" localSheetId="6">#REF!</definedName>
    <definedName name="A2a_BegBal" localSheetId="9">#REF!</definedName>
    <definedName name="A2a_BegBal" localSheetId="7">#REF!</definedName>
    <definedName name="A2a_BegBal" localSheetId="1">#REF!</definedName>
    <definedName name="A2a_BegBal" localSheetId="2">#REF!</definedName>
    <definedName name="A2a_BegBal" localSheetId="3">#REF!</definedName>
    <definedName name="A2a_BegBal">#REF!</definedName>
    <definedName name="A2a_EndBal" localSheetId="8">#REF!</definedName>
    <definedName name="A2a_EndBal" localSheetId="4">#REF!</definedName>
    <definedName name="A2a_EndBal" localSheetId="0">#REF!</definedName>
    <definedName name="A2a_EndBal" localSheetId="10">#REF!</definedName>
    <definedName name="A2a_EndBal" localSheetId="5">#REF!</definedName>
    <definedName name="A2a_EndBal" localSheetId="6">#REF!</definedName>
    <definedName name="A2a_EndBal" localSheetId="9">#REF!</definedName>
    <definedName name="A2a_EndBal" localSheetId="7">#REF!</definedName>
    <definedName name="A2a_EndBal" localSheetId="1">#REF!</definedName>
    <definedName name="A2a_EndBal" localSheetId="2">#REF!</definedName>
    <definedName name="A2a_EndBal" localSheetId="3">#REF!</definedName>
    <definedName name="A2a_EndBal">#REF!</definedName>
    <definedName name="A2b_BegBal" localSheetId="8">#REF!</definedName>
    <definedName name="A2b_BegBal" localSheetId="4">#REF!</definedName>
    <definedName name="A2b_BegBal" localSheetId="0">#REF!</definedName>
    <definedName name="A2b_BegBal" localSheetId="10">#REF!</definedName>
    <definedName name="A2b_BegBal" localSheetId="5">#REF!</definedName>
    <definedName name="A2b_BegBal" localSheetId="6">#REF!</definedName>
    <definedName name="A2b_BegBal" localSheetId="9">#REF!</definedName>
    <definedName name="A2b_BegBal" localSheetId="7">#REF!</definedName>
    <definedName name="A2b_BegBal" localSheetId="1">#REF!</definedName>
    <definedName name="A2b_BegBal" localSheetId="2">#REF!</definedName>
    <definedName name="A2b_BegBal" localSheetId="3">#REF!</definedName>
    <definedName name="A2b_BegBal">#REF!</definedName>
    <definedName name="A2b_EndBal" localSheetId="8">#REF!</definedName>
    <definedName name="A2b_EndBal" localSheetId="4">#REF!</definedName>
    <definedName name="A2b_EndBal" localSheetId="0">#REF!</definedName>
    <definedName name="A2b_EndBal" localSheetId="10">#REF!</definedName>
    <definedName name="A2b_EndBal" localSheetId="5">#REF!</definedName>
    <definedName name="A2b_EndBal" localSheetId="6">#REF!</definedName>
    <definedName name="A2b_EndBal" localSheetId="9">#REF!</definedName>
    <definedName name="A2b_EndBal" localSheetId="7">#REF!</definedName>
    <definedName name="A2b_EndBal" localSheetId="1">#REF!</definedName>
    <definedName name="A2b_EndBal" localSheetId="2">#REF!</definedName>
    <definedName name="A2b_EndBal" localSheetId="3">#REF!</definedName>
    <definedName name="A2b_EndBal">#REF!</definedName>
    <definedName name="A3_BegBal" localSheetId="8">#REF!</definedName>
    <definedName name="A3_BegBal" localSheetId="4">#REF!</definedName>
    <definedName name="A3_BegBal" localSheetId="0">#REF!</definedName>
    <definedName name="A3_BegBal" localSheetId="10">#REF!</definedName>
    <definedName name="A3_BegBal" localSheetId="5">#REF!</definedName>
    <definedName name="A3_BegBal" localSheetId="6">#REF!</definedName>
    <definedName name="A3_BegBal" localSheetId="9">#REF!</definedName>
    <definedName name="A3_BegBal" localSheetId="7">#REF!</definedName>
    <definedName name="A3_BegBal" localSheetId="1">#REF!</definedName>
    <definedName name="A3_BegBal" localSheetId="2">#REF!</definedName>
    <definedName name="A3_BegBal" localSheetId="3">#REF!</definedName>
    <definedName name="A3_BegBal">#REF!</definedName>
    <definedName name="A3_EndBal" localSheetId="8">#REF!</definedName>
    <definedName name="A3_EndBal" localSheetId="4">#REF!</definedName>
    <definedName name="A3_EndBal" localSheetId="0">#REF!</definedName>
    <definedName name="A3_EndBal" localSheetId="10">#REF!</definedName>
    <definedName name="A3_EndBal" localSheetId="5">#REF!</definedName>
    <definedName name="A3_EndBal" localSheetId="6">#REF!</definedName>
    <definedName name="A3_EndBal" localSheetId="9">#REF!</definedName>
    <definedName name="A3_EndBal" localSheetId="7">#REF!</definedName>
    <definedName name="A3_EndBal" localSheetId="1">#REF!</definedName>
    <definedName name="A3_EndBal" localSheetId="2">#REF!</definedName>
    <definedName name="A3_EndBal" localSheetId="3">#REF!</definedName>
    <definedName name="A3_EndBal">#REF!</definedName>
    <definedName name="A3_FinalDist" localSheetId="8">#REF!</definedName>
    <definedName name="A3_FinalDist" localSheetId="4">#REF!</definedName>
    <definedName name="A3_FinalDist" localSheetId="0">#REF!</definedName>
    <definedName name="A3_FinalDist" localSheetId="10">#REF!</definedName>
    <definedName name="A3_FinalDist" localSheetId="5">#REF!</definedName>
    <definedName name="A3_FinalDist" localSheetId="6">#REF!</definedName>
    <definedName name="A3_FinalDist" localSheetId="9">#REF!</definedName>
    <definedName name="A3_FinalDist" localSheetId="7">#REF!</definedName>
    <definedName name="A3_FinalDist" localSheetId="1">#REF!</definedName>
    <definedName name="A3_FinalDist" localSheetId="2">#REF!</definedName>
    <definedName name="A3_FinalDist" localSheetId="3">#REF!</definedName>
    <definedName name="A3_FinalDist">#REF!</definedName>
    <definedName name="A3B_BegBal" localSheetId="8">#REF!</definedName>
    <definedName name="A3B_BegBal" localSheetId="4">#REF!</definedName>
    <definedName name="A3B_BegBal" localSheetId="0">#REF!</definedName>
    <definedName name="A3B_BegBal" localSheetId="10">#REF!</definedName>
    <definedName name="A3B_BegBal" localSheetId="5">#REF!</definedName>
    <definedName name="A3B_BegBal" localSheetId="6">#REF!</definedName>
    <definedName name="A3B_BegBal" localSheetId="9">#REF!</definedName>
    <definedName name="A3B_BegBal" localSheetId="7">#REF!</definedName>
    <definedName name="A3B_BegBal" localSheetId="1">#REF!</definedName>
    <definedName name="A3B_BegBal" localSheetId="2">#REF!</definedName>
    <definedName name="A3B_BegBal" localSheetId="3">#REF!</definedName>
    <definedName name="A3B_BegBal">#REF!</definedName>
    <definedName name="A3B_EndBal" localSheetId="8">#REF!</definedName>
    <definedName name="A3B_EndBal" localSheetId="4">#REF!</definedName>
    <definedName name="A3B_EndBal" localSheetId="0">#REF!</definedName>
    <definedName name="A3B_EndBal" localSheetId="10">#REF!</definedName>
    <definedName name="A3B_EndBal" localSheetId="5">#REF!</definedName>
    <definedName name="A3B_EndBal" localSheetId="6">#REF!</definedName>
    <definedName name="A3B_EndBal" localSheetId="9">#REF!</definedName>
    <definedName name="A3B_EndBal" localSheetId="7">#REF!</definedName>
    <definedName name="A3B_EndBal" localSheetId="1">#REF!</definedName>
    <definedName name="A3B_EndBal" localSheetId="2">#REF!</definedName>
    <definedName name="A3B_EndBal" localSheetId="3">#REF!</definedName>
    <definedName name="A3B_EndBal">#REF!</definedName>
    <definedName name="A3B_FinalDist" localSheetId="8">#REF!</definedName>
    <definedName name="A3B_FinalDist" localSheetId="4">#REF!</definedName>
    <definedName name="A3B_FinalDist" localSheetId="0">#REF!</definedName>
    <definedName name="A3B_FinalDist" localSheetId="10">#REF!</definedName>
    <definedName name="A3B_FinalDist" localSheetId="5">#REF!</definedName>
    <definedName name="A3B_FinalDist" localSheetId="6">#REF!</definedName>
    <definedName name="A3B_FinalDist" localSheetId="9">#REF!</definedName>
    <definedName name="A3B_FinalDist" localSheetId="7">#REF!</definedName>
    <definedName name="A3B_FinalDist" localSheetId="1">#REF!</definedName>
    <definedName name="A3B_FinalDist" localSheetId="2">#REF!</definedName>
    <definedName name="A3B_FinalDist" localSheetId="3">#REF!</definedName>
    <definedName name="A3B_FinalDist">#REF!</definedName>
    <definedName name="A4_BegBal" localSheetId="8">#REF!</definedName>
    <definedName name="A4_BegBal" localSheetId="4">#REF!</definedName>
    <definedName name="A4_BegBal" localSheetId="0">#REF!</definedName>
    <definedName name="A4_BegBal" localSheetId="10">#REF!</definedName>
    <definedName name="A4_BegBal" localSheetId="5">#REF!</definedName>
    <definedName name="A4_BegBal" localSheetId="6">#REF!</definedName>
    <definedName name="A4_BegBal" localSheetId="9">#REF!</definedName>
    <definedName name="A4_BegBal" localSheetId="7">#REF!</definedName>
    <definedName name="A4_BegBal" localSheetId="1">#REF!</definedName>
    <definedName name="A4_BegBal" localSheetId="2">#REF!</definedName>
    <definedName name="A4_BegBal" localSheetId="3">#REF!</definedName>
    <definedName name="A4_BegBal">#REF!</definedName>
    <definedName name="A4_EndBal" localSheetId="8">#REF!</definedName>
    <definedName name="A4_EndBal" localSheetId="4">#REF!</definedName>
    <definedName name="A4_EndBal" localSheetId="0">#REF!</definedName>
    <definedName name="A4_EndBal" localSheetId="10">#REF!</definedName>
    <definedName name="A4_EndBal" localSheetId="5">#REF!</definedName>
    <definedName name="A4_EndBal" localSheetId="6">#REF!</definedName>
    <definedName name="A4_EndBal" localSheetId="9">#REF!</definedName>
    <definedName name="A4_EndBal" localSheetId="7">#REF!</definedName>
    <definedName name="A4_EndBal" localSheetId="1">#REF!</definedName>
    <definedName name="A4_EndBal" localSheetId="2">#REF!</definedName>
    <definedName name="A4_EndBal" localSheetId="3">#REF!</definedName>
    <definedName name="A4_EndBal">#REF!</definedName>
    <definedName name="A4_FinalDist" localSheetId="8">#REF!</definedName>
    <definedName name="A4_FinalDist" localSheetId="4">#REF!</definedName>
    <definedName name="A4_FinalDist" localSheetId="0">#REF!</definedName>
    <definedName name="A4_FinalDist" localSheetId="10">#REF!</definedName>
    <definedName name="A4_FinalDist" localSheetId="5">#REF!</definedName>
    <definedName name="A4_FinalDist" localSheetId="6">#REF!</definedName>
    <definedName name="A4_FinalDist" localSheetId="9">#REF!</definedName>
    <definedName name="A4_FinalDist" localSheetId="7">#REF!</definedName>
    <definedName name="A4_FinalDist" localSheetId="1">#REF!</definedName>
    <definedName name="A4_FinalDist" localSheetId="2">#REF!</definedName>
    <definedName name="A4_FinalDist" localSheetId="3">#REF!</definedName>
    <definedName name="A4_FinalDist">#REF!</definedName>
    <definedName name="Adj_BegBal" localSheetId="8">#REF!</definedName>
    <definedName name="Adj_BegBal" localSheetId="4">#REF!</definedName>
    <definedName name="Adj_BegBal" localSheetId="0">#REF!</definedName>
    <definedName name="Adj_BegBal" localSheetId="10">#REF!</definedName>
    <definedName name="Adj_BegBal" localSheetId="5">#REF!</definedName>
    <definedName name="Adj_BegBal" localSheetId="6">#REF!</definedName>
    <definedName name="Adj_BegBal" localSheetId="9">#REF!</definedName>
    <definedName name="Adj_BegBal" localSheetId="7">#REF!</definedName>
    <definedName name="Adj_BegBal" localSheetId="1">#REF!</definedName>
    <definedName name="Adj_BegBal" localSheetId="2">#REF!</definedName>
    <definedName name="Adj_BegBal" localSheetId="3">#REF!</definedName>
    <definedName name="Adj_BegBal">#REF!</definedName>
    <definedName name="Adj_EndBal" localSheetId="8">#REF!</definedName>
    <definedName name="Adj_EndBal" localSheetId="4">#REF!</definedName>
    <definedName name="Adj_EndBal" localSheetId="0">#REF!</definedName>
    <definedName name="Adj_EndBal" localSheetId="10">#REF!</definedName>
    <definedName name="Adj_EndBal" localSheetId="5">#REF!</definedName>
    <definedName name="Adj_EndBal" localSheetId="6">#REF!</definedName>
    <definedName name="Adj_EndBal" localSheetId="9">#REF!</definedName>
    <definedName name="Adj_EndBal" localSheetId="7">#REF!</definedName>
    <definedName name="Adj_EndBal" localSheetId="1">#REF!</definedName>
    <definedName name="Adj_EndBal" localSheetId="2">#REF!</definedName>
    <definedName name="Adj_EndBal" localSheetId="3">#REF!</definedName>
    <definedName name="Adj_EndBal">#REF!</definedName>
    <definedName name="Avail_Amt" localSheetId="8">#REF!</definedName>
    <definedName name="Avail_Amt" localSheetId="4">#REF!</definedName>
    <definedName name="Avail_Amt" localSheetId="0">#REF!</definedName>
    <definedName name="Avail_Amt" localSheetId="10">#REF!</definedName>
    <definedName name="Avail_Amt" localSheetId="5">#REF!</definedName>
    <definedName name="Avail_Amt" localSheetId="6">#REF!</definedName>
    <definedName name="Avail_Amt" localSheetId="9">#REF!</definedName>
    <definedName name="Avail_Amt" localSheetId="7">#REF!</definedName>
    <definedName name="Avail_Amt" localSheetId="1">#REF!</definedName>
    <definedName name="Avail_Amt" localSheetId="2">#REF!</definedName>
    <definedName name="Avail_Amt" localSheetId="3">#REF!</definedName>
    <definedName name="Avail_Amt">#REF!</definedName>
    <definedName name="Cert_BegBal" localSheetId="8">#REF!</definedName>
    <definedName name="Cert_BegBal" localSheetId="4">#REF!</definedName>
    <definedName name="Cert_BegBal" localSheetId="0">#REF!</definedName>
    <definedName name="Cert_BegBal" localSheetId="10">#REF!</definedName>
    <definedName name="Cert_BegBal" localSheetId="5">#REF!</definedName>
    <definedName name="Cert_BegBal" localSheetId="6">#REF!</definedName>
    <definedName name="Cert_BegBal" localSheetId="9">#REF!</definedName>
    <definedName name="Cert_BegBal" localSheetId="7">#REF!</definedName>
    <definedName name="Cert_BegBal" localSheetId="1">#REF!</definedName>
    <definedName name="Cert_BegBal" localSheetId="2">#REF!</definedName>
    <definedName name="Cert_BegBal" localSheetId="3">#REF!</definedName>
    <definedName name="Cert_BegBal">#REF!</definedName>
    <definedName name="Cert_EndBal" localSheetId="8">#REF!</definedName>
    <definedName name="Cert_EndBal" localSheetId="4">#REF!</definedName>
    <definedName name="Cert_EndBal" localSheetId="0">#REF!</definedName>
    <definedName name="Cert_EndBal" localSheetId="10">#REF!</definedName>
    <definedName name="Cert_EndBal" localSheetId="5">#REF!</definedName>
    <definedName name="Cert_EndBal" localSheetId="6">#REF!</definedName>
    <definedName name="Cert_EndBal" localSheetId="9">#REF!</definedName>
    <definedName name="Cert_EndBal" localSheetId="7">#REF!</definedName>
    <definedName name="Cert_EndBal" localSheetId="1">#REF!</definedName>
    <definedName name="Cert_EndBal" localSheetId="2">#REF!</definedName>
    <definedName name="Cert_EndBal" localSheetId="3">#REF!</definedName>
    <definedName name="Cert_EndBal">#REF!</definedName>
    <definedName name="Coll_BegBal" localSheetId="8">#REF!</definedName>
    <definedName name="Coll_BegBal" localSheetId="4">#REF!</definedName>
    <definedName name="Coll_BegBal" localSheetId="0">#REF!</definedName>
    <definedName name="Coll_BegBal" localSheetId="10">#REF!</definedName>
    <definedName name="Coll_BegBal" localSheetId="5">#REF!</definedName>
    <definedName name="Coll_BegBal" localSheetId="6">#REF!</definedName>
    <definedName name="Coll_BegBal" localSheetId="9">#REF!</definedName>
    <definedName name="Coll_BegBal" localSheetId="7">#REF!</definedName>
    <definedName name="Coll_BegBal" localSheetId="1">#REF!</definedName>
    <definedName name="Coll_BegBal" localSheetId="2">#REF!</definedName>
    <definedName name="Coll_BegBal" localSheetId="3">#REF!</definedName>
    <definedName name="Coll_BegBal">#REF!</definedName>
    <definedName name="Coll_EndBal" localSheetId="8">#REF!</definedName>
    <definedName name="Coll_EndBal" localSheetId="4">#REF!</definedName>
    <definedName name="Coll_EndBal" localSheetId="0">#REF!</definedName>
    <definedName name="Coll_EndBal" localSheetId="10">#REF!</definedName>
    <definedName name="Coll_EndBal" localSheetId="5">#REF!</definedName>
    <definedName name="Coll_EndBal" localSheetId="6">#REF!</definedName>
    <definedName name="Coll_EndBal" localSheetId="9">#REF!</definedName>
    <definedName name="Coll_EndBal" localSheetId="7">#REF!</definedName>
    <definedName name="Coll_EndBal" localSheetId="1">#REF!</definedName>
    <definedName name="Coll_EndBal" localSheetId="2">#REF!</definedName>
    <definedName name="Coll_EndBal" localSheetId="3">#REF!</definedName>
    <definedName name="Coll_EndBal">#REF!</definedName>
    <definedName name="Curr_DistDate" localSheetId="8">#REF!</definedName>
    <definedName name="Curr_DistDate" localSheetId="4">#REF!</definedName>
    <definedName name="Curr_DistDate" localSheetId="0">#REF!</definedName>
    <definedName name="Curr_DistDate" localSheetId="10">#REF!</definedName>
    <definedName name="Curr_DistDate" localSheetId="5">#REF!</definedName>
    <definedName name="Curr_DistDate" localSheetId="6">#REF!</definedName>
    <definedName name="Curr_DistDate" localSheetId="9">#REF!</definedName>
    <definedName name="Curr_DistDate" localSheetId="7">#REF!</definedName>
    <definedName name="Curr_DistDate" localSheetId="1">#REF!</definedName>
    <definedName name="Curr_DistDate" localSheetId="2">#REF!</definedName>
    <definedName name="Curr_DistDate" localSheetId="3">#REF!</definedName>
    <definedName name="Curr_DistDate">#REF!</definedName>
    <definedName name="Events_of_Default" localSheetId="8">#REF!</definedName>
    <definedName name="Events_of_Default" localSheetId="4">#REF!</definedName>
    <definedName name="Events_of_Default" localSheetId="0">#REF!</definedName>
    <definedName name="Events_of_Default" localSheetId="10">#REF!</definedName>
    <definedName name="Events_of_Default" localSheetId="5">#REF!</definedName>
    <definedName name="Events_of_Default" localSheetId="6">#REF!</definedName>
    <definedName name="Events_of_Default" localSheetId="9">#REF!</definedName>
    <definedName name="Events_of_Default" localSheetId="7">#REF!</definedName>
    <definedName name="Events_of_Default" localSheetId="1">#REF!</definedName>
    <definedName name="Events_of_Default" localSheetId="2">#REF!</definedName>
    <definedName name="Events_of_Default" localSheetId="3">#REF!</definedName>
    <definedName name="Events_of_Default">#REF!</definedName>
    <definedName name="First_DistDate" localSheetId="8">#REF!</definedName>
    <definedName name="First_DistDate" localSheetId="4">#REF!</definedName>
    <definedName name="First_DistDate" localSheetId="0">#REF!</definedName>
    <definedName name="First_DistDate" localSheetId="10">#REF!</definedName>
    <definedName name="First_DistDate" localSheetId="5">#REF!</definedName>
    <definedName name="First_DistDate" localSheetId="6">#REF!</definedName>
    <definedName name="First_DistDate" localSheetId="9">#REF!</definedName>
    <definedName name="First_DistDate" localSheetId="7">#REF!</definedName>
    <definedName name="First_DistDate" localSheetId="1">#REF!</definedName>
    <definedName name="First_DistDate" localSheetId="2">#REF!</definedName>
    <definedName name="First_DistDate" localSheetId="3">#REF!</definedName>
    <definedName name="First_DistDate">#REF!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#REF!</definedName>
    <definedName name="OC_BegBal" localSheetId="4">#REF!</definedName>
    <definedName name="OC_BegBal" localSheetId="0">#REF!</definedName>
    <definedName name="OC_BegBal" localSheetId="10">#REF!</definedName>
    <definedName name="OC_BegBal" localSheetId="5">#REF!</definedName>
    <definedName name="OC_BegBal" localSheetId="6">#REF!</definedName>
    <definedName name="OC_BegBal" localSheetId="9">#REF!</definedName>
    <definedName name="OC_BegBal" localSheetId="7">#REF!</definedName>
    <definedName name="OC_BegBal" localSheetId="1">#REF!</definedName>
    <definedName name="OC_BegBal" localSheetId="2">#REF!</definedName>
    <definedName name="OC_BegBal" localSheetId="3">#REF!</definedName>
    <definedName name="OC_BegBal">#REF!</definedName>
    <definedName name="OC_EndBal" localSheetId="8">#REF!</definedName>
    <definedName name="OC_EndBal" localSheetId="4">#REF!</definedName>
    <definedName name="OC_EndBal" localSheetId="0">#REF!</definedName>
    <definedName name="OC_EndBal" localSheetId="10">#REF!</definedName>
    <definedName name="OC_EndBal" localSheetId="5">#REF!</definedName>
    <definedName name="OC_EndBal" localSheetId="6">#REF!</definedName>
    <definedName name="OC_EndBal" localSheetId="9">#REF!</definedName>
    <definedName name="OC_EndBal" localSheetId="7">#REF!</definedName>
    <definedName name="OC_EndBal" localSheetId="1">#REF!</definedName>
    <definedName name="OC_EndBal" localSheetId="2">#REF!</definedName>
    <definedName name="OC_EndBal" localSheetId="3">#REF!</definedName>
    <definedName name="OC_EndBal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#REF!</definedName>
    <definedName name="Prev_DistDate" localSheetId="4">#REF!</definedName>
    <definedName name="Prev_DistDate" localSheetId="0">#REF!</definedName>
    <definedName name="Prev_DistDate" localSheetId="10">#REF!</definedName>
    <definedName name="Prev_DistDate" localSheetId="5">#REF!</definedName>
    <definedName name="Prev_DistDate" localSheetId="6">#REF!</definedName>
    <definedName name="Prev_DistDate" localSheetId="9">#REF!</definedName>
    <definedName name="Prev_DistDate" localSheetId="7">#REF!</definedName>
    <definedName name="Prev_DistDate" localSheetId="1">#REF!</definedName>
    <definedName name="Prev_DistDate" localSheetId="2">#REF!</definedName>
    <definedName name="Prev_DistDate" localSheetId="3">#REF!</definedName>
    <definedName name="Prev_DistDate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#REF!</definedName>
    <definedName name="Res_Fund" localSheetId="4">#REF!</definedName>
    <definedName name="Res_Fund" localSheetId="0">#REF!</definedName>
    <definedName name="Res_Fund" localSheetId="10">#REF!</definedName>
    <definedName name="Res_Fund" localSheetId="5">#REF!</definedName>
    <definedName name="Res_Fund" localSheetId="6">#REF!</definedName>
    <definedName name="Res_Fund" localSheetId="9">#REF!</definedName>
    <definedName name="Res_Fund" localSheetId="7">#REF!</definedName>
    <definedName name="Res_Fund" localSheetId="1">#REF!</definedName>
    <definedName name="Res_Fund" localSheetId="2">#REF!</definedName>
    <definedName name="Res_Fund" localSheetId="3">#REF!</definedName>
    <definedName name="Res_Fund">#REF!</definedName>
    <definedName name="Rescission" localSheetId="8">#REF!</definedName>
    <definedName name="Rescission" localSheetId="4">#REF!</definedName>
    <definedName name="Rescission" localSheetId="0">#REF!</definedName>
    <definedName name="Rescission" localSheetId="10">#REF!</definedName>
    <definedName name="Rescission" localSheetId="5">#REF!</definedName>
    <definedName name="Rescission" localSheetId="6">#REF!</definedName>
    <definedName name="Rescission" localSheetId="9">#REF!</definedName>
    <definedName name="Rescission" localSheetId="7">#REF!</definedName>
    <definedName name="Rescission" localSheetId="1">#REF!</definedName>
    <definedName name="Rescission" localSheetId="2">#REF!</definedName>
    <definedName name="Rescission" localSheetId="3">#REF!</definedName>
    <definedName name="Rescission">#REF!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7" i="12" l="1"/>
  <c r="E182" i="12"/>
  <c r="D182" i="12"/>
  <c r="E175" i="12"/>
  <c r="F175" i="12"/>
  <c r="D159" i="12"/>
  <c r="E149" i="12"/>
  <c r="E131" i="12"/>
  <c r="E112" i="12"/>
  <c r="E111" i="12"/>
  <c r="E113" i="12"/>
  <c r="E110" i="12"/>
  <c r="E181" i="12"/>
  <c r="E42" i="12"/>
  <c r="E37" i="12"/>
  <c r="E27" i="12"/>
  <c r="D27" i="12"/>
  <c r="E25" i="12"/>
  <c r="D25" i="12"/>
  <c r="C29" i="12"/>
  <c r="B29" i="12"/>
  <c r="E28" i="12"/>
  <c r="F18" i="12"/>
  <c r="E26" i="12"/>
  <c r="F16" i="12"/>
  <c r="E24" i="12"/>
  <c r="D13" i="12"/>
  <c r="F14" i="12"/>
  <c r="E13" i="12"/>
  <c r="E52" i="12"/>
  <c r="C12" i="12"/>
  <c r="F10" i="12" s="1"/>
  <c r="D187" i="11"/>
  <c r="E182" i="11"/>
  <c r="D175" i="11"/>
  <c r="F175" i="11"/>
  <c r="E175" i="11"/>
  <c r="D165" i="11"/>
  <c r="D159" i="11"/>
  <c r="E149" i="11"/>
  <c r="E131" i="11"/>
  <c r="E112" i="11"/>
  <c r="E110" i="11"/>
  <c r="E113" i="11"/>
  <c r="E111" i="11"/>
  <c r="E181" i="11"/>
  <c r="E42" i="11"/>
  <c r="E47" i="11" s="1"/>
  <c r="E57" i="11" s="1"/>
  <c r="E59" i="11" s="1"/>
  <c r="E37" i="11"/>
  <c r="E26" i="11"/>
  <c r="D26" i="11"/>
  <c r="E24" i="11"/>
  <c r="D24" i="11"/>
  <c r="C29" i="11"/>
  <c r="B29" i="11"/>
  <c r="E28" i="11"/>
  <c r="E27" i="11"/>
  <c r="F17" i="11"/>
  <c r="E25" i="11"/>
  <c r="F15" i="11"/>
  <c r="F14" i="11"/>
  <c r="E13" i="11"/>
  <c r="D13" i="11"/>
  <c r="E23" i="11"/>
  <c r="E52" i="11"/>
  <c r="E53" i="11" s="1"/>
  <c r="C12" i="11"/>
  <c r="F10" i="11" s="1"/>
  <c r="D187" i="10"/>
  <c r="E182" i="10"/>
  <c r="D182" i="10"/>
  <c r="D175" i="10"/>
  <c r="F175" i="10"/>
  <c r="E175" i="10"/>
  <c r="D165" i="10"/>
  <c r="D159" i="10"/>
  <c r="E149" i="10"/>
  <c r="E131" i="10"/>
  <c r="E112" i="10"/>
  <c r="E110" i="10"/>
  <c r="E113" i="10"/>
  <c r="E111" i="10"/>
  <c r="E181" i="10"/>
  <c r="E42" i="10"/>
  <c r="E47" i="10" s="1"/>
  <c r="E57" i="10" s="1"/>
  <c r="E59" i="10" s="1"/>
  <c r="E37" i="10"/>
  <c r="E26" i="10"/>
  <c r="D26" i="10"/>
  <c r="E24" i="10"/>
  <c r="D24" i="10"/>
  <c r="C29" i="10"/>
  <c r="B29" i="10"/>
  <c r="E28" i="10"/>
  <c r="E27" i="10"/>
  <c r="F17" i="10"/>
  <c r="E25" i="10"/>
  <c r="F15" i="10"/>
  <c r="F14" i="10"/>
  <c r="E13" i="10"/>
  <c r="F13" i="10" s="1"/>
  <c r="D13" i="10"/>
  <c r="E23" i="10"/>
  <c r="C13" i="10"/>
  <c r="C12" i="10"/>
  <c r="D187" i="9"/>
  <c r="D175" i="9"/>
  <c r="E175" i="9"/>
  <c r="F175" i="9"/>
  <c r="D165" i="9"/>
  <c r="D159" i="9"/>
  <c r="E149" i="9"/>
  <c r="E131" i="9"/>
  <c r="E112" i="9"/>
  <c r="E110" i="9"/>
  <c r="E113" i="9"/>
  <c r="E111" i="9"/>
  <c r="E181" i="9"/>
  <c r="E42" i="9"/>
  <c r="E37" i="9"/>
  <c r="E47" i="9" s="1"/>
  <c r="E57" i="9" s="1"/>
  <c r="E59" i="9" s="1"/>
  <c r="C29" i="9"/>
  <c r="D27" i="9"/>
  <c r="D25" i="9"/>
  <c r="E24" i="9"/>
  <c r="D24" i="9"/>
  <c r="D23" i="9"/>
  <c r="B29" i="9"/>
  <c r="E28" i="9"/>
  <c r="F18" i="9"/>
  <c r="E27" i="9"/>
  <c r="E26" i="9"/>
  <c r="E25" i="9"/>
  <c r="F15" i="9"/>
  <c r="E13" i="9"/>
  <c r="D13" i="9"/>
  <c r="F14" i="9"/>
  <c r="C12" i="9"/>
  <c r="D187" i="8"/>
  <c r="E181" i="8"/>
  <c r="F175" i="8"/>
  <c r="E175" i="8"/>
  <c r="D175" i="8"/>
  <c r="D165" i="8"/>
  <c r="D159" i="8"/>
  <c r="E149" i="8"/>
  <c r="E131" i="8"/>
  <c r="E111" i="8"/>
  <c r="E113" i="8"/>
  <c r="E110" i="8"/>
  <c r="E112" i="8"/>
  <c r="E42" i="8"/>
  <c r="E37" i="8"/>
  <c r="E47" i="8" s="1"/>
  <c r="E57" i="8" s="1"/>
  <c r="E59" i="8" s="1"/>
  <c r="E28" i="8"/>
  <c r="E26" i="8"/>
  <c r="D26" i="8"/>
  <c r="E25" i="8"/>
  <c r="C29" i="8"/>
  <c r="B29" i="8"/>
  <c r="F19" i="8"/>
  <c r="D28" i="8"/>
  <c r="D13" i="8"/>
  <c r="E27" i="8"/>
  <c r="F17" i="8"/>
  <c r="F16" i="8"/>
  <c r="D25" i="8"/>
  <c r="E24" i="8"/>
  <c r="F14" i="8"/>
  <c r="E13" i="8"/>
  <c r="E52" i="8"/>
  <c r="C12" i="8"/>
  <c r="F10" i="8" s="1"/>
  <c r="D187" i="7"/>
  <c r="E182" i="7"/>
  <c r="F175" i="7"/>
  <c r="E175" i="7"/>
  <c r="D175" i="7"/>
  <c r="D165" i="7"/>
  <c r="D159" i="7"/>
  <c r="E149" i="7"/>
  <c r="E131" i="7"/>
  <c r="E111" i="7"/>
  <c r="E113" i="7"/>
  <c r="E110" i="7"/>
  <c r="E112" i="7"/>
  <c r="E181" i="7"/>
  <c r="E42" i="7"/>
  <c r="E37" i="7"/>
  <c r="E47" i="7" s="1"/>
  <c r="E57" i="7" s="1"/>
  <c r="E59" i="7" s="1"/>
  <c r="E28" i="7"/>
  <c r="E26" i="7"/>
  <c r="D26" i="7"/>
  <c r="C29" i="7"/>
  <c r="B29" i="7"/>
  <c r="F19" i="7"/>
  <c r="D28" i="7"/>
  <c r="E27" i="7"/>
  <c r="F17" i="7"/>
  <c r="D13" i="7"/>
  <c r="F16" i="7"/>
  <c r="E25" i="7"/>
  <c r="E24" i="7"/>
  <c r="F14" i="7"/>
  <c r="E13" i="7"/>
  <c r="C12" i="7"/>
  <c r="D187" i="6"/>
  <c r="E182" i="6"/>
  <c r="D175" i="6"/>
  <c r="F175" i="6"/>
  <c r="E175" i="6"/>
  <c r="D165" i="6"/>
  <c r="D159" i="6"/>
  <c r="E149" i="6"/>
  <c r="E131" i="6"/>
  <c r="E112" i="6"/>
  <c r="E110" i="6"/>
  <c r="E113" i="6"/>
  <c r="E111" i="6"/>
  <c r="E181" i="6"/>
  <c r="E42" i="6"/>
  <c r="E47" i="6" s="1"/>
  <c r="E57" i="6" s="1"/>
  <c r="E59" i="6" s="1"/>
  <c r="E37" i="6"/>
  <c r="E26" i="6"/>
  <c r="D26" i="6"/>
  <c r="E24" i="6"/>
  <c r="D24" i="6"/>
  <c r="C29" i="6"/>
  <c r="B29" i="6"/>
  <c r="E28" i="6"/>
  <c r="E27" i="6"/>
  <c r="F17" i="6"/>
  <c r="E25" i="6"/>
  <c r="F15" i="6"/>
  <c r="E13" i="6"/>
  <c r="D13" i="6"/>
  <c r="F14" i="6"/>
  <c r="C12" i="6"/>
  <c r="D187" i="5"/>
  <c r="E181" i="5"/>
  <c r="E182" i="5"/>
  <c r="F175" i="5"/>
  <c r="E175" i="5"/>
  <c r="D175" i="5"/>
  <c r="D165" i="5"/>
  <c r="D166" i="5" s="1"/>
  <c r="D159" i="5"/>
  <c r="E149" i="5"/>
  <c r="E131" i="5"/>
  <c r="E111" i="5"/>
  <c r="E113" i="5"/>
  <c r="E110" i="5"/>
  <c r="E112" i="5"/>
  <c r="E42" i="5"/>
  <c r="E37" i="5"/>
  <c r="E47" i="5" s="1"/>
  <c r="E57" i="5" s="1"/>
  <c r="E59" i="5" s="1"/>
  <c r="E27" i="5"/>
  <c r="E26" i="5"/>
  <c r="D26" i="5"/>
  <c r="E25" i="5"/>
  <c r="C29" i="5"/>
  <c r="B29" i="5"/>
  <c r="E28" i="5"/>
  <c r="D27" i="5"/>
  <c r="F17" i="5"/>
  <c r="F16" i="5"/>
  <c r="D25" i="5"/>
  <c r="F15" i="5"/>
  <c r="E24" i="5"/>
  <c r="D13" i="5"/>
  <c r="F14" i="5"/>
  <c r="C12" i="5"/>
  <c r="D187" i="4"/>
  <c r="E182" i="4"/>
  <c r="D175" i="4"/>
  <c r="F175" i="4"/>
  <c r="E175" i="4"/>
  <c r="D165" i="4"/>
  <c r="D159" i="4"/>
  <c r="E149" i="4"/>
  <c r="E131" i="4"/>
  <c r="E112" i="4"/>
  <c r="E113" i="4"/>
  <c r="E111" i="4"/>
  <c r="E110" i="4"/>
  <c r="E181" i="4"/>
  <c r="E42" i="4"/>
  <c r="E47" i="4" s="1"/>
  <c r="E57" i="4" s="1"/>
  <c r="E59" i="4" s="1"/>
  <c r="E37" i="4"/>
  <c r="D28" i="4"/>
  <c r="D26" i="4"/>
  <c r="E26" i="4"/>
  <c r="D24" i="4"/>
  <c r="C29" i="4"/>
  <c r="B29" i="4"/>
  <c r="E28" i="4"/>
  <c r="E13" i="4"/>
  <c r="F13" i="4" s="1"/>
  <c r="E27" i="4"/>
  <c r="F17" i="4"/>
  <c r="F16" i="4"/>
  <c r="E25" i="4"/>
  <c r="F15" i="4"/>
  <c r="E24" i="4"/>
  <c r="F14" i="4"/>
  <c r="D13" i="4"/>
  <c r="E23" i="4"/>
  <c r="C13" i="4"/>
  <c r="C12" i="4"/>
  <c r="D187" i="3"/>
  <c r="E182" i="3"/>
  <c r="F175" i="3"/>
  <c r="E175" i="3"/>
  <c r="D175" i="3"/>
  <c r="D165" i="3"/>
  <c r="D159" i="3"/>
  <c r="E149" i="3"/>
  <c r="E131" i="3"/>
  <c r="E111" i="3"/>
  <c r="E113" i="3"/>
  <c r="E110" i="3"/>
  <c r="E112" i="3"/>
  <c r="E181" i="3"/>
  <c r="E42" i="3"/>
  <c r="E37" i="3"/>
  <c r="E47" i="3" s="1"/>
  <c r="E57" i="3" s="1"/>
  <c r="E59" i="3" s="1"/>
  <c r="E26" i="3"/>
  <c r="D26" i="3"/>
  <c r="C29" i="3"/>
  <c r="B29" i="3"/>
  <c r="E28" i="3"/>
  <c r="E27" i="3"/>
  <c r="F17" i="3"/>
  <c r="F16" i="3"/>
  <c r="E25" i="3"/>
  <c r="E24" i="3"/>
  <c r="D13" i="3"/>
  <c r="F14" i="3"/>
  <c r="E13" i="3"/>
  <c r="E52" i="3"/>
  <c r="C12" i="3"/>
  <c r="E53" i="12" l="1"/>
  <c r="E47" i="12"/>
  <c r="E57" i="12" s="1"/>
  <c r="E59" i="12" s="1"/>
  <c r="D175" i="12"/>
  <c r="D23" i="12"/>
  <c r="D165" i="12"/>
  <c r="D166" i="12" s="1"/>
  <c r="F15" i="12"/>
  <c r="E23" i="12"/>
  <c r="D182" i="11"/>
  <c r="F17" i="12"/>
  <c r="C13" i="12"/>
  <c r="F13" i="12" s="1"/>
  <c r="D24" i="12"/>
  <c r="D26" i="12"/>
  <c r="D28" i="12"/>
  <c r="F19" i="12"/>
  <c r="D166" i="11"/>
  <c r="F16" i="11"/>
  <c r="F18" i="11"/>
  <c r="D23" i="11"/>
  <c r="D25" i="11"/>
  <c r="D27" i="11"/>
  <c r="D166" i="9"/>
  <c r="E52" i="10"/>
  <c r="E53" i="10" s="1"/>
  <c r="C13" i="11"/>
  <c r="F13" i="11" s="1"/>
  <c r="D28" i="11"/>
  <c r="E52" i="9"/>
  <c r="E53" i="9" s="1"/>
  <c r="F10" i="10"/>
  <c r="F19" i="11"/>
  <c r="D166" i="10"/>
  <c r="F16" i="10"/>
  <c r="F18" i="10"/>
  <c r="D23" i="10"/>
  <c r="D25" i="10"/>
  <c r="D27" i="10"/>
  <c r="D182" i="9"/>
  <c r="F10" i="9"/>
  <c r="D28" i="10"/>
  <c r="F19" i="10"/>
  <c r="E182" i="9"/>
  <c r="F16" i="9"/>
  <c r="E23" i="9"/>
  <c r="F17" i="9"/>
  <c r="C13" i="9"/>
  <c r="F13" i="9" s="1"/>
  <c r="D26" i="9"/>
  <c r="D28" i="9"/>
  <c r="F19" i="9"/>
  <c r="D166" i="8"/>
  <c r="D182" i="8"/>
  <c r="E182" i="8"/>
  <c r="E53" i="8"/>
  <c r="D182" i="5"/>
  <c r="F18" i="8"/>
  <c r="D23" i="8"/>
  <c r="D27" i="8"/>
  <c r="F15" i="8"/>
  <c r="E23" i="8"/>
  <c r="F10" i="4"/>
  <c r="F10" i="7"/>
  <c r="D182" i="7"/>
  <c r="E52" i="5"/>
  <c r="C13" i="8"/>
  <c r="F13" i="8" s="1"/>
  <c r="D24" i="8"/>
  <c r="E52" i="7"/>
  <c r="E53" i="7" s="1"/>
  <c r="D166" i="7"/>
  <c r="E52" i="6"/>
  <c r="E53" i="6" s="1"/>
  <c r="F18" i="7"/>
  <c r="D23" i="7"/>
  <c r="D25" i="7"/>
  <c r="D27" i="7"/>
  <c r="F15" i="7"/>
  <c r="E23" i="7"/>
  <c r="D182" i="6"/>
  <c r="F10" i="6"/>
  <c r="C13" i="7"/>
  <c r="F13" i="7" s="1"/>
  <c r="D24" i="7"/>
  <c r="D166" i="6"/>
  <c r="F10" i="5"/>
  <c r="F16" i="6"/>
  <c r="E53" i="5"/>
  <c r="F18" i="6"/>
  <c r="D23" i="6"/>
  <c r="D25" i="6"/>
  <c r="D27" i="6"/>
  <c r="D182" i="4"/>
  <c r="E23" i="6"/>
  <c r="C13" i="6"/>
  <c r="F13" i="6" s="1"/>
  <c r="D28" i="6"/>
  <c r="F19" i="6"/>
  <c r="E23" i="5"/>
  <c r="E13" i="5"/>
  <c r="E52" i="4"/>
  <c r="E53" i="4" s="1"/>
  <c r="F18" i="5"/>
  <c r="D23" i="5"/>
  <c r="C13" i="5"/>
  <c r="F13" i="5" s="1"/>
  <c r="D24" i="5"/>
  <c r="D28" i="5"/>
  <c r="F19" i="5"/>
  <c r="D166" i="4"/>
  <c r="F18" i="4"/>
  <c r="D23" i="4"/>
  <c r="D25" i="4"/>
  <c r="D27" i="4"/>
  <c r="F10" i="3"/>
  <c r="F19" i="4"/>
  <c r="D182" i="3"/>
  <c r="E53" i="3"/>
  <c r="D166" i="3"/>
  <c r="F18" i="3"/>
  <c r="D23" i="3"/>
  <c r="D25" i="3"/>
  <c r="D27" i="3"/>
  <c r="E23" i="3"/>
  <c r="C13" i="3"/>
  <c r="F13" i="3" s="1"/>
  <c r="D24" i="3"/>
  <c r="D28" i="3"/>
  <c r="F15" i="3"/>
  <c r="F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FD616C91-5B47-4C48-825A-D69F33D9352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5A25FD5-837B-4FAB-89E3-F5D617BA271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9EBFDAA-CAE5-4B7F-A461-6010DC01282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C7E14840-F4A5-4E2E-B019-E2BA13203CD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8C78FDC-E51D-4D22-AA51-9ECD27AB7C7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F7FC1B1-8AD7-480C-ABCF-6E1924AE776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FC04945-977E-40C7-B1C8-8784987F7D9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99CA31F-BA6F-46AF-9CB0-62F1EB2A619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22F75A5-6B25-49F2-80F7-305F633684E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BC8D7FF-66FD-4EE2-85AF-D00C89F5106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D2D859F0-ABD0-4F78-ADFB-A9CC34CD9E2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B5EEF3D-7623-4C39-975D-9F718967F1A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<sst xmlns="http://schemas.openxmlformats.org/spreadsheetml/2006/main" count="2042" uniqueCount="157">
  <si>
    <t>Nissan Auto Receivables 2021-A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</si>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</sst>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0" fontId="4" fillId="0" borderId="0" xfId="0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Alignment="1">
      <alignment horizontal="left" indent="1"/>
    </xf>
    <xf numFmtId="166" fontId="9" fillId="0" borderId="0" xfId="0" applyNumberFormat="1" applyFont="1"/>
    <xf numFmtId="164" fontId="2" fillId="0" borderId="0" xfId="0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Font="1" applyFill="1"/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Alignment="1">
      <alignment horizontal="right"/>
    </xf>
    <xf numFmtId="0" fontId="12" fillId="0" borderId="0" xfId="0" applyFont="1" applyAlignment="1">
      <alignment vertical="center" wrapText="1"/>
    </xf>
  </cellXfs>
  <cellStyles count="8">
    <cellStyle name="Comma" xfId="1" builtinId="3"/>
    <cellStyle name="Comma 10" xfId="7" xr:uid="{2B879888-769E-4C3F-876C-A9D4E8DAE615}"/>
    <cellStyle name="Comma 2" xfId="5" xr:uid="{78260106-3153-4637-86A2-14C411EDFDCF}"/>
    <cellStyle name="Comma 3 2" xfId="4" xr:uid="{99DE850B-957D-4132-A0D6-0774B55F75ED}"/>
    <cellStyle name="Normal" xfId="0" builtinId="0"/>
    <cellStyle name="Normal 3" xfId="3" xr:uid="{F66A3BC8-23A6-4EF2-96A9-5A47343FFCF3}"/>
    <cellStyle name="Percent" xfId="2" builtinId="5"/>
    <cellStyle name="Percent 3 2" xfId="6" xr:uid="{8D5DA41E-EBDA-4D67-9B2E-A9CFC37F3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8124-EC9F-45C5-8196-2C83484BA872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G21" sqref="G2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45291</v>
      </c>
      <c r="C3" s="7" t="s">
        <v>2</v>
      </c>
      <c r="D3" s="2">
        <v>30</v>
      </c>
      <c r="E3" s="2" t="s">
        <v>3</v>
      </c>
      <c r="F3" s="8">
        <v>45261</v>
      </c>
      <c r="G3" s="2"/>
    </row>
    <row r="4" spans="1:13" ht="15.75" customHeight="1" x14ac:dyDescent="0.45">
      <c r="A4" s="2" t="s">
        <v>4</v>
      </c>
      <c r="B4" s="6">
        <v>45307</v>
      </c>
      <c r="C4" s="7" t="s">
        <v>5</v>
      </c>
      <c r="D4" s="9">
        <v>32</v>
      </c>
      <c r="E4" s="2" t="s">
        <v>6</v>
      </c>
      <c r="F4" s="8">
        <v>45291</v>
      </c>
      <c r="G4" s="2"/>
    </row>
    <row r="5" spans="1:13" ht="17.25" customHeight="1" x14ac:dyDescent="0.45">
      <c r="C5" s="5"/>
      <c r="E5" s="2" t="s">
        <v>7</v>
      </c>
      <c r="F5" s="8">
        <v>45275</v>
      </c>
      <c r="G5" s="2"/>
    </row>
    <row r="6" spans="1:13" ht="15.75" customHeight="1" x14ac:dyDescent="0.45">
      <c r="C6" s="5"/>
      <c r="E6" s="2" t="s">
        <v>8</v>
      </c>
      <c r="F6" s="8">
        <v>45307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330007239.54000002</v>
      </c>
      <c r="E10" s="19">
        <v>313339072.10000002</v>
      </c>
      <c r="F10" s="20">
        <f>IF(C12&lt;=0,0,E10/C12)</f>
        <v>0.30080550868947004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12244411.91</v>
      </c>
      <c r="E11" s="19">
        <v>11302372.060000001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317762827.63</v>
      </c>
      <c r="E12" s="19">
        <v>302036700.04000002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317762827.63</v>
      </c>
      <c r="E13" s="19">
        <f>SUM(E14:E19)</f>
        <v>302036700.04000002</v>
      </c>
      <c r="F13" s="20">
        <f>IF(C13&lt;=0,0,E13/C13)</f>
        <v>0.28995523153086239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161096159.13999999</v>
      </c>
      <c r="E17" s="19">
        <v>145370031.55000001</v>
      </c>
      <c r="F17" s="20">
        <f t="shared" si="0"/>
        <v>0.40777007447405333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15726127.589999974</v>
      </c>
      <c r="C26" s="18">
        <v>44301.440000000002</v>
      </c>
      <c r="D26" s="34">
        <f t="shared" si="1"/>
        <v>44.112559859747471</v>
      </c>
      <c r="E26" s="35">
        <f t="shared" si="2"/>
        <v>0.124267713884993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15726127.589999974</v>
      </c>
      <c r="C29" s="36">
        <f>SUM(C23:C28)</f>
        <v>98926.44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382614.78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382614.78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16464570.82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16464570.82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93375.61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16940561.210000001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28103</v>
      </c>
      <c r="E51" s="48">
        <v>317762827.63</v>
      </c>
      <c r="F51" s="43"/>
      <c r="G51" s="44"/>
    </row>
    <row r="52" spans="1:7" x14ac:dyDescent="0.35">
      <c r="A52" s="26" t="s">
        <v>44</v>
      </c>
      <c r="D52" s="10"/>
      <c r="E52" s="45">
        <f>D12-E12</f>
        <v>15726127.589999974</v>
      </c>
      <c r="F52" s="43"/>
      <c r="G52" s="44"/>
    </row>
    <row r="53" spans="1:7" x14ac:dyDescent="0.35">
      <c r="A53" s="26"/>
      <c r="D53" s="55">
        <v>27557</v>
      </c>
      <c r="E53" s="56">
        <f>E51-E52</f>
        <v>302036700.04000002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16940561.210000001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16940561.210000001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275006.03000000003</v>
      </c>
      <c r="F64" s="43"/>
      <c r="G64" s="44"/>
    </row>
    <row r="65" spans="1:7" x14ac:dyDescent="0.35">
      <c r="A65" s="41" t="s">
        <v>51</v>
      </c>
      <c r="E65" s="57">
        <v>275006.03000000003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44301.440000000002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44301.440000000002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98926.44</v>
      </c>
      <c r="F110" s="43"/>
      <c r="G110" s="44"/>
    </row>
    <row r="111" spans="1:7" x14ac:dyDescent="0.35">
      <c r="A111" s="58" t="s">
        <v>86</v>
      </c>
      <c r="E111" s="12">
        <f>E74+E82+E90+E98+E106</f>
        <v>98926.44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16566628.737050001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15726127.589999974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15726127.589999974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840501.1470500268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840501.1470500268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1.44253947E-2</v>
      </c>
      <c r="F153" s="43"/>
      <c r="G153" s="44"/>
    </row>
    <row r="154" spans="1:256" x14ac:dyDescent="0.35">
      <c r="A154" s="26" t="s">
        <v>114</v>
      </c>
      <c r="E154" s="60">
        <v>28.118023000000001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203596.62</v>
      </c>
      <c r="E157" s="2">
        <v>15</v>
      </c>
      <c r="F157" s="65"/>
      <c r="G157" s="44"/>
    </row>
    <row r="158" spans="1:256" x14ac:dyDescent="0.35">
      <c r="A158" s="26" t="s">
        <v>116</v>
      </c>
      <c r="D158" s="61">
        <v>93375.61</v>
      </c>
      <c r="F158" s="43"/>
      <c r="G158" s="44"/>
    </row>
    <row r="159" spans="1:256" x14ac:dyDescent="0.35">
      <c r="A159" s="2" t="s">
        <v>117</v>
      </c>
      <c r="D159" s="22">
        <f>+D157-D158</f>
        <v>110221.01</v>
      </c>
    </row>
    <row r="160" spans="1:256" x14ac:dyDescent="0.35">
      <c r="A160" s="26" t="s">
        <v>118</v>
      </c>
      <c r="D160" s="12">
        <v>330007239.54000002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6.616317E-4</v>
      </c>
      <c r="F162" s="65"/>
      <c r="G162" s="44"/>
    </row>
    <row r="163" spans="1:7" x14ac:dyDescent="0.35">
      <c r="A163" s="26" t="s">
        <v>120</v>
      </c>
      <c r="D163" s="66">
        <v>6.4986006000000004E-3</v>
      </c>
      <c r="F163" s="65"/>
      <c r="G163" s="44"/>
    </row>
    <row r="164" spans="1:7" x14ac:dyDescent="0.35">
      <c r="A164" s="26" t="s">
        <v>121</v>
      </c>
      <c r="D164" s="66">
        <v>2.2552249E-3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4.0079488008919325E-3</v>
      </c>
      <c r="F165" s="43"/>
      <c r="G165" s="44"/>
    </row>
    <row r="166" spans="1:7" x14ac:dyDescent="0.35">
      <c r="A166" s="26" t="s">
        <v>123</v>
      </c>
      <c r="D166" s="64">
        <f>AVERAGE(D162:D165)</f>
        <v>3.3558515002229837E-3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2477760.3800000004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2145098.2799999998</v>
      </c>
      <c r="E171" s="68">
        <v>148</v>
      </c>
      <c r="F171" s="66">
        <v>6.8459329557068651E-3</v>
      </c>
      <c r="G171" s="44"/>
    </row>
    <row r="172" spans="1:7" x14ac:dyDescent="0.35">
      <c r="A172" s="41" t="s">
        <v>128</v>
      </c>
      <c r="D172" s="57">
        <v>467924.87</v>
      </c>
      <c r="E172" s="68">
        <v>31</v>
      </c>
      <c r="F172" s="66">
        <v>1.4933498936598145E-3</v>
      </c>
      <c r="G172" s="44"/>
    </row>
    <row r="173" spans="1:7" x14ac:dyDescent="0.35">
      <c r="A173" s="41" t="s">
        <v>129</v>
      </c>
      <c r="D173" s="19">
        <v>109280.2</v>
      </c>
      <c r="E173" s="69">
        <v>10</v>
      </c>
      <c r="F173" s="66">
        <v>3.4876020812726465E-4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2722303.35</v>
      </c>
      <c r="E175" s="68">
        <f>SUM(E171:E174)</f>
        <v>189</v>
      </c>
      <c r="F175" s="74">
        <f>SUM(F171:F174)</f>
        <v>8.6880430574939448E-3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2.1136687999999998E-3</v>
      </c>
      <c r="E178" s="66">
        <v>1.6390084000000001E-3</v>
      </c>
      <c r="F178" s="65"/>
      <c r="G178" s="44"/>
    </row>
    <row r="179" spans="1:7" x14ac:dyDescent="0.35">
      <c r="A179" s="26" t="s">
        <v>134</v>
      </c>
      <c r="D179" s="66">
        <v>1.5969027999999999E-3</v>
      </c>
      <c r="E179" s="66">
        <v>1.1515511E-3</v>
      </c>
      <c r="F179" s="65"/>
      <c r="G179" s="44"/>
    </row>
    <row r="180" spans="1:7" x14ac:dyDescent="0.35">
      <c r="A180" s="26" t="s">
        <v>135</v>
      </c>
      <c r="D180" s="66">
        <v>1.8623887E-3</v>
      </c>
      <c r="E180" s="66">
        <v>1.3521688E-3</v>
      </c>
      <c r="F180" s="65"/>
      <c r="G180" s="44"/>
    </row>
    <row r="181" spans="1:7" x14ac:dyDescent="0.35">
      <c r="A181" s="26" t="s">
        <v>136</v>
      </c>
      <c r="D181" s="66">
        <v>1.8421101017870791E-3</v>
      </c>
      <c r="E181" s="66">
        <f>IF(D53&lt;=0,0,SUM('Dec23'!E172:E174)/D53)</f>
        <v>1.4878252349675219E-3</v>
      </c>
      <c r="F181" s="43"/>
      <c r="G181" s="44"/>
    </row>
    <row r="182" spans="1:7" x14ac:dyDescent="0.35">
      <c r="A182" s="26" t="s">
        <v>137</v>
      </c>
      <c r="D182" s="66">
        <f>AVERAGE(D178:D181)</f>
        <v>1.8537676004467697E-3</v>
      </c>
      <c r="E182" s="66">
        <f>AVERAGE(E178:E181)</f>
        <v>1.4076383837418806E-3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617375.44999999995</v>
      </c>
      <c r="F184" s="43"/>
      <c r="G184" s="44"/>
    </row>
    <row r="185" spans="1:7" x14ac:dyDescent="0.35">
      <c r="A185" s="2" t="s">
        <v>139</v>
      </c>
      <c r="D185" s="63">
        <v>1.9703110941841585E-3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1723668.25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103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AD99-3AE4-4A58-9355-0F144CBB1783}">
  <sheetPr codeName="Sheet10">
    <pageSetUpPr fitToPage="1"/>
  </sheetPr>
  <dimension ref="A1:IV228"/>
  <sheetViews>
    <sheetView showRuler="0" zoomScale="80" zoomScaleNormal="80" zoomScaleSheetLayoutView="90" workbookViewId="0">
      <selection activeCell="A17" sqref="A17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45016</v>
      </c>
      <c r="C3" s="7" t="s">
        <v>2</v>
      </c>
      <c r="D3" s="2">
        <v>30</v>
      </c>
      <c r="E3" s="2" t="s">
        <v>3</v>
      </c>
      <c r="F3" s="8">
        <v>44986</v>
      </c>
      <c r="G3" s="2"/>
    </row>
    <row r="4" spans="1:13" ht="15.75" customHeight="1" x14ac:dyDescent="0.45">
      <c r="A4" s="2" t="s">
        <v>4</v>
      </c>
      <c r="B4" s="6">
        <v>45033</v>
      </c>
      <c r="C4" s="7" t="s">
        <v>5</v>
      </c>
      <c r="D4" s="9">
        <v>33</v>
      </c>
      <c r="E4" s="2" t="s">
        <v>6</v>
      </c>
      <c r="F4" s="8">
        <v>45016</v>
      </c>
      <c r="G4" s="2"/>
    </row>
    <row r="5" spans="1:13" ht="17.25" customHeight="1" x14ac:dyDescent="0.45">
      <c r="C5" s="5"/>
      <c r="E5" s="2" t="s">
        <v>7</v>
      </c>
      <c r="F5" s="8">
        <v>45000</v>
      </c>
      <c r="G5" s="2"/>
    </row>
    <row r="6" spans="1:13" ht="15.75" customHeight="1" x14ac:dyDescent="0.45">
      <c r="C6" s="5"/>
      <c r="E6" s="2" t="s">
        <v>8</v>
      </c>
      <c r="F6" s="8">
        <v>45033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510222831.97000003</v>
      </c>
      <c r="E10" s="19">
        <v>486874724.38999999</v>
      </c>
      <c r="F10" s="20">
        <f>IF(C12&lt;=0,0,E10/C12)</f>
        <v>0.46739973459626344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23554529.629999999</v>
      </c>
      <c r="E11" s="19">
        <v>21987019.649999999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486668302.34000003</v>
      </c>
      <c r="E12" s="19">
        <v>464887704.74000001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486668302.34000003</v>
      </c>
      <c r="E13" s="19">
        <f>SUM(E14:E19)</f>
        <v>464887704.74000001</v>
      </c>
      <c r="F13" s="20">
        <f>IF(C13&lt;=0,0,E13/C13)</f>
        <v>0.44629219576921014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330001633.85000002</v>
      </c>
      <c r="E17" s="19">
        <v>308221036.25</v>
      </c>
      <c r="F17" s="20">
        <f t="shared" si="0"/>
        <v>0.86457513674614306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21780597.600000024</v>
      </c>
      <c r="C26" s="18">
        <v>90750.45</v>
      </c>
      <c r="D26" s="34">
        <f t="shared" si="1"/>
        <v>61.095645441795298</v>
      </c>
      <c r="E26" s="35">
        <f t="shared" si="2"/>
        <v>0.25455946704067323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21780597.600000024</v>
      </c>
      <c r="C29" s="36">
        <f>SUM(C23:C28)</f>
        <v>145375.45000000001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627059.97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627059.97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23105213.670000002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23105213.670000002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152265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23884538.640000001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33815</v>
      </c>
      <c r="E51" s="48">
        <v>486668302.34000003</v>
      </c>
      <c r="F51" s="43"/>
      <c r="G51" s="44"/>
    </row>
    <row r="52" spans="1:7" x14ac:dyDescent="0.35">
      <c r="A52" s="26" t="s">
        <v>44</v>
      </c>
      <c r="D52" s="10"/>
      <c r="E52" s="45">
        <f>D12-E12</f>
        <v>21780597.600000024</v>
      </c>
      <c r="F52" s="43"/>
      <c r="G52" s="44"/>
    </row>
    <row r="53" spans="1:7" x14ac:dyDescent="0.35">
      <c r="A53" s="26"/>
      <c r="D53" s="55">
        <v>33190</v>
      </c>
      <c r="E53" s="56">
        <f>E51-E52</f>
        <v>464887704.74000001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23884538.640000001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23884538.640000001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425185.69</v>
      </c>
      <c r="F64" s="43"/>
      <c r="G64" s="44"/>
    </row>
    <row r="65" spans="1:7" x14ac:dyDescent="0.35">
      <c r="A65" s="41" t="s">
        <v>51</v>
      </c>
      <c r="E65" s="57">
        <v>425185.69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90750.45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90750.45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145375.45000000001</v>
      </c>
      <c r="F110" s="43"/>
      <c r="G110" s="44"/>
    </row>
    <row r="111" spans="1:7" x14ac:dyDescent="0.35">
      <c r="A111" s="58" t="s">
        <v>86</v>
      </c>
      <c r="E111" s="12">
        <f>E74+E82+E90+E98+E106</f>
        <v>145375.45000000001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23313977.496691667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21780597.600000024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21780597.600000024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1533379.8966916427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1533379.8966916427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1.4750391999999999E-2</v>
      </c>
      <c r="F153" s="43"/>
      <c r="G153" s="44"/>
    </row>
    <row r="154" spans="1:256" x14ac:dyDescent="0.35">
      <c r="A154" s="26" t="s">
        <v>114</v>
      </c>
      <c r="E154" s="60">
        <v>35.984670000000001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242893.91</v>
      </c>
      <c r="E157" s="2">
        <v>12</v>
      </c>
      <c r="F157" s="65"/>
      <c r="G157" s="44"/>
    </row>
    <row r="158" spans="1:256" x14ac:dyDescent="0.35">
      <c r="A158" s="26" t="s">
        <v>116</v>
      </c>
      <c r="D158" s="61">
        <v>152265</v>
      </c>
      <c r="F158" s="43"/>
      <c r="G158" s="44"/>
    </row>
    <row r="159" spans="1:256" x14ac:dyDescent="0.35">
      <c r="A159" s="2" t="s">
        <v>117</v>
      </c>
      <c r="D159" s="22">
        <f>+D157-D158</f>
        <v>90628.91</v>
      </c>
    </row>
    <row r="160" spans="1:256" x14ac:dyDescent="0.35">
      <c r="A160" s="26" t="s">
        <v>118</v>
      </c>
      <c r="D160" s="12">
        <v>510222831.97000003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4.3526906000000004E-3</v>
      </c>
      <c r="F162" s="65"/>
      <c r="G162" s="44"/>
    </row>
    <row r="163" spans="1:7" x14ac:dyDescent="0.35">
      <c r="A163" s="26" t="s">
        <v>120</v>
      </c>
      <c r="D163" s="66">
        <v>2.0001660000000001E-4</v>
      </c>
      <c r="F163" s="65"/>
      <c r="G163" s="44"/>
    </row>
    <row r="164" spans="1:7" x14ac:dyDescent="0.35">
      <c r="A164" s="26" t="s">
        <v>121</v>
      </c>
      <c r="D164" s="66">
        <v>5.3129147999999996E-3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2.1315136286647893E-3</v>
      </c>
      <c r="F165" s="43"/>
      <c r="G165" s="44"/>
    </row>
    <row r="166" spans="1:7" x14ac:dyDescent="0.35">
      <c r="A166" s="26" t="s">
        <v>123</v>
      </c>
      <c r="D166" s="64">
        <f>AVERAGE(D162:D165)</f>
        <v>2.9992839071661974E-3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1872384.3199999998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1690637.86</v>
      </c>
      <c r="E171" s="68">
        <v>98</v>
      </c>
      <c r="F171" s="66">
        <v>3.4724288925003896E-3</v>
      </c>
      <c r="G171" s="44"/>
    </row>
    <row r="172" spans="1:7" x14ac:dyDescent="0.35">
      <c r="A172" s="41" t="s">
        <v>128</v>
      </c>
      <c r="D172" s="57">
        <v>361361.86</v>
      </c>
      <c r="E172" s="68">
        <v>18</v>
      </c>
      <c r="F172" s="66">
        <v>7.4220706456418802E-4</v>
      </c>
      <c r="G172" s="44"/>
    </row>
    <row r="173" spans="1:7" x14ac:dyDescent="0.35">
      <c r="A173" s="41" t="s">
        <v>129</v>
      </c>
      <c r="D173" s="19">
        <v>81587.210000000006</v>
      </c>
      <c r="E173" s="69">
        <v>5</v>
      </c>
      <c r="F173" s="66">
        <v>1.6757331180463256E-4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2133586.9300000002</v>
      </c>
      <c r="E175" s="68">
        <f>SUM(E171:E174)</f>
        <v>121</v>
      </c>
      <c r="F175" s="74">
        <f>SUM(F171:F174)</f>
        <v>4.3822092688692096E-3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1.2600402000000001E-3</v>
      </c>
      <c r="E178" s="66">
        <v>9.7566570000000004E-4</v>
      </c>
      <c r="F178" s="65"/>
      <c r="G178" s="44"/>
    </row>
    <row r="179" spans="1:7" x14ac:dyDescent="0.35">
      <c r="A179" s="26" t="s">
        <v>134</v>
      </c>
      <c r="D179" s="66">
        <v>1.5564635000000001E-3</v>
      </c>
      <c r="E179" s="66">
        <v>1.2816031999999999E-3</v>
      </c>
      <c r="F179" s="65"/>
      <c r="G179" s="44"/>
    </row>
    <row r="180" spans="1:7" x14ac:dyDescent="0.35">
      <c r="A180" s="26" t="s">
        <v>135</v>
      </c>
      <c r="D180" s="66">
        <v>1.0890457000000001E-3</v>
      </c>
      <c r="E180" s="66">
        <v>8.8718019999999996E-4</v>
      </c>
      <c r="F180" s="65"/>
      <c r="G180" s="44"/>
    </row>
    <row r="181" spans="1:7" x14ac:dyDescent="0.35">
      <c r="A181" s="26" t="s">
        <v>136</v>
      </c>
      <c r="D181" s="66">
        <v>9.0978037636882066E-4</v>
      </c>
      <c r="E181" s="66">
        <f>IF(D53&lt;=0,0,SUM('Mar23'!E172:E174)/D53)</f>
        <v>6.9297981319674598E-4</v>
      </c>
      <c r="F181" s="43"/>
      <c r="G181" s="44"/>
    </row>
    <row r="182" spans="1:7" x14ac:dyDescent="0.35">
      <c r="A182" s="26" t="s">
        <v>137</v>
      </c>
      <c r="D182" s="66">
        <f>AVERAGE(D178:D181)</f>
        <v>1.2038324440922052E-3</v>
      </c>
      <c r="E182" s="66">
        <f>AVERAGE(E178:E181)</f>
        <v>9.593572282991865E-4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442949.07</v>
      </c>
      <c r="F184" s="43"/>
      <c r="G184" s="44"/>
    </row>
    <row r="185" spans="1:7" x14ac:dyDescent="0.35">
      <c r="A185" s="2" t="s">
        <v>139</v>
      </c>
      <c r="D185" s="63">
        <v>9.0978037636882066E-4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1367657.36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64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F8B5-182B-4574-959A-6D1B0974DE23}">
  <sheetPr codeName="Sheet8">
    <pageSetUpPr fitToPage="1"/>
  </sheetPr>
  <dimension ref="A1:IV228"/>
  <sheetViews>
    <sheetView showRuler="0" zoomScale="80" zoomScaleNormal="80" zoomScaleSheetLayoutView="90" workbookViewId="0">
      <selection activeCell="E13" sqref="E1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44985</v>
      </c>
      <c r="C3" s="7" t="s">
        <v>2</v>
      </c>
      <c r="D3" s="2">
        <v>30</v>
      </c>
      <c r="E3" s="2" t="s">
        <v>3</v>
      </c>
      <c r="F3" s="8">
        <v>44958</v>
      </c>
      <c r="G3" s="2"/>
    </row>
    <row r="4" spans="1:13" ht="15.75" customHeight="1" x14ac:dyDescent="0.45">
      <c r="A4" s="2" t="s">
        <v>4</v>
      </c>
      <c r="B4" s="6">
        <v>45000</v>
      </c>
      <c r="C4" s="7" t="s">
        <v>5</v>
      </c>
      <c r="D4" s="9">
        <v>28</v>
      </c>
      <c r="E4" s="2" t="s">
        <v>6</v>
      </c>
      <c r="F4" s="8">
        <v>44985</v>
      </c>
      <c r="G4" s="2"/>
    </row>
    <row r="5" spans="1:13" ht="17.25" customHeight="1" x14ac:dyDescent="0.45">
      <c r="C5" s="5"/>
      <c r="E5" s="2" t="s">
        <v>7</v>
      </c>
      <c r="F5" s="8">
        <v>44972</v>
      </c>
      <c r="G5" s="2"/>
    </row>
    <row r="6" spans="1:13" ht="15.75" customHeight="1" x14ac:dyDescent="0.45">
      <c r="C6" s="5"/>
      <c r="E6" s="2" t="s">
        <v>8</v>
      </c>
      <c r="F6" s="8">
        <v>45000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531336197.92000002</v>
      </c>
      <c r="E10" s="19">
        <v>510222831.97000003</v>
      </c>
      <c r="F10" s="20">
        <v>0.48981391783382966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25013331.34</v>
      </c>
      <c r="E11" s="19">
        <v>23554529.629999999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1041666668.4900001</v>
      </c>
      <c r="D12" s="18">
        <v>506322866.58000004</v>
      </c>
      <c r="E12" s="19">
        <v>486668302.34000003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1041666668.49</v>
      </c>
      <c r="D13" s="18">
        <v>506322866.57999998</v>
      </c>
      <c r="E13" s="19">
        <v>486668302.33999997</v>
      </c>
      <c r="F13" s="20">
        <v>0.46720156942861035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349656198.08999997</v>
      </c>
      <c r="E17" s="19">
        <v>330001633.84999996</v>
      </c>
      <c r="F17" s="20">
        <v>0.92567078218793819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19654564.24000001</v>
      </c>
      <c r="C26" s="18">
        <v>96155.45</v>
      </c>
      <c r="D26" s="34">
        <v>55.13201750350634</v>
      </c>
      <c r="E26" s="35">
        <v>0.26972075736325385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v>0</v>
      </c>
      <c r="E27" s="35"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19654564.24000001</v>
      </c>
      <c r="C29" s="36">
        <v>150780.45000000001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632645.41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632645.41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20823821.91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20823821.91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54298.71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21510766.030000001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34332</v>
      </c>
      <c r="E51" s="48">
        <v>506322866.58000004</v>
      </c>
      <c r="F51" s="43"/>
      <c r="G51" s="44"/>
    </row>
    <row r="52" spans="1:7" x14ac:dyDescent="0.35">
      <c r="A52" s="26" t="s">
        <v>44</v>
      </c>
      <c r="D52" s="10"/>
      <c r="E52" s="45">
        <v>19654564.24000001</v>
      </c>
      <c r="F52" s="43"/>
      <c r="G52" s="44"/>
    </row>
    <row r="53" spans="1:7" x14ac:dyDescent="0.35">
      <c r="A53" s="26"/>
      <c r="D53" s="55">
        <v>33815</v>
      </c>
      <c r="E53" s="56">
        <v>486668302.34000003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21510766.030000001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21510766.030000001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442780.15999999997</v>
      </c>
      <c r="F64" s="43"/>
      <c r="G64" s="44"/>
    </row>
    <row r="65" spans="1:7" x14ac:dyDescent="0.35">
      <c r="A65" s="41" t="s">
        <v>51</v>
      </c>
      <c r="E65" s="57">
        <v>442780.15999999997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96155.45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96155.45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150780.45000000001</v>
      </c>
      <c r="F110" s="43"/>
      <c r="G110" s="44"/>
    </row>
    <row r="111" spans="1:7" x14ac:dyDescent="0.35">
      <c r="A111" s="58" t="s">
        <v>86</v>
      </c>
      <c r="E111" s="12">
        <v>150780.45000000001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20917205.415066667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19654564.24000001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19654564.24000001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1262641.1750666574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1262641.1750666574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1.48273837E-2</v>
      </c>
      <c r="F153" s="43"/>
      <c r="G153" s="44"/>
    </row>
    <row r="154" spans="1:256" x14ac:dyDescent="0.35">
      <c r="A154" s="26" t="s">
        <v>114</v>
      </c>
      <c r="E154" s="60">
        <v>36.919835999999997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289544.03999999998</v>
      </c>
      <c r="E157" s="2">
        <v>14</v>
      </c>
      <c r="F157" s="65"/>
      <c r="G157" s="44"/>
    </row>
    <row r="158" spans="1:256" x14ac:dyDescent="0.35">
      <c r="A158" s="26" t="s">
        <v>116</v>
      </c>
      <c r="D158" s="61">
        <v>54298.71</v>
      </c>
      <c r="F158" s="43"/>
      <c r="G158" s="44"/>
    </row>
    <row r="159" spans="1:256" x14ac:dyDescent="0.35">
      <c r="A159" s="2" t="s">
        <v>117</v>
      </c>
      <c r="D159" s="22">
        <v>235245.33</v>
      </c>
    </row>
    <row r="160" spans="1:256" x14ac:dyDescent="0.35">
      <c r="A160" s="26" t="s">
        <v>118</v>
      </c>
      <c r="D160" s="12">
        <v>531336197.92000002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6.9923710000000005E-4</v>
      </c>
      <c r="F162" s="65"/>
      <c r="G162" s="44"/>
    </row>
    <row r="163" spans="1:7" x14ac:dyDescent="0.35">
      <c r="A163" s="26" t="s">
        <v>120</v>
      </c>
      <c r="D163" s="66">
        <v>4.3526906000000004E-3</v>
      </c>
      <c r="F163" s="65"/>
      <c r="G163" s="44"/>
    </row>
    <row r="164" spans="1:7" x14ac:dyDescent="0.35">
      <c r="A164" s="26" t="s">
        <v>121</v>
      </c>
      <c r="D164" s="66">
        <v>2.0001660000000001E-4</v>
      </c>
      <c r="F164" s="65"/>
      <c r="G164" s="44"/>
    </row>
    <row r="165" spans="1:7" x14ac:dyDescent="0.35">
      <c r="A165" s="26" t="s">
        <v>122</v>
      </c>
      <c r="D165" s="66">
        <v>5.3129148193758729E-3</v>
      </c>
      <c r="F165" s="43"/>
      <c r="G165" s="44"/>
    </row>
    <row r="166" spans="1:7" x14ac:dyDescent="0.35">
      <c r="A166" s="26" t="s">
        <v>123</v>
      </c>
      <c r="D166" s="64">
        <v>2.6412147798439683E-3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1781755.4100000001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1963842.93</v>
      </c>
      <c r="E171" s="68">
        <v>107</v>
      </c>
      <c r="F171" s="66">
        <v>3.848990689847195E-3</v>
      </c>
      <c r="G171" s="44"/>
    </row>
    <row r="172" spans="1:7" x14ac:dyDescent="0.35">
      <c r="A172" s="41" t="s">
        <v>128</v>
      </c>
      <c r="D172" s="57">
        <v>451415.22</v>
      </c>
      <c r="E172" s="68">
        <v>25</v>
      </c>
      <c r="F172" s="66">
        <v>8.8474131637163232E-4</v>
      </c>
      <c r="G172" s="44"/>
    </row>
    <row r="173" spans="1:7" x14ac:dyDescent="0.35">
      <c r="A173" s="41" t="s">
        <v>129</v>
      </c>
      <c r="D173" s="19">
        <v>104240.75</v>
      </c>
      <c r="E173" s="69">
        <v>5</v>
      </c>
      <c r="F173" s="66">
        <v>2.0430436167962222E-4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2519498.9</v>
      </c>
      <c r="E175" s="68">
        <v>137</v>
      </c>
      <c r="F175" s="74">
        <v>4.9380363678984494E-3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1.1865077000000001E-3</v>
      </c>
      <c r="E178" s="66">
        <v>8.2094830000000005E-4</v>
      </c>
      <c r="F178" s="65"/>
      <c r="G178" s="44"/>
    </row>
    <row r="179" spans="1:7" x14ac:dyDescent="0.35">
      <c r="A179" s="26" t="s">
        <v>134</v>
      </c>
      <c r="D179" s="66">
        <v>1.2600402000000001E-3</v>
      </c>
      <c r="E179" s="66">
        <v>9.7566570000000004E-4</v>
      </c>
      <c r="F179" s="65"/>
      <c r="G179" s="44"/>
    </row>
    <row r="180" spans="1:7" x14ac:dyDescent="0.35">
      <c r="A180" s="26" t="s">
        <v>135</v>
      </c>
      <c r="D180" s="66">
        <v>1.5564635000000001E-3</v>
      </c>
      <c r="E180" s="66">
        <v>1.2816031999999999E-3</v>
      </c>
      <c r="F180" s="65"/>
      <c r="G180" s="44"/>
    </row>
    <row r="181" spans="1:7" x14ac:dyDescent="0.35">
      <c r="A181" s="26" t="s">
        <v>136</v>
      </c>
      <c r="D181" s="66">
        <v>1.0890456780512545E-3</v>
      </c>
      <c r="E181" s="66">
        <v>8.8718024545320128E-4</v>
      </c>
      <c r="F181" s="43"/>
      <c r="G181" s="44"/>
    </row>
    <row r="182" spans="1:7" x14ac:dyDescent="0.35">
      <c r="A182" s="26" t="s">
        <v>137</v>
      </c>
      <c r="D182" s="66">
        <v>1.2730142695128136E-3</v>
      </c>
      <c r="E182" s="66">
        <v>9.9134936136330049E-4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555655.97</v>
      </c>
      <c r="F184" s="43"/>
      <c r="G184" s="44"/>
    </row>
    <row r="185" spans="1:7" x14ac:dyDescent="0.35">
      <c r="A185" s="2" t="s">
        <v>139</v>
      </c>
      <c r="D185" s="63">
        <v>1.0890456780512545E-3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1230072.1299999999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8D72-09CD-4CCB-8B2B-63BBF28FCC93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44957</v>
      </c>
      <c r="C3" s="7" t="s">
        <v>2</v>
      </c>
      <c r="D3" s="2">
        <v>30</v>
      </c>
      <c r="E3" s="2" t="s">
        <v>3</v>
      </c>
      <c r="F3" s="8">
        <v>44927</v>
      </c>
      <c r="G3" s="2"/>
    </row>
    <row r="4" spans="1:13" ht="15.75" customHeight="1" x14ac:dyDescent="0.45">
      <c r="A4" s="2" t="s">
        <v>4</v>
      </c>
      <c r="B4" s="6">
        <v>44972</v>
      </c>
      <c r="C4" s="7" t="s">
        <v>5</v>
      </c>
      <c r="D4" s="9">
        <v>29</v>
      </c>
      <c r="E4" s="2" t="s">
        <v>6</v>
      </c>
      <c r="F4" s="8">
        <v>44957</v>
      </c>
      <c r="G4" s="2"/>
    </row>
    <row r="5" spans="1:13" ht="17.25" customHeight="1" x14ac:dyDescent="0.45">
      <c r="C5" s="5"/>
      <c r="E5" s="2" t="s">
        <v>7</v>
      </c>
      <c r="F5" s="8">
        <v>44943</v>
      </c>
      <c r="G5" s="2"/>
    </row>
    <row r="6" spans="1:13" ht="15.75" customHeight="1" x14ac:dyDescent="0.45">
      <c r="C6" s="5"/>
      <c r="E6" s="2" t="s">
        <v>8</v>
      </c>
      <c r="F6" s="8">
        <v>44972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553782294.5</v>
      </c>
      <c r="E10" s="19">
        <v>531336197.92000002</v>
      </c>
      <c r="F10" s="20">
        <v>0.51008274911035112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26598159.890000001</v>
      </c>
      <c r="E11" s="19">
        <v>25013331.34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v>1041666668.4900001</v>
      </c>
      <c r="D12" s="18">
        <v>527184134.61000001</v>
      </c>
      <c r="E12" s="19">
        <v>506322866.58000004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v>1041666668.49</v>
      </c>
      <c r="D13" s="18">
        <v>527184134.61000001</v>
      </c>
      <c r="E13" s="19">
        <v>506322866.58000004</v>
      </c>
      <c r="F13" s="20">
        <v>0.48606995106598322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14017466.119999999</v>
      </c>
      <c r="E15" s="19">
        <v>0</v>
      </c>
      <c r="F15" s="20"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356500000</v>
      </c>
      <c r="E17" s="19">
        <v>349656198.09000003</v>
      </c>
      <c r="F17" s="20">
        <v>0.98080279969144468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35">
      <c r="A24" s="26" t="s">
        <v>19</v>
      </c>
      <c r="B24" s="18">
        <v>14017466.119999999</v>
      </c>
      <c r="C24" s="18">
        <v>1869</v>
      </c>
      <c r="D24" s="34">
        <v>39.319680561009818</v>
      </c>
      <c r="E24" s="35">
        <v>5.2426367461430572E-3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v>0</v>
      </c>
      <c r="E25" s="35">
        <v>0</v>
      </c>
      <c r="F25" s="31"/>
    </row>
    <row r="26" spans="1:13" x14ac:dyDescent="0.35">
      <c r="A26" s="26" t="s">
        <v>21</v>
      </c>
      <c r="B26" s="18">
        <v>6843801.9099999722</v>
      </c>
      <c r="C26" s="18">
        <v>98037.5</v>
      </c>
      <c r="D26" s="34">
        <v>19.19720030855532</v>
      </c>
      <c r="E26" s="35">
        <v>0.27500000000000002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v>0</v>
      </c>
      <c r="E27" s="35"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v>0</v>
      </c>
      <c r="E28" s="35">
        <v>0</v>
      </c>
      <c r="F28" s="31"/>
    </row>
    <row r="29" spans="1:13" ht="18" thickBot="1" x14ac:dyDescent="0.4">
      <c r="A29" s="2" t="s">
        <v>28</v>
      </c>
      <c r="B29" s="36">
        <v>20861268.029999971</v>
      </c>
      <c r="C29" s="36">
        <v>154531.5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710398.3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v>710398.3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22265701.84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v>22265701.84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171164.27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v>23147264.41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34848</v>
      </c>
      <c r="E51" s="48">
        <v>527184134.61000001</v>
      </c>
      <c r="F51" s="43"/>
      <c r="G51" s="44"/>
    </row>
    <row r="52" spans="1:7" x14ac:dyDescent="0.35">
      <c r="A52" s="26" t="s">
        <v>44</v>
      </c>
      <c r="D52" s="10"/>
      <c r="E52" s="45">
        <v>20861268.029999971</v>
      </c>
      <c r="F52" s="43"/>
      <c r="G52" s="44"/>
    </row>
    <row r="53" spans="1:7" x14ac:dyDescent="0.35">
      <c r="A53" s="26"/>
      <c r="D53" s="55">
        <v>34332</v>
      </c>
      <c r="E53" s="56">
        <v>506322866.58000004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v>23147264.41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v>23147264.41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461485.25</v>
      </c>
      <c r="F64" s="43"/>
      <c r="G64" s="44"/>
    </row>
    <row r="65" spans="1:7" x14ac:dyDescent="0.35">
      <c r="A65" s="41" t="s">
        <v>51</v>
      </c>
      <c r="E65" s="57">
        <v>461485.25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1869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1869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98037.5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98037.5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v>154531.5</v>
      </c>
      <c r="F110" s="43"/>
      <c r="G110" s="44"/>
    </row>
    <row r="111" spans="1:7" x14ac:dyDescent="0.35">
      <c r="A111" s="58" t="s">
        <v>86</v>
      </c>
      <c r="E111" s="12">
        <v>154531.5</v>
      </c>
      <c r="F111" s="43"/>
      <c r="G111" s="44"/>
    </row>
    <row r="112" spans="1:7" x14ac:dyDescent="0.35">
      <c r="A112" s="58" t="s">
        <v>87</v>
      </c>
      <c r="E112" s="12">
        <v>0</v>
      </c>
      <c r="F112" s="43"/>
      <c r="G112" s="44"/>
    </row>
    <row r="113" spans="1:7" x14ac:dyDescent="0.35">
      <c r="A113" s="58" t="s">
        <v>88</v>
      </c>
      <c r="E113" s="12"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22531247.664583333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20861268.029999971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20861268.029999971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1669979.6345833614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v>1669979.6345833614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1.48986859E-2</v>
      </c>
      <c r="F153" s="43"/>
      <c r="G153" s="44"/>
    </row>
    <row r="154" spans="1:256" x14ac:dyDescent="0.35">
      <c r="A154" s="26" t="s">
        <v>114</v>
      </c>
      <c r="E154" s="60">
        <v>37.768884999999997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180394.74</v>
      </c>
      <c r="E157" s="2">
        <v>9</v>
      </c>
      <c r="F157" s="65"/>
      <c r="G157" s="44"/>
    </row>
    <row r="158" spans="1:256" x14ac:dyDescent="0.35">
      <c r="A158" s="26" t="s">
        <v>116</v>
      </c>
      <c r="D158" s="61">
        <v>171164.27</v>
      </c>
      <c r="F158" s="43"/>
      <c r="G158" s="44"/>
    </row>
    <row r="159" spans="1:256" x14ac:dyDescent="0.35">
      <c r="A159" s="2" t="s">
        <v>117</v>
      </c>
      <c r="D159" s="22">
        <v>9230.4700000000012</v>
      </c>
    </row>
    <row r="160" spans="1:256" x14ac:dyDescent="0.35">
      <c r="A160" s="26" t="s">
        <v>118</v>
      </c>
      <c r="D160" s="12">
        <v>553782294.5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5.875117E-4</v>
      </c>
      <c r="F162" s="65"/>
      <c r="G162" s="44"/>
    </row>
    <row r="163" spans="1:7" x14ac:dyDescent="0.35">
      <c r="A163" s="26" t="s">
        <v>120</v>
      </c>
      <c r="D163" s="66">
        <v>6.9923710000000005E-4</v>
      </c>
      <c r="F163" s="65"/>
      <c r="G163" s="44"/>
    </row>
    <row r="164" spans="1:7" x14ac:dyDescent="0.35">
      <c r="A164" s="26" t="s">
        <v>121</v>
      </c>
      <c r="D164" s="66">
        <v>4.3526906000000004E-3</v>
      </c>
      <c r="F164" s="65"/>
      <c r="G164" s="44"/>
    </row>
    <row r="165" spans="1:7" x14ac:dyDescent="0.35">
      <c r="A165" s="26" t="s">
        <v>122</v>
      </c>
      <c r="D165" s="66">
        <v>2.0001657889768453E-4</v>
      </c>
      <c r="F165" s="43"/>
      <c r="G165" s="44"/>
    </row>
    <row r="166" spans="1:7" x14ac:dyDescent="0.35">
      <c r="A166" s="26" t="s">
        <v>123</v>
      </c>
      <c r="D166" s="64">
        <v>1.4598639947244214E-3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1546510.08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1809441.52</v>
      </c>
      <c r="E171" s="68">
        <v>98</v>
      </c>
      <c r="F171" s="66">
        <v>3.4054550152678217E-3</v>
      </c>
      <c r="G171" s="44"/>
    </row>
    <row r="172" spans="1:7" x14ac:dyDescent="0.35">
      <c r="A172" s="41" t="s">
        <v>128</v>
      </c>
      <c r="D172" s="57">
        <v>659088.12</v>
      </c>
      <c r="E172" s="68">
        <v>34</v>
      </c>
      <c r="F172" s="66">
        <v>1.2404351944778186E-3</v>
      </c>
      <c r="G172" s="44"/>
    </row>
    <row r="173" spans="1:7" x14ac:dyDescent="0.35">
      <c r="A173" s="41" t="s">
        <v>129</v>
      </c>
      <c r="D173" s="19">
        <v>167917.29</v>
      </c>
      <c r="E173" s="69">
        <v>10</v>
      </c>
      <c r="F173" s="66">
        <v>3.160283275585946E-4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v>2636446.9300000002</v>
      </c>
      <c r="E175" s="68">
        <v>142</v>
      </c>
      <c r="F175" s="74">
        <v>4.961918537304235E-3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9.8265479999999996E-4</v>
      </c>
      <c r="E178" s="66">
        <v>6.7033489999999995E-4</v>
      </c>
      <c r="F178" s="65"/>
      <c r="G178" s="44"/>
    </row>
    <row r="179" spans="1:7" x14ac:dyDescent="0.35">
      <c r="A179" s="26" t="s">
        <v>134</v>
      </c>
      <c r="D179" s="66">
        <v>1.1865077000000001E-3</v>
      </c>
      <c r="E179" s="66">
        <v>8.2094830000000005E-4</v>
      </c>
      <c r="F179" s="65"/>
      <c r="G179" s="44"/>
    </row>
    <row r="180" spans="1:7" x14ac:dyDescent="0.35">
      <c r="A180" s="26" t="s">
        <v>135</v>
      </c>
      <c r="D180" s="66">
        <v>1.2600402000000001E-3</v>
      </c>
      <c r="E180" s="66">
        <v>9.7566570000000004E-4</v>
      </c>
      <c r="F180" s="65"/>
      <c r="G180" s="44"/>
    </row>
    <row r="181" spans="1:7" x14ac:dyDescent="0.35">
      <c r="A181" s="26" t="s">
        <v>136</v>
      </c>
      <c r="D181" s="66">
        <v>1.5564635220364133E-3</v>
      </c>
      <c r="E181" s="66">
        <v>1.281603169055109E-3</v>
      </c>
      <c r="F181" s="43"/>
      <c r="G181" s="44"/>
    </row>
    <row r="182" spans="1:7" x14ac:dyDescent="0.35">
      <c r="A182" s="26" t="s">
        <v>137</v>
      </c>
      <c r="D182" s="66">
        <v>1.2464165555091033E-3</v>
      </c>
      <c r="E182" s="66">
        <v>9.3713801726377723E-4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863487.04</v>
      </c>
      <c r="F184" s="43"/>
      <c r="G184" s="44"/>
    </row>
    <row r="185" spans="1:7" x14ac:dyDescent="0.35">
      <c r="A185" s="2" t="s">
        <v>139</v>
      </c>
      <c r="D185" s="63">
        <v>1.625123685117365E-3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">
        <v>155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1820307.88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3C97-EFCF-4B5F-AC57-415811EE1409}">
  <sheetPr codeName="Sheet9">
    <pageSetUpPr fitToPage="1"/>
  </sheetPr>
  <dimension ref="A1:IV228"/>
  <sheetViews>
    <sheetView showRuler="0" zoomScale="80" zoomScaleNormal="80" zoomScaleSheetLayoutView="90" workbookViewId="0">
      <selection activeCell="B30" sqref="B30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45260</v>
      </c>
      <c r="C3" s="7" t="s">
        <v>2</v>
      </c>
      <c r="D3" s="2">
        <v>30</v>
      </c>
      <c r="E3" s="2" t="s">
        <v>3</v>
      </c>
      <c r="F3" s="8">
        <v>45231</v>
      </c>
      <c r="G3" s="2"/>
    </row>
    <row r="4" spans="1:13" ht="15.75" customHeight="1" x14ac:dyDescent="0.45">
      <c r="A4" s="2" t="s">
        <v>4</v>
      </c>
      <c r="B4" s="6">
        <v>45275</v>
      </c>
      <c r="C4" s="7" t="s">
        <v>5</v>
      </c>
      <c r="D4" s="9">
        <v>30</v>
      </c>
      <c r="E4" s="2" t="s">
        <v>6</v>
      </c>
      <c r="F4" s="8">
        <v>45260</v>
      </c>
      <c r="G4" s="2"/>
    </row>
    <row r="5" spans="1:13" ht="17.25" customHeight="1" x14ac:dyDescent="0.45">
      <c r="C5" s="5"/>
      <c r="E5" s="2" t="s">
        <v>7</v>
      </c>
      <c r="F5" s="8">
        <v>45245</v>
      </c>
      <c r="G5" s="2"/>
    </row>
    <row r="6" spans="1:13" ht="15.75" customHeight="1" x14ac:dyDescent="0.45">
      <c r="C6" s="5"/>
      <c r="E6" s="2" t="s">
        <v>8</v>
      </c>
      <c r="F6" s="8">
        <v>45275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346801548.38999999</v>
      </c>
      <c r="E10" s="19">
        <v>330007239.54000002</v>
      </c>
      <c r="F10" s="20">
        <f>IF(C12&lt;=0,0,E10/C12)</f>
        <v>0.31680694940386112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13217001.15</v>
      </c>
      <c r="E11" s="19">
        <v>12244411.91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333584547.24000001</v>
      </c>
      <c r="E12" s="19">
        <v>317762827.63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333584547.24000001</v>
      </c>
      <c r="E13" s="19">
        <f>SUM(E14:E19)</f>
        <v>317762827.63</v>
      </c>
      <c r="F13" s="20">
        <f>IF(C13&lt;=0,0,E13/C13)</f>
        <v>0.30505231399083643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176917878.75</v>
      </c>
      <c r="E17" s="19">
        <v>161096159.13999999</v>
      </c>
      <c r="F17" s="20">
        <f t="shared" si="0"/>
        <v>0.45188263433380083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15821719.610000014</v>
      </c>
      <c r="C26" s="18">
        <v>48652.42</v>
      </c>
      <c r="D26" s="34">
        <f t="shared" si="1"/>
        <v>44.380700168302987</v>
      </c>
      <c r="E26" s="35">
        <f t="shared" si="2"/>
        <v>0.13647242636746143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15821719.610000014</v>
      </c>
      <c r="C29" s="36">
        <f>SUM(C23:C28)</f>
        <v>103277.42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416483.28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416483.28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16622040.779999999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16622040.779999999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107091.78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17145615.84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28657</v>
      </c>
      <c r="E51" s="48">
        <v>333584547.24000001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15821719.610000014</v>
      </c>
      <c r="F52" s="43"/>
      <c r="G52" s="44"/>
    </row>
    <row r="53" spans="1:7" x14ac:dyDescent="0.35">
      <c r="A53" s="26"/>
      <c r="D53" s="55">
        <v>28103</v>
      </c>
      <c r="E53" s="56">
        <f>E51-E52</f>
        <v>317762827.63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17145615.84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17145615.84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289001.28999999998</v>
      </c>
      <c r="F64" s="43"/>
      <c r="G64" s="44"/>
    </row>
    <row r="65" spans="1:7" x14ac:dyDescent="0.35">
      <c r="A65" s="41" t="s">
        <v>51</v>
      </c>
      <c r="E65" s="57">
        <v>289001.28999999998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48652.42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48652.42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103277.42</v>
      </c>
      <c r="F110" s="43"/>
      <c r="G110" s="44"/>
    </row>
    <row r="111" spans="1:7" x14ac:dyDescent="0.35">
      <c r="A111" s="58" t="s">
        <v>86</v>
      </c>
      <c r="E111" s="12">
        <f>E74+E82+E90+E98+E106</f>
        <v>103277.42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16753337.129674999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15821719.610000014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15821719.610000014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931617.51967498474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931617.51967498474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1.44362195E-2</v>
      </c>
      <c r="F153" s="43"/>
      <c r="G153" s="44"/>
    </row>
    <row r="154" spans="1:256" x14ac:dyDescent="0.35">
      <c r="A154" s="26" t="s">
        <v>114</v>
      </c>
      <c r="E154" s="60">
        <v>28.973237999999998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172268.07</v>
      </c>
      <c r="E157" s="2">
        <v>10</v>
      </c>
      <c r="F157" s="65"/>
      <c r="G157" s="44"/>
    </row>
    <row r="158" spans="1:256" x14ac:dyDescent="0.35">
      <c r="A158" s="26" t="s">
        <v>116</v>
      </c>
      <c r="D158" s="61">
        <v>107091.78</v>
      </c>
      <c r="F158" s="43"/>
      <c r="G158" s="44"/>
    </row>
    <row r="159" spans="1:256" x14ac:dyDescent="0.35">
      <c r="A159" s="2" t="s">
        <v>117</v>
      </c>
      <c r="D159" s="22">
        <f>+D157-D158</f>
        <v>65176.290000000008</v>
      </c>
    </row>
    <row r="160" spans="1:256" x14ac:dyDescent="0.35">
      <c r="A160" s="26" t="s">
        <v>118</v>
      </c>
      <c r="D160" s="12">
        <v>346801548.38999999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3.3204786000000002E-3</v>
      </c>
      <c r="F162" s="65"/>
      <c r="G162" s="44"/>
    </row>
    <row r="163" spans="1:7" x14ac:dyDescent="0.35">
      <c r="A163" s="26" t="s">
        <v>120</v>
      </c>
      <c r="D163" s="66">
        <v>6.616317E-4</v>
      </c>
      <c r="F163" s="65"/>
      <c r="G163" s="44"/>
    </row>
    <row r="164" spans="1:7" x14ac:dyDescent="0.35">
      <c r="A164" s="26" t="s">
        <v>121</v>
      </c>
      <c r="D164" s="66">
        <v>6.4986006000000004E-3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2.2552248789860143E-3</v>
      </c>
      <c r="F165" s="43"/>
      <c r="G165" s="44"/>
    </row>
    <row r="166" spans="1:7" x14ac:dyDescent="0.35">
      <c r="A166" s="26" t="s">
        <v>123</v>
      </c>
      <c r="D166" s="64">
        <f>AVERAGE(D162:D165)</f>
        <v>3.1839839447465037E-3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2367539.37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2408944.2200000002</v>
      </c>
      <c r="E171" s="68">
        <v>160</v>
      </c>
      <c r="F171" s="66">
        <v>7.299670829518312E-3</v>
      </c>
      <c r="G171" s="44"/>
    </row>
    <row r="172" spans="1:7" x14ac:dyDescent="0.35">
      <c r="A172" s="41" t="s">
        <v>128</v>
      </c>
      <c r="D172" s="57">
        <v>428732.97</v>
      </c>
      <c r="E172" s="68">
        <v>28</v>
      </c>
      <c r="F172" s="66">
        <v>1.2991623171589041E-3</v>
      </c>
      <c r="G172" s="44"/>
    </row>
    <row r="173" spans="1:7" x14ac:dyDescent="0.35">
      <c r="A173" s="41" t="s">
        <v>129</v>
      </c>
      <c r="D173" s="19">
        <v>185868.78</v>
      </c>
      <c r="E173" s="69">
        <v>10</v>
      </c>
      <c r="F173" s="66">
        <v>5.6322637121259561E-4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3023545.97</v>
      </c>
      <c r="E175" s="68">
        <f>SUM(E171:E174)</f>
        <v>198</v>
      </c>
      <c r="F175" s="74">
        <f>SUM(F171:F174)</f>
        <v>9.1620595178898111E-3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1.4466075999999999E-3</v>
      </c>
      <c r="E178" s="66">
        <v>1.1029411999999999E-3</v>
      </c>
      <c r="F178" s="65"/>
      <c r="G178" s="44"/>
    </row>
    <row r="179" spans="1:7" x14ac:dyDescent="0.35">
      <c r="A179" s="26" t="s">
        <v>134</v>
      </c>
      <c r="D179" s="66">
        <v>2.1136687999999998E-3</v>
      </c>
      <c r="E179" s="66">
        <v>1.6390084000000001E-3</v>
      </c>
      <c r="F179" s="65"/>
      <c r="G179" s="44"/>
    </row>
    <row r="180" spans="1:7" x14ac:dyDescent="0.35">
      <c r="A180" s="26" t="s">
        <v>135</v>
      </c>
      <c r="D180" s="66">
        <v>1.5969027999999999E-3</v>
      </c>
      <c r="E180" s="66">
        <v>1.1515511E-3</v>
      </c>
      <c r="F180" s="65"/>
      <c r="G180" s="44"/>
    </row>
    <row r="181" spans="1:7" x14ac:dyDescent="0.35">
      <c r="A181" s="26" t="s">
        <v>136</v>
      </c>
      <c r="D181" s="66">
        <v>1.8623886883714998E-3</v>
      </c>
      <c r="E181" s="66">
        <f>IF(D53&lt;=0,0,SUM('Nov23'!E172:E174)/D53)</f>
        <v>1.352168807600612E-3</v>
      </c>
      <c r="F181" s="43"/>
      <c r="G181" s="44"/>
    </row>
    <row r="182" spans="1:7" x14ac:dyDescent="0.35">
      <c r="A182" s="26" t="s">
        <v>137</v>
      </c>
      <c r="D182" s="66">
        <f>AVERAGE(D178:D181)</f>
        <v>1.7548919720928749E-3</v>
      </c>
      <c r="E182" s="66">
        <f>AVERAGE(E178:E181)</f>
        <v>1.3114173769001531E-3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633362.76</v>
      </c>
      <c r="F184" s="43"/>
      <c r="G184" s="44"/>
    </row>
    <row r="185" spans="1:7" x14ac:dyDescent="0.35">
      <c r="A185" s="2" t="s">
        <v>139</v>
      </c>
      <c r="D185" s="63">
        <v>1.9192389866442019E-3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1401255.43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4681-76DC-4DD0-889D-DA419679F1D2}">
  <sheetPr codeName="Sheet8">
    <pageSetUpPr fitToPage="1"/>
  </sheetPr>
  <dimension ref="A1:IV228"/>
  <sheetViews>
    <sheetView showRuler="0" zoomScale="80" zoomScaleNormal="80" zoomScaleSheetLayoutView="90" workbookViewId="0">
      <selection activeCell="B31" sqref="B3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45230</v>
      </c>
      <c r="C3" s="7" t="s">
        <v>2</v>
      </c>
      <c r="D3" s="2">
        <v>30</v>
      </c>
      <c r="E3" s="2" t="s">
        <v>3</v>
      </c>
      <c r="F3" s="8">
        <v>45200</v>
      </c>
      <c r="G3" s="2"/>
    </row>
    <row r="4" spans="1:13" ht="15.75" customHeight="1" x14ac:dyDescent="0.45">
      <c r="A4" s="2" t="s">
        <v>4</v>
      </c>
      <c r="B4" s="6">
        <v>45245</v>
      </c>
      <c r="C4" s="7" t="s">
        <v>5</v>
      </c>
      <c r="D4" s="9">
        <v>30</v>
      </c>
      <c r="E4" s="2" t="s">
        <v>6</v>
      </c>
      <c r="F4" s="8">
        <v>45230</v>
      </c>
      <c r="G4" s="2"/>
    </row>
    <row r="5" spans="1:13" ht="17.25" customHeight="1" x14ac:dyDescent="0.45">
      <c r="C5" s="5"/>
      <c r="E5" s="2" t="s">
        <v>7</v>
      </c>
      <c r="F5" s="8">
        <v>45215</v>
      </c>
      <c r="G5" s="2"/>
    </row>
    <row r="6" spans="1:13" ht="15.75" customHeight="1" x14ac:dyDescent="0.45">
      <c r="C6" s="5"/>
      <c r="E6" s="2" t="s">
        <v>8</v>
      </c>
      <c r="F6" s="8">
        <v>45245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365138974.08999997</v>
      </c>
      <c r="E10" s="19">
        <v>346801548.38999999</v>
      </c>
      <c r="F10" s="20">
        <f>IF(C12&lt;=0,0,E10/C12)</f>
        <v>0.33292948587164017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14291573.57</v>
      </c>
      <c r="E11" s="19">
        <v>13217001.15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350847400.51999998</v>
      </c>
      <c r="E12" s="19">
        <v>333584547.24000001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350847400.51999998</v>
      </c>
      <c r="E13" s="19">
        <f>SUM(E14:E19)</f>
        <v>333584547.24000001</v>
      </c>
      <c r="F13" s="20">
        <f>IF(C13&lt;=0,0,E13/C13)</f>
        <v>0.32024116478984987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194180732.03</v>
      </c>
      <c r="E17" s="19">
        <v>176917878.75000003</v>
      </c>
      <c r="F17" s="20">
        <f t="shared" si="0"/>
        <v>0.49626333450210386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17262853.279999971</v>
      </c>
      <c r="C26" s="18">
        <v>53399.7</v>
      </c>
      <c r="D26" s="34">
        <f t="shared" si="1"/>
        <v>48.423150855539895</v>
      </c>
      <c r="E26" s="35">
        <f t="shared" si="2"/>
        <v>0.14978877980364655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17262853.279999971</v>
      </c>
      <c r="C29" s="36">
        <f>SUM(C23:C28)</f>
        <v>108024.7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443458.16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443458.16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18040760.84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18040760.84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98923.83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18583142.829999998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29286</v>
      </c>
      <c r="E51" s="48">
        <v>350847400.51999998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17262853.279999971</v>
      </c>
      <c r="F52" s="43"/>
      <c r="G52" s="44"/>
    </row>
    <row r="53" spans="1:7" x14ac:dyDescent="0.35">
      <c r="A53" s="26"/>
      <c r="D53" s="55">
        <v>28657</v>
      </c>
      <c r="E53" s="56">
        <f>E51-E52</f>
        <v>333584547.24000001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18583142.829999998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18583142.829999998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304282.48</v>
      </c>
      <c r="F64" s="43"/>
      <c r="G64" s="44"/>
    </row>
    <row r="65" spans="1:7" x14ac:dyDescent="0.35">
      <c r="A65" s="41" t="s">
        <v>51</v>
      </c>
      <c r="E65" s="57">
        <v>304282.48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53399.7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53399.7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108024.7</v>
      </c>
      <c r="F110" s="43"/>
      <c r="G110" s="44"/>
    </row>
    <row r="111" spans="1:7" x14ac:dyDescent="0.35">
      <c r="A111" s="58" t="s">
        <v>86</v>
      </c>
      <c r="E111" s="12">
        <f>E74+E82+E90+E98+E106</f>
        <v>108024.7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18170835.651591666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17262853.279999971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17262853.279999971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907982.37159169465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907982.37159169465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1.44595413E-2</v>
      </c>
      <c r="F153" s="43"/>
      <c r="G153" s="44"/>
    </row>
    <row r="154" spans="1:256" x14ac:dyDescent="0.35">
      <c r="A154" s="26" t="s">
        <v>114</v>
      </c>
      <c r="E154" s="60">
        <v>29.824318000000002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296664.86</v>
      </c>
      <c r="E157" s="2">
        <v>20</v>
      </c>
      <c r="F157" s="65"/>
      <c r="G157" s="44"/>
    </row>
    <row r="158" spans="1:256" x14ac:dyDescent="0.35">
      <c r="A158" s="26" t="s">
        <v>116</v>
      </c>
      <c r="D158" s="61">
        <v>98923.83</v>
      </c>
      <c r="F158" s="43"/>
      <c r="G158" s="44"/>
    </row>
    <row r="159" spans="1:256" x14ac:dyDescent="0.35">
      <c r="A159" s="2" t="s">
        <v>117</v>
      </c>
      <c r="D159" s="22">
        <f>+D157-D158</f>
        <v>197741.02999999997</v>
      </c>
    </row>
    <row r="160" spans="1:256" x14ac:dyDescent="0.35">
      <c r="A160" s="26" t="s">
        <v>118</v>
      </c>
      <c r="D160" s="12">
        <v>365138974.08999997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1.9334192999999999E-3</v>
      </c>
      <c r="F162" s="65"/>
      <c r="G162" s="44"/>
    </row>
    <row r="163" spans="1:7" x14ac:dyDescent="0.35">
      <c r="A163" s="26" t="s">
        <v>120</v>
      </c>
      <c r="D163" s="66">
        <v>3.3204786000000002E-3</v>
      </c>
      <c r="F163" s="65"/>
      <c r="G163" s="44"/>
    </row>
    <row r="164" spans="1:7" x14ac:dyDescent="0.35">
      <c r="A164" s="26" t="s">
        <v>121</v>
      </c>
      <c r="D164" s="66">
        <v>6.616317E-4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6.4986006106681057E-3</v>
      </c>
      <c r="F165" s="43"/>
      <c r="G165" s="44"/>
    </row>
    <row r="166" spans="1:7" x14ac:dyDescent="0.35">
      <c r="A166" s="26" t="s">
        <v>123</v>
      </c>
      <c r="D166" s="64">
        <f>AVERAGE(D162:D165)</f>
        <v>3.1035325526670267E-3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2302363.0799999996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2239436.17</v>
      </c>
      <c r="E171" s="68">
        <v>151</v>
      </c>
      <c r="F171" s="66">
        <v>6.4573995715890347E-3</v>
      </c>
      <c r="G171" s="44"/>
    </row>
    <row r="172" spans="1:7" x14ac:dyDescent="0.35">
      <c r="A172" s="41" t="s">
        <v>128</v>
      </c>
      <c r="D172" s="57">
        <v>417510.78</v>
      </c>
      <c r="E172" s="68">
        <v>25</v>
      </c>
      <c r="F172" s="66">
        <v>1.2038896075818068E-3</v>
      </c>
      <c r="G172" s="44"/>
    </row>
    <row r="173" spans="1:7" x14ac:dyDescent="0.35">
      <c r="A173" s="41" t="s">
        <v>129</v>
      </c>
      <c r="D173" s="19">
        <v>136297.60000000001</v>
      </c>
      <c r="E173" s="69">
        <v>8</v>
      </c>
      <c r="F173" s="66">
        <v>3.9301323951046739E-4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2793244.5500000003</v>
      </c>
      <c r="E175" s="68">
        <f>SUM(E171:E174)</f>
        <v>184</v>
      </c>
      <c r="F175" s="74">
        <f>SUM(F171:F174)</f>
        <v>8.0543024186813094E-3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1.1861471000000001E-3</v>
      </c>
      <c r="E178" s="66">
        <v>8.8143119999999997E-4</v>
      </c>
      <c r="F178" s="65"/>
      <c r="G178" s="44"/>
    </row>
    <row r="179" spans="1:7" x14ac:dyDescent="0.35">
      <c r="A179" s="26" t="s">
        <v>134</v>
      </c>
      <c r="D179" s="66">
        <v>1.4466075999999999E-3</v>
      </c>
      <c r="E179" s="66">
        <v>1.1029411999999999E-3</v>
      </c>
      <c r="F179" s="65"/>
      <c r="G179" s="44"/>
    </row>
    <row r="180" spans="1:7" x14ac:dyDescent="0.35">
      <c r="A180" s="26" t="s">
        <v>135</v>
      </c>
      <c r="D180" s="66">
        <v>2.1136687999999998E-3</v>
      </c>
      <c r="E180" s="66">
        <v>1.6390084000000001E-3</v>
      </c>
      <c r="F180" s="65"/>
      <c r="G180" s="44"/>
    </row>
    <row r="181" spans="1:7" x14ac:dyDescent="0.35">
      <c r="A181" s="26" t="s">
        <v>136</v>
      </c>
      <c r="D181" s="66">
        <v>1.596902847092274E-3</v>
      </c>
      <c r="E181" s="66">
        <f>IF(D53&lt;=0,0,SUM('Oct23'!E172:E174)/D53)</f>
        <v>1.1515511044421956E-3</v>
      </c>
      <c r="F181" s="43"/>
      <c r="G181" s="44"/>
    </row>
    <row r="182" spans="1:7" x14ac:dyDescent="0.35">
      <c r="A182" s="26" t="s">
        <v>137</v>
      </c>
      <c r="D182" s="66">
        <f>AVERAGE(D178:D181)</f>
        <v>1.5858315867730683E-3</v>
      </c>
      <c r="E182" s="66">
        <f>AVERAGE(E178:E181)</f>
        <v>1.193732976110549E-3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590243.68000000005</v>
      </c>
      <c r="F184" s="43"/>
      <c r="G184" s="44"/>
    </row>
    <row r="185" spans="1:7" x14ac:dyDescent="0.35">
      <c r="A185" s="2" t="s">
        <v>139</v>
      </c>
      <c r="D185" s="63">
        <v>1.7019637967020671E-3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1020940.21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65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1E24-3CA0-438D-8C40-6B47C1C90676}">
  <sheetPr codeName="Sheet7">
    <pageSetUpPr fitToPage="1"/>
  </sheetPr>
  <dimension ref="A1:IV228"/>
  <sheetViews>
    <sheetView showRuler="0" zoomScale="80" zoomScaleNormal="80" zoomScaleSheetLayoutView="90" workbookViewId="0">
      <selection activeCell="B33" sqref="B33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45199</v>
      </c>
      <c r="C3" s="7" t="s">
        <v>2</v>
      </c>
      <c r="D3" s="2">
        <v>30</v>
      </c>
      <c r="E3" s="2" t="s">
        <v>3</v>
      </c>
      <c r="F3" s="8">
        <v>45170</v>
      </c>
      <c r="G3" s="2"/>
    </row>
    <row r="4" spans="1:13" ht="15.75" customHeight="1" x14ac:dyDescent="0.45">
      <c r="A4" s="2" t="s">
        <v>4</v>
      </c>
      <c r="B4" s="6">
        <v>45215</v>
      </c>
      <c r="C4" s="7" t="s">
        <v>5</v>
      </c>
      <c r="D4" s="9">
        <v>31</v>
      </c>
      <c r="E4" s="2" t="s">
        <v>6</v>
      </c>
      <c r="F4" s="8">
        <v>45199</v>
      </c>
      <c r="G4" s="2"/>
    </row>
    <row r="5" spans="1:13" ht="17.25" customHeight="1" x14ac:dyDescent="0.45">
      <c r="C5" s="5"/>
      <c r="E5" s="2" t="s">
        <v>7</v>
      </c>
      <c r="F5" s="8">
        <v>45184</v>
      </c>
      <c r="G5" s="2"/>
    </row>
    <row r="6" spans="1:13" ht="15.75" customHeight="1" x14ac:dyDescent="0.45">
      <c r="C6" s="5"/>
      <c r="E6" s="2" t="s">
        <v>8</v>
      </c>
      <c r="F6" s="8">
        <v>45215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383272968.20999998</v>
      </c>
      <c r="E10" s="19">
        <v>365138974.08999997</v>
      </c>
      <c r="F10" s="20">
        <f>IF(C12&lt;=0,0,E10/C12)</f>
        <v>0.35053341451282627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15388374.41</v>
      </c>
      <c r="E11" s="19">
        <v>14291573.57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367884593.79999995</v>
      </c>
      <c r="E12" s="19">
        <v>350847400.51999998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367884593.80000001</v>
      </c>
      <c r="E13" s="19">
        <f>SUM(E14:E19)</f>
        <v>350847400.52000004</v>
      </c>
      <c r="F13" s="20">
        <f>IF(C13&lt;=0,0,E13/C13)</f>
        <v>0.33681350390964165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211217925.31</v>
      </c>
      <c r="E17" s="19">
        <v>194180732.03000003</v>
      </c>
      <c r="F17" s="20">
        <f t="shared" si="0"/>
        <v>0.54468648535764386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17037193.279999971</v>
      </c>
      <c r="C26" s="18">
        <v>58084.93</v>
      </c>
      <c r="D26" s="34">
        <f t="shared" si="1"/>
        <v>47.790163478260787</v>
      </c>
      <c r="E26" s="35">
        <f t="shared" si="2"/>
        <v>0.16293107994389902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17037193.279999971</v>
      </c>
      <c r="C29" s="36">
        <f>SUM(C23:C28)</f>
        <v>112709.93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460714.71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460714.71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18044178.449999999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18044178.449999999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68683.539999999994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18573576.699999999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29920</v>
      </c>
      <c r="E51" s="48">
        <v>367884593.79999995</v>
      </c>
      <c r="F51" s="43"/>
      <c r="G51" s="44"/>
    </row>
    <row r="52" spans="1:7" x14ac:dyDescent="0.35">
      <c r="A52" s="26" t="s">
        <v>44</v>
      </c>
      <c r="D52" s="10"/>
      <c r="E52" s="45">
        <f>D12-E12</f>
        <v>17037193.279999971</v>
      </c>
      <c r="F52" s="43"/>
      <c r="G52" s="44"/>
    </row>
    <row r="53" spans="1:7" x14ac:dyDescent="0.35">
      <c r="A53" s="26"/>
      <c r="D53" s="55">
        <v>29286</v>
      </c>
      <c r="E53" s="56">
        <f>E51-E52</f>
        <v>350847400.51999998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18573576.699999999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18573576.699999999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319394.14</v>
      </c>
      <c r="F64" s="43"/>
      <c r="G64" s="44"/>
    </row>
    <row r="65" spans="1:7" x14ac:dyDescent="0.35">
      <c r="A65" s="41" t="s">
        <v>51</v>
      </c>
      <c r="E65" s="57">
        <v>319394.14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58084.93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58084.93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112709.93</v>
      </c>
      <c r="F110" s="43"/>
      <c r="G110" s="44"/>
    </row>
    <row r="111" spans="1:7" x14ac:dyDescent="0.35">
      <c r="A111" s="58" t="s">
        <v>86</v>
      </c>
      <c r="E111" s="12">
        <f>E74+E82+E90+E98+E106</f>
        <v>112709.93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18141472.629825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17037193.279999971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17037193.279999971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1104279.3498250283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1104279.3498250283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1.4499838100000001E-2</v>
      </c>
      <c r="F153" s="43"/>
      <c r="G153" s="44"/>
    </row>
    <row r="154" spans="1:256" x14ac:dyDescent="0.35">
      <c r="A154" s="26" t="s">
        <v>114</v>
      </c>
      <c r="E154" s="60">
        <v>30.718081000000002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89815.67</v>
      </c>
      <c r="E157" s="2">
        <v>6</v>
      </c>
      <c r="F157" s="65"/>
      <c r="G157" s="44"/>
    </row>
    <row r="158" spans="1:256" x14ac:dyDescent="0.35">
      <c r="A158" s="26" t="s">
        <v>116</v>
      </c>
      <c r="D158" s="61">
        <v>68683.539999999994</v>
      </c>
      <c r="F158" s="43"/>
      <c r="G158" s="44"/>
    </row>
    <row r="159" spans="1:256" x14ac:dyDescent="0.35">
      <c r="A159" s="2" t="s">
        <v>117</v>
      </c>
      <c r="D159" s="22">
        <f>+D157-D158</f>
        <v>21132.130000000005</v>
      </c>
    </row>
    <row r="160" spans="1:256" x14ac:dyDescent="0.35">
      <c r="A160" s="26" t="s">
        <v>118</v>
      </c>
      <c r="D160" s="12">
        <v>383272968.20999998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1.1842363000000001E-3</v>
      </c>
      <c r="F162" s="65"/>
      <c r="G162" s="44"/>
    </row>
    <row r="163" spans="1:7" x14ac:dyDescent="0.35">
      <c r="A163" s="26" t="s">
        <v>120</v>
      </c>
      <c r="D163" s="66">
        <v>1.9334192999999999E-3</v>
      </c>
      <c r="F163" s="65"/>
      <c r="G163" s="44"/>
    </row>
    <row r="164" spans="1:7" x14ac:dyDescent="0.35">
      <c r="A164" s="26" t="s">
        <v>121</v>
      </c>
      <c r="D164" s="66">
        <v>3.3204786000000002E-3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6.6163173777770154E-4</v>
      </c>
      <c r="F165" s="43"/>
      <c r="G165" s="44"/>
    </row>
    <row r="166" spans="1:7" x14ac:dyDescent="0.35">
      <c r="A166" s="26" t="s">
        <v>123</v>
      </c>
      <c r="D166" s="64">
        <f>AVERAGE(D162:D165)</f>
        <v>1.7749414844444255E-3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2104622.0499999998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2033281.62</v>
      </c>
      <c r="E171" s="68">
        <v>128</v>
      </c>
      <c r="F171" s="66">
        <v>5.5685143583134294E-3</v>
      </c>
      <c r="G171" s="44"/>
    </row>
    <row r="172" spans="1:7" x14ac:dyDescent="0.35">
      <c r="A172" s="41" t="s">
        <v>128</v>
      </c>
      <c r="D172" s="57">
        <v>542609</v>
      </c>
      <c r="E172" s="68">
        <v>36</v>
      </c>
      <c r="F172" s="66">
        <v>1.4860341910974888E-3</v>
      </c>
      <c r="G172" s="44"/>
    </row>
    <row r="173" spans="1:7" x14ac:dyDescent="0.35">
      <c r="A173" s="41" t="s">
        <v>129</v>
      </c>
      <c r="D173" s="19">
        <v>229173.86</v>
      </c>
      <c r="E173" s="69">
        <v>12</v>
      </c>
      <c r="F173" s="66">
        <v>6.2763461657618861E-4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2805064.48</v>
      </c>
      <c r="E175" s="68">
        <f>SUM(E171:E174)</f>
        <v>176</v>
      </c>
      <c r="F175" s="74">
        <f>SUM(F171:F174)</f>
        <v>7.6821831659871073E-3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1.3295990999999999E-3</v>
      </c>
      <c r="E178" s="66">
        <v>1.0853258000000001E-3</v>
      </c>
      <c r="F178" s="65"/>
      <c r="G178" s="44"/>
    </row>
    <row r="179" spans="1:7" x14ac:dyDescent="0.35">
      <c r="A179" s="26" t="s">
        <v>134</v>
      </c>
      <c r="D179" s="66">
        <v>1.1861471000000001E-3</v>
      </c>
      <c r="E179" s="66">
        <v>8.8143119999999997E-4</v>
      </c>
      <c r="F179" s="65"/>
      <c r="G179" s="44"/>
    </row>
    <row r="180" spans="1:7" x14ac:dyDescent="0.35">
      <c r="A180" s="26" t="s">
        <v>135</v>
      </c>
      <c r="D180" s="66">
        <v>1.4466075999999999E-3</v>
      </c>
      <c r="E180" s="66">
        <v>1.1029411999999999E-3</v>
      </c>
      <c r="F180" s="65"/>
      <c r="G180" s="44"/>
    </row>
    <row r="181" spans="1:7" x14ac:dyDescent="0.35">
      <c r="A181" s="26" t="s">
        <v>136</v>
      </c>
      <c r="D181" s="66">
        <v>2.1136688076736775E-3</v>
      </c>
      <c r="E181" s="66">
        <f>IF(D53&lt;=0,0,SUM('Sep23'!E172:E174)/D53)</f>
        <v>1.6390083999180496E-3</v>
      </c>
      <c r="F181" s="43"/>
      <c r="G181" s="44"/>
    </row>
    <row r="182" spans="1:7" x14ac:dyDescent="0.35">
      <c r="A182" s="26" t="s">
        <v>137</v>
      </c>
      <c r="D182" s="66">
        <f>AVERAGE(D178:D181)</f>
        <v>1.5190056519184193E-3</v>
      </c>
      <c r="E182" s="66">
        <f>AVERAGE(E178:E181)</f>
        <v>1.1771766499795123E-3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823913.89</v>
      </c>
      <c r="F184" s="43"/>
      <c r="G184" s="44"/>
    </row>
    <row r="185" spans="1:7" x14ac:dyDescent="0.35">
      <c r="A185" s="2" t="s">
        <v>139</v>
      </c>
      <c r="D185" s="63">
        <v>2.2564391874446152E-3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1193100.27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71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8625-211D-4FD0-BEF3-D13FC03D7200}">
  <sheetPr codeName="Sheet7">
    <pageSetUpPr fitToPage="1"/>
  </sheetPr>
  <dimension ref="A1:IV228"/>
  <sheetViews>
    <sheetView showRuler="0" zoomScale="80" zoomScaleNormal="80" zoomScaleSheetLayoutView="90" workbookViewId="0">
      <selection activeCell="D11" sqref="D11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45169</v>
      </c>
      <c r="C3" s="7" t="s">
        <v>2</v>
      </c>
      <c r="D3" s="2">
        <v>30</v>
      </c>
      <c r="E3" s="2" t="s">
        <v>3</v>
      </c>
      <c r="F3" s="8">
        <v>45139</v>
      </c>
      <c r="G3" s="2"/>
    </row>
    <row r="4" spans="1:13" ht="15.75" customHeight="1" x14ac:dyDescent="0.45">
      <c r="A4" s="2" t="s">
        <v>4</v>
      </c>
      <c r="B4" s="6">
        <v>45184</v>
      </c>
      <c r="C4" s="7" t="s">
        <v>5</v>
      </c>
      <c r="D4" s="9">
        <v>31</v>
      </c>
      <c r="E4" s="2" t="s">
        <v>6</v>
      </c>
      <c r="F4" s="8">
        <v>45169</v>
      </c>
      <c r="G4" s="2"/>
    </row>
    <row r="5" spans="1:13" ht="17.25" customHeight="1" x14ac:dyDescent="0.45">
      <c r="C5" s="5"/>
      <c r="E5" s="2" t="s">
        <v>7</v>
      </c>
      <c r="F5" s="8">
        <v>45153</v>
      </c>
      <c r="G5" s="2"/>
    </row>
    <row r="6" spans="1:13" ht="15.75" customHeight="1" x14ac:dyDescent="0.45">
      <c r="C6" s="5"/>
      <c r="E6" s="2" t="s">
        <v>8</v>
      </c>
      <c r="F6" s="8">
        <v>45184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403276831.91000003</v>
      </c>
      <c r="E10" s="19">
        <v>383272968.20999998</v>
      </c>
      <c r="F10" s="20">
        <f>IF(C12&lt;=0,0,E10/C12)</f>
        <v>0.36794204883755416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16605125.890000001</v>
      </c>
      <c r="E11" s="19">
        <v>15388374.41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386671706.02000004</v>
      </c>
      <c r="E12" s="19">
        <v>367884593.79999995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386671706.01999998</v>
      </c>
      <c r="E13" s="19">
        <f>SUM(E14:E19)</f>
        <v>367884593.79999995</v>
      </c>
      <c r="F13" s="20">
        <f>IF(C13&lt;=0,0,E13/C13)</f>
        <v>0.35316920942981256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230005037.53</v>
      </c>
      <c r="E17" s="19">
        <v>211217925.30999991</v>
      </c>
      <c r="F17" s="20">
        <f t="shared" si="0"/>
        <v>0.59247664883590434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18787112.220000088</v>
      </c>
      <c r="C26" s="18">
        <v>63251.39</v>
      </c>
      <c r="D26" s="34">
        <f t="shared" si="1"/>
        <v>52.698772005610344</v>
      </c>
      <c r="E26" s="35">
        <f t="shared" si="2"/>
        <v>0.17742325385694249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18787112.220000088</v>
      </c>
      <c r="C29" s="36">
        <f>SUM(C23:C28)</f>
        <v>117876.39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495825.13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495825.13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19758421.379999999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19758421.379999999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133852.98000000001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20388099.489999998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30632</v>
      </c>
      <c r="E51" s="48">
        <v>386671706.02000004</v>
      </c>
      <c r="F51" s="43"/>
      <c r="G51" s="44"/>
    </row>
    <row r="52" spans="1:7" x14ac:dyDescent="0.35">
      <c r="A52" s="26" t="s">
        <v>44</v>
      </c>
      <c r="D52" s="10"/>
      <c r="E52" s="45">
        <f>D12-E12</f>
        <v>18787112.220000088</v>
      </c>
      <c r="F52" s="43"/>
      <c r="G52" s="44"/>
    </row>
    <row r="53" spans="1:7" x14ac:dyDescent="0.35">
      <c r="A53" s="26"/>
      <c r="D53" s="55">
        <v>29920</v>
      </c>
      <c r="E53" s="56">
        <f>E51-E52</f>
        <v>367884593.79999995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20388099.489999998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20388099.489999998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336064.03</v>
      </c>
      <c r="F64" s="43"/>
      <c r="G64" s="44"/>
    </row>
    <row r="65" spans="1:7" x14ac:dyDescent="0.35">
      <c r="A65" s="41" t="s">
        <v>51</v>
      </c>
      <c r="E65" s="57">
        <v>336064.03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63251.39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63251.39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117876.39</v>
      </c>
      <c r="F110" s="43"/>
      <c r="G110" s="44"/>
    </row>
    <row r="111" spans="1:7" x14ac:dyDescent="0.35">
      <c r="A111" s="58" t="s">
        <v>86</v>
      </c>
      <c r="E111" s="12">
        <f>E74+E82+E90+E98+E106</f>
        <v>117876.39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19934159.073408332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18787112.220000088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18787112.220000088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1147046.8534082435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1147046.8534082435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1.4517812099999999E-2</v>
      </c>
      <c r="F153" s="43"/>
      <c r="G153" s="44"/>
    </row>
    <row r="154" spans="1:256" x14ac:dyDescent="0.35">
      <c r="A154" s="26" t="s">
        <v>114</v>
      </c>
      <c r="E154" s="60">
        <v>31.576574000000001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245442.32</v>
      </c>
      <c r="E157" s="2">
        <v>13</v>
      </c>
      <c r="F157" s="65"/>
      <c r="G157" s="44"/>
    </row>
    <row r="158" spans="1:256" x14ac:dyDescent="0.35">
      <c r="A158" s="26" t="s">
        <v>116</v>
      </c>
      <c r="D158" s="61">
        <v>133852.98000000001</v>
      </c>
      <c r="F158" s="43"/>
      <c r="G158" s="44"/>
    </row>
    <row r="159" spans="1:256" x14ac:dyDescent="0.35">
      <c r="A159" s="2" t="s">
        <v>117</v>
      </c>
      <c r="D159" s="22">
        <f>+D157-D158</f>
        <v>111589.34</v>
      </c>
    </row>
    <row r="160" spans="1:256" x14ac:dyDescent="0.35">
      <c r="A160" s="26" t="s">
        <v>118</v>
      </c>
      <c r="D160" s="12">
        <v>403276831.91000003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1.2599949999999999E-4</v>
      </c>
      <c r="F162" s="65"/>
      <c r="G162" s="44"/>
    </row>
    <row r="163" spans="1:7" x14ac:dyDescent="0.35">
      <c r="A163" s="26" t="s">
        <v>120</v>
      </c>
      <c r="D163" s="66">
        <v>1.1842363000000001E-3</v>
      </c>
      <c r="F163" s="65"/>
      <c r="G163" s="44"/>
    </row>
    <row r="164" spans="1:7" x14ac:dyDescent="0.35">
      <c r="A164" s="26" t="s">
        <v>121</v>
      </c>
      <c r="D164" s="66">
        <v>1.9334192999999999E-3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3.3204785746254895E-3</v>
      </c>
      <c r="F165" s="43"/>
      <c r="G165" s="44"/>
    </row>
    <row r="166" spans="1:7" x14ac:dyDescent="0.35">
      <c r="A166" s="26" t="s">
        <v>123</v>
      </c>
      <c r="D166" s="64">
        <f>AVERAGE(D162:D165)</f>
        <v>1.6410334186563724E-3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2083489.92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2147887.7200000002</v>
      </c>
      <c r="E171" s="68">
        <v>131</v>
      </c>
      <c r="F171" s="66">
        <v>5.6040678528185327E-3</v>
      </c>
      <c r="G171" s="44"/>
    </row>
    <row r="172" spans="1:7" x14ac:dyDescent="0.35">
      <c r="A172" s="41" t="s">
        <v>128</v>
      </c>
      <c r="D172" s="57">
        <v>505493.29</v>
      </c>
      <c r="E172" s="68">
        <v>29</v>
      </c>
      <c r="F172" s="66">
        <v>1.318885838364249E-3</v>
      </c>
      <c r="G172" s="44"/>
    </row>
    <row r="173" spans="1:7" x14ac:dyDescent="0.35">
      <c r="A173" s="41" t="s">
        <v>129</v>
      </c>
      <c r="D173" s="19">
        <v>48952.31</v>
      </c>
      <c r="E173" s="69">
        <v>4</v>
      </c>
      <c r="F173" s="66">
        <v>1.2772179115219632E-4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2702333.3200000003</v>
      </c>
      <c r="E175" s="68">
        <f>SUM(E171:E174)</f>
        <v>164</v>
      </c>
      <c r="F175" s="74">
        <f>SUM(F171:F174)</f>
        <v>7.0506754823349786E-3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9.5978589999999998E-4</v>
      </c>
      <c r="E178" s="66">
        <v>8.1211930000000003E-4</v>
      </c>
      <c r="F178" s="65"/>
      <c r="G178" s="44"/>
    </row>
    <row r="179" spans="1:7" x14ac:dyDescent="0.35">
      <c r="A179" s="26" t="s">
        <v>134</v>
      </c>
      <c r="D179" s="66">
        <v>1.3295990999999999E-3</v>
      </c>
      <c r="E179" s="66">
        <v>1.0853258000000001E-3</v>
      </c>
      <c r="F179" s="65"/>
      <c r="G179" s="44"/>
    </row>
    <row r="180" spans="1:7" x14ac:dyDescent="0.35">
      <c r="A180" s="26" t="s">
        <v>135</v>
      </c>
      <c r="D180" s="66">
        <v>1.1861471000000001E-3</v>
      </c>
      <c r="E180" s="66">
        <v>8.8143119999999997E-4</v>
      </c>
      <c r="F180" s="65"/>
      <c r="G180" s="44"/>
    </row>
    <row r="181" spans="1:7" x14ac:dyDescent="0.35">
      <c r="A181" s="26" t="s">
        <v>136</v>
      </c>
      <c r="D181" s="66">
        <v>1.4466076295164454E-3</v>
      </c>
      <c r="E181" s="66">
        <f>IF(D53&lt;=0,0,SUM('Aug23'!E172:E174)/D53)</f>
        <v>1.1029411764705882E-3</v>
      </c>
      <c r="F181" s="43"/>
      <c r="G181" s="44"/>
    </row>
    <row r="182" spans="1:7" x14ac:dyDescent="0.35">
      <c r="A182" s="26" t="s">
        <v>137</v>
      </c>
      <c r="D182" s="66">
        <f>AVERAGE(D178:D181)</f>
        <v>1.2305349323791111E-3</v>
      </c>
      <c r="E182" s="66">
        <f>AVERAGE(E178:E181)</f>
        <v>9.7045436911764708E-4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597969.26</v>
      </c>
      <c r="F184" s="43"/>
      <c r="G184" s="44"/>
    </row>
    <row r="185" spans="1:7" x14ac:dyDescent="0.35">
      <c r="A185" s="2" t="s">
        <v>139</v>
      </c>
      <c r="D185" s="63">
        <v>1.5601654945630429E-3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1094339.1000000001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50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2F54-DF61-44D7-BC83-6E1EAF8020D2}">
  <sheetPr codeName="Sheet9">
    <pageSetUpPr fitToPage="1"/>
  </sheetPr>
  <dimension ref="A1:IV228"/>
  <sheetViews>
    <sheetView showRuler="0" zoomScale="80" zoomScaleNormal="80" zoomScaleSheetLayoutView="90" workbookViewId="0">
      <selection activeCell="C8" sqref="C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45138</v>
      </c>
      <c r="C3" s="7" t="s">
        <v>2</v>
      </c>
      <c r="D3" s="2">
        <v>30</v>
      </c>
      <c r="E3" s="2" t="s">
        <v>3</v>
      </c>
      <c r="F3" s="8">
        <v>45108</v>
      </c>
      <c r="G3" s="2"/>
    </row>
    <row r="4" spans="1:13" ht="15.75" customHeight="1" x14ac:dyDescent="0.45">
      <c r="A4" s="2" t="s">
        <v>4</v>
      </c>
      <c r="B4" s="6">
        <v>45153</v>
      </c>
      <c r="C4" s="7" t="s">
        <v>5</v>
      </c>
      <c r="D4" s="9">
        <v>29</v>
      </c>
      <c r="E4" s="2" t="s">
        <v>6</v>
      </c>
      <c r="F4" s="8">
        <v>45138</v>
      </c>
      <c r="G4" s="2"/>
    </row>
    <row r="5" spans="1:13" ht="17.25" customHeight="1" x14ac:dyDescent="0.45">
      <c r="C5" s="5"/>
      <c r="E5" s="2" t="s">
        <v>7</v>
      </c>
      <c r="F5" s="8">
        <v>45124</v>
      </c>
      <c r="G5" s="2"/>
    </row>
    <row r="6" spans="1:13" ht="15.75" customHeight="1" x14ac:dyDescent="0.45">
      <c r="C6" s="5"/>
      <c r="E6" s="2" t="s">
        <v>8</v>
      </c>
      <c r="F6" s="8">
        <v>45153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423383949.32999998</v>
      </c>
      <c r="E10" s="19">
        <v>403276831.91000003</v>
      </c>
      <c r="F10" s="20">
        <f>IF(C12&lt;=0,0,E10/C12)</f>
        <v>0.38714575795594003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17858539.699999999</v>
      </c>
      <c r="E11" s="19">
        <v>16605125.890000001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405525409.63</v>
      </c>
      <c r="E12" s="19">
        <v>386671706.02000004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405525409.63</v>
      </c>
      <c r="E13" s="19">
        <f>SUM(E14:E19)</f>
        <v>386671706.02000004</v>
      </c>
      <c r="F13" s="20">
        <f>IF(C13&lt;=0,0,E13/C13)</f>
        <v>0.37120483712944308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248858741.13999999</v>
      </c>
      <c r="E17" s="19">
        <v>230005037.53000003</v>
      </c>
      <c r="F17" s="20">
        <f t="shared" si="0"/>
        <v>0.6451754208415148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18853703.609999955</v>
      </c>
      <c r="C26" s="18">
        <v>68436.149999999994</v>
      </c>
      <c r="D26" s="34">
        <f t="shared" si="1"/>
        <v>52.885564123422036</v>
      </c>
      <c r="E26" s="35">
        <f t="shared" si="2"/>
        <v>0.19196676016830294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18853703.609999955</v>
      </c>
      <c r="C29" s="36">
        <f>SUM(C23:C28)</f>
        <v>123061.15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505807.49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505807.49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19920587.530000001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19920587.530000001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118315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20544710.02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31327</v>
      </c>
      <c r="E51" s="48">
        <v>405525409.63</v>
      </c>
      <c r="F51" s="43"/>
      <c r="G51" s="44"/>
    </row>
    <row r="52" spans="1:7" x14ac:dyDescent="0.35">
      <c r="A52" s="26" t="s">
        <v>44</v>
      </c>
      <c r="D52" s="10"/>
      <c r="E52" s="45">
        <f>D12-E12</f>
        <v>18853703.609999955</v>
      </c>
      <c r="F52" s="43"/>
      <c r="G52" s="44"/>
    </row>
    <row r="53" spans="1:7" x14ac:dyDescent="0.35">
      <c r="A53" s="26"/>
      <c r="D53" s="55">
        <v>30632</v>
      </c>
      <c r="E53" s="56">
        <f>E51-E52</f>
        <v>386671706.02000004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20544710.02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20544710.02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352819.96</v>
      </c>
      <c r="F64" s="43"/>
      <c r="G64" s="44"/>
    </row>
    <row r="65" spans="1:7" x14ac:dyDescent="0.35">
      <c r="A65" s="41" t="s">
        <v>51</v>
      </c>
      <c r="E65" s="57">
        <v>352819.96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68436.149999999994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68436.149999999994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123061.15</v>
      </c>
      <c r="F110" s="43"/>
      <c r="G110" s="44"/>
    </row>
    <row r="111" spans="1:7" x14ac:dyDescent="0.35">
      <c r="A111" s="58" t="s">
        <v>86</v>
      </c>
      <c r="E111" s="12">
        <f>E74+E82+E90+E98+E106</f>
        <v>123061.15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20068828.912225001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18853703.609999955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18853703.609999955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1215125.3022250459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1215125.3022250459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1.4561418499999999E-2</v>
      </c>
      <c r="F153" s="43"/>
      <c r="G153" s="44"/>
    </row>
    <row r="154" spans="1:256" x14ac:dyDescent="0.35">
      <c r="A154" s="26" t="s">
        <v>114</v>
      </c>
      <c r="E154" s="60">
        <v>32.460279999999997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186529.89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118315</v>
      </c>
      <c r="F158" s="43"/>
      <c r="G158" s="44"/>
    </row>
    <row r="159" spans="1:256" x14ac:dyDescent="0.35">
      <c r="A159" s="2" t="s">
        <v>117</v>
      </c>
      <c r="D159" s="22">
        <f>+D157-D158</f>
        <v>68214.890000000014</v>
      </c>
    </row>
    <row r="160" spans="1:256" x14ac:dyDescent="0.35">
      <c r="A160" s="26" t="s">
        <v>118</v>
      </c>
      <c r="D160" s="12">
        <v>423383949.32999998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-4.3105180000000001E-4</v>
      </c>
      <c r="F162" s="65"/>
      <c r="G162" s="44"/>
    </row>
    <row r="163" spans="1:7" x14ac:dyDescent="0.35">
      <c r="A163" s="26" t="s">
        <v>120</v>
      </c>
      <c r="D163" s="66">
        <v>1.2599949999999999E-4</v>
      </c>
      <c r="F163" s="65"/>
      <c r="G163" s="44"/>
    </row>
    <row r="164" spans="1:7" x14ac:dyDescent="0.35">
      <c r="A164" s="26" t="s">
        <v>121</v>
      </c>
      <c r="D164" s="66">
        <v>1.1842363000000001E-3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1.9334192552537505E-3</v>
      </c>
      <c r="F165" s="43"/>
      <c r="G165" s="44"/>
    </row>
    <row r="166" spans="1:7" x14ac:dyDescent="0.35">
      <c r="A166" s="26" t="s">
        <v>123</v>
      </c>
      <c r="D166" s="64">
        <f>AVERAGE(D162:D165)</f>
        <v>7.0315081381343769E-4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1971900.58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2429825.14</v>
      </c>
      <c r="E171" s="68">
        <v>145</v>
      </c>
      <c r="F171" s="66">
        <v>6.0252038989987607E-3</v>
      </c>
      <c r="G171" s="44"/>
    </row>
    <row r="172" spans="1:7" x14ac:dyDescent="0.35">
      <c r="A172" s="41" t="s">
        <v>128</v>
      </c>
      <c r="D172" s="57">
        <v>315138.63</v>
      </c>
      <c r="E172" s="68">
        <v>18</v>
      </c>
      <c r="F172" s="66">
        <v>7.8144491590910437E-4</v>
      </c>
      <c r="G172" s="44"/>
    </row>
    <row r="173" spans="1:7" x14ac:dyDescent="0.35">
      <c r="A173" s="41" t="s">
        <v>129</v>
      </c>
      <c r="D173" s="19">
        <v>163207.03</v>
      </c>
      <c r="E173" s="69">
        <v>9</v>
      </c>
      <c r="F173" s="66">
        <v>4.0470222211134408E-4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2908170.8</v>
      </c>
      <c r="E175" s="68">
        <f>SUM(E171:E174)</f>
        <v>172</v>
      </c>
      <c r="F175" s="74">
        <f>SUM(F171:F174)</f>
        <v>7.2113510370192093E-3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1.0114729999999999E-3</v>
      </c>
      <c r="E178" s="66">
        <v>7.9710589999999997E-4</v>
      </c>
      <c r="F178" s="65"/>
      <c r="G178" s="44"/>
    </row>
    <row r="179" spans="1:7" x14ac:dyDescent="0.35">
      <c r="A179" s="26" t="s">
        <v>134</v>
      </c>
      <c r="D179" s="66">
        <v>9.5978589999999998E-4</v>
      </c>
      <c r="E179" s="66">
        <v>8.1211930000000003E-4</v>
      </c>
      <c r="F179" s="65"/>
      <c r="G179" s="44"/>
    </row>
    <row r="180" spans="1:7" x14ac:dyDescent="0.35">
      <c r="A180" s="26" t="s">
        <v>135</v>
      </c>
      <c r="D180" s="66">
        <v>1.3295990999999999E-3</v>
      </c>
      <c r="E180" s="66">
        <v>1.0853258000000001E-3</v>
      </c>
      <c r="F180" s="65"/>
      <c r="G180" s="44"/>
    </row>
    <row r="181" spans="1:7" x14ac:dyDescent="0.35">
      <c r="A181" s="26" t="s">
        <v>136</v>
      </c>
      <c r="D181" s="66">
        <v>1.1861471380204486E-3</v>
      </c>
      <c r="E181" s="66">
        <f>IF(D53&lt;=0,0,SUM('Jul23'!E172:E174)/D53)</f>
        <v>8.8143118307652129E-4</v>
      </c>
      <c r="F181" s="43"/>
      <c r="G181" s="44"/>
    </row>
    <row r="182" spans="1:7" x14ac:dyDescent="0.35">
      <c r="A182" s="26" t="s">
        <v>137</v>
      </c>
      <c r="D182" s="66">
        <f>AVERAGE(D178:D181)</f>
        <v>1.121751284505112E-3</v>
      </c>
      <c r="E182" s="66">
        <f>AVERAGE(E178:E181)</f>
        <v>8.9399554576913027E-4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542907.38</v>
      </c>
      <c r="F184" s="43"/>
      <c r="G184" s="44"/>
    </row>
    <row r="185" spans="1:7" x14ac:dyDescent="0.35">
      <c r="A185" s="2" t="s">
        <v>139</v>
      </c>
      <c r="D185" s="63">
        <v>1.3462399449744773E-3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1447678.16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82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6ED51-9A8D-44B2-B723-74986B14A581}">
  <sheetPr codeName="Sheet11">
    <pageSetUpPr fitToPage="1"/>
  </sheetPr>
  <dimension ref="A1:IV228"/>
  <sheetViews>
    <sheetView showRuler="0" zoomScale="80" zoomScaleNormal="80" zoomScaleSheetLayoutView="90" workbookViewId="0">
      <selection activeCell="A16" sqref="A16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45107</v>
      </c>
      <c r="C3" s="7" t="s">
        <v>2</v>
      </c>
      <c r="D3" s="2">
        <v>30</v>
      </c>
      <c r="E3" s="2" t="s">
        <v>3</v>
      </c>
      <c r="F3" s="8">
        <v>45078</v>
      </c>
      <c r="G3" s="2"/>
    </row>
    <row r="4" spans="1:13" ht="15.75" customHeight="1" x14ac:dyDescent="0.45">
      <c r="A4" s="2" t="s">
        <v>4</v>
      </c>
      <c r="B4" s="6">
        <v>45124</v>
      </c>
      <c r="C4" s="7" t="s">
        <v>5</v>
      </c>
      <c r="D4" s="9">
        <v>32</v>
      </c>
      <c r="E4" s="2" t="s">
        <v>6</v>
      </c>
      <c r="F4" s="8">
        <v>45107</v>
      </c>
      <c r="G4" s="2"/>
    </row>
    <row r="5" spans="1:13" ht="17.25" customHeight="1" x14ac:dyDescent="0.45">
      <c r="C5" s="5"/>
      <c r="E5" s="2" t="s">
        <v>7</v>
      </c>
      <c r="F5" s="8">
        <v>45092</v>
      </c>
      <c r="G5" s="2"/>
    </row>
    <row r="6" spans="1:13" ht="15.75" customHeight="1" x14ac:dyDescent="0.45">
      <c r="C6" s="5"/>
      <c r="E6" s="2" t="s">
        <v>8</v>
      </c>
      <c r="F6" s="8">
        <v>45124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444730873.82999998</v>
      </c>
      <c r="E10" s="19">
        <v>423383949.32999998</v>
      </c>
      <c r="F10" s="20">
        <f>IF(C12&lt;=0,0,E10/C12)</f>
        <v>0.40644859064535233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19202788.559999999</v>
      </c>
      <c r="E11" s="19">
        <v>17858539.699999999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425528085.26999998</v>
      </c>
      <c r="E12" s="19">
        <v>405525409.63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425528085.26999998</v>
      </c>
      <c r="E13" s="19">
        <f>SUM(E14:E19)</f>
        <v>405525409.63</v>
      </c>
      <c r="F13" s="20">
        <f>IF(C13&lt;=0,0,E13/C13)</f>
        <v>0.38930439256336158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268861416.77999997</v>
      </c>
      <c r="E17" s="19">
        <v>248858741.13999999</v>
      </c>
      <c r="F17" s="20">
        <f t="shared" si="0"/>
        <v>0.69806098496493685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20002675.639999986</v>
      </c>
      <c r="C26" s="18">
        <v>73936.89</v>
      </c>
      <c r="D26" s="34">
        <f t="shared" si="1"/>
        <v>56.108487068723662</v>
      </c>
      <c r="E26" s="35">
        <f t="shared" si="2"/>
        <v>0.20739660589060308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20002675.639999986</v>
      </c>
      <c r="C29" s="36">
        <f>SUM(C23:C28)</f>
        <v>128561.89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552780.36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552780.36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21191279.43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21191279.43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111756.2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21855815.989999998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32015</v>
      </c>
      <c r="E51" s="48">
        <v>425528085.26999998</v>
      </c>
      <c r="F51" s="43"/>
      <c r="G51" s="44"/>
    </row>
    <row r="52" spans="1:7" x14ac:dyDescent="0.35">
      <c r="A52" s="26" t="s">
        <v>44</v>
      </c>
      <c r="D52" s="10"/>
      <c r="E52" s="45">
        <f>D12-E12</f>
        <v>20002675.639999986</v>
      </c>
      <c r="F52" s="43"/>
      <c r="G52" s="44"/>
    </row>
    <row r="53" spans="1:7" x14ac:dyDescent="0.35">
      <c r="A53" s="26"/>
      <c r="D53" s="55">
        <v>31327</v>
      </c>
      <c r="E53" s="56">
        <f>E51-E52</f>
        <v>405525409.63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21855815.989999998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21855815.989999998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370609.06</v>
      </c>
      <c r="F64" s="43"/>
      <c r="G64" s="44"/>
    </row>
    <row r="65" spans="1:7" x14ac:dyDescent="0.35">
      <c r="A65" s="41" t="s">
        <v>51</v>
      </c>
      <c r="E65" s="57">
        <v>370609.06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73936.89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73936.89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128561.89</v>
      </c>
      <c r="F110" s="43"/>
      <c r="G110" s="44"/>
    </row>
    <row r="111" spans="1:7" x14ac:dyDescent="0.35">
      <c r="A111" s="58" t="s">
        <v>86</v>
      </c>
      <c r="E111" s="12">
        <f>E74+E82+E90+E98+E106</f>
        <v>128561.89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21356645.038474999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20002675.639999986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20002675.639999986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1353969.3984750137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1353969.3984750137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1.4601350000000001E-2</v>
      </c>
      <c r="F153" s="43"/>
      <c r="G153" s="44"/>
    </row>
    <row r="154" spans="1:256" x14ac:dyDescent="0.35">
      <c r="A154" s="26" t="s">
        <v>114</v>
      </c>
      <c r="E154" s="60">
        <v>33.333362999999999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155645.07</v>
      </c>
      <c r="E157" s="2">
        <v>9</v>
      </c>
      <c r="F157" s="65"/>
      <c r="G157" s="44"/>
    </row>
    <row r="158" spans="1:256" x14ac:dyDescent="0.35">
      <c r="A158" s="26" t="s">
        <v>116</v>
      </c>
      <c r="D158" s="61">
        <v>111756.2</v>
      </c>
      <c r="F158" s="43"/>
      <c r="G158" s="44"/>
    </row>
    <row r="159" spans="1:256" x14ac:dyDescent="0.35">
      <c r="A159" s="2" t="s">
        <v>117</v>
      </c>
      <c r="D159" s="22">
        <f>+D157-D158</f>
        <v>43888.87000000001</v>
      </c>
    </row>
    <row r="160" spans="1:256" x14ac:dyDescent="0.35">
      <c r="A160" s="26" t="s">
        <v>118</v>
      </c>
      <c r="D160" s="12">
        <v>444730873.82999998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2.1315136E-3</v>
      </c>
      <c r="F162" s="65"/>
      <c r="G162" s="44"/>
    </row>
    <row r="163" spans="1:7" x14ac:dyDescent="0.35">
      <c r="A163" s="26" t="s">
        <v>120</v>
      </c>
      <c r="D163" s="66">
        <v>-4.3105180000000001E-4</v>
      </c>
      <c r="F163" s="65"/>
      <c r="G163" s="44"/>
    </row>
    <row r="164" spans="1:7" x14ac:dyDescent="0.35">
      <c r="A164" s="26" t="s">
        <v>121</v>
      </c>
      <c r="D164" s="66">
        <v>1.2599949999999999E-4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1.1842362898360872E-3</v>
      </c>
      <c r="F165" s="43"/>
      <c r="G165" s="44"/>
    </row>
    <row r="166" spans="1:7" x14ac:dyDescent="0.35">
      <c r="A166" s="26" t="s">
        <v>123</v>
      </c>
      <c r="D166" s="64">
        <f>AVERAGE(D162:D165)</f>
        <v>7.526743974590218E-4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1903685.6900000002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1535645.42</v>
      </c>
      <c r="E171" s="68">
        <v>91</v>
      </c>
      <c r="F171" s="66">
        <v>3.6270751936395801E-3</v>
      </c>
      <c r="G171" s="44"/>
    </row>
    <row r="172" spans="1:7" x14ac:dyDescent="0.35">
      <c r="A172" s="41" t="s">
        <v>128</v>
      </c>
      <c r="D172" s="57">
        <v>484536.31</v>
      </c>
      <c r="E172" s="68">
        <v>29</v>
      </c>
      <c r="F172" s="66">
        <v>1.1444371256085E-3</v>
      </c>
      <c r="G172" s="44"/>
    </row>
    <row r="173" spans="1:7" x14ac:dyDescent="0.35">
      <c r="A173" s="41" t="s">
        <v>129</v>
      </c>
      <c r="D173" s="19">
        <v>78394.59</v>
      </c>
      <c r="E173" s="69">
        <v>5</v>
      </c>
      <c r="F173" s="66">
        <v>1.8516193191560167E-4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2098576.3199999998</v>
      </c>
      <c r="E175" s="68">
        <f>SUM(E171:E174)</f>
        <v>125</v>
      </c>
      <c r="F175" s="74">
        <f>SUM(F171:F174)</f>
        <v>4.9566742511636813E-3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9.0978040000000004E-4</v>
      </c>
      <c r="E178" s="66">
        <v>6.9297979999999998E-4</v>
      </c>
      <c r="F178" s="65"/>
      <c r="G178" s="44"/>
    </row>
    <row r="179" spans="1:7" x14ac:dyDescent="0.35">
      <c r="A179" s="26" t="s">
        <v>134</v>
      </c>
      <c r="D179" s="66">
        <v>1.0114729999999999E-3</v>
      </c>
      <c r="E179" s="66">
        <v>7.9710589999999997E-4</v>
      </c>
      <c r="F179" s="65"/>
      <c r="G179" s="44"/>
    </row>
    <row r="180" spans="1:7" x14ac:dyDescent="0.35">
      <c r="A180" s="26" t="s">
        <v>135</v>
      </c>
      <c r="D180" s="66">
        <v>9.5978589999999998E-4</v>
      </c>
      <c r="E180" s="66">
        <v>8.1211930000000003E-4</v>
      </c>
      <c r="F180" s="65"/>
      <c r="G180" s="44"/>
    </row>
    <row r="181" spans="1:7" x14ac:dyDescent="0.35">
      <c r="A181" s="26" t="s">
        <v>136</v>
      </c>
      <c r="D181" s="66">
        <v>1.3295990575241017E-3</v>
      </c>
      <c r="E181" s="66">
        <f>IF(D53&lt;=0,0,SUM('Jun23'!E172:E174)/D53)</f>
        <v>1.0853257573339291E-3</v>
      </c>
      <c r="F181" s="43"/>
      <c r="G181" s="44"/>
    </row>
    <row r="182" spans="1:7" x14ac:dyDescent="0.35">
      <c r="A182" s="26" t="s">
        <v>137</v>
      </c>
      <c r="D182" s="66">
        <f>AVERAGE(D178:D181)</f>
        <v>1.0526595893810254E-3</v>
      </c>
      <c r="E182" s="66">
        <f>AVERAGE(E178:E181)</f>
        <v>8.468826893334822E-4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562930.9</v>
      </c>
      <c r="F184" s="43"/>
      <c r="G184" s="44"/>
    </row>
    <row r="185" spans="1:7" x14ac:dyDescent="0.35">
      <c r="A185" s="2" t="s">
        <v>139</v>
      </c>
      <c r="D185" s="63">
        <v>1.3295990575241017E-3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1093506.8899999999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66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C4FA-269E-4A9B-9C83-52B6C1F36A8E}">
  <sheetPr codeName="Sheet12">
    <pageSetUpPr fitToPage="1"/>
  </sheetPr>
  <dimension ref="A1:IV228"/>
  <sheetViews>
    <sheetView showRuler="0" zoomScale="80" zoomScaleNormal="80" zoomScaleSheetLayoutView="90" workbookViewId="0">
      <selection activeCell="C15" sqref="C15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45077</v>
      </c>
      <c r="C3" s="7" t="s">
        <v>2</v>
      </c>
      <c r="D3" s="2">
        <v>30</v>
      </c>
      <c r="E3" s="2" t="s">
        <v>3</v>
      </c>
      <c r="F3" s="8">
        <v>45047</v>
      </c>
      <c r="G3" s="2"/>
    </row>
    <row r="4" spans="1:13" ht="15.75" customHeight="1" x14ac:dyDescent="0.45">
      <c r="A4" s="2" t="s">
        <v>4</v>
      </c>
      <c r="B4" s="6">
        <v>45092</v>
      </c>
      <c r="C4" s="7" t="s">
        <v>5</v>
      </c>
      <c r="D4" s="9">
        <v>31</v>
      </c>
      <c r="E4" s="2" t="s">
        <v>6</v>
      </c>
      <c r="F4" s="8">
        <v>45077</v>
      </c>
      <c r="G4" s="2"/>
    </row>
    <row r="5" spans="1:13" ht="17.25" customHeight="1" x14ac:dyDescent="0.45">
      <c r="C5" s="5"/>
      <c r="E5" s="2" t="s">
        <v>7</v>
      </c>
      <c r="F5" s="8">
        <v>45061</v>
      </c>
      <c r="G5" s="2"/>
    </row>
    <row r="6" spans="1:13" ht="15.75" customHeight="1" x14ac:dyDescent="0.45">
      <c r="C6" s="5"/>
      <c r="E6" s="2" t="s">
        <v>8</v>
      </c>
      <c r="F6" s="8">
        <v>45092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466813114.52999997</v>
      </c>
      <c r="E10" s="19">
        <v>444730873.82999998</v>
      </c>
      <c r="F10" s="20">
        <f>IF(C12&lt;=0,0,E10/C12)</f>
        <v>0.42694163812948127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20644989.489999998</v>
      </c>
      <c r="E11" s="19">
        <v>19202788.559999999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446168125.03999996</v>
      </c>
      <c r="E12" s="19">
        <v>425528085.26999998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446168125.04000002</v>
      </c>
      <c r="E13" s="19">
        <f>SUM(E14:E19)</f>
        <v>425528085.27000004</v>
      </c>
      <c r="F13" s="20">
        <f>IF(C13&lt;=0,0,E13/C13)</f>
        <v>0.40850696114414947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289501456.55000001</v>
      </c>
      <c r="E17" s="19">
        <v>268861416.78000003</v>
      </c>
      <c r="F17" s="20">
        <f t="shared" si="0"/>
        <v>0.75416947203366069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20640039.769999981</v>
      </c>
      <c r="C26" s="18">
        <v>79612.899999999994</v>
      </c>
      <c r="D26" s="34">
        <f t="shared" si="1"/>
        <v>57.896324740532904</v>
      </c>
      <c r="E26" s="35">
        <f t="shared" si="2"/>
        <v>0.22331809256661989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20640039.769999981</v>
      </c>
      <c r="C29" s="36">
        <f>SUM(C23:C28)</f>
        <v>134237.9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591480.65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591480.65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21891765.98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21891765.98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185573.2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22668819.829999998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32618</v>
      </c>
      <c r="E51" s="48">
        <v>446168125.03999996</v>
      </c>
      <c r="F51" s="43"/>
      <c r="G51" s="44"/>
    </row>
    <row r="52" spans="1:7" x14ac:dyDescent="0.35">
      <c r="A52" s="26" t="s">
        <v>44</v>
      </c>
      <c r="D52" s="10"/>
      <c r="E52" s="45">
        <f>D12-E12</f>
        <v>20640039.769999981</v>
      </c>
      <c r="F52" s="43"/>
      <c r="G52" s="44"/>
    </row>
    <row r="53" spans="1:7" x14ac:dyDescent="0.35">
      <c r="A53" s="26"/>
      <c r="D53" s="55">
        <v>32015</v>
      </c>
      <c r="E53" s="56">
        <f>E51-E52</f>
        <v>425528085.26999998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22668819.829999998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22668819.829999998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389010.93</v>
      </c>
      <c r="F64" s="43"/>
      <c r="G64" s="44"/>
    </row>
    <row r="65" spans="1:7" x14ac:dyDescent="0.35">
      <c r="A65" s="41" t="s">
        <v>51</v>
      </c>
      <c r="E65" s="57">
        <v>389010.93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79612.899999999994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79612.899999999994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134237.9</v>
      </c>
      <c r="F110" s="43"/>
      <c r="G110" s="44"/>
    </row>
    <row r="111" spans="1:7" x14ac:dyDescent="0.35">
      <c r="A111" s="58" t="s">
        <v>86</v>
      </c>
      <c r="E111" s="12">
        <f>E74+E82+E90+E98+E106</f>
        <v>134237.9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22145571.001224998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20640039.769999981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20640039.769999981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1505531.2312250175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1505531.2312250175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1.46609198E-2</v>
      </c>
      <c r="F153" s="43"/>
      <c r="G153" s="44"/>
    </row>
    <row r="154" spans="1:256" x14ac:dyDescent="0.35">
      <c r="A154" s="26" t="s">
        <v>114</v>
      </c>
      <c r="E154" s="60">
        <v>34.226596000000001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190474.72</v>
      </c>
      <c r="E157" s="2">
        <v>11</v>
      </c>
      <c r="F157" s="65"/>
      <c r="G157" s="44"/>
    </row>
    <row r="158" spans="1:256" x14ac:dyDescent="0.35">
      <c r="A158" s="26" t="s">
        <v>116</v>
      </c>
      <c r="D158" s="61">
        <v>185573.2</v>
      </c>
      <c r="F158" s="43"/>
      <c r="G158" s="44"/>
    </row>
    <row r="159" spans="1:256" x14ac:dyDescent="0.35">
      <c r="A159" s="2" t="s">
        <v>117</v>
      </c>
      <c r="D159" s="22">
        <f>+D157-D158</f>
        <v>4901.5199999999895</v>
      </c>
    </row>
    <row r="160" spans="1:256" x14ac:dyDescent="0.35">
      <c r="A160" s="26" t="s">
        <v>118</v>
      </c>
      <c r="D160" s="12">
        <v>466813114.52999997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5.3129147999999996E-3</v>
      </c>
      <c r="F162" s="65"/>
      <c r="G162" s="44"/>
    </row>
    <row r="163" spans="1:7" x14ac:dyDescent="0.35">
      <c r="A163" s="26" t="s">
        <v>120</v>
      </c>
      <c r="D163" s="66">
        <v>2.1315136E-3</v>
      </c>
      <c r="F163" s="65"/>
      <c r="G163" s="44"/>
    </row>
    <row r="164" spans="1:7" x14ac:dyDescent="0.35">
      <c r="A164" s="26" t="s">
        <v>121</v>
      </c>
      <c r="D164" s="66">
        <v>-4.3105180000000001E-4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1.2599954493399282E-4</v>
      </c>
      <c r="F165" s="43"/>
      <c r="G165" s="44"/>
    </row>
    <row r="166" spans="1:7" x14ac:dyDescent="0.35">
      <c r="A166" s="26" t="s">
        <v>123</v>
      </c>
      <c r="D166" s="64">
        <f>AVERAGE(D162:D165)</f>
        <v>1.784844036233498E-3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1859796.82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1828445.2</v>
      </c>
      <c r="E171" s="68">
        <v>103</v>
      </c>
      <c r="F171" s="66">
        <v>4.1113520728919082E-3</v>
      </c>
      <c r="G171" s="44"/>
    </row>
    <row r="172" spans="1:7" x14ac:dyDescent="0.35">
      <c r="A172" s="41" t="s">
        <v>128</v>
      </c>
      <c r="D172" s="57">
        <v>334119.12</v>
      </c>
      <c r="E172" s="68">
        <v>19</v>
      </c>
      <c r="F172" s="66">
        <v>7.5128384301854933E-4</v>
      </c>
      <c r="G172" s="44"/>
    </row>
    <row r="173" spans="1:7" x14ac:dyDescent="0.35">
      <c r="A173" s="41" t="s">
        <v>129</v>
      </c>
      <c r="D173" s="19">
        <v>92727.3</v>
      </c>
      <c r="E173" s="69">
        <v>7</v>
      </c>
      <c r="F173" s="66">
        <v>2.0850205249173988E-4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2255291.6199999996</v>
      </c>
      <c r="E175" s="68">
        <f>SUM(E171:E174)</f>
        <v>129</v>
      </c>
      <c r="F175" s="74">
        <f>SUM(F171:F174)</f>
        <v>5.0711379684021977E-3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1.0890457000000001E-3</v>
      </c>
      <c r="E178" s="66">
        <v>8.8718019999999996E-4</v>
      </c>
      <c r="F178" s="65"/>
      <c r="G178" s="44"/>
    </row>
    <row r="179" spans="1:7" x14ac:dyDescent="0.35">
      <c r="A179" s="26" t="s">
        <v>134</v>
      </c>
      <c r="D179" s="66">
        <v>9.0978040000000004E-4</v>
      </c>
      <c r="E179" s="66">
        <v>6.9297979999999998E-4</v>
      </c>
      <c r="F179" s="65"/>
      <c r="G179" s="44"/>
    </row>
    <row r="180" spans="1:7" x14ac:dyDescent="0.35">
      <c r="A180" s="26" t="s">
        <v>135</v>
      </c>
      <c r="D180" s="66">
        <v>1.0114729999999999E-3</v>
      </c>
      <c r="E180" s="66">
        <v>7.9710589999999997E-4</v>
      </c>
      <c r="F180" s="65"/>
      <c r="G180" s="44"/>
    </row>
    <row r="181" spans="1:7" x14ac:dyDescent="0.35">
      <c r="A181" s="26" t="s">
        <v>136</v>
      </c>
      <c r="D181" s="66">
        <v>9.5978589551028919E-4</v>
      </c>
      <c r="E181" s="66">
        <f>IF(D53&lt;=0,0,SUM('May23'!E172:E174)/D53)</f>
        <v>8.1211931906918636E-4</v>
      </c>
      <c r="F181" s="43"/>
      <c r="G181" s="44"/>
    </row>
    <row r="182" spans="1:7" x14ac:dyDescent="0.35">
      <c r="A182" s="26" t="s">
        <v>137</v>
      </c>
      <c r="D182" s="66">
        <f>AVERAGE(D178:D181)</f>
        <v>9.9252124887757231E-4</v>
      </c>
      <c r="E182" s="66">
        <f>AVERAGE(E178:E181)</f>
        <v>7.9734630476729657E-4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516010.97</v>
      </c>
      <c r="F184" s="43"/>
      <c r="G184" s="44"/>
    </row>
    <row r="185" spans="1:7" x14ac:dyDescent="0.35">
      <c r="A185" s="2" t="s">
        <v>139</v>
      </c>
      <c r="D185" s="63">
        <v>1.1602769233359927E-3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1344227.93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70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EFCD-9686-4644-9AEC-CB2EF677057E}">
  <sheetPr codeName="Sheet8">
    <pageSetUpPr fitToPage="1"/>
  </sheetPr>
  <dimension ref="A1:IV228"/>
  <sheetViews>
    <sheetView showRuler="0" zoomScale="80" zoomScaleNormal="80" zoomScaleSheetLayoutView="90" workbookViewId="0">
      <selection activeCell="B18" sqref="B18"/>
    </sheetView>
  </sheetViews>
  <sheetFormatPr defaultColWidth="9.1796875" defaultRowHeight="17.5" x14ac:dyDescent="0.35"/>
  <cols>
    <col min="1" max="1" width="43.453125" style="2" customWidth="1"/>
    <col min="2" max="2" width="23.81640625" style="2" customWidth="1"/>
    <col min="3" max="3" width="26.81640625" style="2" customWidth="1"/>
    <col min="4" max="4" width="24.7265625" style="2" customWidth="1"/>
    <col min="5" max="5" width="39.26953125" style="2" bestFit="1" customWidth="1"/>
    <col min="6" max="6" width="23.81640625" style="3" customWidth="1"/>
    <col min="7" max="7" width="34.54296875" style="4" customWidth="1"/>
    <col min="8" max="9" width="34.54296875" style="2" customWidth="1"/>
    <col min="10" max="10" width="9.1796875" style="2"/>
    <col min="11" max="11" width="9.54296875" style="2" bestFit="1" customWidth="1"/>
    <col min="12" max="16384" width="9.1796875" style="2"/>
  </cols>
  <sheetData>
    <row r="1" spans="1:13" ht="18" x14ac:dyDescent="0.35">
      <c r="A1" s="1" t="s">
        <v>0</v>
      </c>
    </row>
    <row r="2" spans="1:13" ht="15.75" customHeight="1" x14ac:dyDescent="0.45">
      <c r="C2" s="5"/>
    </row>
    <row r="3" spans="1:13" ht="15.75" customHeight="1" x14ac:dyDescent="0.45">
      <c r="A3" s="2" t="s">
        <v>1</v>
      </c>
      <c r="B3" s="6">
        <v>45046</v>
      </c>
      <c r="C3" s="7" t="s">
        <v>2</v>
      </c>
      <c r="D3" s="2">
        <v>30</v>
      </c>
      <c r="E3" s="2" t="s">
        <v>3</v>
      </c>
      <c r="F3" s="8">
        <v>45017</v>
      </c>
      <c r="G3" s="2"/>
    </row>
    <row r="4" spans="1:13" ht="15.75" customHeight="1" x14ac:dyDescent="0.45">
      <c r="A4" s="2" t="s">
        <v>4</v>
      </c>
      <c r="B4" s="6">
        <v>45061</v>
      </c>
      <c r="C4" s="7" t="s">
        <v>5</v>
      </c>
      <c r="D4" s="9">
        <v>28</v>
      </c>
      <c r="E4" s="2" t="s">
        <v>6</v>
      </c>
      <c r="F4" s="8">
        <v>45046</v>
      </c>
      <c r="G4" s="2"/>
    </row>
    <row r="5" spans="1:13" ht="17.25" customHeight="1" x14ac:dyDescent="0.45">
      <c r="C5" s="5"/>
      <c r="E5" s="2" t="s">
        <v>7</v>
      </c>
      <c r="F5" s="8">
        <v>45033</v>
      </c>
      <c r="G5" s="2"/>
    </row>
    <row r="6" spans="1:13" ht="15.75" customHeight="1" x14ac:dyDescent="0.45">
      <c r="C6" s="5"/>
      <c r="E6" s="2" t="s">
        <v>8</v>
      </c>
      <c r="F6" s="8">
        <v>45061</v>
      </c>
      <c r="G6" s="2"/>
    </row>
    <row r="7" spans="1:13" x14ac:dyDescent="0.35">
      <c r="A7" s="10"/>
      <c r="B7" s="11"/>
      <c r="C7" s="12"/>
      <c r="D7" s="10"/>
      <c r="E7" s="10"/>
      <c r="F7" s="13"/>
    </row>
    <row r="8" spans="1:13" x14ac:dyDescent="0.35">
      <c r="A8" s="10"/>
      <c r="B8" s="10"/>
      <c r="C8" s="12"/>
      <c r="D8" s="10"/>
      <c r="E8" s="10"/>
      <c r="F8" s="13"/>
    </row>
    <row r="9" spans="1:13" x14ac:dyDescent="0.35"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35">
      <c r="A10" s="2" t="s">
        <v>14</v>
      </c>
      <c r="B10" s="16"/>
      <c r="C10" s="17">
        <v>1113826202.1400001</v>
      </c>
      <c r="D10" s="18">
        <v>486874724.38999999</v>
      </c>
      <c r="E10" s="19">
        <v>466813114.52999997</v>
      </c>
      <c r="F10" s="20">
        <f>IF(C12&lt;=0,0,E10/C12)</f>
        <v>0.4481405891643746</v>
      </c>
      <c r="G10" s="21"/>
      <c r="H10" s="22"/>
      <c r="I10" s="22"/>
      <c r="J10" s="22"/>
      <c r="K10" s="22"/>
      <c r="L10" s="22"/>
      <c r="M10" s="22"/>
    </row>
    <row r="11" spans="1:13" x14ac:dyDescent="0.35">
      <c r="A11" s="2" t="s">
        <v>15</v>
      </c>
      <c r="B11" s="16"/>
      <c r="C11" s="23">
        <v>72159533.650000006</v>
      </c>
      <c r="D11" s="18">
        <v>21987019.649999999</v>
      </c>
      <c r="E11" s="19">
        <v>20644989.489999998</v>
      </c>
      <c r="F11" s="20"/>
      <c r="G11" s="21"/>
      <c r="H11" s="22"/>
      <c r="I11" s="22"/>
      <c r="J11" s="22"/>
      <c r="K11" s="22"/>
      <c r="L11" s="22"/>
      <c r="M11" s="22"/>
    </row>
    <row r="12" spans="1:13" x14ac:dyDescent="0.35">
      <c r="A12" s="2" t="s">
        <v>16</v>
      </c>
      <c r="B12" s="16"/>
      <c r="C12" s="24">
        <f>C10-C11</f>
        <v>1041666668.4900001</v>
      </c>
      <c r="D12" s="18">
        <v>464887704.74000001</v>
      </c>
      <c r="E12" s="19">
        <v>446168125.03999996</v>
      </c>
      <c r="F12" s="20"/>
      <c r="G12" s="21"/>
      <c r="H12" s="22"/>
      <c r="I12" s="22"/>
      <c r="J12" s="22"/>
      <c r="K12" s="22"/>
      <c r="L12" s="22"/>
      <c r="M12" s="22"/>
    </row>
    <row r="13" spans="1:13" x14ac:dyDescent="0.35">
      <c r="A13" s="2" t="s">
        <v>17</v>
      </c>
      <c r="B13" s="10"/>
      <c r="C13" s="24">
        <f>SUM(C14:C19)</f>
        <v>1041666668.49</v>
      </c>
      <c r="D13" s="18">
        <f>SUM(D14:D19)</f>
        <v>464887704.74000001</v>
      </c>
      <c r="E13" s="19">
        <f>SUM(E14:E19)</f>
        <v>446168125.03999996</v>
      </c>
      <c r="F13" s="20">
        <f>IF(C13&lt;=0,0,E13/C13)</f>
        <v>0.42832139928866619</v>
      </c>
      <c r="G13" s="21"/>
      <c r="H13" s="25"/>
      <c r="I13" s="22"/>
      <c r="J13" s="22"/>
      <c r="K13" s="22"/>
      <c r="L13" s="22"/>
      <c r="M13" s="22"/>
    </row>
    <row r="14" spans="1:13" x14ac:dyDescent="0.35">
      <c r="A14" s="26" t="s">
        <v>18</v>
      </c>
      <c r="B14" s="27">
        <v>5.9080000000000005E-4</v>
      </c>
      <c r="C14" s="23">
        <v>172000000</v>
      </c>
      <c r="D14" s="18">
        <v>0</v>
      </c>
      <c r="E14" s="19">
        <v>0</v>
      </c>
      <c r="F14" s="20">
        <f t="shared" ref="F14:F19" si="0">IF(C14&lt;=0,0,E14/C14)</f>
        <v>0</v>
      </c>
      <c r="G14" s="21"/>
      <c r="H14" s="25"/>
      <c r="I14" s="22"/>
      <c r="J14" s="22"/>
      <c r="K14" s="22"/>
      <c r="L14" s="22"/>
      <c r="M14" s="22"/>
    </row>
    <row r="15" spans="1:13" x14ac:dyDescent="0.35">
      <c r="A15" s="26" t="s">
        <v>19</v>
      </c>
      <c r="B15" s="27">
        <v>1.6000000000000001E-3</v>
      </c>
      <c r="C15" s="23">
        <v>356500000</v>
      </c>
      <c r="D15" s="18">
        <v>0</v>
      </c>
      <c r="E15" s="19">
        <v>0</v>
      </c>
      <c r="F15" s="20">
        <f t="shared" si="0"/>
        <v>0</v>
      </c>
      <c r="G15" s="21"/>
      <c r="I15" s="22"/>
      <c r="J15" s="22"/>
      <c r="K15" s="22"/>
      <c r="L15" s="22"/>
      <c r="M15" s="22"/>
    </row>
    <row r="16" spans="1:13" x14ac:dyDescent="0.35">
      <c r="A16" s="26" t="s">
        <v>20</v>
      </c>
      <c r="B16" s="27">
        <v>0</v>
      </c>
      <c r="C16" s="23">
        <v>0</v>
      </c>
      <c r="D16" s="18">
        <v>0</v>
      </c>
      <c r="E16" s="19">
        <v>0</v>
      </c>
      <c r="F16" s="20">
        <f>IF(C16&lt;=0,0,E16/C16)</f>
        <v>0</v>
      </c>
      <c r="G16" s="21"/>
      <c r="I16" s="22"/>
      <c r="J16" s="22"/>
      <c r="K16" s="22"/>
      <c r="L16" s="22"/>
      <c r="M16" s="22"/>
    </row>
    <row r="17" spans="1:13" x14ac:dyDescent="0.35">
      <c r="A17" s="26" t="s">
        <v>21</v>
      </c>
      <c r="B17" s="27">
        <v>3.3E-3</v>
      </c>
      <c r="C17" s="23">
        <v>356500000</v>
      </c>
      <c r="D17" s="18">
        <v>308221036.25</v>
      </c>
      <c r="E17" s="19">
        <v>289501456.54999995</v>
      </c>
      <c r="F17" s="20">
        <f t="shared" si="0"/>
        <v>0.81206579677419344</v>
      </c>
      <c r="G17" s="21"/>
      <c r="I17" s="22"/>
      <c r="J17" s="22"/>
      <c r="K17" s="22"/>
      <c r="L17" s="22"/>
      <c r="M17" s="22"/>
    </row>
    <row r="18" spans="1:13" x14ac:dyDescent="0.35">
      <c r="A18" s="26" t="s">
        <v>22</v>
      </c>
      <c r="B18" s="27">
        <v>5.7000000000000002E-3</v>
      </c>
      <c r="C18" s="23">
        <v>115000000</v>
      </c>
      <c r="D18" s="18">
        <v>115000000</v>
      </c>
      <c r="E18" s="19">
        <v>115000000</v>
      </c>
      <c r="F18" s="20">
        <f t="shared" si="0"/>
        <v>1</v>
      </c>
      <c r="I18" s="22"/>
      <c r="J18" s="22"/>
      <c r="K18" s="22"/>
      <c r="L18" s="22"/>
      <c r="M18" s="22"/>
    </row>
    <row r="19" spans="1:13" x14ac:dyDescent="0.35">
      <c r="A19" s="26" t="s">
        <v>23</v>
      </c>
      <c r="B19" s="27">
        <v>0</v>
      </c>
      <c r="C19" s="17">
        <v>41666668.490000002</v>
      </c>
      <c r="D19" s="18">
        <v>41666668.490000002</v>
      </c>
      <c r="E19" s="19">
        <v>41666668.490000002</v>
      </c>
      <c r="F19" s="20">
        <f t="shared" si="0"/>
        <v>1</v>
      </c>
      <c r="I19" s="22"/>
      <c r="J19" s="22"/>
      <c r="K19" s="22"/>
      <c r="L19" s="22"/>
      <c r="M19" s="22"/>
    </row>
    <row r="20" spans="1:13" x14ac:dyDescent="0.35">
      <c r="A20" s="26"/>
      <c r="B20" s="28"/>
      <c r="C20" s="29"/>
      <c r="D20" s="29"/>
      <c r="E20" s="29"/>
      <c r="F20" s="30"/>
    </row>
    <row r="21" spans="1:13" x14ac:dyDescent="0.35">
      <c r="A21" s="26"/>
      <c r="B21" s="28"/>
      <c r="C21" s="29"/>
      <c r="D21" s="29"/>
      <c r="E21" s="29"/>
      <c r="F21" s="31"/>
    </row>
    <row r="22" spans="1:13" ht="35" x14ac:dyDescent="0.35">
      <c r="A22" s="26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13" x14ac:dyDescent="0.35">
      <c r="A23" s="26" t="s">
        <v>18</v>
      </c>
      <c r="B23" s="18">
        <v>0</v>
      </c>
      <c r="C23" s="18">
        <v>0</v>
      </c>
      <c r="D23" s="34">
        <f>IF(C14&lt;=0,0,B23/(C14/1000))</f>
        <v>0</v>
      </c>
      <c r="E23" s="35">
        <f>IF(C14&lt;=0,0,C23/(C14/1000))</f>
        <v>0</v>
      </c>
      <c r="F23" s="31"/>
    </row>
    <row r="24" spans="1:13" x14ac:dyDescent="0.35">
      <c r="A24" s="26" t="s">
        <v>19</v>
      </c>
      <c r="B24" s="18">
        <v>0</v>
      </c>
      <c r="C24" s="18">
        <v>0</v>
      </c>
      <c r="D24" s="34">
        <f t="shared" ref="D24:D28" si="1">IF(C15&lt;=0,0,B24/(C15/1000))</f>
        <v>0</v>
      </c>
      <c r="E24" s="35">
        <f t="shared" ref="E24:E28" si="2">IF(C15&lt;=0,0,C24/(C15/1000))</f>
        <v>0</v>
      </c>
      <c r="F24" s="31"/>
    </row>
    <row r="25" spans="1:13" x14ac:dyDescent="0.35">
      <c r="A25" s="26" t="s">
        <v>20</v>
      </c>
      <c r="B25" s="18">
        <v>0</v>
      </c>
      <c r="C25" s="18">
        <v>0</v>
      </c>
      <c r="D25" s="34">
        <f t="shared" si="1"/>
        <v>0</v>
      </c>
      <c r="E25" s="35">
        <f>IF(C16&lt;=0,0,C25/(C16/1000))</f>
        <v>0</v>
      </c>
      <c r="F25" s="31"/>
    </row>
    <row r="26" spans="1:13" x14ac:dyDescent="0.35">
      <c r="A26" s="26" t="s">
        <v>21</v>
      </c>
      <c r="B26" s="18">
        <v>18719579.700000048</v>
      </c>
      <c r="C26" s="18">
        <v>84760.78</v>
      </c>
      <c r="D26" s="34">
        <f t="shared" si="1"/>
        <v>52.509339971949643</v>
      </c>
      <c r="E26" s="35">
        <f t="shared" si="2"/>
        <v>0.23775814866760167</v>
      </c>
      <c r="F26" s="31"/>
    </row>
    <row r="27" spans="1:13" x14ac:dyDescent="0.35">
      <c r="A27" s="26" t="s">
        <v>22</v>
      </c>
      <c r="B27" s="18">
        <v>0</v>
      </c>
      <c r="C27" s="18">
        <v>54625</v>
      </c>
      <c r="D27" s="34">
        <f t="shared" si="1"/>
        <v>0</v>
      </c>
      <c r="E27" s="35">
        <f t="shared" si="2"/>
        <v>0.47499999999999998</v>
      </c>
      <c r="F27" s="31"/>
    </row>
    <row r="28" spans="1:13" x14ac:dyDescent="0.35">
      <c r="A28" s="26" t="s">
        <v>23</v>
      </c>
      <c r="B28" s="18">
        <v>0</v>
      </c>
      <c r="C28" s="18">
        <v>0</v>
      </c>
      <c r="D28" s="34">
        <f t="shared" si="1"/>
        <v>0</v>
      </c>
      <c r="E28" s="35">
        <f t="shared" si="2"/>
        <v>0</v>
      </c>
      <c r="F28" s="31"/>
    </row>
    <row r="29" spans="1:13" ht="18" thickBot="1" x14ac:dyDescent="0.4">
      <c r="A29" s="2" t="s">
        <v>28</v>
      </c>
      <c r="B29" s="36">
        <f>SUM(B23:B28)</f>
        <v>18719579.700000048</v>
      </c>
      <c r="C29" s="36">
        <f>SUM(C23:C28)</f>
        <v>139385.78</v>
      </c>
      <c r="D29" s="37"/>
      <c r="E29" s="29"/>
      <c r="F29" s="31"/>
    </row>
    <row r="30" spans="1:13" x14ac:dyDescent="0.35">
      <c r="B30" s="25"/>
      <c r="C30" s="25"/>
      <c r="D30" s="38"/>
      <c r="E30" s="25"/>
      <c r="F30" s="39"/>
    </row>
    <row r="31" spans="1:13" x14ac:dyDescent="0.35">
      <c r="A31" s="26"/>
      <c r="B31" s="28"/>
      <c r="C31" s="25"/>
      <c r="D31" s="25"/>
      <c r="E31" s="25"/>
      <c r="F31" s="39"/>
    </row>
    <row r="32" spans="1:13" x14ac:dyDescent="0.35">
      <c r="A32" s="2" t="s">
        <v>29</v>
      </c>
      <c r="E32" s="40"/>
    </row>
    <row r="33" spans="1:7" x14ac:dyDescent="0.35">
      <c r="E33" s="40"/>
    </row>
    <row r="34" spans="1:7" x14ac:dyDescent="0.35">
      <c r="A34" s="26" t="s">
        <v>30</v>
      </c>
    </row>
    <row r="35" spans="1:7" x14ac:dyDescent="0.35">
      <c r="A35" s="41" t="s">
        <v>31</v>
      </c>
      <c r="E35" s="42">
        <v>561564.06000000006</v>
      </c>
      <c r="F35" s="43"/>
      <c r="G35" s="44"/>
    </row>
    <row r="36" spans="1:7" x14ac:dyDescent="0.35">
      <c r="A36" s="41" t="s">
        <v>32</v>
      </c>
      <c r="E36" s="45">
        <v>0</v>
      </c>
      <c r="F36" s="43"/>
      <c r="G36" s="44"/>
    </row>
    <row r="37" spans="1:7" x14ac:dyDescent="0.35">
      <c r="A37" s="26" t="s">
        <v>33</v>
      </c>
      <c r="E37" s="42">
        <f>SUM(E35:E36)</f>
        <v>561564.06000000006</v>
      </c>
      <c r="F37" s="43"/>
      <c r="G37" s="44"/>
    </row>
    <row r="38" spans="1:7" x14ac:dyDescent="0.35">
      <c r="E38" s="46"/>
      <c r="F38" s="43"/>
      <c r="G38" s="44"/>
    </row>
    <row r="39" spans="1:7" x14ac:dyDescent="0.35">
      <c r="A39" s="26" t="s">
        <v>34</v>
      </c>
      <c r="E39" s="46"/>
      <c r="F39" s="43"/>
      <c r="G39" s="44"/>
    </row>
    <row r="40" spans="1:7" x14ac:dyDescent="0.35">
      <c r="A40" s="41" t="s">
        <v>35</v>
      </c>
      <c r="E40" s="42">
        <v>19927355.699999999</v>
      </c>
      <c r="F40" s="43"/>
      <c r="G40" s="44"/>
    </row>
    <row r="41" spans="1:7" x14ac:dyDescent="0.35">
      <c r="A41" s="41" t="s">
        <v>36</v>
      </c>
      <c r="E41" s="45">
        <v>0</v>
      </c>
      <c r="F41" s="43"/>
      <c r="G41" s="44"/>
    </row>
    <row r="42" spans="1:7" x14ac:dyDescent="0.35">
      <c r="A42" s="26" t="s">
        <v>37</v>
      </c>
      <c r="E42" s="42">
        <f>SUM(E40:E41)</f>
        <v>19927355.699999999</v>
      </c>
      <c r="F42" s="43"/>
      <c r="G42" s="44"/>
    </row>
    <row r="43" spans="1:7" x14ac:dyDescent="0.35">
      <c r="A43" s="41"/>
      <c r="E43" s="47"/>
      <c r="F43" s="43"/>
      <c r="G43" s="44"/>
    </row>
    <row r="44" spans="1:7" x14ac:dyDescent="0.35">
      <c r="A44" s="26" t="s">
        <v>38</v>
      </c>
      <c r="E44" s="42">
        <v>151743.18</v>
      </c>
      <c r="F44" s="43"/>
      <c r="G44" s="44"/>
    </row>
    <row r="45" spans="1:7" x14ac:dyDescent="0.35">
      <c r="A45" s="26"/>
      <c r="E45" s="42"/>
      <c r="F45" s="43"/>
      <c r="G45" s="44"/>
    </row>
    <row r="46" spans="1:7" x14ac:dyDescent="0.35">
      <c r="A46" s="26"/>
      <c r="E46" s="48"/>
      <c r="F46" s="43"/>
      <c r="G46" s="44"/>
    </row>
    <row r="47" spans="1:7" ht="18" thickBot="1" x14ac:dyDescent="0.4">
      <c r="A47" s="2" t="s">
        <v>39</v>
      </c>
      <c r="E47" s="49">
        <f>E37+E42+E44</f>
        <v>20640662.939999998</v>
      </c>
      <c r="F47" s="43"/>
      <c r="G47" s="44"/>
    </row>
    <row r="48" spans="1:7" ht="18" thickTop="1" x14ac:dyDescent="0.35">
      <c r="E48" s="50"/>
      <c r="F48" s="43"/>
      <c r="G48" s="44"/>
    </row>
    <row r="49" spans="1:7" x14ac:dyDescent="0.35">
      <c r="A49" s="2" t="s">
        <v>40</v>
      </c>
      <c r="D49" s="51"/>
      <c r="E49" s="52"/>
      <c r="F49" s="43"/>
      <c r="G49" s="44"/>
    </row>
    <row r="50" spans="1:7" x14ac:dyDescent="0.35">
      <c r="D50" s="53" t="s">
        <v>41</v>
      </c>
      <c r="E50" s="53" t="s">
        <v>42</v>
      </c>
      <c r="F50" s="43"/>
      <c r="G50" s="44"/>
    </row>
    <row r="51" spans="1:7" x14ac:dyDescent="0.35">
      <c r="A51" s="26" t="s">
        <v>43</v>
      </c>
      <c r="D51" s="54">
        <v>33190</v>
      </c>
      <c r="E51" s="48">
        <v>464887704.74000001</v>
      </c>
      <c r="F51" s="43"/>
      <c r="G51" s="44"/>
    </row>
    <row r="52" spans="1:7" x14ac:dyDescent="0.35">
      <c r="A52" s="26" t="s">
        <v>44</v>
      </c>
      <c r="D52" s="10"/>
      <c r="E52" s="45">
        <f>D12-E12</f>
        <v>18719579.700000048</v>
      </c>
      <c r="F52" s="43"/>
      <c r="G52" s="44"/>
    </row>
    <row r="53" spans="1:7" x14ac:dyDescent="0.35">
      <c r="A53" s="26"/>
      <c r="D53" s="55">
        <v>32618</v>
      </c>
      <c r="E53" s="56">
        <f>E51-E52</f>
        <v>446168125.03999996</v>
      </c>
      <c r="F53" s="43"/>
      <c r="G53" s="44"/>
    </row>
    <row r="54" spans="1:7" x14ac:dyDescent="0.35">
      <c r="F54" s="43"/>
      <c r="G54" s="44"/>
    </row>
    <row r="55" spans="1:7" x14ac:dyDescent="0.35">
      <c r="A55" s="2" t="s">
        <v>45</v>
      </c>
      <c r="E55" s="51"/>
      <c r="F55" s="43"/>
      <c r="G55" s="44"/>
    </row>
    <row r="56" spans="1:7" x14ac:dyDescent="0.35">
      <c r="F56" s="43"/>
      <c r="G56" s="44"/>
    </row>
    <row r="57" spans="1:7" x14ac:dyDescent="0.35">
      <c r="A57" s="26" t="s">
        <v>39</v>
      </c>
      <c r="E57" s="57">
        <f>E47</f>
        <v>20640662.939999998</v>
      </c>
      <c r="F57" s="43"/>
      <c r="G57" s="44"/>
    </row>
    <row r="58" spans="1:7" x14ac:dyDescent="0.35">
      <c r="A58" s="26" t="s">
        <v>46</v>
      </c>
      <c r="E58" s="57">
        <v>0</v>
      </c>
      <c r="F58" s="43"/>
      <c r="G58" s="44"/>
    </row>
    <row r="59" spans="1:7" x14ac:dyDescent="0.35">
      <c r="A59" s="26" t="s">
        <v>47</v>
      </c>
      <c r="E59" s="12">
        <f>SUM(E57:E58)</f>
        <v>20640662.939999998</v>
      </c>
      <c r="F59" s="43"/>
      <c r="G59" s="44"/>
    </row>
    <row r="60" spans="1:7" x14ac:dyDescent="0.35">
      <c r="F60" s="43"/>
      <c r="G60" s="44"/>
    </row>
    <row r="61" spans="1:7" x14ac:dyDescent="0.35">
      <c r="A61" s="26" t="s">
        <v>48</v>
      </c>
      <c r="E61" s="25">
        <v>0</v>
      </c>
      <c r="F61" s="43"/>
      <c r="G61" s="44"/>
    </row>
    <row r="62" spans="1:7" x14ac:dyDescent="0.35">
      <c r="F62" s="43"/>
      <c r="G62" s="44"/>
    </row>
    <row r="63" spans="1:7" x14ac:dyDescent="0.35">
      <c r="A63" s="26" t="s">
        <v>49</v>
      </c>
      <c r="F63" s="43"/>
      <c r="G63" s="44"/>
    </row>
    <row r="64" spans="1:7" x14ac:dyDescent="0.35">
      <c r="A64" s="41" t="s">
        <v>50</v>
      </c>
      <c r="E64" s="57">
        <v>405728.94</v>
      </c>
      <c r="F64" s="43"/>
      <c r="G64" s="44"/>
    </row>
    <row r="65" spans="1:7" x14ac:dyDescent="0.35">
      <c r="A65" s="41" t="s">
        <v>51</v>
      </c>
      <c r="E65" s="57">
        <v>405728.94</v>
      </c>
      <c r="F65" s="43"/>
      <c r="G65" s="44"/>
    </row>
    <row r="66" spans="1:7" x14ac:dyDescent="0.35">
      <c r="A66" s="41" t="s">
        <v>52</v>
      </c>
      <c r="E66" s="12">
        <v>0</v>
      </c>
      <c r="F66" s="43"/>
      <c r="G66" s="44"/>
    </row>
    <row r="67" spans="1:7" x14ac:dyDescent="0.35">
      <c r="F67" s="43"/>
      <c r="G67" s="44"/>
    </row>
    <row r="68" spans="1:7" x14ac:dyDescent="0.35">
      <c r="A68" s="26" t="s">
        <v>53</v>
      </c>
      <c r="F68" s="43"/>
      <c r="G68" s="44"/>
    </row>
    <row r="69" spans="1:7" x14ac:dyDescent="0.35">
      <c r="A69" s="41" t="s">
        <v>54</v>
      </c>
      <c r="F69" s="43"/>
      <c r="G69" s="44"/>
    </row>
    <row r="70" spans="1:7" x14ac:dyDescent="0.35">
      <c r="A70" s="58" t="s">
        <v>55</v>
      </c>
      <c r="E70" s="57">
        <v>0</v>
      </c>
      <c r="F70" s="43"/>
      <c r="G70" s="44"/>
    </row>
    <row r="71" spans="1:7" x14ac:dyDescent="0.35">
      <c r="A71" s="58" t="s">
        <v>56</v>
      </c>
      <c r="E71" s="57">
        <v>0</v>
      </c>
      <c r="F71" s="43"/>
      <c r="G71" s="44"/>
    </row>
    <row r="72" spans="1:7" x14ac:dyDescent="0.35">
      <c r="A72" s="58" t="s">
        <v>57</v>
      </c>
      <c r="E72" s="57">
        <v>0</v>
      </c>
      <c r="F72" s="43"/>
      <c r="G72" s="44"/>
    </row>
    <row r="73" spans="1:7" x14ac:dyDescent="0.35">
      <c r="A73" s="58"/>
      <c r="E73" s="57"/>
      <c r="F73" s="43"/>
      <c r="G73" s="44"/>
    </row>
    <row r="74" spans="1:7" x14ac:dyDescent="0.35">
      <c r="A74" s="58" t="s">
        <v>58</v>
      </c>
      <c r="E74" s="57">
        <v>0</v>
      </c>
      <c r="F74" s="43"/>
      <c r="G74" s="44"/>
    </row>
    <row r="75" spans="1:7" x14ac:dyDescent="0.35">
      <c r="A75" s="58" t="s">
        <v>59</v>
      </c>
      <c r="E75" s="57">
        <v>0</v>
      </c>
      <c r="F75" s="43"/>
      <c r="G75" s="44"/>
    </row>
    <row r="76" spans="1:7" x14ac:dyDescent="0.35">
      <c r="F76" s="43"/>
      <c r="G76" s="44"/>
    </row>
    <row r="77" spans="1:7" x14ac:dyDescent="0.35">
      <c r="A77" s="41" t="s">
        <v>60</v>
      </c>
      <c r="F77" s="43"/>
      <c r="G77" s="44"/>
    </row>
    <row r="78" spans="1:7" x14ac:dyDescent="0.35">
      <c r="A78" s="58" t="s">
        <v>61</v>
      </c>
      <c r="E78" s="57">
        <v>0</v>
      </c>
      <c r="F78" s="43"/>
      <c r="G78" s="44"/>
    </row>
    <row r="79" spans="1:7" x14ac:dyDescent="0.35">
      <c r="A79" s="58" t="s">
        <v>62</v>
      </c>
      <c r="E79" s="57">
        <v>0</v>
      </c>
      <c r="F79" s="43"/>
      <c r="G79" s="44"/>
    </row>
    <row r="80" spans="1:7" x14ac:dyDescent="0.35">
      <c r="A80" s="58" t="s">
        <v>63</v>
      </c>
      <c r="E80" s="57">
        <v>0</v>
      </c>
      <c r="F80" s="43"/>
      <c r="G80" s="44"/>
    </row>
    <row r="81" spans="1:7" x14ac:dyDescent="0.35">
      <c r="A81" s="58"/>
      <c r="E81" s="57"/>
      <c r="F81" s="43"/>
      <c r="G81" s="44"/>
    </row>
    <row r="82" spans="1:7" x14ac:dyDescent="0.35">
      <c r="A82" s="58" t="s">
        <v>64</v>
      </c>
      <c r="E82" s="57">
        <v>0</v>
      </c>
      <c r="F82" s="43"/>
      <c r="G82" s="44"/>
    </row>
    <row r="83" spans="1:7" x14ac:dyDescent="0.35">
      <c r="A83" s="58" t="s">
        <v>65</v>
      </c>
      <c r="E83" s="57">
        <v>0</v>
      </c>
      <c r="F83" s="43"/>
      <c r="G83" s="44"/>
    </row>
    <row r="84" spans="1:7" x14ac:dyDescent="0.35">
      <c r="A84" s="58"/>
      <c r="F84" s="43"/>
      <c r="G84" s="44"/>
    </row>
    <row r="85" spans="1:7" x14ac:dyDescent="0.35">
      <c r="A85" s="41" t="s">
        <v>66</v>
      </c>
      <c r="F85" s="43"/>
      <c r="G85" s="44"/>
    </row>
    <row r="86" spans="1:7" x14ac:dyDescent="0.35">
      <c r="A86" s="58" t="s">
        <v>67</v>
      </c>
      <c r="E86" s="57">
        <v>0</v>
      </c>
      <c r="F86" s="43"/>
      <c r="G86" s="44"/>
    </row>
    <row r="87" spans="1:7" x14ac:dyDescent="0.35">
      <c r="A87" s="58" t="s">
        <v>68</v>
      </c>
      <c r="E87" s="57">
        <v>0</v>
      </c>
      <c r="F87" s="43"/>
      <c r="G87" s="44"/>
    </row>
    <row r="88" spans="1:7" x14ac:dyDescent="0.35">
      <c r="A88" s="58" t="s">
        <v>69</v>
      </c>
      <c r="E88" s="57">
        <v>0</v>
      </c>
      <c r="F88" s="43"/>
      <c r="G88" s="44"/>
    </row>
    <row r="89" spans="1:7" x14ac:dyDescent="0.35">
      <c r="A89" s="58"/>
      <c r="E89" s="57"/>
      <c r="F89" s="43"/>
      <c r="G89" s="44"/>
    </row>
    <row r="90" spans="1:7" x14ac:dyDescent="0.35">
      <c r="A90" s="58" t="s">
        <v>70</v>
      </c>
      <c r="E90" s="57">
        <v>0</v>
      </c>
      <c r="F90" s="43"/>
      <c r="G90" s="44"/>
    </row>
    <row r="91" spans="1:7" x14ac:dyDescent="0.35">
      <c r="A91" s="58" t="s">
        <v>71</v>
      </c>
      <c r="E91" s="57">
        <v>0</v>
      </c>
      <c r="F91" s="43"/>
      <c r="G91" s="44"/>
    </row>
    <row r="92" spans="1:7" x14ac:dyDescent="0.35">
      <c r="A92" s="58"/>
      <c r="F92" s="43"/>
      <c r="G92" s="44"/>
    </row>
    <row r="93" spans="1:7" x14ac:dyDescent="0.35">
      <c r="A93" s="41" t="s">
        <v>72</v>
      </c>
      <c r="F93" s="43"/>
      <c r="G93" s="44"/>
    </row>
    <row r="94" spans="1:7" x14ac:dyDescent="0.35">
      <c r="A94" s="58" t="s">
        <v>73</v>
      </c>
      <c r="E94" s="57">
        <v>0</v>
      </c>
      <c r="F94" s="43"/>
      <c r="G94" s="44"/>
    </row>
    <row r="95" spans="1:7" x14ac:dyDescent="0.35">
      <c r="A95" s="58" t="s">
        <v>74</v>
      </c>
      <c r="E95" s="57">
        <v>0</v>
      </c>
      <c r="F95" s="43"/>
      <c r="G95" s="44"/>
    </row>
    <row r="96" spans="1:7" x14ac:dyDescent="0.35">
      <c r="A96" s="58" t="s">
        <v>75</v>
      </c>
      <c r="E96" s="57">
        <v>84760.78</v>
      </c>
      <c r="F96" s="43"/>
      <c r="G96" s="44"/>
    </row>
    <row r="97" spans="1:7" x14ac:dyDescent="0.35">
      <c r="A97" s="58"/>
      <c r="E97" s="57"/>
      <c r="F97" s="43"/>
      <c r="G97" s="44"/>
    </row>
    <row r="98" spans="1:7" x14ac:dyDescent="0.35">
      <c r="A98" s="58" t="s">
        <v>76</v>
      </c>
      <c r="E98" s="57">
        <v>84760.78</v>
      </c>
      <c r="F98" s="43"/>
      <c r="G98" s="44"/>
    </row>
    <row r="99" spans="1:7" x14ac:dyDescent="0.35">
      <c r="A99" s="58" t="s">
        <v>77</v>
      </c>
      <c r="E99" s="57">
        <v>0</v>
      </c>
      <c r="F99" s="43"/>
      <c r="G99" s="44"/>
    </row>
    <row r="100" spans="1:7" x14ac:dyDescent="0.35">
      <c r="F100" s="43"/>
      <c r="G100" s="44"/>
    </row>
    <row r="101" spans="1:7" x14ac:dyDescent="0.35">
      <c r="A101" s="41" t="s">
        <v>78</v>
      </c>
      <c r="F101" s="43"/>
      <c r="G101" s="44"/>
    </row>
    <row r="102" spans="1:7" x14ac:dyDescent="0.35">
      <c r="A102" s="58" t="s">
        <v>79</v>
      </c>
      <c r="E102" s="57">
        <v>0</v>
      </c>
      <c r="F102" s="43"/>
      <c r="G102" s="44"/>
    </row>
    <row r="103" spans="1:7" x14ac:dyDescent="0.35">
      <c r="A103" s="58" t="s">
        <v>80</v>
      </c>
      <c r="E103" s="57">
        <v>0</v>
      </c>
      <c r="F103" s="43"/>
      <c r="G103" s="44"/>
    </row>
    <row r="104" spans="1:7" x14ac:dyDescent="0.35">
      <c r="A104" s="58" t="s">
        <v>81</v>
      </c>
      <c r="E104" s="57">
        <v>54625</v>
      </c>
      <c r="F104" s="43"/>
      <c r="G104" s="44"/>
    </row>
    <row r="105" spans="1:7" x14ac:dyDescent="0.35">
      <c r="A105" s="58"/>
      <c r="E105" s="57"/>
      <c r="F105" s="43"/>
      <c r="G105" s="44"/>
    </row>
    <row r="106" spans="1:7" x14ac:dyDescent="0.35">
      <c r="A106" s="58" t="s">
        <v>82</v>
      </c>
      <c r="E106" s="57">
        <v>54625</v>
      </c>
      <c r="F106" s="43"/>
      <c r="G106" s="44"/>
    </row>
    <row r="107" spans="1:7" x14ac:dyDescent="0.35">
      <c r="A107" s="58" t="s">
        <v>83</v>
      </c>
      <c r="E107" s="57">
        <v>0</v>
      </c>
      <c r="F107" s="43"/>
      <c r="G107" s="44"/>
    </row>
    <row r="108" spans="1:7" x14ac:dyDescent="0.35">
      <c r="A108" s="58"/>
      <c r="E108" s="25"/>
      <c r="F108" s="43"/>
      <c r="G108" s="44"/>
    </row>
    <row r="109" spans="1:7" x14ac:dyDescent="0.35">
      <c r="A109" s="41" t="s">
        <v>84</v>
      </c>
      <c r="F109" s="43"/>
      <c r="G109" s="44"/>
    </row>
    <row r="110" spans="1:7" x14ac:dyDescent="0.35">
      <c r="A110" s="58" t="s">
        <v>85</v>
      </c>
      <c r="E110" s="12">
        <f>E72+E80+E88+E96+E104</f>
        <v>139385.78</v>
      </c>
      <c r="F110" s="43"/>
      <c r="G110" s="44"/>
    </row>
    <row r="111" spans="1:7" x14ac:dyDescent="0.35">
      <c r="A111" s="58" t="s">
        <v>86</v>
      </c>
      <c r="E111" s="12">
        <f>E74+E82+E90+E98+E106</f>
        <v>139385.78</v>
      </c>
      <c r="F111" s="43"/>
      <c r="G111" s="44"/>
    </row>
    <row r="112" spans="1:7" x14ac:dyDescent="0.35">
      <c r="A112" s="58" t="s">
        <v>87</v>
      </c>
      <c r="E112" s="12">
        <f>E70+E78+E94+E102</f>
        <v>0</v>
      </c>
      <c r="F112" s="43"/>
      <c r="G112" s="44"/>
    </row>
    <row r="113" spans="1:7" x14ac:dyDescent="0.35">
      <c r="A113" s="58" t="s">
        <v>88</v>
      </c>
      <c r="E113" s="12">
        <f>E75+E83+E99+E107</f>
        <v>0</v>
      </c>
      <c r="F113" s="43"/>
      <c r="G113" s="44"/>
    </row>
    <row r="114" spans="1:7" x14ac:dyDescent="0.35">
      <c r="F114" s="43"/>
      <c r="G114" s="44"/>
    </row>
    <row r="115" spans="1:7" x14ac:dyDescent="0.35">
      <c r="A115" s="26" t="s">
        <v>89</v>
      </c>
      <c r="E115" s="22">
        <v>20095548.223008331</v>
      </c>
      <c r="F115" s="43"/>
      <c r="G115" s="44"/>
    </row>
    <row r="116" spans="1:7" x14ac:dyDescent="0.35">
      <c r="A116" s="41"/>
      <c r="F116" s="43"/>
      <c r="G116" s="44"/>
    </row>
    <row r="117" spans="1:7" x14ac:dyDescent="0.35">
      <c r="A117" s="26" t="s">
        <v>90</v>
      </c>
      <c r="E117" s="59">
        <v>18719579.700000048</v>
      </c>
      <c r="F117" s="43"/>
      <c r="G117" s="44"/>
    </row>
    <row r="118" spans="1:7" x14ac:dyDescent="0.35">
      <c r="A118" s="26"/>
      <c r="F118" s="43"/>
      <c r="G118" s="44"/>
    </row>
    <row r="119" spans="1:7" x14ac:dyDescent="0.35">
      <c r="A119" s="41" t="s">
        <v>91</v>
      </c>
      <c r="E119" s="57">
        <v>0</v>
      </c>
      <c r="F119" s="43"/>
      <c r="G119" s="44"/>
    </row>
    <row r="120" spans="1:7" x14ac:dyDescent="0.35">
      <c r="A120" s="41" t="s">
        <v>92</v>
      </c>
      <c r="E120" s="60">
        <v>18719579.700000048</v>
      </c>
      <c r="F120" s="43"/>
      <c r="G120" s="44"/>
    </row>
    <row r="121" spans="1:7" x14ac:dyDescent="0.35">
      <c r="A121" s="41" t="s">
        <v>93</v>
      </c>
      <c r="E121" s="12">
        <v>0</v>
      </c>
      <c r="F121" s="43"/>
      <c r="G121" s="44"/>
    </row>
    <row r="122" spans="1:7" x14ac:dyDescent="0.35">
      <c r="A122" s="41"/>
      <c r="E122" s="22"/>
      <c r="F122" s="43"/>
      <c r="G122" s="44"/>
    </row>
    <row r="123" spans="1:7" x14ac:dyDescent="0.35">
      <c r="A123" s="26" t="s">
        <v>94</v>
      </c>
      <c r="E123" s="12">
        <v>0</v>
      </c>
      <c r="F123" s="43"/>
      <c r="G123" s="44"/>
    </row>
    <row r="124" spans="1:7" x14ac:dyDescent="0.35">
      <c r="A124" s="26"/>
      <c r="E124" s="10"/>
      <c r="F124" s="43"/>
      <c r="G124" s="44"/>
    </row>
    <row r="125" spans="1:7" x14ac:dyDescent="0.35">
      <c r="A125" s="41" t="s">
        <v>95</v>
      </c>
      <c r="E125" s="57">
        <v>0</v>
      </c>
      <c r="F125" s="43"/>
      <c r="G125" s="44"/>
    </row>
    <row r="126" spans="1:7" x14ac:dyDescent="0.35">
      <c r="A126" s="41" t="s">
        <v>96</v>
      </c>
      <c r="E126" s="12">
        <v>0</v>
      </c>
      <c r="F126" s="43"/>
      <c r="G126" s="44"/>
    </row>
    <row r="127" spans="1:7" x14ac:dyDescent="0.35">
      <c r="A127" s="41" t="s">
        <v>97</v>
      </c>
      <c r="E127" s="12">
        <v>0</v>
      </c>
      <c r="F127" s="43"/>
      <c r="G127" s="44"/>
    </row>
    <row r="128" spans="1:7" x14ac:dyDescent="0.35">
      <c r="A128" s="41"/>
      <c r="E128" s="22"/>
      <c r="F128" s="43"/>
      <c r="G128" s="44"/>
    </row>
    <row r="129" spans="1:7" x14ac:dyDescent="0.35">
      <c r="A129" s="26" t="s">
        <v>98</v>
      </c>
      <c r="E129" s="12">
        <v>1375968.5230082832</v>
      </c>
      <c r="F129" s="43"/>
      <c r="G129" s="44"/>
    </row>
    <row r="130" spans="1:7" x14ac:dyDescent="0.35">
      <c r="A130" s="41" t="s">
        <v>99</v>
      </c>
      <c r="E130" s="57">
        <v>0</v>
      </c>
      <c r="F130" s="43"/>
      <c r="G130" s="44"/>
    </row>
    <row r="131" spans="1:7" x14ac:dyDescent="0.35">
      <c r="A131" s="26" t="s">
        <v>100</v>
      </c>
      <c r="E131" s="12">
        <f>E129-E130</f>
        <v>1375968.5230082832</v>
      </c>
      <c r="F131" s="43"/>
      <c r="G131" s="44"/>
    </row>
    <row r="132" spans="1:7" x14ac:dyDescent="0.35">
      <c r="F132" s="43"/>
      <c r="G132" s="44"/>
    </row>
    <row r="133" spans="1:7" hidden="1" x14ac:dyDescent="0.35">
      <c r="A133" s="2" t="s">
        <v>101</v>
      </c>
      <c r="F133" s="43"/>
      <c r="G133" s="44"/>
    </row>
    <row r="134" spans="1:7" hidden="1" x14ac:dyDescent="0.35">
      <c r="F134" s="43"/>
      <c r="G134" s="44"/>
    </row>
    <row r="135" spans="1:7" hidden="1" x14ac:dyDescent="0.35">
      <c r="A135" s="26" t="s">
        <v>102</v>
      </c>
      <c r="E135" s="57">
        <v>0</v>
      </c>
      <c r="F135" s="43"/>
      <c r="G135" s="44"/>
    </row>
    <row r="136" spans="1:7" hidden="1" x14ac:dyDescent="0.35">
      <c r="A136" s="26" t="s">
        <v>103</v>
      </c>
      <c r="E136" s="61">
        <v>0</v>
      </c>
      <c r="F136" s="43"/>
      <c r="G136" s="44"/>
    </row>
    <row r="137" spans="1:7" hidden="1" x14ac:dyDescent="0.35">
      <c r="A137" s="26" t="s">
        <v>104</v>
      </c>
      <c r="E137" s="12">
        <v>0</v>
      </c>
      <c r="F137" s="43"/>
      <c r="G137" s="44"/>
    </row>
    <row r="138" spans="1:7" hidden="1" x14ac:dyDescent="0.35">
      <c r="A138" s="26"/>
      <c r="E138" s="22"/>
      <c r="F138" s="43"/>
      <c r="G138" s="44"/>
    </row>
    <row r="139" spans="1:7" hidden="1" x14ac:dyDescent="0.35">
      <c r="A139" s="26"/>
      <c r="E139" s="22"/>
      <c r="F139" s="43"/>
      <c r="G139" s="44"/>
    </row>
    <row r="140" spans="1:7" x14ac:dyDescent="0.35">
      <c r="F140" s="43"/>
      <c r="G140" s="44"/>
    </row>
    <row r="141" spans="1:7" x14ac:dyDescent="0.35">
      <c r="A141" s="2" t="s">
        <v>105</v>
      </c>
      <c r="F141" s="43"/>
      <c r="G141" s="44"/>
    </row>
    <row r="142" spans="1:7" x14ac:dyDescent="0.35">
      <c r="F142" s="43"/>
      <c r="G142" s="44"/>
    </row>
    <row r="143" spans="1:7" x14ac:dyDescent="0.35">
      <c r="A143" s="26" t="s">
        <v>106</v>
      </c>
      <c r="E143" s="12">
        <v>2604166.6712250002</v>
      </c>
      <c r="F143" s="43"/>
      <c r="G143" s="44"/>
    </row>
    <row r="144" spans="1:7" x14ac:dyDescent="0.35">
      <c r="A144" s="26" t="s">
        <v>107</v>
      </c>
      <c r="E144" s="12">
        <v>2604166.6712250002</v>
      </c>
      <c r="G144" s="44"/>
    </row>
    <row r="145" spans="1:256" x14ac:dyDescent="0.35">
      <c r="A145" s="26" t="s">
        <v>108</v>
      </c>
      <c r="E145" s="57">
        <v>2604166.6712250002</v>
      </c>
      <c r="F145" s="43"/>
      <c r="G145" s="44"/>
    </row>
    <row r="146" spans="1:256" x14ac:dyDescent="0.35">
      <c r="A146" s="62" t="s">
        <v>109</v>
      </c>
      <c r="B146" s="62"/>
      <c r="C146" s="62"/>
      <c r="D146" s="62"/>
      <c r="E146" s="57">
        <v>0</v>
      </c>
      <c r="G146" s="44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</row>
    <row r="147" spans="1:256" x14ac:dyDescent="0.35">
      <c r="A147" s="26" t="s">
        <v>110</v>
      </c>
      <c r="E147" s="12">
        <v>2604166.6712250002</v>
      </c>
      <c r="F147" s="43"/>
      <c r="G147" s="44"/>
    </row>
    <row r="148" spans="1:256" x14ac:dyDescent="0.35">
      <c r="F148" s="43"/>
      <c r="G148" s="44"/>
    </row>
    <row r="149" spans="1:256" x14ac:dyDescent="0.35">
      <c r="A149" s="26" t="s">
        <v>111</v>
      </c>
      <c r="D149" s="63"/>
      <c r="E149" s="22">
        <f>E144</f>
        <v>2604166.6712250002</v>
      </c>
      <c r="F149" s="43"/>
      <c r="G149" s="44"/>
    </row>
    <row r="150" spans="1:256" x14ac:dyDescent="0.35">
      <c r="F150" s="43"/>
      <c r="G150" s="44"/>
    </row>
    <row r="151" spans="1:256" x14ac:dyDescent="0.35">
      <c r="A151" s="2" t="s">
        <v>112</v>
      </c>
      <c r="F151" s="43"/>
      <c r="G151" s="44"/>
    </row>
    <row r="152" spans="1:256" x14ac:dyDescent="0.35">
      <c r="F152" s="43"/>
      <c r="G152" s="44"/>
    </row>
    <row r="153" spans="1:256" x14ac:dyDescent="0.35">
      <c r="A153" s="26" t="s">
        <v>113</v>
      </c>
      <c r="E153" s="64">
        <v>1.4706266900000001E-2</v>
      </c>
      <c r="F153" s="43"/>
      <c r="G153" s="44"/>
    </row>
    <row r="154" spans="1:256" x14ac:dyDescent="0.35">
      <c r="A154" s="26" t="s">
        <v>114</v>
      </c>
      <c r="E154" s="60">
        <v>35.154868</v>
      </c>
      <c r="F154" s="43"/>
      <c r="G154" s="44"/>
    </row>
    <row r="155" spans="1:256" x14ac:dyDescent="0.35">
      <c r="F155" s="43"/>
      <c r="G155" s="44"/>
    </row>
    <row r="156" spans="1:256" x14ac:dyDescent="0.35">
      <c r="D156" s="53" t="s">
        <v>42</v>
      </c>
      <c r="E156" s="53" t="s">
        <v>41</v>
      </c>
      <c r="F156" s="43"/>
      <c r="G156" s="44"/>
    </row>
    <row r="157" spans="1:256" x14ac:dyDescent="0.35">
      <c r="A157" s="26" t="s">
        <v>115</v>
      </c>
      <c r="D157" s="12">
        <v>134254.16</v>
      </c>
      <c r="E157" s="2">
        <v>8</v>
      </c>
      <c r="F157" s="65"/>
      <c r="G157" s="44"/>
    </row>
    <row r="158" spans="1:256" x14ac:dyDescent="0.35">
      <c r="A158" s="26" t="s">
        <v>116</v>
      </c>
      <c r="D158" s="61">
        <v>151743.18</v>
      </c>
      <c r="F158" s="43"/>
      <c r="G158" s="44"/>
    </row>
    <row r="159" spans="1:256" x14ac:dyDescent="0.35">
      <c r="A159" s="2" t="s">
        <v>117</v>
      </c>
      <c r="D159" s="22">
        <f>+D157-D158</f>
        <v>-17489.01999999999</v>
      </c>
    </row>
    <row r="160" spans="1:256" x14ac:dyDescent="0.35">
      <c r="A160" s="26" t="s">
        <v>118</v>
      </c>
      <c r="D160" s="12">
        <v>486874724.38999999</v>
      </c>
      <c r="F160" s="65"/>
      <c r="G160" s="44"/>
    </row>
    <row r="161" spans="1:7" x14ac:dyDescent="0.35">
      <c r="F161" s="65"/>
      <c r="G161" s="44"/>
    </row>
    <row r="162" spans="1:7" x14ac:dyDescent="0.35">
      <c r="A162" s="26" t="s">
        <v>119</v>
      </c>
      <c r="D162" s="66">
        <v>2.0001660000000001E-4</v>
      </c>
      <c r="F162" s="65"/>
      <c r="G162" s="44"/>
    </row>
    <row r="163" spans="1:7" x14ac:dyDescent="0.35">
      <c r="A163" s="26" t="s">
        <v>120</v>
      </c>
      <c r="D163" s="66">
        <v>5.3129147999999996E-3</v>
      </c>
      <c r="F163" s="65"/>
      <c r="G163" s="44"/>
    </row>
    <row r="164" spans="1:7" x14ac:dyDescent="0.35">
      <c r="A164" s="26" t="s">
        <v>121</v>
      </c>
      <c r="D164" s="66">
        <v>2.1315136E-3</v>
      </c>
      <c r="F164" s="65"/>
      <c r="G164" s="44"/>
    </row>
    <row r="165" spans="1:7" x14ac:dyDescent="0.35">
      <c r="A165" s="26" t="s">
        <v>122</v>
      </c>
      <c r="D165" s="66">
        <f>IF(D160&lt;=0,0,12*(D157-D158)/D160)</f>
        <v>-4.3105182809179815E-4</v>
      </c>
      <c r="F165" s="43"/>
      <c r="G165" s="44"/>
    </row>
    <row r="166" spans="1:7" x14ac:dyDescent="0.35">
      <c r="A166" s="26" t="s">
        <v>123</v>
      </c>
      <c r="D166" s="64">
        <f>AVERAGE(D162:D165)</f>
        <v>1.8033482929770504E-3</v>
      </c>
      <c r="F166" s="43"/>
      <c r="G166" s="44"/>
    </row>
    <row r="167" spans="1:7" x14ac:dyDescent="0.35">
      <c r="A167" s="26"/>
      <c r="F167" s="43"/>
      <c r="G167" s="44"/>
    </row>
    <row r="168" spans="1:7" x14ac:dyDescent="0.35">
      <c r="A168" s="26" t="s">
        <v>124</v>
      </c>
      <c r="D168" s="22">
        <v>1854895.3</v>
      </c>
      <c r="F168" s="43"/>
      <c r="G168" s="44"/>
    </row>
    <row r="169" spans="1:7" x14ac:dyDescent="0.35">
      <c r="A169" s="26"/>
      <c r="F169" s="43"/>
      <c r="G169" s="44"/>
    </row>
    <row r="170" spans="1:7" ht="35" x14ac:dyDescent="0.35">
      <c r="A170" s="26" t="s">
        <v>125</v>
      </c>
      <c r="D170" s="53" t="s">
        <v>42</v>
      </c>
      <c r="E170" s="53" t="s">
        <v>41</v>
      </c>
      <c r="F170" s="67" t="s">
        <v>126</v>
      </c>
      <c r="G170" s="44"/>
    </row>
    <row r="171" spans="1:7" x14ac:dyDescent="0.35">
      <c r="A171" s="41" t="s">
        <v>127</v>
      </c>
      <c r="D171" s="57">
        <v>1853833.16</v>
      </c>
      <c r="E171" s="68">
        <v>101</v>
      </c>
      <c r="F171" s="66">
        <v>3.9712533823444297E-3</v>
      </c>
      <c r="G171" s="44"/>
    </row>
    <row r="172" spans="1:7" x14ac:dyDescent="0.35">
      <c r="A172" s="41" t="s">
        <v>128</v>
      </c>
      <c r="D172" s="57">
        <v>382206.22</v>
      </c>
      <c r="E172" s="68">
        <v>21</v>
      </c>
      <c r="F172" s="66">
        <v>8.1875638902050875E-4</v>
      </c>
      <c r="G172" s="44"/>
    </row>
    <row r="173" spans="1:7" x14ac:dyDescent="0.35">
      <c r="A173" s="41" t="s">
        <v>129</v>
      </c>
      <c r="D173" s="19">
        <v>89962.66</v>
      </c>
      <c r="E173" s="69">
        <v>5</v>
      </c>
      <c r="F173" s="66">
        <v>1.9271665083911972E-4</v>
      </c>
      <c r="G173" s="44"/>
    </row>
    <row r="174" spans="1:7" x14ac:dyDescent="0.35">
      <c r="A174" s="41" t="s">
        <v>130</v>
      </c>
      <c r="D174" s="70">
        <v>0</v>
      </c>
      <c r="E174" s="71">
        <v>0</v>
      </c>
      <c r="F174" s="72">
        <v>0</v>
      </c>
      <c r="G174" s="44"/>
    </row>
    <row r="175" spans="1:7" x14ac:dyDescent="0.35">
      <c r="A175" s="26" t="s">
        <v>131</v>
      </c>
      <c r="D175" s="73">
        <f>SUM(D171:D174)</f>
        <v>2326002.04</v>
      </c>
      <c r="E175" s="68">
        <f>SUM(E171:E174)</f>
        <v>127</v>
      </c>
      <c r="F175" s="74">
        <f>SUM(F171:F174)</f>
        <v>4.982726422204058E-3</v>
      </c>
      <c r="G175" s="44"/>
    </row>
    <row r="176" spans="1:7" x14ac:dyDescent="0.35">
      <c r="A176" s="26"/>
      <c r="D176" s="57"/>
      <c r="E176" s="68"/>
      <c r="F176" s="43"/>
      <c r="G176" s="44"/>
    </row>
    <row r="177" spans="1:7" x14ac:dyDescent="0.35">
      <c r="A177" s="26" t="s">
        <v>132</v>
      </c>
      <c r="D177" s="66"/>
      <c r="E177" s="66"/>
      <c r="F177" s="65"/>
      <c r="G177" s="44"/>
    </row>
    <row r="178" spans="1:7" x14ac:dyDescent="0.35">
      <c r="A178" s="26" t="s">
        <v>133</v>
      </c>
      <c r="D178" s="66">
        <v>1.5564635000000001E-3</v>
      </c>
      <c r="E178" s="66">
        <v>1.2816031999999999E-3</v>
      </c>
      <c r="F178" s="65"/>
      <c r="G178" s="44"/>
    </row>
    <row r="179" spans="1:7" x14ac:dyDescent="0.35">
      <c r="A179" s="26" t="s">
        <v>134</v>
      </c>
      <c r="D179" s="66">
        <v>1.0890457000000001E-3</v>
      </c>
      <c r="E179" s="66">
        <v>8.8718019999999996E-4</v>
      </c>
      <c r="F179" s="65"/>
      <c r="G179" s="44"/>
    </row>
    <row r="180" spans="1:7" x14ac:dyDescent="0.35">
      <c r="A180" s="26" t="s">
        <v>135</v>
      </c>
      <c r="D180" s="66">
        <v>9.0978040000000004E-4</v>
      </c>
      <c r="E180" s="66">
        <v>6.9297979999999998E-4</v>
      </c>
      <c r="F180" s="65"/>
      <c r="G180" s="44"/>
    </row>
    <row r="181" spans="1:7" x14ac:dyDescent="0.35">
      <c r="A181" s="26" t="s">
        <v>136</v>
      </c>
      <c r="D181" s="66">
        <v>1.0114730398596285E-3</v>
      </c>
      <c r="E181" s="66">
        <f>IF(D53&lt;=0,0,SUM('Apr23'!E172:E174)/D53)</f>
        <v>7.9710589245202037E-4</v>
      </c>
      <c r="F181" s="43"/>
      <c r="G181" s="44"/>
    </row>
    <row r="182" spans="1:7" x14ac:dyDescent="0.35">
      <c r="A182" s="26" t="s">
        <v>137</v>
      </c>
      <c r="D182" s="66">
        <f>AVERAGE(D178:D181)</f>
        <v>1.1416906599649071E-3</v>
      </c>
      <c r="E182" s="66">
        <f>AVERAGE(E178:E181)</f>
        <v>9.1471727311300509E-4</v>
      </c>
      <c r="F182" s="43"/>
      <c r="G182" s="44"/>
    </row>
    <row r="183" spans="1:7" x14ac:dyDescent="0.35">
      <c r="F183" s="43"/>
      <c r="G183" s="44"/>
    </row>
    <row r="184" spans="1:7" x14ac:dyDescent="0.35">
      <c r="A184" s="2" t="s">
        <v>138</v>
      </c>
      <c r="D184" s="75">
        <v>487893.23</v>
      </c>
      <c r="F184" s="43"/>
      <c r="G184" s="44"/>
    </row>
    <row r="185" spans="1:7" x14ac:dyDescent="0.35">
      <c r="A185" s="2" t="s">
        <v>139</v>
      </c>
      <c r="D185" s="63">
        <v>1.045157504821226E-3</v>
      </c>
      <c r="F185" s="43"/>
      <c r="G185" s="44"/>
    </row>
    <row r="186" spans="1:7" x14ac:dyDescent="0.35">
      <c r="A186" s="2" t="s">
        <v>140</v>
      </c>
      <c r="D186" s="66">
        <v>4.9000000000000002E-2</v>
      </c>
      <c r="F186" s="43"/>
      <c r="G186" s="44"/>
    </row>
    <row r="187" spans="1:7" x14ac:dyDescent="0.35">
      <c r="A187" s="2" t="s">
        <v>141</v>
      </c>
      <c r="D187" s="76" t="str">
        <f>+IF(D185&lt;=D186,"No","Yes")</f>
        <v>No</v>
      </c>
      <c r="F187" s="43"/>
      <c r="G187" s="44"/>
    </row>
    <row r="188" spans="1:7" x14ac:dyDescent="0.35">
      <c r="F188" s="43"/>
      <c r="G188" s="44"/>
    </row>
    <row r="189" spans="1:7" x14ac:dyDescent="0.35">
      <c r="A189" s="2" t="s">
        <v>142</v>
      </c>
      <c r="D189" s="77">
        <v>1207031.52</v>
      </c>
      <c r="F189" s="43"/>
      <c r="G189" s="44"/>
    </row>
    <row r="190" spans="1:7" x14ac:dyDescent="0.35">
      <c r="A190" s="2" t="s">
        <v>143</v>
      </c>
      <c r="B190" s="78"/>
      <c r="C190" s="78"/>
      <c r="D190" s="79">
        <v>63</v>
      </c>
      <c r="F190" s="43"/>
      <c r="G190" s="44"/>
    </row>
    <row r="191" spans="1:7" x14ac:dyDescent="0.35">
      <c r="F191" s="43"/>
      <c r="G191" s="44"/>
    </row>
    <row r="192" spans="1:7" x14ac:dyDescent="0.35">
      <c r="A192" s="2" t="s">
        <v>144</v>
      </c>
      <c r="F192" s="43"/>
      <c r="G192" s="44"/>
    </row>
    <row r="193" spans="1:7" x14ac:dyDescent="0.35">
      <c r="F193" s="43"/>
      <c r="G193" s="44"/>
    </row>
    <row r="194" spans="1:7" x14ac:dyDescent="0.35">
      <c r="A194" s="26"/>
      <c r="E194" s="80"/>
      <c r="F194" s="43"/>
      <c r="G194" s="44"/>
    </row>
    <row r="195" spans="1:7" x14ac:dyDescent="0.35">
      <c r="A195" s="26" t="s">
        <v>145</v>
      </c>
      <c r="E195" s="10"/>
      <c r="F195" s="43"/>
      <c r="G195" s="44"/>
    </row>
    <row r="196" spans="1:7" x14ac:dyDescent="0.35">
      <c r="A196" s="26" t="s">
        <v>146</v>
      </c>
      <c r="E196" s="10"/>
      <c r="F196" s="43"/>
      <c r="G196" s="44"/>
    </row>
    <row r="197" spans="1:7" x14ac:dyDescent="0.35">
      <c r="A197" s="26" t="s">
        <v>147</v>
      </c>
      <c r="E197" s="80"/>
      <c r="F197" s="43"/>
      <c r="G197" s="44"/>
    </row>
    <row r="198" spans="1:7" x14ac:dyDescent="0.35">
      <c r="A198" s="26" t="s">
        <v>148</v>
      </c>
      <c r="E198" s="80" t="s">
        <v>156</v>
      </c>
      <c r="F198" s="43"/>
      <c r="G198" s="44"/>
    </row>
    <row r="199" spans="1:7" x14ac:dyDescent="0.35">
      <c r="A199" s="26"/>
      <c r="E199" s="10"/>
      <c r="F199" s="43"/>
      <c r="G199" s="44"/>
    </row>
    <row r="200" spans="1:7" x14ac:dyDescent="0.35">
      <c r="A200" s="26" t="s">
        <v>149</v>
      </c>
      <c r="E200" s="10"/>
      <c r="F200" s="43"/>
      <c r="G200" s="44"/>
    </row>
    <row r="201" spans="1:7" x14ac:dyDescent="0.35">
      <c r="A201" s="26" t="s">
        <v>150</v>
      </c>
      <c r="E201" s="80" t="s">
        <v>156</v>
      </c>
      <c r="F201" s="43"/>
      <c r="G201" s="44"/>
    </row>
    <row r="202" spans="1:7" x14ac:dyDescent="0.35">
      <c r="A202" s="26"/>
      <c r="E202" s="10"/>
      <c r="F202" s="43"/>
      <c r="G202" s="44"/>
    </row>
    <row r="203" spans="1:7" x14ac:dyDescent="0.35">
      <c r="A203" s="26" t="s">
        <v>151</v>
      </c>
      <c r="E203" s="10"/>
      <c r="F203" s="43"/>
      <c r="G203" s="44"/>
    </row>
    <row r="204" spans="1:7" x14ac:dyDescent="0.35">
      <c r="A204" s="26" t="s">
        <v>152</v>
      </c>
      <c r="E204" s="80" t="s">
        <v>156</v>
      </c>
      <c r="F204" s="43"/>
      <c r="G204" s="44"/>
    </row>
    <row r="205" spans="1:7" x14ac:dyDescent="0.35">
      <c r="A205" s="26"/>
      <c r="E205" s="80"/>
      <c r="F205" s="43"/>
      <c r="G205" s="44"/>
    </row>
    <row r="206" spans="1:7" x14ac:dyDescent="0.35">
      <c r="A206" s="26" t="s">
        <v>153</v>
      </c>
      <c r="E206" s="10"/>
      <c r="G206" s="44"/>
    </row>
    <row r="207" spans="1:7" x14ac:dyDescent="0.35">
      <c r="A207" s="26" t="s">
        <v>154</v>
      </c>
      <c r="E207" s="80" t="s">
        <v>156</v>
      </c>
      <c r="G207" s="44"/>
    </row>
    <row r="214" spans="1:5" x14ac:dyDescent="0.35">
      <c r="A214" s="81"/>
      <c r="B214" s="81"/>
      <c r="C214" s="81"/>
      <c r="D214" s="81"/>
      <c r="E214" s="81"/>
    </row>
    <row r="215" spans="1:5" x14ac:dyDescent="0.35">
      <c r="A215" s="81"/>
      <c r="B215" s="81"/>
      <c r="C215" s="81"/>
      <c r="D215" s="81"/>
      <c r="E215" s="81"/>
    </row>
    <row r="216" spans="1:5" x14ac:dyDescent="0.35">
      <c r="A216" s="81"/>
      <c r="B216" s="81"/>
      <c r="C216" s="81"/>
      <c r="D216" s="81"/>
      <c r="E216" s="81"/>
    </row>
    <row r="217" spans="1:5" x14ac:dyDescent="0.35">
      <c r="A217" s="81"/>
      <c r="B217" s="81"/>
      <c r="C217" s="81"/>
      <c r="D217" s="81"/>
      <c r="E217" s="81"/>
    </row>
    <row r="218" spans="1:5" x14ac:dyDescent="0.35">
      <c r="A218" s="81"/>
      <c r="B218" s="81"/>
      <c r="C218" s="81"/>
      <c r="D218" s="81"/>
      <c r="E218" s="81"/>
    </row>
    <row r="219" spans="1:5" x14ac:dyDescent="0.35">
      <c r="A219" s="81"/>
      <c r="B219" s="81"/>
      <c r="C219" s="81"/>
      <c r="D219" s="81"/>
      <c r="E219" s="81"/>
    </row>
    <row r="220" spans="1:5" x14ac:dyDescent="0.35">
      <c r="A220" s="81"/>
      <c r="B220" s="81"/>
      <c r="C220" s="81"/>
      <c r="D220" s="81"/>
      <c r="E220" s="81"/>
    </row>
    <row r="222" spans="1:5" x14ac:dyDescent="0.35">
      <c r="A222" s="81"/>
      <c r="B222" s="81"/>
      <c r="C222" s="81"/>
      <c r="D222" s="81"/>
      <c r="E222" s="81"/>
    </row>
    <row r="223" spans="1:5" x14ac:dyDescent="0.35">
      <c r="A223" s="81"/>
      <c r="B223" s="81"/>
      <c r="C223" s="81"/>
      <c r="D223" s="81"/>
      <c r="E223" s="81"/>
    </row>
    <row r="224" spans="1:5" x14ac:dyDescent="0.35">
      <c r="A224" s="81"/>
      <c r="B224" s="81"/>
      <c r="C224" s="81"/>
      <c r="D224" s="81"/>
      <c r="E224" s="81"/>
    </row>
    <row r="225" spans="1:5" x14ac:dyDescent="0.35">
      <c r="A225" s="81"/>
      <c r="B225" s="81"/>
      <c r="C225" s="81"/>
      <c r="D225" s="81"/>
      <c r="E225" s="81"/>
    </row>
    <row r="226" spans="1:5" x14ac:dyDescent="0.35">
      <c r="A226" s="81"/>
      <c r="B226" s="81"/>
      <c r="C226" s="81"/>
      <c r="D226" s="81"/>
      <c r="E226" s="81"/>
    </row>
    <row r="227" spans="1:5" x14ac:dyDescent="0.35">
      <c r="A227" s="81"/>
      <c r="B227" s="81"/>
      <c r="C227" s="81"/>
      <c r="D227" s="81"/>
      <c r="E227" s="81"/>
    </row>
    <row r="228" spans="1:5" x14ac:dyDescent="0.35">
      <c r="A228" s="81"/>
      <c r="B228" s="81"/>
      <c r="C228" s="81"/>
      <c r="D228" s="81"/>
      <c r="E228" s="8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Dec23</vt:lpstr>
      <vt:lpstr>Nov23</vt:lpstr>
      <vt:lpstr>Oct23</vt:lpstr>
      <vt:lpstr>Sep23</vt:lpstr>
      <vt:lpstr>Aug23</vt:lpstr>
      <vt:lpstr>Jul23</vt:lpstr>
      <vt:lpstr>Jun23</vt:lpstr>
      <vt:lpstr>May23</vt:lpstr>
      <vt:lpstr>Apr23</vt:lpstr>
      <vt:lpstr>Mar23</vt:lpstr>
      <vt:lpstr>Feb23</vt:lpstr>
      <vt:lpstr>Jan23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lastModifiedBy>Wang, Yu</cp:lastModifiedBy>
  <dcterms:created xsi:type="dcterms:W3CDTF">2023-03-17T19:48:32Z</dcterms:created>
  <dcterms:modified xsi:type="dcterms:W3CDTF">2024-04-17T19:02:03Z</dcterms:modified>
</cp:coreProperties>
</file>