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XCEL\OwnerTrust17B\ABS6\Salesforce\"/>
    </mc:Choice>
  </mc:AlternateContent>
  <bookViews>
    <workbookView xWindow="0" yWindow="0" windowWidth="14205" windowHeight="8490"/>
  </bookViews>
  <sheets>
    <sheet name="Dec 17" sheetId="5" r:id="rId1"/>
    <sheet name="Nov 17" sheetId="4" r:id="rId2"/>
    <sheet name="Oct 17" sheetId="3" r:id="rId3"/>
    <sheet name="Sep 17" sheetId="2" r:id="rId4"/>
    <sheet name="Aug 17" sheetId="1" r:id="rId5"/>
  </sheets>
  <externalReferences>
    <externalReference r:id="rId6"/>
    <externalReference r:id="rId7"/>
  </externalReferences>
  <definedNames>
    <definedName name="A1_BegBal">[1]Notes!$C$4</definedName>
    <definedName name="A1_EndBal" localSheetId="2">[1]Notes!$P$4</definedName>
    <definedName name="A1_EndBal">[2]Notes!$P$4</definedName>
    <definedName name="A1_FinalDist">[1]Notes!$C$23</definedName>
    <definedName name="A2_FinalDist" localSheetId="2">[1]Notes!$C$24</definedName>
    <definedName name="A2_FinalDist">[2]Notes!$C$24</definedName>
    <definedName name="A2a_BegBal" localSheetId="2">[1]Notes!$C$5</definedName>
    <definedName name="A2a_BegBal">[2]Notes!$C$5</definedName>
    <definedName name="A2a_EndBal">[1]Notes!$P$5</definedName>
    <definedName name="A2b_BegBal">[1]Notes!$C$6</definedName>
    <definedName name="A2b_EndBal">[1]Notes!$P$6</definedName>
    <definedName name="A3_BegBal">[1]Notes!$C$7</definedName>
    <definedName name="A3_EndBal">[1]Notes!$P$7</definedName>
    <definedName name="A3_FinalDist">[1]Notes!$C$26</definedName>
    <definedName name="A3B_BegBal">[1]Notes!#REF!</definedName>
    <definedName name="A3B_EndBal">[1]Notes!#REF!</definedName>
    <definedName name="A3B_FinalDist">[1]Notes!#REF!</definedName>
    <definedName name="A4_BegBal">[1]Notes!$C$8</definedName>
    <definedName name="A4_EndBal">[1]Notes!$P$8</definedName>
    <definedName name="A4_FinalDist">[1]Notes!$C$27</definedName>
    <definedName name="Adj_BegBal" localSheetId="2">[1]Collateral!$B$8</definedName>
    <definedName name="Adj_BegBal">[2]Collateral!$B$8</definedName>
    <definedName name="Adj_EndBal" localSheetId="2">[1]Collateral!$B$9</definedName>
    <definedName name="Adj_EndBal">[2]Collateral!$B$9</definedName>
    <definedName name="Avail_Amt" localSheetId="2">[1]Waterfall!$C$7</definedName>
    <definedName name="Avail_Amt">[2]Waterfall!$C$7</definedName>
    <definedName name="Cert_BegBal">[1]Notes!$C$9</definedName>
    <definedName name="Cert_EndBal">[1]Notes!$P$9</definedName>
    <definedName name="Coll_BegBal" localSheetId="2">[1]Collateral!$B$4</definedName>
    <definedName name="Coll_BegBal">[2]Collateral!$B$4</definedName>
    <definedName name="Coll_EndBal" localSheetId="2">[1]Collateral!$B$5</definedName>
    <definedName name="Coll_EndBal">[2]Collateral!$B$5</definedName>
    <definedName name="Curr_DistDate" localSheetId="2">[1]Notes!$C$18</definedName>
    <definedName name="Curr_DistDate">[2]Notes!$C$18</definedName>
    <definedName name="Events_of_Default" localSheetId="2">[1]Waterfall!$B$4</definedName>
    <definedName name="Events_of_Default">[2]Waterfall!$B$4</definedName>
    <definedName name="First_DistDate" localSheetId="2">[1]Notes!$C$16</definedName>
    <definedName name="First_DistDate">[2]Notes!$C$16</definedName>
    <definedName name="HTML_CodePage" hidden="1">1252</definedName>
    <definedName name="HTML_Control" hidden="1">{"'Filing Version'!$A$1:$F$168"}</definedName>
    <definedName name="HTML_Control_1" localSheetId="2" hidden="1">{"'Filing Version'!$A$1:$F$168"}</definedName>
    <definedName name="HTML_Description" hidden="1">"NAR 2002-C"</definedName>
    <definedName name="HTML_Email" hidden="1">""</definedName>
    <definedName name="HTML_Header" hidden="1">""</definedName>
    <definedName name="HTML_LastUpdate" hidden="1">"12/09/2002"</definedName>
    <definedName name="HTML_LineAfter" hidden="1">FALSE</definedName>
    <definedName name="HTML_LineBefore" hidden="1">FALSE</definedName>
    <definedName name="HTML_Name" hidden="1">"NMAC"</definedName>
    <definedName name="HTML_OBDlg2" hidden="1">TRUE</definedName>
    <definedName name="HTML_OBDlg4" hidden="1">TRUE</definedName>
    <definedName name="HTML_OS" hidden="1">0</definedName>
    <definedName name="HTML_PathFile" hidden="1">"Q:\TREASURY\EXCEL\OwnerTrust02C\HTML_02C_113002.htm"</definedName>
    <definedName name="HTML_Title" hidden="1">""</definedName>
    <definedName name="OC_BegBal" localSheetId="2">[1]Collateral!$B$6</definedName>
    <definedName name="OC_BegBal">[2]Collateral!$B$6</definedName>
    <definedName name="OC_EndBal" localSheetId="2">[1]Collateral!$B$7</definedName>
    <definedName name="OC_EndBal">[2]Collateral!$B$7</definedName>
    <definedName name="Officer">#REF!</definedName>
    <definedName name="Prev_DistDate" localSheetId="2">[1]Notes!$C$17</definedName>
    <definedName name="Prev_DistDate">[2]Notes!$C$17</definedName>
    <definedName name="prinatRAP">#REF!</definedName>
    <definedName name="Res_Fund">[1]Waterfall!$D$7</definedName>
    <definedName name="Rescission" localSheetId="2">[1]Waterfall!$B$3</definedName>
    <definedName name="Rescission">[2]Waterfall!$B$3</definedName>
    <definedName name="test">#REF!</definedName>
    <definedName name="Title">#REF!</definedName>
    <definedName name="wrn.0205." hidden="1">{"0205",#N/A,FALSE,"0205"}</definedName>
    <definedName name="wrn.0205._1" localSheetId="2" hidden="1">{"0205",#N/A,FALSE,"0205"}</definedName>
    <definedName name="wrn.0208." hidden="1">{"0208",#N/A,FALSE,"0205"}</definedName>
    <definedName name="wrn.0208._1" localSheetId="2" hidden="1">{"0208",#N/A,FALSE,"0205"}</definedName>
    <definedName name="wrn.TEST." hidden="1">{"TEST",#N/A,FALSE,"TEST"}</definedName>
    <definedName name="wrn.TEST._1" localSheetId="2" hidden="1">{"TEST",#N/A,FALSE,"TEST"}</definedName>
    <definedName name="wrn.TMPL." hidden="1">{"TMPL",#N/A,FALSE,"TMPL"}</definedName>
    <definedName name="wrn.TMPL._1" localSheetId="2" hidden="1">{"TMPL",#N/A,FALSE,"TMPL"}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7" i="3" l="1"/>
  <c r="E204" i="3"/>
  <c r="E201" i="3"/>
  <c r="E198" i="3"/>
  <c r="E195" i="3"/>
  <c r="D186" i="3"/>
  <c r="D185" i="3"/>
  <c r="D187" i="3" s="1"/>
  <c r="D184" i="3"/>
  <c r="E180" i="3"/>
  <c r="D180" i="3"/>
  <c r="E179" i="3"/>
  <c r="D179" i="3"/>
  <c r="E178" i="3"/>
  <c r="E182" i="3" s="1"/>
  <c r="D178" i="3"/>
  <c r="F174" i="3"/>
  <c r="E174" i="3"/>
  <c r="E181" i="3" s="1"/>
  <c r="D174" i="3"/>
  <c r="F173" i="3"/>
  <c r="E173" i="3"/>
  <c r="D173" i="3"/>
  <c r="F172" i="3"/>
  <c r="E172" i="3"/>
  <c r="D172" i="3"/>
  <c r="D181" i="3" s="1"/>
  <c r="F171" i="3"/>
  <c r="F175" i="3" s="1"/>
  <c r="E171" i="3"/>
  <c r="E175" i="3" s="1"/>
  <c r="D171" i="3"/>
  <c r="D175" i="3" s="1"/>
  <c r="D168" i="3"/>
  <c r="D164" i="3"/>
  <c r="D163" i="3"/>
  <c r="D162" i="3"/>
  <c r="D160" i="3"/>
  <c r="D165" i="3" s="1"/>
  <c r="D158" i="3"/>
  <c r="E157" i="3"/>
  <c r="D157" i="3"/>
  <c r="D159" i="3" s="1"/>
  <c r="E154" i="3"/>
  <c r="E153" i="3"/>
  <c r="E147" i="3"/>
  <c r="E146" i="3"/>
  <c r="E145" i="3"/>
  <c r="E144" i="3"/>
  <c r="E149" i="3" s="1"/>
  <c r="E143" i="3"/>
  <c r="E137" i="3"/>
  <c r="E136" i="3"/>
  <c r="E135" i="3"/>
  <c r="E130" i="3"/>
  <c r="E129" i="3"/>
  <c r="E131" i="3" s="1"/>
  <c r="E127" i="3"/>
  <c r="E126" i="3"/>
  <c r="E125" i="3"/>
  <c r="E123" i="3"/>
  <c r="E121" i="3"/>
  <c r="E120" i="3"/>
  <c r="E119" i="3"/>
  <c r="E117" i="3"/>
  <c r="E115" i="3"/>
  <c r="E107" i="3"/>
  <c r="E106" i="3"/>
  <c r="E104" i="3"/>
  <c r="E103" i="3"/>
  <c r="E102" i="3"/>
  <c r="E99" i="3"/>
  <c r="E98" i="3"/>
  <c r="E96" i="3"/>
  <c r="E110" i="3" s="1"/>
  <c r="E95" i="3"/>
  <c r="E94" i="3"/>
  <c r="E91" i="3"/>
  <c r="E90" i="3"/>
  <c r="E111" i="3" s="1"/>
  <c r="E88" i="3"/>
  <c r="E87" i="3"/>
  <c r="E86" i="3"/>
  <c r="E83" i="3"/>
  <c r="E82" i="3"/>
  <c r="E80" i="3"/>
  <c r="E79" i="3"/>
  <c r="E78" i="3"/>
  <c r="E75" i="3"/>
  <c r="E113" i="3" s="1"/>
  <c r="E74" i="3"/>
  <c r="E72" i="3"/>
  <c r="E71" i="3"/>
  <c r="E70" i="3"/>
  <c r="E112" i="3" s="1"/>
  <c r="E66" i="3"/>
  <c r="E65" i="3"/>
  <c r="E64" i="3"/>
  <c r="E61" i="3"/>
  <c r="E58" i="3"/>
  <c r="D53" i="3"/>
  <c r="E51" i="3"/>
  <c r="E53" i="3" s="1"/>
  <c r="D51" i="3"/>
  <c r="E44" i="3"/>
  <c r="E42" i="3"/>
  <c r="E41" i="3"/>
  <c r="E40" i="3"/>
  <c r="E36" i="3"/>
  <c r="E37" i="3" s="1"/>
  <c r="E47" i="3" s="1"/>
  <c r="E57" i="3" s="1"/>
  <c r="E59" i="3" s="1"/>
  <c r="E35" i="3"/>
  <c r="E28" i="3"/>
  <c r="D28" i="3"/>
  <c r="C28" i="3"/>
  <c r="B28" i="3"/>
  <c r="C27" i="3"/>
  <c r="B27" i="3"/>
  <c r="C26" i="3"/>
  <c r="B26" i="3"/>
  <c r="C25" i="3"/>
  <c r="B25" i="3"/>
  <c r="E24" i="3"/>
  <c r="C24" i="3"/>
  <c r="B24" i="3"/>
  <c r="C23" i="3"/>
  <c r="C29" i="3" s="1"/>
  <c r="B23" i="3"/>
  <c r="B29" i="3" s="1"/>
  <c r="F19" i="3"/>
  <c r="E19" i="3"/>
  <c r="D19" i="3"/>
  <c r="C19" i="3"/>
  <c r="D27" i="3" s="1"/>
  <c r="B19" i="3"/>
  <c r="E18" i="3"/>
  <c r="D18" i="3"/>
  <c r="C18" i="3"/>
  <c r="D26" i="3" s="1"/>
  <c r="B18" i="3"/>
  <c r="E17" i="3"/>
  <c r="D17" i="3"/>
  <c r="C17" i="3"/>
  <c r="D24" i="3" s="1"/>
  <c r="B17" i="3"/>
  <c r="E16" i="3"/>
  <c r="E13" i="3" s="1"/>
  <c r="D16" i="3"/>
  <c r="C16" i="3"/>
  <c r="B16" i="3"/>
  <c r="F15" i="3"/>
  <c r="E15" i="3"/>
  <c r="D15" i="3"/>
  <c r="C15" i="3"/>
  <c r="D23" i="3" s="1"/>
  <c r="B15" i="3"/>
  <c r="E14" i="3"/>
  <c r="D14" i="3"/>
  <c r="C14" i="3"/>
  <c r="F14" i="3" s="1"/>
  <c r="B14" i="3"/>
  <c r="D13" i="3"/>
  <c r="E12" i="3"/>
  <c r="D12" i="3"/>
  <c r="E52" i="3" s="1"/>
  <c r="C12" i="3"/>
  <c r="E11" i="3"/>
  <c r="D11" i="3"/>
  <c r="C11" i="3"/>
  <c r="F10" i="3"/>
  <c r="E10" i="3"/>
  <c r="D10" i="3"/>
  <c r="C10" i="3"/>
  <c r="F6" i="3"/>
  <c r="F5" i="3"/>
  <c r="F4" i="3"/>
  <c r="D4" i="3"/>
  <c r="B4" i="3"/>
  <c r="F3" i="3"/>
  <c r="D3" i="3"/>
  <c r="B3" i="3"/>
  <c r="D166" i="3" l="1"/>
  <c r="D182" i="3"/>
  <c r="E25" i="3"/>
  <c r="E26" i="3"/>
  <c r="F16" i="3"/>
  <c r="F17" i="3"/>
  <c r="E23" i="3"/>
  <c r="E27" i="3"/>
  <c r="C13" i="3"/>
  <c r="F13" i="3" s="1"/>
  <c r="F18" i="3"/>
  <c r="D25" i="3"/>
</calcChain>
</file>

<file path=xl/comments1.xml><?xml version="1.0" encoding="utf-8"?>
<comments xmlns="http://schemas.openxmlformats.org/spreadsheetml/2006/main">
  <authors>
    <author>NMAC</author>
  </authors>
  <commentList>
    <comment ref="G135" authorId="0" shapeId="0">
      <text>
        <r>
          <rPr>
            <b/>
            <sz val="8"/>
            <color indexed="81"/>
            <rFont val="Tahoma"/>
            <family val="2"/>
          </rPr>
          <t>NMAC:</t>
        </r>
        <r>
          <rPr>
            <sz val="8"/>
            <color indexed="81"/>
            <rFont val="Tahoma"/>
            <family val="2"/>
          </rPr>
          <t xml:space="preserve">
Link in from prior month</t>
        </r>
      </text>
    </comment>
  </commentList>
</comments>
</file>

<file path=xl/comments2.xml><?xml version="1.0" encoding="utf-8"?>
<comments xmlns="http://schemas.openxmlformats.org/spreadsheetml/2006/main">
  <authors>
    <author>NMAC</author>
  </authors>
  <commentList>
    <comment ref="G135" authorId="0" shapeId="0">
      <text>
        <r>
          <rPr>
            <b/>
            <sz val="8"/>
            <color indexed="81"/>
            <rFont val="Tahoma"/>
            <family val="2"/>
          </rPr>
          <t>NMAC:</t>
        </r>
        <r>
          <rPr>
            <sz val="8"/>
            <color indexed="81"/>
            <rFont val="Tahoma"/>
            <family val="2"/>
          </rPr>
          <t xml:space="preserve">
Link in from prior month</t>
        </r>
      </text>
    </comment>
  </commentList>
</comments>
</file>

<file path=xl/sharedStrings.xml><?xml version="1.0" encoding="utf-8"?>
<sst xmlns="http://schemas.openxmlformats.org/spreadsheetml/2006/main" count="857" uniqueCount="162">
  <si>
    <t>Nissan Auto Receivables 2017-B</t>
  </si>
  <si>
    <t>Collection Period</t>
  </si>
  <si>
    <t xml:space="preserve">    30/360 Days</t>
  </si>
  <si>
    <t>Collection Period Start</t>
  </si>
  <si>
    <t>Distribution Date</t>
  </si>
  <si>
    <t xml:space="preserve">    Actual/360 Days</t>
  </si>
  <si>
    <t>Collection Period End</t>
  </si>
  <si>
    <t>Prior Month Settlement Date</t>
  </si>
  <si>
    <t>Current Month Settlement Date</t>
  </si>
  <si>
    <t>Coupon Rate</t>
  </si>
  <si>
    <t>Initial Balance</t>
  </si>
  <si>
    <t>Beginning Balance</t>
  </si>
  <si>
    <t>Ending Balance</t>
  </si>
  <si>
    <t>Pool Factor</t>
  </si>
  <si>
    <t>Pool Balance</t>
  </si>
  <si>
    <t>Yield Supplement Overcollaterization</t>
  </si>
  <si>
    <t>Total Adjusted Pool Balance</t>
  </si>
  <si>
    <t>Total Adjusted Securities</t>
  </si>
  <si>
    <t>Class A-1 Notes</t>
  </si>
  <si>
    <t>Class A-2a Notes</t>
  </si>
  <si>
    <t>Class A-2b Notes</t>
  </si>
  <si>
    <t>Class A-3 Notes</t>
  </si>
  <si>
    <t>Class A-4 Notes</t>
  </si>
  <si>
    <t>Certificates</t>
  </si>
  <si>
    <t>Principal Payment</t>
  </si>
  <si>
    <t>Interest Payment</t>
  </si>
  <si>
    <r>
      <t xml:space="preserve">Principal per $1000                    </t>
    </r>
    <r>
      <rPr>
        <u/>
        <sz val="14"/>
        <rFont val="Arial"/>
        <family val="2"/>
      </rPr>
      <t xml:space="preserve"> Face Amount</t>
    </r>
  </si>
  <si>
    <r>
      <t xml:space="preserve">Interest per $1000                              </t>
    </r>
    <r>
      <rPr>
        <u/>
        <sz val="14"/>
        <rFont val="Arial"/>
        <family val="2"/>
      </rPr>
      <t>Face Amount</t>
    </r>
  </si>
  <si>
    <t>Total Securities</t>
  </si>
  <si>
    <t>I. COLLECTIONS</t>
  </si>
  <si>
    <t>Interest:</t>
  </si>
  <si>
    <t>Interest Collections</t>
  </si>
  <si>
    <t>Repurchased Loan Proceeds Related to Interest</t>
  </si>
  <si>
    <t>Total Interest Collections</t>
  </si>
  <si>
    <t>Principal:</t>
  </si>
  <si>
    <t>Principal Collections</t>
  </si>
  <si>
    <t>Repurchased Loan Proceeds Related to Principal</t>
  </si>
  <si>
    <t>Total Principal Collections</t>
  </si>
  <si>
    <t>Recoveries of Defaulted Receivables</t>
  </si>
  <si>
    <t>Total Collections</t>
  </si>
  <si>
    <t>II. COLLATERAL POOL BALANCE DATA</t>
  </si>
  <si>
    <t>Number</t>
  </si>
  <si>
    <t>Amount</t>
  </si>
  <si>
    <t>Adjusted Pool Balance - Beginning of Period</t>
  </si>
  <si>
    <t>Total Principal Payment</t>
  </si>
  <si>
    <t>III. DISTRIBUTIONS</t>
  </si>
  <si>
    <t>Reserve Account Draw</t>
  </si>
  <si>
    <t>Total Available for Distribution</t>
  </si>
  <si>
    <t>1. Reimbursement of Advance</t>
  </si>
  <si>
    <t>2. Servicing Fee:</t>
  </si>
  <si>
    <t>Servicing Fee Due</t>
  </si>
  <si>
    <t>Servicing Fee Paid</t>
  </si>
  <si>
    <t>Servicing Fee Shortfall</t>
  </si>
  <si>
    <t>3. Interest:</t>
  </si>
  <si>
    <t>Class A-1 Notes Monthly Interest</t>
  </si>
  <si>
    <t>Class A-1 Notes Interest Carryover Shortfall</t>
  </si>
  <si>
    <t>Class A-1 Notes Interest on Interest Carryover Shortfall</t>
  </si>
  <si>
    <t>Class A-1 Notes Monthly Interest Distributable Amount</t>
  </si>
  <si>
    <t>Class A-1 Notes Monthly Interest Paid</t>
  </si>
  <si>
    <t>Change in Class A-1 Notes Interest Carryover Shortfall</t>
  </si>
  <si>
    <t>Class A-2a Notes Monthly Interest</t>
  </si>
  <si>
    <t>Class A-2a Notes Interest Carryover Shortfall</t>
  </si>
  <si>
    <t>Class A-2a Notes Interest on Interest Carryover Shortfall</t>
  </si>
  <si>
    <t>Class A-2a Notes Monthly Interest Distributable Amount</t>
  </si>
  <si>
    <t>Class A-2a Notes Monthly Interest Paid</t>
  </si>
  <si>
    <t>Change in Class A-2a Notes Interest Carryover Shortfall</t>
  </si>
  <si>
    <t>Class A-2b Notes Monthly Interest</t>
  </si>
  <si>
    <t>Class A-2b Notes Interest Carryover Shortfall</t>
  </si>
  <si>
    <t>Class A-2b Notes Interest on Interest Carryover Shortfall</t>
  </si>
  <si>
    <t>Class A-2b Notes Monthly Interest Distributable Amount</t>
  </si>
  <si>
    <t>Class A-2b Notes Monthly Interest Paid</t>
  </si>
  <si>
    <t>Change in Class A-2b Notes Interest Carryover Shortfall</t>
  </si>
  <si>
    <t>Class A-3 Notes Monthly Interest</t>
  </si>
  <si>
    <t>Class A-3 Notes Interest Carryover Shortfall</t>
  </si>
  <si>
    <t>Class A-3 Notes Interest on Interest Carryover Shortfall</t>
  </si>
  <si>
    <t>Class A-3 Notes Monthly Interest Distributable Amount</t>
  </si>
  <si>
    <t>Class A-3 Notes Monthly Interest Paid</t>
  </si>
  <si>
    <t>Change in Class A-3 Notes Interest Carryover Shortfall</t>
  </si>
  <si>
    <t>Class A-4 Notes Monthly Interest</t>
  </si>
  <si>
    <t>Class A-4 Notes Interest Carryover Shortfall</t>
  </si>
  <si>
    <t>Class A-4 Notes Interest on Interest Carryover Shortfall</t>
  </si>
  <si>
    <t>Class A-4 Notes Monthly Interest Distributable Amount</t>
  </si>
  <si>
    <t>Class A-4 Notes Monthly Interest Paid</t>
  </si>
  <si>
    <t>Change in Class A-4 Notes Interest Carryover Shortfall</t>
  </si>
  <si>
    <t>Total Note Monthly Interest</t>
  </si>
  <si>
    <t>Total Note Monthly Interest Due</t>
  </si>
  <si>
    <t>Total Note Monthly Interest Paid</t>
  </si>
  <si>
    <t>Total Note Interest Carryover Shortfall</t>
  </si>
  <si>
    <t>Change in Total Note Interest Carryover Shortfall</t>
  </si>
  <si>
    <t>Total Available for Principal Distribution</t>
  </si>
  <si>
    <t>4. Total Monthly Principal Paid on the Notes</t>
  </si>
  <si>
    <t>Total Noteholders' Principal Carryover Shortfall</t>
  </si>
  <si>
    <t>Total Noteholders' Principal Distributable Amount</t>
  </si>
  <si>
    <t>Change in Total Noteholders' Principal Carryover Shortfall</t>
  </si>
  <si>
    <t>5. Total Monthly Principal Paid on the Certificates</t>
  </si>
  <si>
    <t>Total Certificateholders' Principal Carryover Shortfall</t>
  </si>
  <si>
    <t>Total Certificateholders' Principal Distributable Amount</t>
  </si>
  <si>
    <t>Change in Total Certificateholders' Principal Carryover Shortfall</t>
  </si>
  <si>
    <t>Remaining Available Collections</t>
  </si>
  <si>
    <t>Deposit from Remaining Available Collections to fund Reserve Account</t>
  </si>
  <si>
    <t>Remaining Available Collections Released to Certificateholder</t>
  </si>
  <si>
    <t>IV. YIELD SUPPLEMENT ACCOUNT</t>
  </si>
  <si>
    <t>Beginning Yield Supplement Account Balance</t>
  </si>
  <si>
    <t>Release to Collection Account</t>
  </si>
  <si>
    <t>Ending Yield Supplement Account Balance</t>
  </si>
  <si>
    <t>V. RESERVE ACCOUNT</t>
  </si>
  <si>
    <t>Initial Reserve Account Amount</t>
  </si>
  <si>
    <t>Required Reserve Account Amount</t>
  </si>
  <si>
    <t>Beginning Reserve Account Balance</t>
  </si>
  <si>
    <t>Deposit of Remaining Available Collections</t>
  </si>
  <si>
    <t>Ending Reserve Account Balance</t>
  </si>
  <si>
    <t>Required Reserve Account Amount for Next Period</t>
  </si>
  <si>
    <t>VI. POOL STATISTICS</t>
  </si>
  <si>
    <t>Weighted Average Coupon</t>
  </si>
  <si>
    <t>Weighted Average Remaining Maturity</t>
  </si>
  <si>
    <t>Principal on Defaulted Receivables</t>
  </si>
  <si>
    <t>Principal Recoveries of Defaulted Receivables</t>
  </si>
  <si>
    <t xml:space="preserve">  Monthly Net Losses</t>
  </si>
  <si>
    <t>Pool Balance at Beginning of Collection Period</t>
  </si>
  <si>
    <t>Net Loss Ratio for Third Preceding Collection Period</t>
  </si>
  <si>
    <t>Net Loss Ratio for Second Preceding Collection Period</t>
  </si>
  <si>
    <t>Net Loss Ratio for Preceding Collection Period</t>
  </si>
  <si>
    <t>Net Loss Ratio for Current Collection Period</t>
  </si>
  <si>
    <t>Four-Month Average Net Loss Ratio</t>
  </si>
  <si>
    <t>Cumulative Net Losses for all Periods</t>
  </si>
  <si>
    <t>Delinquent Receivables:</t>
  </si>
  <si>
    <t>% of Receivables (EOP Balance)</t>
  </si>
  <si>
    <t>31-60 Days Delinquent</t>
  </si>
  <si>
    <t>61-90 Days Delinquent</t>
  </si>
  <si>
    <t>91-120 Days Delinquent</t>
  </si>
  <si>
    <t>More than 120 Days</t>
  </si>
  <si>
    <t>Total 31+ Days Delinquent Receivables:</t>
  </si>
  <si>
    <t>61+ Days Delinquencies as Percentage of Receivables (EOP):</t>
  </si>
  <si>
    <t xml:space="preserve">   Delinquency Ratio for Third Preceding Collection Period </t>
  </si>
  <si>
    <t xml:space="preserve">   Delinquency Ratio for Second Preceding Collection Period </t>
  </si>
  <si>
    <t xml:space="preserve">   Delinquency Ratio for Preceding Collection Period </t>
  </si>
  <si>
    <t xml:space="preserve">   Delinquency Ratio for Current Collection Period </t>
  </si>
  <si>
    <t xml:space="preserve">   Four-Month Average Delinquency Ratio</t>
  </si>
  <si>
    <t>60 Day Delinquent Receivables</t>
  </si>
  <si>
    <t>Delinquency Percentage</t>
  </si>
  <si>
    <t>Delinquency Trigger</t>
  </si>
  <si>
    <t>Does the Delinquency Percentage exceed the Delinquency Trigger?</t>
  </si>
  <si>
    <t>No</t>
  </si>
  <si>
    <t>VII. STATEMENTS TO NOTEHOLDERS</t>
  </si>
  <si>
    <t>1. Has there been a material change in practices with respect to charge-</t>
  </si>
  <si>
    <t>offs, collection and management of delinquent Receivables, and the effect</t>
  </si>
  <si>
    <t xml:space="preserve">of any grace period, re-aging, re-structuring, partial payments or </t>
  </si>
  <si>
    <t>other practices on delinquency and loss experience?</t>
  </si>
  <si>
    <t>NO</t>
  </si>
  <si>
    <t xml:space="preserve">2. Have there been any material modifications, extensions or waivers to </t>
  </si>
  <si>
    <t>Receivables terms, fees, penalties or payments during the Collection Period?</t>
  </si>
  <si>
    <t xml:space="preserve">3. Have there been any material breaches of representations, warranties </t>
  </si>
  <si>
    <t>or covenants contained in the Receivables?</t>
  </si>
  <si>
    <t xml:space="preserve">4. Has there been an issuance of notes or other securities backed by the </t>
  </si>
  <si>
    <t>Receivables?</t>
  </si>
  <si>
    <t xml:space="preserve">5. Has there been a material change in the underwriting, origination or acquisition </t>
  </si>
  <si>
    <t>of Receivables?</t>
  </si>
  <si>
    <t>VIII. CREDIT RISK RETENTION DISCLOSURE</t>
  </si>
  <si>
    <t>NMAC, the sponsor, determined that the combined fair value of the Notes and the Certificates was $1,486,911,907.20 as of the Closing Date, and that the fair value of the entire portion of the Certificates as of the Closing Date was $104,291,907.20, which is approximately 7.01% of the fair value of the Notes and the Certificates.  NARC II, the depositor, an affiliate of NMAC, retained all of the Certificates as of the Closing Date.  The depositor is retaining a sufficient portion of the Certificates necessary to satisfy the requirements of the SEC’s credit risk retention rules, 17 C.F.R. Part 246 (“Regulation RR”), which will be greater than or equal to the 5.00%  of the fair value of the Notes and the Certificates required to comply with Regulation RR.</t>
  </si>
  <si>
    <t xml:space="preserve">Although the actual interest rates on the Notes in some cases were not within the ranges of assumed interest rates, and the actual allocation of the principal balance of the Class A-2 Notes between fixed rate A-2a and floating rate A-2b tranches differed from the assumed allocation, these differences and any other differences between the inputs and assumptions prior to sale of the Notes and at the closing of such sale, do not represent in the aggregate material changes in the method or inputs and assumptions used by NMAC  to calculate the fair value of the Notes and the Certificates as of the Closing Date from the methods or inputs and assumptions used by NMAC to calculate the fair value prior to such sale as disclosed in the preliminary prospectus for the Notes dated as of August 15, 2017. </t>
  </si>
  <si>
    <t>Principal per $1000                     Face Amount</t>
  </si>
  <si>
    <t>Interest per $1000                              Face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</si>
</sst>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0.000000_);\(#,##0.000000\)"/>
    <numFmt numFmtId="166" formatCode="0.00000%"/>
    <numFmt numFmtId="167" formatCode="#,##0.000_);\(#,##0.000\)"/>
    <numFmt numFmtId="168" formatCode="_(* #,##0.0000000_);_(* \(#,##0.0000000\);_(* &quot;-&quot;??_);_(@_)"/>
    <numFmt numFmtId="169" formatCode="#,##0.0000000_);\(#,##0.0000000\)"/>
    <numFmt numFmtId="170" formatCode="_(* #,##0_);_(* \(#,##0\);_(* &quot;-&quot;??_);_(@_)"/>
  </numFmts>
  <fonts count="18" x14ac:knownFonts="1">
    <font>
      <sz val="11"/>
      <color theme="1"/>
      <name val="Calibri"/>
      <family val="2"/>
      <scheme val="minor"/>
    </font>
    <font>
      <sz val="11"/>
      <color theme="1"/>
      <name val="Calibri"/>
      <family val="2"/>
      <scheme val="minor"/>
    </font>
    <font>
      <b/>
      <sz val="14"/>
      <name val="Arial"/>
      <family val="2"/>
    </font>
    <font>
      <sz val="14"/>
      <name val="Arial"/>
      <family val="2"/>
    </font>
    <font>
      <b/>
      <sz val="14"/>
      <name val="Calibri"/>
      <family val="2"/>
    </font>
    <font>
      <sz val="10"/>
      <name val="Arial"/>
      <family val="2"/>
    </font>
    <font>
      <sz val="14"/>
      <color indexed="62"/>
      <name val="Arial"/>
      <family val="2"/>
    </font>
    <font>
      <u/>
      <sz val="14"/>
      <name val="Arial"/>
      <family val="2"/>
    </font>
    <font>
      <sz val="14"/>
      <color indexed="12"/>
      <name val="Arial"/>
      <family val="2"/>
    </font>
    <font>
      <sz val="14"/>
      <color indexed="8"/>
      <name val="Arial"/>
      <family val="2"/>
    </font>
    <font>
      <sz val="14"/>
      <color theme="1"/>
      <name val="Arial"/>
      <family val="2"/>
    </font>
    <font>
      <sz val="14"/>
      <color rgb="FF333399"/>
      <name val="Arial"/>
      <family val="2"/>
    </font>
    <font>
      <sz val="14"/>
      <color rgb="FF0000FF"/>
      <name val="Arial"/>
      <family val="2"/>
    </font>
    <font>
      <sz val="14"/>
      <color rgb="FF000000"/>
      <name val="Arial"/>
      <family val="2"/>
    </font>
    <font>
      <sz val="14"/>
      <color indexed="10"/>
      <name val="Arial"/>
      <family val="2"/>
    </font>
    <font>
      <sz val="11"/>
      <color indexed="8"/>
      <name val="Calibri"/>
      <family val="2"/>
    </font>
    <font>
      <b/>
      <sz val="8"/>
      <color indexed="81"/>
      <name val="Tahoma"/>
      <family val="2"/>
    </font>
    <font>
      <sz val="8"/>
      <color indexed="81"/>
      <name val="Tahoma"/>
      <family val="2"/>
    </font>
  </fonts>
  <fills count="2">
    <fill>
      <patternFill patternType="none"/>
    </fill>
    <fill>
      <patternFill patternType="gray125"/>
    </fill>
  </fills>
  <borders count="4">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163">
    <xf numFmtId="0" fontId="0" fillId="0" borderId="0" xfId="0"/>
    <xf numFmtId="0" fontId="2" fillId="0" borderId="0" xfId="0" applyFont="1" applyFill="1" applyAlignment="1">
      <alignment vertical="top"/>
    </xf>
    <xf numFmtId="0" fontId="3" fillId="0" borderId="0" xfId="0" applyFont="1" applyFill="1"/>
    <xf numFmtId="0" fontId="3" fillId="0" borderId="0" xfId="0" applyFont="1"/>
    <xf numFmtId="0" fontId="3" fillId="0" borderId="0" xfId="0" applyFont="1" applyAlignment="1">
      <alignment horizontal="center" vertical="center"/>
    </xf>
    <xf numFmtId="0" fontId="4" fillId="0" borderId="0" xfId="0" applyFont="1" applyAlignment="1">
      <alignment horizontal="left" indent="5"/>
    </xf>
    <xf numFmtId="15" fontId="3" fillId="0" borderId="0" xfId="0" applyNumberFormat="1" applyFont="1" applyFill="1"/>
    <xf numFmtId="0" fontId="4" fillId="0" borderId="0" xfId="0" applyFont="1" applyAlignment="1"/>
    <xf numFmtId="15" fontId="3" fillId="0" borderId="0" xfId="0" applyNumberFormat="1" applyFont="1" applyAlignment="1">
      <alignment horizontal="center" vertical="center"/>
    </xf>
    <xf numFmtId="1" fontId="3" fillId="0" borderId="0" xfId="0" applyNumberFormat="1" applyFont="1"/>
    <xf numFmtId="0" fontId="6" fillId="0" borderId="0" xfId="3" applyFont="1" applyFill="1" applyBorder="1"/>
    <xf numFmtId="15" fontId="6" fillId="0" borderId="0" xfId="3" applyNumberFormat="1" applyFont="1" applyFill="1" applyBorder="1"/>
    <xf numFmtId="39" fontId="6" fillId="0" borderId="0" xfId="3" applyNumberFormat="1" applyFont="1" applyBorder="1"/>
    <xf numFmtId="0" fontId="6" fillId="0" borderId="0" xfId="3" applyFont="1" applyBorder="1"/>
    <xf numFmtId="0" fontId="6" fillId="0" borderId="0" xfId="3" applyFont="1" applyBorder="1" applyAlignment="1">
      <alignment horizontal="center" vertical="center"/>
    </xf>
    <xf numFmtId="0" fontId="3" fillId="0" borderId="0" xfId="0" applyFont="1" applyFill="1" applyBorder="1"/>
    <xf numFmtId="0" fontId="7" fillId="0" borderId="0" xfId="0" applyFont="1" applyFill="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center" vertical="center"/>
    </xf>
    <xf numFmtId="164" fontId="6" fillId="0" borderId="0" xfId="3" applyNumberFormat="1" applyFont="1" applyFill="1" applyBorder="1"/>
    <xf numFmtId="39" fontId="8" fillId="0" borderId="0" xfId="1" applyNumberFormat="1" applyFont="1" applyFill="1" applyBorder="1"/>
    <xf numFmtId="39" fontId="6" fillId="0" borderId="0" xfId="4" applyNumberFormat="1" applyFont="1" applyBorder="1"/>
    <xf numFmtId="39" fontId="6" fillId="0" borderId="0" xfId="4" applyNumberFormat="1" applyFont="1" applyFill="1" applyBorder="1"/>
    <xf numFmtId="165" fontId="6" fillId="0" borderId="0" xfId="4" applyNumberFormat="1" applyFont="1" applyBorder="1" applyAlignment="1">
      <alignment horizontal="center" vertical="center"/>
    </xf>
    <xf numFmtId="39" fontId="8" fillId="0" borderId="0" xfId="1" applyNumberFormat="1" applyFont="1" applyBorder="1"/>
    <xf numFmtId="39" fontId="3" fillId="0" borderId="0" xfId="1" applyNumberFormat="1" applyFont="1" applyBorder="1"/>
    <xf numFmtId="0" fontId="3" fillId="0" borderId="0" xfId="0" applyFont="1" applyFill="1" applyBorder="1" applyAlignment="1">
      <alignment horizontal="left" indent="1"/>
    </xf>
    <xf numFmtId="166" fontId="8" fillId="0" borderId="0" xfId="0" applyNumberFormat="1" applyFont="1" applyFill="1" applyBorder="1"/>
    <xf numFmtId="0" fontId="3" fillId="0" borderId="0" xfId="0" applyFont="1" applyBorder="1" applyAlignment="1">
      <alignment horizontal="left" indent="1"/>
    </xf>
    <xf numFmtId="164" fontId="3" fillId="0" borderId="0" xfId="0" applyNumberFormat="1" applyFont="1" applyBorder="1"/>
    <xf numFmtId="39" fontId="3" fillId="0" borderId="0" xfId="5" applyNumberFormat="1" applyFont="1" applyBorder="1"/>
    <xf numFmtId="167" fontId="3" fillId="0" borderId="0" xfId="5" applyNumberFormat="1" applyFont="1" applyBorder="1" applyAlignment="1">
      <alignment horizontal="center" vertical="center"/>
    </xf>
    <xf numFmtId="39" fontId="3" fillId="0" borderId="0" xfId="5" applyNumberFormat="1" applyFont="1" applyBorder="1" applyAlignment="1">
      <alignment horizontal="center" vertical="center"/>
    </xf>
    <xf numFmtId="0" fontId="7" fillId="0" borderId="0" xfId="0" applyFont="1" applyBorder="1" applyAlignment="1">
      <alignment horizontal="center" wrapText="1"/>
    </xf>
    <xf numFmtId="0" fontId="3" fillId="0" borderId="0" xfId="0" applyFont="1" applyBorder="1" applyAlignment="1">
      <alignment horizontal="center" wrapText="1"/>
    </xf>
    <xf numFmtId="168" fontId="6" fillId="0" borderId="0" xfId="4" applyNumberFormat="1" applyFont="1" applyBorder="1"/>
    <xf numFmtId="168" fontId="6" fillId="0" borderId="0" xfId="4" applyNumberFormat="1" applyFont="1" applyFill="1" applyBorder="1"/>
    <xf numFmtId="0" fontId="3" fillId="0" borderId="0" xfId="0" applyFont="1" applyBorder="1"/>
    <xf numFmtId="39" fontId="3" fillId="0" borderId="1" xfId="5" applyNumberFormat="1" applyFont="1" applyBorder="1"/>
    <xf numFmtId="169" fontId="3" fillId="0" borderId="0" xfId="5" applyNumberFormat="1" applyFont="1" applyBorder="1"/>
    <xf numFmtId="39" fontId="3" fillId="0" borderId="0" xfId="5" applyNumberFormat="1" applyFont="1"/>
    <xf numFmtId="169" fontId="3" fillId="0" borderId="0" xfId="5" applyNumberFormat="1" applyFont="1"/>
    <xf numFmtId="39" fontId="3" fillId="0" borderId="0" xfId="5" applyNumberFormat="1" applyFont="1" applyAlignment="1">
      <alignment horizontal="center" vertical="center"/>
    </xf>
    <xf numFmtId="0" fontId="3" fillId="0" borderId="0" xfId="0" applyFont="1" applyAlignment="1">
      <alignment horizontal="left" indent="1"/>
    </xf>
    <xf numFmtId="164" fontId="3" fillId="0" borderId="0" xfId="0" applyNumberFormat="1" applyFont="1"/>
    <xf numFmtId="0" fontId="3" fillId="0" borderId="0" xfId="0" applyFont="1" applyAlignment="1">
      <alignment horizontal="left"/>
    </xf>
    <xf numFmtId="0" fontId="3" fillId="0" borderId="0" xfId="0" applyFont="1" applyFill="1" applyBorder="1" applyAlignment="1">
      <alignment horizontal="center" vertical="center"/>
    </xf>
    <xf numFmtId="0" fontId="3" fillId="0" borderId="0" xfId="0" applyFont="1" applyAlignment="1">
      <alignment horizontal="left" indent="2"/>
    </xf>
    <xf numFmtId="39" fontId="6" fillId="0" borderId="0" xfId="4" applyNumberFormat="1" applyFont="1" applyFill="1" applyAlignment="1">
      <alignment horizontal="right"/>
    </xf>
    <xf numFmtId="39" fontId="3" fillId="0" borderId="0" xfId="0" applyNumberFormat="1" applyFont="1" applyFill="1" applyBorder="1" applyAlignment="1">
      <alignment horizontal="center" vertical="center"/>
    </xf>
    <xf numFmtId="39" fontId="6" fillId="0" borderId="2" xfId="4" applyNumberFormat="1" applyFont="1" applyFill="1" applyBorder="1" applyAlignment="1">
      <alignment horizontal="right"/>
    </xf>
    <xf numFmtId="0" fontId="3" fillId="0" borderId="0" xfId="0" applyFont="1" applyAlignment="1">
      <alignment horizontal="right"/>
    </xf>
    <xf numFmtId="39" fontId="3" fillId="0" borderId="0" xfId="5" applyNumberFormat="1" applyFont="1" applyAlignment="1">
      <alignment horizontal="right"/>
    </xf>
    <xf numFmtId="39" fontId="6" fillId="0" borderId="0" xfId="3" applyNumberFormat="1" applyFont="1" applyFill="1" applyAlignment="1">
      <alignment horizontal="right"/>
    </xf>
    <xf numFmtId="39" fontId="6" fillId="0" borderId="3" xfId="3" applyNumberFormat="1" applyFont="1" applyFill="1" applyBorder="1" applyAlignment="1">
      <alignment horizontal="right"/>
    </xf>
    <xf numFmtId="39" fontId="3" fillId="0" borderId="0" xfId="0" applyNumberFormat="1" applyFont="1" applyAlignment="1">
      <alignment horizontal="right"/>
    </xf>
    <xf numFmtId="0" fontId="3" fillId="0" borderId="0" xfId="0" applyFont="1" applyAlignment="1">
      <alignment horizontal="center"/>
    </xf>
    <xf numFmtId="39" fontId="3" fillId="0" borderId="0" xfId="0" applyNumberFormat="1" applyFont="1" applyAlignment="1">
      <alignment horizontal="center"/>
    </xf>
    <xf numFmtId="43" fontId="7" fillId="0" borderId="0" xfId="5" applyFont="1" applyAlignment="1">
      <alignment horizontal="right"/>
    </xf>
    <xf numFmtId="170" fontId="6" fillId="0" borderId="0" xfId="4" applyNumberFormat="1" applyFont="1" applyFill="1" applyAlignment="1">
      <alignment horizontal="right"/>
    </xf>
    <xf numFmtId="0" fontId="6" fillId="0" borderId="0" xfId="3" applyFont="1"/>
    <xf numFmtId="170" fontId="6" fillId="0" borderId="0" xfId="4" applyNumberFormat="1" applyFont="1" applyFill="1"/>
    <xf numFmtId="39" fontId="6" fillId="0" borderId="0" xfId="4" applyNumberFormat="1" applyFont="1" applyFill="1" applyBorder="1" applyAlignment="1">
      <alignment horizontal="right"/>
    </xf>
    <xf numFmtId="39" fontId="6" fillId="0" borderId="0" xfId="4" applyNumberFormat="1" applyFont="1" applyFill="1"/>
    <xf numFmtId="39" fontId="6" fillId="0" borderId="0" xfId="3" applyNumberFormat="1" applyFont="1" applyFill="1"/>
    <xf numFmtId="0" fontId="3" fillId="0" borderId="0" xfId="0" applyFont="1" applyAlignment="1">
      <alignment horizontal="left" indent="3"/>
    </xf>
    <xf numFmtId="39" fontId="3" fillId="0" borderId="0" xfId="0" applyNumberFormat="1" applyFont="1"/>
    <xf numFmtId="43" fontId="3" fillId="0" borderId="0" xfId="5" applyFont="1"/>
    <xf numFmtId="43" fontId="6" fillId="0" borderId="0" xfId="4" applyNumberFormat="1" applyFont="1" applyFill="1"/>
    <xf numFmtId="0" fontId="6" fillId="0" borderId="0" xfId="3" applyFont="1" applyFill="1"/>
    <xf numFmtId="39" fontId="6" fillId="0" borderId="2" xfId="3" applyNumberFormat="1" applyFont="1" applyFill="1" applyBorder="1"/>
    <xf numFmtId="0" fontId="3" fillId="0" borderId="0" xfId="0" applyFont="1" applyFill="1" applyAlignment="1">
      <alignment horizontal="center" vertical="center"/>
    </xf>
    <xf numFmtId="0" fontId="9" fillId="0" borderId="0" xfId="0" applyFont="1" applyFill="1" applyAlignment="1">
      <alignment horizontal="left" indent="1"/>
    </xf>
    <xf numFmtId="10" fontId="3" fillId="0" borderId="0" xfId="0" applyNumberFormat="1" applyFont="1"/>
    <xf numFmtId="10" fontId="6" fillId="0" borderId="0" xfId="3" applyNumberFormat="1" applyFont="1" applyFill="1"/>
    <xf numFmtId="43" fontId="6" fillId="0" borderId="0" xfId="4" applyFont="1" applyFill="1"/>
    <xf numFmtId="10" fontId="3" fillId="0" borderId="0" xfId="2" applyNumberFormat="1" applyFont="1" applyFill="1" applyBorder="1" applyAlignment="1">
      <alignment horizontal="center" vertical="center"/>
    </xf>
    <xf numFmtId="10" fontId="6" fillId="0" borderId="0" xfId="6" applyNumberFormat="1" applyFont="1" applyFill="1"/>
    <xf numFmtId="43" fontId="7" fillId="0" borderId="0" xfId="5" applyFont="1" applyAlignment="1">
      <alignment horizontal="right" wrapText="1"/>
    </xf>
    <xf numFmtId="1" fontId="6" fillId="0" borderId="0" xfId="4" applyNumberFormat="1" applyFont="1" applyFill="1"/>
    <xf numFmtId="1" fontId="6" fillId="0" borderId="0" xfId="4" applyNumberFormat="1" applyFont="1" applyFill="1" applyBorder="1"/>
    <xf numFmtId="39" fontId="6" fillId="0" borderId="2" xfId="4" applyNumberFormat="1" applyFont="1" applyFill="1" applyBorder="1"/>
    <xf numFmtId="1" fontId="6" fillId="0" borderId="2" xfId="4" applyNumberFormat="1" applyFont="1" applyFill="1" applyBorder="1"/>
    <xf numFmtId="10" fontId="6" fillId="0" borderId="2" xfId="6" applyNumberFormat="1" applyFont="1" applyFill="1" applyBorder="1"/>
    <xf numFmtId="43" fontId="6" fillId="0" borderId="0" xfId="1" applyFont="1" applyFill="1"/>
    <xf numFmtId="10" fontId="6" fillId="0" borderId="0" xfId="4" applyNumberFormat="1" applyFont="1" applyFill="1"/>
    <xf numFmtId="43" fontId="3" fillId="0" borderId="0" xfId="0" applyNumberFormat="1" applyFont="1" applyFill="1"/>
    <xf numFmtId="10" fontId="6" fillId="0" borderId="0" xfId="6" applyNumberFormat="1" applyFont="1" applyFill="1" applyAlignment="1">
      <alignment horizontal="right"/>
    </xf>
    <xf numFmtId="0" fontId="6" fillId="0" borderId="0" xfId="3" applyFont="1" applyFill="1" applyAlignment="1">
      <alignment horizontal="right"/>
    </xf>
    <xf numFmtId="0" fontId="10" fillId="0" borderId="0" xfId="0" applyFont="1" applyAlignment="1">
      <alignment vertical="center" wrapText="1"/>
    </xf>
    <xf numFmtId="0" fontId="2" fillId="0" borderId="0" xfId="0" applyFont="1" applyFill="1" applyBorder="1" applyAlignment="1">
      <alignment vertical="top"/>
    </xf>
    <xf numFmtId="0" fontId="4" fillId="0" borderId="0" xfId="0" applyFont="1" applyFill="1" applyBorder="1" applyAlignment="1">
      <alignment horizontal="left" indent="5"/>
    </xf>
    <xf numFmtId="15" fontId="3" fillId="0" borderId="0" xfId="0" applyNumberFormat="1" applyFont="1" applyFill="1" applyBorder="1"/>
    <xf numFmtId="0" fontId="4" fillId="0" borderId="0" xfId="0" applyFont="1" applyFill="1" applyBorder="1" applyAlignment="1"/>
    <xf numFmtId="15" fontId="3" fillId="0" borderId="0" xfId="0" applyNumberFormat="1" applyFont="1" applyFill="1" applyBorder="1" applyAlignment="1">
      <alignment horizontal="center" vertical="center"/>
    </xf>
    <xf numFmtId="1" fontId="3" fillId="0" borderId="0" xfId="0" applyNumberFormat="1" applyFont="1" applyFill="1" applyBorder="1"/>
    <xf numFmtId="0" fontId="11" fillId="0" borderId="0" xfId="3" applyFont="1" applyFill="1" applyBorder="1"/>
    <xf numFmtId="15" fontId="11" fillId="0" borderId="0" xfId="3" applyNumberFormat="1" applyFont="1" applyFill="1" applyBorder="1"/>
    <xf numFmtId="39" fontId="11" fillId="0" borderId="0" xfId="3" applyNumberFormat="1" applyFont="1" applyFill="1" applyBorder="1"/>
    <xf numFmtId="0" fontId="11" fillId="0" borderId="0" xfId="3" applyFont="1" applyFill="1" applyBorder="1" applyAlignment="1">
      <alignment horizontal="center" vertical="center"/>
    </xf>
    <xf numFmtId="0" fontId="7" fillId="0" borderId="0" xfId="0" applyFont="1" applyFill="1" applyBorder="1" applyAlignment="1">
      <alignment horizontal="center" vertical="center"/>
    </xf>
    <xf numFmtId="164" fontId="11" fillId="0" borderId="0" xfId="3" applyNumberFormat="1" applyFont="1" applyFill="1" applyBorder="1"/>
    <xf numFmtId="39" fontId="12" fillId="0" borderId="0" xfId="1" applyNumberFormat="1" applyFont="1" applyFill="1" applyBorder="1"/>
    <xf numFmtId="39" fontId="11" fillId="0" borderId="0" xfId="4" applyNumberFormat="1" applyFont="1" applyFill="1" applyBorder="1"/>
    <xf numFmtId="165" fontId="11" fillId="0" borderId="0" xfId="4" applyNumberFormat="1" applyFont="1" applyFill="1" applyBorder="1" applyAlignment="1">
      <alignment horizontal="center" vertical="center"/>
    </xf>
    <xf numFmtId="39" fontId="3" fillId="0" borderId="0" xfId="1" applyNumberFormat="1" applyFont="1" applyFill="1" applyBorder="1"/>
    <xf numFmtId="166" fontId="12" fillId="0" borderId="0" xfId="0" applyNumberFormat="1" applyFont="1" applyFill="1" applyBorder="1"/>
    <xf numFmtId="164" fontId="3" fillId="0" borderId="0" xfId="0" applyNumberFormat="1" applyFont="1" applyFill="1" applyBorder="1"/>
    <xf numFmtId="39" fontId="3" fillId="0" borderId="0" xfId="5" applyNumberFormat="1" applyFont="1" applyFill="1" applyBorder="1"/>
    <xf numFmtId="167" fontId="3" fillId="0" borderId="0" xfId="5" applyNumberFormat="1" applyFont="1" applyFill="1" applyBorder="1" applyAlignment="1">
      <alignment horizontal="center" vertical="center"/>
    </xf>
    <xf numFmtId="39" fontId="3" fillId="0" borderId="0" xfId="5" applyNumberFormat="1" applyFont="1" applyFill="1" applyBorder="1" applyAlignment="1">
      <alignment horizontal="center" vertical="center"/>
    </xf>
    <xf numFmtId="0" fontId="7" fillId="0" borderId="0" xfId="0" applyFont="1" applyFill="1" applyBorder="1" applyAlignment="1">
      <alignment horizontal="center" wrapText="1"/>
    </xf>
    <xf numFmtId="0" fontId="3" fillId="0" borderId="0" xfId="0" applyFont="1" applyFill="1" applyBorder="1" applyAlignment="1">
      <alignment horizontal="center" wrapText="1"/>
    </xf>
    <xf numFmtId="168" fontId="11" fillId="0" borderId="0" xfId="4" applyNumberFormat="1" applyFont="1" applyFill="1" applyBorder="1"/>
    <xf numFmtId="39" fontId="3" fillId="0" borderId="1" xfId="5" applyNumberFormat="1" applyFont="1" applyFill="1" applyBorder="1"/>
    <xf numFmtId="169" fontId="3" fillId="0" borderId="0" xfId="5" applyNumberFormat="1"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indent="2"/>
    </xf>
    <xf numFmtId="39" fontId="11" fillId="0" borderId="0" xfId="4" applyNumberFormat="1" applyFont="1" applyFill="1" applyBorder="1" applyAlignment="1">
      <alignment horizontal="right"/>
    </xf>
    <xf numFmtId="39" fontId="11" fillId="0" borderId="2" xfId="4" applyNumberFormat="1" applyFont="1" applyFill="1" applyBorder="1" applyAlignment="1">
      <alignment horizontal="right"/>
    </xf>
    <xf numFmtId="0" fontId="3" fillId="0" borderId="0" xfId="0" applyFont="1" applyFill="1" applyBorder="1" applyAlignment="1">
      <alignment horizontal="right"/>
    </xf>
    <xf numFmtId="39" fontId="3" fillId="0" borderId="0" xfId="5" applyNumberFormat="1" applyFont="1" applyFill="1" applyBorder="1" applyAlignment="1">
      <alignment horizontal="right"/>
    </xf>
    <xf numFmtId="39" fontId="11" fillId="0" borderId="0" xfId="3" applyNumberFormat="1" applyFont="1" applyFill="1" applyBorder="1" applyAlignment="1">
      <alignment horizontal="right"/>
    </xf>
    <xf numFmtId="39" fontId="11" fillId="0" borderId="3" xfId="3" applyNumberFormat="1" applyFont="1" applyFill="1" applyBorder="1" applyAlignment="1">
      <alignment horizontal="right"/>
    </xf>
    <xf numFmtId="39" fontId="3" fillId="0" borderId="0" xfId="0" applyNumberFormat="1" applyFont="1" applyFill="1" applyBorder="1" applyAlignment="1">
      <alignment horizontal="right"/>
    </xf>
    <xf numFmtId="0" fontId="3" fillId="0" borderId="0" xfId="0" applyFont="1" applyFill="1" applyBorder="1" applyAlignment="1">
      <alignment horizontal="center"/>
    </xf>
    <xf numFmtId="39" fontId="3" fillId="0" borderId="0" xfId="0" applyNumberFormat="1" applyFont="1" applyFill="1" applyBorder="1" applyAlignment="1">
      <alignment horizontal="center"/>
    </xf>
    <xf numFmtId="43" fontId="7" fillId="0" borderId="0" xfId="5" applyFont="1" applyFill="1" applyBorder="1" applyAlignment="1">
      <alignment horizontal="right"/>
    </xf>
    <xf numFmtId="170" fontId="11" fillId="0" borderId="0" xfId="4" applyNumberFormat="1" applyFont="1" applyFill="1" applyBorder="1" applyAlignment="1">
      <alignment horizontal="right"/>
    </xf>
    <xf numFmtId="170" fontId="11" fillId="0" borderId="0" xfId="4" applyNumberFormat="1" applyFont="1" applyFill="1" applyBorder="1"/>
    <xf numFmtId="0" fontId="3" fillId="0" borderId="0" xfId="0" applyFont="1" applyFill="1" applyBorder="1" applyAlignment="1">
      <alignment horizontal="left" indent="3"/>
    </xf>
    <xf numFmtId="39" fontId="3" fillId="0" borderId="0" xfId="0" applyNumberFormat="1" applyFont="1" applyFill="1" applyBorder="1"/>
    <xf numFmtId="43" fontId="3" fillId="0" borderId="0" xfId="5" applyFont="1" applyFill="1" applyBorder="1"/>
    <xf numFmtId="43" fontId="11" fillId="0" borderId="0" xfId="4" applyNumberFormat="1" applyFont="1" applyFill="1" applyBorder="1"/>
    <xf numFmtId="39" fontId="11" fillId="0" borderId="2" xfId="3" applyNumberFormat="1" applyFont="1" applyFill="1" applyBorder="1"/>
    <xf numFmtId="0" fontId="13" fillId="0" borderId="0" xfId="0" applyFont="1" applyFill="1" applyBorder="1" applyAlignment="1">
      <alignment horizontal="left" indent="1"/>
    </xf>
    <xf numFmtId="10" fontId="3" fillId="0" borderId="0" xfId="0" applyNumberFormat="1" applyFont="1" applyFill="1" applyBorder="1"/>
    <xf numFmtId="10" fontId="11" fillId="0" borderId="0" xfId="3" applyNumberFormat="1" applyFont="1" applyFill="1" applyBorder="1"/>
    <xf numFmtId="43" fontId="11" fillId="0" borderId="0" xfId="4" applyFont="1" applyFill="1" applyBorder="1"/>
    <xf numFmtId="10" fontId="11" fillId="0" borderId="0" xfId="6" applyNumberFormat="1" applyFont="1" applyFill="1" applyBorder="1"/>
    <xf numFmtId="43" fontId="7" fillId="0" borderId="0" xfId="5" applyFont="1" applyFill="1" applyBorder="1" applyAlignment="1">
      <alignment horizontal="right" wrapText="1"/>
    </xf>
    <xf numFmtId="1" fontId="11" fillId="0" borderId="0" xfId="4" applyNumberFormat="1" applyFont="1" applyFill="1" applyBorder="1"/>
    <xf numFmtId="39" fontId="11" fillId="0" borderId="2" xfId="4" applyNumberFormat="1" applyFont="1" applyFill="1" applyBorder="1"/>
    <xf numFmtId="1" fontId="11" fillId="0" borderId="2" xfId="4" applyNumberFormat="1" applyFont="1" applyFill="1" applyBorder="1"/>
    <xf numFmtId="10" fontId="11" fillId="0" borderId="2" xfId="6" applyNumberFormat="1" applyFont="1" applyFill="1" applyBorder="1"/>
    <xf numFmtId="43" fontId="11" fillId="0" borderId="0" xfId="1" applyFont="1" applyFill="1" applyBorder="1"/>
    <xf numFmtId="10" fontId="11" fillId="0" borderId="0" xfId="4" applyNumberFormat="1" applyFont="1" applyFill="1" applyBorder="1"/>
    <xf numFmtId="43" fontId="3" fillId="0" borderId="0" xfId="0" applyNumberFormat="1" applyFont="1" applyFill="1" applyBorder="1"/>
    <xf numFmtId="10" fontId="11" fillId="0" borderId="0" xfId="6" applyNumberFormat="1" applyFont="1" applyFill="1" applyBorder="1" applyAlignment="1">
      <alignment horizontal="right"/>
    </xf>
    <xf numFmtId="0" fontId="11" fillId="0" borderId="0" xfId="3" applyFont="1" applyFill="1" applyBorder="1" applyAlignment="1">
      <alignment horizontal="right"/>
    </xf>
    <xf numFmtId="0" fontId="13" fillId="0" borderId="0" xfId="0" applyFont="1" applyFill="1" applyBorder="1" applyAlignment="1">
      <alignment vertical="center" wrapText="1"/>
    </xf>
    <xf numFmtId="0" fontId="10" fillId="0" borderId="0" xfId="0" applyFont="1" applyAlignment="1">
      <alignment vertical="center" wrapText="1"/>
    </xf>
    <xf numFmtId="0" fontId="14" fillId="0" borderId="0" xfId="0" applyFont="1"/>
    <xf numFmtId="39" fontId="8" fillId="0" borderId="0" xfId="7" applyNumberFormat="1" applyFont="1" applyFill="1" applyBorder="1"/>
    <xf numFmtId="39" fontId="14" fillId="0" borderId="0" xfId="0" applyNumberFormat="1" applyFont="1"/>
    <xf numFmtId="39" fontId="8" fillId="0" borderId="0" xfId="7" applyNumberFormat="1" applyFont="1" applyBorder="1"/>
    <xf numFmtId="39" fontId="3" fillId="0" borderId="0" xfId="7" applyNumberFormat="1" applyFont="1" applyBorder="1"/>
    <xf numFmtId="0" fontId="14" fillId="0" borderId="0" xfId="0" applyFont="1" applyFill="1" applyBorder="1"/>
    <xf numFmtId="39" fontId="14" fillId="0" borderId="0" xfId="7" applyNumberFormat="1" applyFont="1" applyFill="1" applyBorder="1" applyAlignment="1">
      <alignment horizontal="right"/>
    </xf>
    <xf numFmtId="10" fontId="3" fillId="0" borderId="0" xfId="8" applyNumberFormat="1" applyFont="1" applyFill="1" applyBorder="1" applyAlignment="1">
      <alignment horizontal="center" vertical="center"/>
    </xf>
    <xf numFmtId="43" fontId="6" fillId="0" borderId="0" xfId="7" applyFont="1" applyFill="1"/>
    <xf numFmtId="0" fontId="10" fillId="0" borderId="0" xfId="0" applyFont="1" applyAlignment="1">
      <alignment vertical="center" wrapText="1"/>
    </xf>
    <xf numFmtId="0" fontId="10" fillId="0" borderId="0" xfId="0" applyFont="1" applyAlignment="1">
      <alignment vertical="center" wrapText="1"/>
    </xf>
  </cellXfs>
  <cellStyles count="9">
    <cellStyle name="Comma" xfId="1" builtinId="3"/>
    <cellStyle name="Comma 2" xfId="5"/>
    <cellStyle name="Comma 3" xfId="7"/>
    <cellStyle name="Comma 3 2" xfId="4"/>
    <cellStyle name="Normal" xfId="0" builtinId="0"/>
    <cellStyle name="Normal 3" xfId="3"/>
    <cellStyle name="Percent" xfId="2" builtinId="5"/>
    <cellStyle name="Percent 2" xfId="8"/>
    <cellStyle name="Percent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QPDBABS\Output%20Reports\October%202017%20Outputs\17-BOct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REASURY\EXCEL\Retail%20Servicer%20Reports\Sep17\17-BSep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urrent Data"/>
      <sheetName val="Previous Data"/>
      <sheetName val="Outputs"/>
      <sheetName val="Initial Data"/>
      <sheetName val="Trustee"/>
      <sheetName val="Report"/>
      <sheetName val="Service Fee &amp; Interest Income"/>
      <sheetName val="Interest Accrual"/>
      <sheetName val="Master Recon"/>
      <sheetName val="Cap Fees Amort Schedule"/>
      <sheetName val="Notes Payable Discount Schedule"/>
      <sheetName val="Collateral"/>
      <sheetName val="Sources"/>
      <sheetName val="Credit Support"/>
      <sheetName val="Triggers"/>
      <sheetName val="Waterfall"/>
      <sheetName val="Notes"/>
      <sheetName val="Sheet1"/>
    </sheetNames>
    <sheetDataSet>
      <sheetData sheetId="0"/>
      <sheetData sheetId="1">
        <row r="1">
          <cell r="B1" t="str">
            <v>dataname</v>
          </cell>
          <cell r="C1" t="str">
            <v>cvalue</v>
          </cell>
          <cell r="D1" t="str">
            <v>nvalue</v>
          </cell>
          <cell r="E1" t="str">
            <v>dvalue</v>
          </cell>
          <cell r="F1" t="str">
            <v>datatype</v>
          </cell>
        </row>
        <row r="2">
          <cell r="B2" t="str">
            <v>0609_COLLATERAL_BALANCE</v>
          </cell>
          <cell r="D2">
            <v>1390265929.8199999</v>
          </cell>
          <cell r="F2" t="str">
            <v>N</v>
          </cell>
        </row>
        <row r="3">
          <cell r="B3" t="str">
            <v>0609_CURRENT_AMT</v>
          </cell>
          <cell r="D3">
            <v>0</v>
          </cell>
          <cell r="F3" t="str">
            <v>N</v>
          </cell>
        </row>
        <row r="4">
          <cell r="B4" t="str">
            <v>0609_CURRENT_CNT</v>
          </cell>
          <cell r="D4">
            <v>3701</v>
          </cell>
          <cell r="F4" t="str">
            <v>N</v>
          </cell>
        </row>
        <row r="5">
          <cell r="B5" t="str">
            <v>0609_DAILY_REMIT</v>
          </cell>
          <cell r="D5">
            <v>53590286.240000002</v>
          </cell>
          <cell r="F5" t="str">
            <v>N</v>
          </cell>
        </row>
        <row r="6">
          <cell r="B6" t="str">
            <v>0609_DELINQ_60_PLUS_AMT</v>
          </cell>
          <cell r="D6">
            <v>730324.04</v>
          </cell>
          <cell r="F6" t="str">
            <v>N</v>
          </cell>
        </row>
        <row r="7">
          <cell r="B7" t="str">
            <v>0609_DELINQ_60_PLUS_CNT</v>
          </cell>
          <cell r="D7">
            <v>44</v>
          </cell>
          <cell r="F7" t="str">
            <v>N</v>
          </cell>
        </row>
        <row r="8">
          <cell r="B8" t="str">
            <v>0609_DELQ_121_PLUS_AMT</v>
          </cell>
          <cell r="D8">
            <v>0</v>
          </cell>
          <cell r="F8" t="str">
            <v>N</v>
          </cell>
        </row>
        <row r="9">
          <cell r="B9" t="str">
            <v>0609_DELQ_121_PLUS_CNT</v>
          </cell>
          <cell r="D9">
            <v>0</v>
          </cell>
          <cell r="F9" t="str">
            <v>N</v>
          </cell>
        </row>
        <row r="10">
          <cell r="B10" t="str">
            <v>0609_DELQ_31_60_AMT</v>
          </cell>
          <cell r="D10">
            <v>4804375.5199999996</v>
          </cell>
          <cell r="F10" t="str">
            <v>N</v>
          </cell>
        </row>
        <row r="11">
          <cell r="B11" t="str">
            <v>0609_DELQ_31_60_CNT</v>
          </cell>
          <cell r="D11">
            <v>273</v>
          </cell>
          <cell r="F11" t="str">
            <v>N</v>
          </cell>
        </row>
        <row r="12">
          <cell r="B12" t="str">
            <v>0609_DELQ_61_90_AMT</v>
          </cell>
          <cell r="D12">
            <v>468141.65</v>
          </cell>
          <cell r="F12" t="str">
            <v>N</v>
          </cell>
        </row>
        <row r="13">
          <cell r="B13" t="str">
            <v>0609_DELQ_61_90_CNT</v>
          </cell>
          <cell r="D13">
            <v>31</v>
          </cell>
          <cell r="F13" t="str">
            <v>N</v>
          </cell>
        </row>
        <row r="14">
          <cell r="B14" t="str">
            <v>0609_DELQ_91_120_AMT</v>
          </cell>
          <cell r="D14">
            <v>235861.97</v>
          </cell>
          <cell r="F14" t="str">
            <v>N</v>
          </cell>
        </row>
        <row r="15">
          <cell r="B15" t="str">
            <v>0609_DELQ_91_120_CNT</v>
          </cell>
          <cell r="D15">
            <v>12</v>
          </cell>
          <cell r="F15" t="str">
            <v>N</v>
          </cell>
        </row>
        <row r="16">
          <cell r="B16" t="str">
            <v>ADM_PURCH_PAY</v>
          </cell>
          <cell r="D16">
            <v>0</v>
          </cell>
          <cell r="F16" t="str">
            <v>N</v>
          </cell>
        </row>
        <row r="17">
          <cell r="B17" t="str">
            <v>COLL_END_DATE</v>
          </cell>
          <cell r="D17">
            <v>0</v>
          </cell>
          <cell r="E17">
            <v>43039</v>
          </cell>
          <cell r="F17" t="str">
            <v>D</v>
          </cell>
        </row>
        <row r="18">
          <cell r="B18" t="str">
            <v>COLLATERAL_COUNT</v>
          </cell>
          <cell r="D18">
            <v>87008</v>
          </cell>
          <cell r="F18" t="str">
            <v>N</v>
          </cell>
        </row>
        <row r="19">
          <cell r="B19" t="str">
            <v>COUNTERPARTY_PMT</v>
          </cell>
          <cell r="D19">
            <v>0</v>
          </cell>
          <cell r="F19" t="str">
            <v>N</v>
          </cell>
        </row>
        <row r="20">
          <cell r="B20" t="str">
            <v>DEBT_SALE_RECOVERIES</v>
          </cell>
          <cell r="D20">
            <v>0</v>
          </cell>
          <cell r="F20" t="str">
            <v>N</v>
          </cell>
        </row>
        <row r="21">
          <cell r="B21" t="str">
            <v>DISTRIBUTION_DATE</v>
          </cell>
          <cell r="D21">
            <v>0</v>
          </cell>
          <cell r="E21">
            <v>43054</v>
          </cell>
          <cell r="F21" t="str">
            <v>D</v>
          </cell>
        </row>
        <row r="22">
          <cell r="B22" t="str">
            <v>EARNING_YIELD_SUPPLEMENT</v>
          </cell>
          <cell r="D22">
            <v>0</v>
          </cell>
          <cell r="F22" t="str">
            <v>N</v>
          </cell>
        </row>
        <row r="23">
          <cell r="B23" t="str">
            <v>EVENT_DEFAULT_A</v>
          </cell>
          <cell r="C23" t="str">
            <v>NO</v>
          </cell>
          <cell r="D23">
            <v>0</v>
          </cell>
          <cell r="F23" t="str">
            <v>C</v>
          </cell>
        </row>
        <row r="24">
          <cell r="B24" t="str">
            <v>EVENT_DEFAULT_B</v>
          </cell>
          <cell r="C24" t="str">
            <v>NO</v>
          </cell>
          <cell r="D24">
            <v>0</v>
          </cell>
          <cell r="F24" t="str">
            <v>N</v>
          </cell>
        </row>
        <row r="25">
          <cell r="B25" t="str">
            <v>EVENT_DEFAULT_C</v>
          </cell>
          <cell r="C25" t="str">
            <v>NO</v>
          </cell>
          <cell r="D25">
            <v>0</v>
          </cell>
          <cell r="F25" t="str">
            <v>N</v>
          </cell>
        </row>
        <row r="26">
          <cell r="B26" t="str">
            <v>EVENT_DEFAULT_D</v>
          </cell>
          <cell r="C26" t="str">
            <v>NO</v>
          </cell>
          <cell r="D26">
            <v>0</v>
          </cell>
          <cell r="F26" t="str">
            <v>N</v>
          </cell>
        </row>
        <row r="27">
          <cell r="B27" t="str">
            <v>EVENT_DEFAULT_E</v>
          </cell>
          <cell r="C27" t="str">
            <v>NO</v>
          </cell>
          <cell r="D27">
            <v>0</v>
          </cell>
          <cell r="F27" t="str">
            <v>N</v>
          </cell>
        </row>
        <row r="28">
          <cell r="B28" t="str">
            <v>INT_ACCRUED_UNPAID</v>
          </cell>
          <cell r="D28">
            <v>0</v>
          </cell>
          <cell r="F28" t="str">
            <v>N</v>
          </cell>
        </row>
        <row r="29">
          <cell r="B29" t="str">
            <v>INT_COLL_ACCT</v>
          </cell>
          <cell r="D29">
            <v>29934.63</v>
          </cell>
          <cell r="F29" t="str">
            <v>N</v>
          </cell>
        </row>
        <row r="30">
          <cell r="B30" t="str">
            <v>INT_NET_LIQ_PROCEEDS</v>
          </cell>
          <cell r="D30">
            <v>259.44</v>
          </cell>
          <cell r="F30" t="str">
            <v>N</v>
          </cell>
        </row>
        <row r="31">
          <cell r="B31" t="str">
            <v>INT_REPURCHASE_PROCEED</v>
          </cell>
          <cell r="D31">
            <v>0</v>
          </cell>
          <cell r="F31" t="str">
            <v>N</v>
          </cell>
        </row>
        <row r="32">
          <cell r="B32" t="str">
            <v>INT_RESERVE_ACCT</v>
          </cell>
          <cell r="D32">
            <v>2378.39</v>
          </cell>
          <cell r="F32" t="str">
            <v>N</v>
          </cell>
        </row>
        <row r="33">
          <cell r="B33" t="str">
            <v>INTEREST_COLLECTIONS</v>
          </cell>
          <cell r="D33">
            <v>1975296.85</v>
          </cell>
          <cell r="F33" t="str">
            <v>N</v>
          </cell>
        </row>
        <row r="34">
          <cell r="B34" t="str">
            <v>INVESTEARNEDYSA</v>
          </cell>
          <cell r="D34">
            <v>0</v>
          </cell>
          <cell r="F34" t="str">
            <v>N</v>
          </cell>
        </row>
        <row r="35">
          <cell r="B35" t="str">
            <v>LIBOR_RATE</v>
          </cell>
          <cell r="D35">
            <v>1.23889E-2</v>
          </cell>
          <cell r="F35" t="str">
            <v>N</v>
          </cell>
        </row>
        <row r="36">
          <cell r="B36" t="str">
            <v>LOSS_AMT</v>
          </cell>
          <cell r="D36">
            <v>655805.46</v>
          </cell>
          <cell r="F36" t="str">
            <v>N</v>
          </cell>
        </row>
        <row r="37">
          <cell r="B37" t="str">
            <v>LOSS_CNT</v>
          </cell>
          <cell r="D37">
            <v>31</v>
          </cell>
          <cell r="F37" t="str">
            <v>N</v>
          </cell>
        </row>
        <row r="38">
          <cell r="B38" t="str">
            <v>NET_SWAP_PAYMENTS</v>
          </cell>
          <cell r="D38">
            <v>0</v>
          </cell>
          <cell r="F38" t="str">
            <v>N</v>
          </cell>
        </row>
        <row r="39">
          <cell r="B39" t="str">
            <v>NET_SWAP_RECEIPTS</v>
          </cell>
          <cell r="D39">
            <v>0</v>
          </cell>
          <cell r="F39" t="str">
            <v>N</v>
          </cell>
        </row>
        <row r="40">
          <cell r="B40" t="str">
            <v>OPTIONAL_PURCHASE</v>
          </cell>
          <cell r="D40">
            <v>0</v>
          </cell>
          <cell r="F40" t="str">
            <v>N</v>
          </cell>
        </row>
        <row r="41">
          <cell r="B41" t="str">
            <v>OVERCOLLATERALIZATION_AMT</v>
          </cell>
          <cell r="D41">
            <v>89610234.810000002</v>
          </cell>
          <cell r="F41" t="str">
            <v>N</v>
          </cell>
        </row>
        <row r="42">
          <cell r="B42" t="str">
            <v>PI_ADV</v>
          </cell>
          <cell r="D42">
            <v>0</v>
          </cell>
          <cell r="F42" t="str">
            <v>N</v>
          </cell>
        </row>
        <row r="43">
          <cell r="B43" t="str">
            <v>POOL_WAC</v>
          </cell>
          <cell r="D43">
            <v>1.61741514E-2</v>
          </cell>
          <cell r="F43" t="str">
            <v>N</v>
          </cell>
        </row>
        <row r="44">
          <cell r="B44" t="str">
            <v>POOL_WARM</v>
          </cell>
          <cell r="D44">
            <v>47.165970999999999</v>
          </cell>
          <cell r="F44" t="str">
            <v>N</v>
          </cell>
        </row>
        <row r="45">
          <cell r="B45" t="str">
            <v>PRIN_NET_LIQ_PROCEEDS</v>
          </cell>
          <cell r="D45">
            <v>89148.04</v>
          </cell>
          <cell r="F45" t="str">
            <v>N</v>
          </cell>
        </row>
        <row r="46">
          <cell r="B46" t="str">
            <v>PRIN_REPURCHASE_PROCEED</v>
          </cell>
          <cell r="D46">
            <v>0</v>
          </cell>
          <cell r="F46" t="str">
            <v>N</v>
          </cell>
        </row>
        <row r="47">
          <cell r="B47" t="str">
            <v>PRINCIPAL_COLLECTIONS</v>
          </cell>
          <cell r="D47">
            <v>51532093.210000001</v>
          </cell>
          <cell r="F47" t="str">
            <v>N</v>
          </cell>
        </row>
        <row r="48">
          <cell r="B48" t="str">
            <v>RECEIVED_DATE</v>
          </cell>
          <cell r="D48">
            <v>0</v>
          </cell>
          <cell r="E48">
            <v>43041</v>
          </cell>
          <cell r="F48" t="str">
            <v>D</v>
          </cell>
        </row>
        <row r="49">
          <cell r="B49" t="str">
            <v>RECOVERIES_ADV</v>
          </cell>
          <cell r="D49">
            <v>0</v>
          </cell>
          <cell r="F49" t="str">
            <v>N</v>
          </cell>
        </row>
        <row r="50">
          <cell r="B50" t="str">
            <v>RECOVERY_ADJ</v>
          </cell>
          <cell r="D50">
            <v>0</v>
          </cell>
          <cell r="F50" t="str">
            <v>N</v>
          </cell>
        </row>
        <row r="51">
          <cell r="B51" t="str">
            <v>RESCISSION</v>
          </cell>
          <cell r="C51" t="str">
            <v>NO</v>
          </cell>
          <cell r="D51">
            <v>0</v>
          </cell>
          <cell r="F51" t="str">
            <v>N</v>
          </cell>
        </row>
        <row r="52">
          <cell r="B52" t="str">
            <v>RESERVE_TO_COLL_TRANSFER</v>
          </cell>
          <cell r="D52">
            <v>0</v>
          </cell>
          <cell r="F52" t="str">
            <v>N</v>
          </cell>
        </row>
        <row r="53">
          <cell r="B53" t="str">
            <v>SEN_SWAP_TERM_PAYMENTS</v>
          </cell>
          <cell r="D53">
            <v>0</v>
          </cell>
          <cell r="F53" t="str">
            <v>N</v>
          </cell>
        </row>
        <row r="54">
          <cell r="B54" t="str">
            <v>STMNT_TO_NOTEHLD_1</v>
          </cell>
          <cell r="C54" t="str">
            <v>NO</v>
          </cell>
          <cell r="D54">
            <v>0</v>
          </cell>
          <cell r="F54" t="str">
            <v>N</v>
          </cell>
        </row>
        <row r="55">
          <cell r="B55" t="str">
            <v>STMNT_TO_NOTEHLD_2</v>
          </cell>
          <cell r="C55" t="str">
            <v>NO</v>
          </cell>
          <cell r="D55">
            <v>0</v>
          </cell>
          <cell r="F55" t="str">
            <v>N</v>
          </cell>
        </row>
        <row r="56">
          <cell r="B56" t="str">
            <v>STMNT_TO_NOTEHLD_3</v>
          </cell>
          <cell r="C56" t="str">
            <v>NO</v>
          </cell>
          <cell r="D56">
            <v>0</v>
          </cell>
          <cell r="F56" t="str">
            <v>N</v>
          </cell>
        </row>
        <row r="57">
          <cell r="B57" t="str">
            <v>STMNT_TO_NOTEHLD_4</v>
          </cell>
          <cell r="C57" t="str">
            <v>NO</v>
          </cell>
          <cell r="D57">
            <v>0</v>
          </cell>
          <cell r="F57" t="str">
            <v>N</v>
          </cell>
        </row>
        <row r="58">
          <cell r="B58" t="str">
            <v>STMNT_TO_NOTEHLD_5</v>
          </cell>
          <cell r="C58" t="str">
            <v>NO</v>
          </cell>
          <cell r="D58">
            <v>0</v>
          </cell>
          <cell r="F58" t="str">
            <v>N</v>
          </cell>
        </row>
        <row r="59">
          <cell r="B59" t="str">
            <v>STMNT_TO_NOTEHLD_6</v>
          </cell>
          <cell r="C59" t="str">
            <v>NO</v>
          </cell>
          <cell r="D59">
            <v>0</v>
          </cell>
          <cell r="F59" t="str">
            <v>N</v>
          </cell>
        </row>
        <row r="60">
          <cell r="B60" t="str">
            <v>SUB_SWAP_TERM_PAYMENTS</v>
          </cell>
          <cell r="D60">
            <v>0</v>
          </cell>
          <cell r="F60" t="str">
            <v>N</v>
          </cell>
        </row>
        <row r="61">
          <cell r="B61" t="str">
            <v>SWAP_REPLACEMENT_PROCEEDS</v>
          </cell>
          <cell r="D61">
            <v>0</v>
          </cell>
          <cell r="F61" t="str">
            <v>N</v>
          </cell>
        </row>
        <row r="62">
          <cell r="B62" t="str">
            <v>SWAP_TERM_RECEIPT</v>
          </cell>
          <cell r="D62">
            <v>0</v>
          </cell>
          <cell r="F62" t="str">
            <v>N</v>
          </cell>
        </row>
        <row r="63">
          <cell r="B63" t="str">
            <v>test</v>
          </cell>
          <cell r="D63">
            <v>0</v>
          </cell>
          <cell r="F63" t="str">
            <v>D</v>
          </cell>
        </row>
        <row r="64">
          <cell r="B64" t="str">
            <v>test2</v>
          </cell>
          <cell r="D64">
            <v>0</v>
          </cell>
          <cell r="F64" t="str">
            <v>N</v>
          </cell>
        </row>
        <row r="65">
          <cell r="B65" t="str">
            <v>WARRANT_PAY</v>
          </cell>
          <cell r="D65">
            <v>0</v>
          </cell>
          <cell r="F65" t="str">
            <v>N</v>
          </cell>
        </row>
        <row r="66">
          <cell r="B66" t="str">
            <v>YSA_BALANCE</v>
          </cell>
          <cell r="D66">
            <v>96269735.180000007</v>
          </cell>
          <cell r="F66" t="str">
            <v>N</v>
          </cell>
        </row>
        <row r="67">
          <cell r="B67" t="str">
            <v>_KeyABSID</v>
          </cell>
          <cell r="C67" t="str">
            <v>R17B</v>
          </cell>
          <cell r="F67" t="str">
            <v>C</v>
          </cell>
        </row>
        <row r="68">
          <cell r="B68" t="str">
            <v>_KeyDate</v>
          </cell>
          <cell r="E68">
            <v>43039</v>
          </cell>
          <cell r="F68" t="str">
            <v>D</v>
          </cell>
        </row>
        <row r="69">
          <cell r="B69" t="str">
            <v>_KeyPeriod</v>
          </cell>
          <cell r="D69">
            <v>2</v>
          </cell>
          <cell r="F69" t="str">
            <v>N</v>
          </cell>
        </row>
      </sheetData>
      <sheetData sheetId="2"/>
      <sheetData sheetId="3"/>
      <sheetData sheetId="4">
        <row r="1">
          <cell r="B1" t="str">
            <v>dataname</v>
          </cell>
          <cell r="C1" t="str">
            <v>cvalue</v>
          </cell>
          <cell r="D1" t="str">
            <v>nvalue</v>
          </cell>
          <cell r="E1" t="str">
            <v>dvalue</v>
          </cell>
          <cell r="F1" t="str">
            <v>datatype</v>
          </cell>
        </row>
        <row r="2">
          <cell r="B2" t="str">
            <v>0609_CUM_LOSS_CNT</v>
          </cell>
          <cell r="D2">
            <v>0</v>
          </cell>
          <cell r="F2" t="str">
            <v>N</v>
          </cell>
        </row>
        <row r="3">
          <cell r="B3" t="str">
            <v>0609_CUM_LOSS_AMT</v>
          </cell>
          <cell r="D3">
            <v>0</v>
          </cell>
          <cell r="F3" t="str">
            <v>N</v>
          </cell>
        </row>
        <row r="4">
          <cell r="B4" t="str">
            <v>0609_COLLATERAL_BALANCE</v>
          </cell>
          <cell r="D4">
            <v>1543518690.5</v>
          </cell>
          <cell r="F4" t="str">
            <v>N</v>
          </cell>
        </row>
        <row r="5">
          <cell r="B5" t="str">
            <v>DISTRIBUTION_DATE</v>
          </cell>
          <cell r="D5">
            <v>0</v>
          </cell>
          <cell r="E5">
            <v>42993</v>
          </cell>
          <cell r="F5" t="str">
            <v>D</v>
          </cell>
        </row>
        <row r="6">
          <cell r="B6" t="str">
            <v>COLL_END_DATE</v>
          </cell>
          <cell r="D6">
            <v>0</v>
          </cell>
          <cell r="E6">
            <v>42978</v>
          </cell>
          <cell r="F6" t="str">
            <v>D</v>
          </cell>
        </row>
        <row r="7">
          <cell r="B7" t="str">
            <v>CLOSING_DATE</v>
          </cell>
          <cell r="D7">
            <v>0</v>
          </cell>
          <cell r="E7">
            <v>42970</v>
          </cell>
          <cell r="F7" t="str">
            <v>D</v>
          </cell>
        </row>
        <row r="8">
          <cell r="B8" t="str">
            <v>NOTEBAL_A1</v>
          </cell>
          <cell r="D8">
            <v>330000000</v>
          </cell>
          <cell r="F8" t="str">
            <v>N</v>
          </cell>
        </row>
        <row r="9">
          <cell r="B9" t="str">
            <v>NOTEBAL_A2a</v>
          </cell>
          <cell r="D9">
            <v>350000000</v>
          </cell>
          <cell r="F9" t="str">
            <v>N</v>
          </cell>
        </row>
        <row r="10">
          <cell r="B10" t="str">
            <v>NOTEBAL_A2b</v>
          </cell>
          <cell r="D10">
            <v>189000000</v>
          </cell>
          <cell r="F10" t="str">
            <v>N</v>
          </cell>
        </row>
        <row r="11">
          <cell r="B11" t="str">
            <v>NOTEBAL_A3</v>
          </cell>
          <cell r="D11">
            <v>389000000</v>
          </cell>
          <cell r="F11" t="str">
            <v>N</v>
          </cell>
        </row>
        <row r="12">
          <cell r="B12" t="str">
            <v>NOTEBAL_A4</v>
          </cell>
          <cell r="D12">
            <v>124620000</v>
          </cell>
          <cell r="F12" t="str">
            <v>N</v>
          </cell>
        </row>
        <row r="13">
          <cell r="B13" t="str">
            <v>NOTEBAL_C</v>
          </cell>
          <cell r="D13">
            <v>57614238.539999999</v>
          </cell>
          <cell r="F13" t="str">
            <v>N</v>
          </cell>
        </row>
        <row r="14">
          <cell r="B14" t="str">
            <v>YIELD_SUPPLEMENT_ACCOUNT</v>
          </cell>
          <cell r="D14">
            <v>0</v>
          </cell>
          <cell r="F14" t="str">
            <v>N</v>
          </cell>
        </row>
        <row r="15">
          <cell r="B15" t="str">
            <v>0609_RESERVE_FUND</v>
          </cell>
          <cell r="D15">
            <v>3600585.6</v>
          </cell>
          <cell r="F15" t="str">
            <v>N</v>
          </cell>
        </row>
        <row r="16">
          <cell r="B16" t="str">
            <v>SHORTFALL_INTEREST_A1</v>
          </cell>
          <cell r="D16">
            <v>0</v>
          </cell>
          <cell r="F16" t="str">
            <v>N</v>
          </cell>
        </row>
        <row r="17">
          <cell r="B17" t="str">
            <v>SHORTFALL_INTEREST_A2a</v>
          </cell>
          <cell r="D17">
            <v>0</v>
          </cell>
          <cell r="F17" t="str">
            <v>N</v>
          </cell>
        </row>
        <row r="18">
          <cell r="B18" t="str">
            <v>SHORTFALL_INTEREST_A2b</v>
          </cell>
          <cell r="D18">
            <v>0</v>
          </cell>
          <cell r="F18" t="str">
            <v>N</v>
          </cell>
        </row>
        <row r="19">
          <cell r="B19" t="str">
            <v>SHORTFALL_INTEREST_A3</v>
          </cell>
          <cell r="D19">
            <v>0</v>
          </cell>
          <cell r="F19" t="str">
            <v>N</v>
          </cell>
        </row>
        <row r="20">
          <cell r="B20" t="str">
            <v>SHORTFALL_INTEREST_A4</v>
          </cell>
          <cell r="D20">
            <v>0</v>
          </cell>
          <cell r="F20" t="str">
            <v>N</v>
          </cell>
        </row>
        <row r="21">
          <cell r="B21" t="str">
            <v>SHORTFALL_CLASS_A1_PRIN</v>
          </cell>
          <cell r="D21">
            <v>0</v>
          </cell>
          <cell r="F21" t="str">
            <v>N</v>
          </cell>
        </row>
        <row r="22">
          <cell r="B22" t="str">
            <v>SHORTFALL_CLASS_A2a_PRIN</v>
          </cell>
          <cell r="D22">
            <v>0</v>
          </cell>
          <cell r="F22" t="str">
            <v>N</v>
          </cell>
        </row>
        <row r="23">
          <cell r="B23" t="str">
            <v>SHORTFALL_CLASS_A2b_PRIN</v>
          </cell>
          <cell r="D23">
            <v>0</v>
          </cell>
          <cell r="F23" t="str">
            <v>N</v>
          </cell>
        </row>
        <row r="24">
          <cell r="B24" t="str">
            <v>SHORTFALL_CLASS_A3_PRIN</v>
          </cell>
          <cell r="D24">
            <v>0</v>
          </cell>
          <cell r="F24" t="str">
            <v>N</v>
          </cell>
        </row>
        <row r="25">
          <cell r="B25" t="str">
            <v>SHORTFALL_CLASS_A4_PRIN</v>
          </cell>
          <cell r="D25">
            <v>0</v>
          </cell>
          <cell r="F25" t="str">
            <v>N</v>
          </cell>
        </row>
        <row r="26">
          <cell r="B26" t="str">
            <v>SHORTFALL_CERT_PRIN</v>
          </cell>
          <cell r="D26">
            <v>0</v>
          </cell>
          <cell r="F26" t="str">
            <v>N</v>
          </cell>
        </row>
        <row r="27">
          <cell r="B27" t="str">
            <v>SHORTFALL_SVC_FEE</v>
          </cell>
          <cell r="D27">
            <v>0</v>
          </cell>
          <cell r="F27" t="str">
            <v>N</v>
          </cell>
        </row>
        <row r="28">
          <cell r="B28" t="str">
            <v>SHORTFALL_SWAP_PAY</v>
          </cell>
          <cell r="D28">
            <v>0</v>
          </cell>
          <cell r="F28" t="str">
            <v>N</v>
          </cell>
        </row>
        <row r="29">
          <cell r="B29" t="str">
            <v>SHORTFALL_SR_SWAP_TRM_PAY</v>
          </cell>
          <cell r="D29">
            <v>0</v>
          </cell>
          <cell r="F29" t="str">
            <v>N</v>
          </cell>
        </row>
        <row r="30">
          <cell r="B30" t="str">
            <v>SHORTFALL_SUB_SWAP_TRM_PA</v>
          </cell>
          <cell r="D30">
            <v>0</v>
          </cell>
          <cell r="F30" t="str">
            <v>N</v>
          </cell>
        </row>
        <row r="31">
          <cell r="B31" t="str">
            <v>NET_LOSS_RATIO_PREV_2ND</v>
          </cell>
          <cell r="D31">
            <v>0</v>
          </cell>
          <cell r="F31" t="str">
            <v>N</v>
          </cell>
        </row>
        <row r="32">
          <cell r="B32" t="str">
            <v>NET_LOSS_RATIO_PREV</v>
          </cell>
          <cell r="D32">
            <v>0</v>
          </cell>
          <cell r="F32" t="str">
            <v>N</v>
          </cell>
        </row>
        <row r="33">
          <cell r="B33" t="str">
            <v>DELQ_RATIO_PREV_2ND</v>
          </cell>
          <cell r="D33">
            <v>0</v>
          </cell>
          <cell r="F33" t="str">
            <v>N</v>
          </cell>
        </row>
        <row r="34">
          <cell r="B34" t="str">
            <v>DELQ_RATIO_PREV</v>
          </cell>
          <cell r="D34">
            <v>0</v>
          </cell>
          <cell r="F34" t="str">
            <v>N</v>
          </cell>
        </row>
        <row r="35">
          <cell r="B35" t="str">
            <v>COLLATERAL_COUNT</v>
          </cell>
          <cell r="D35">
            <v>90183</v>
          </cell>
          <cell r="F35" t="str">
            <v>N</v>
          </cell>
        </row>
        <row r="36">
          <cell r="B36" t="str">
            <v>REIMBURSE_SVC_ADV</v>
          </cell>
          <cell r="D36">
            <v>0</v>
          </cell>
          <cell r="F36" t="str">
            <v>N</v>
          </cell>
        </row>
        <row r="37">
          <cell r="B37" t="str">
            <v>TOTAL_INT_ACCRUAL</v>
          </cell>
          <cell r="D37">
            <v>0</v>
          </cell>
          <cell r="F37" t="str">
            <v>N</v>
          </cell>
        </row>
        <row r="38">
          <cell r="B38" t="str">
            <v>INT_ACCRUAL_A1</v>
          </cell>
          <cell r="D38">
            <v>0</v>
          </cell>
          <cell r="F38" t="str">
            <v>N</v>
          </cell>
        </row>
        <row r="39">
          <cell r="B39" t="str">
            <v>INT_ACCRUAL_A2a</v>
          </cell>
          <cell r="D39">
            <v>0</v>
          </cell>
          <cell r="F39" t="str">
            <v>N</v>
          </cell>
        </row>
        <row r="40">
          <cell r="B40" t="str">
            <v>INT_ACCRUAL_A2b</v>
          </cell>
          <cell r="D40">
            <v>0</v>
          </cell>
          <cell r="F40" t="str">
            <v>N</v>
          </cell>
        </row>
        <row r="41">
          <cell r="B41" t="str">
            <v>INT_ACCRUAL_A3</v>
          </cell>
          <cell r="D41">
            <v>0</v>
          </cell>
          <cell r="F41" t="str">
            <v>N</v>
          </cell>
        </row>
        <row r="42">
          <cell r="B42" t="str">
            <v>INT_ACCRUAL_A4</v>
          </cell>
          <cell r="D42">
            <v>0</v>
          </cell>
          <cell r="F42" t="str">
            <v>N</v>
          </cell>
        </row>
        <row r="43">
          <cell r="B43" t="str">
            <v>OVERCOLLATERAL_BALANCE</v>
          </cell>
          <cell r="D43">
            <v>103284451.95999999</v>
          </cell>
          <cell r="F43" t="str">
            <v>N</v>
          </cell>
        </row>
        <row r="44">
          <cell r="B44" t="str">
            <v>DELQ_RATIO_PREV_3RD</v>
          </cell>
          <cell r="D44">
            <v>0</v>
          </cell>
          <cell r="F44" t="str">
            <v>N</v>
          </cell>
        </row>
        <row r="45">
          <cell r="B45" t="str">
            <v>DELQ_RATIO_PREV_3RD_AMT</v>
          </cell>
          <cell r="D45">
            <v>0</v>
          </cell>
          <cell r="F45" t="str">
            <v>N</v>
          </cell>
        </row>
        <row r="46">
          <cell r="B46" t="str">
            <v>DELQ_RATIO_PREV_2ND_AMT</v>
          </cell>
          <cell r="D46">
            <v>0</v>
          </cell>
          <cell r="E46" t="str">
            <v xml:space="preserve">  </v>
          </cell>
          <cell r="F46" t="str">
            <v>N</v>
          </cell>
        </row>
        <row r="47">
          <cell r="B47" t="str">
            <v>DELQ_RATIO_PREV_AMT</v>
          </cell>
          <cell r="D47">
            <v>0</v>
          </cell>
          <cell r="F47" t="str">
            <v>N</v>
          </cell>
        </row>
        <row r="48">
          <cell r="B48" t="str">
            <v>NET_LOSS_RATIO_PREV_3RD</v>
          </cell>
          <cell r="D48">
            <v>0</v>
          </cell>
          <cell r="F48" t="str">
            <v>N</v>
          </cell>
        </row>
        <row r="49">
          <cell r="B49" t="str">
            <v>DELQ_TRIGGER</v>
          </cell>
          <cell r="D49">
            <v>4.9000000000000002E-2</v>
          </cell>
          <cell r="F49" t="str">
            <v>N</v>
          </cell>
        </row>
        <row r="50">
          <cell r="B50" t="str">
            <v>YSREQUIREDRATE</v>
          </cell>
          <cell r="D50">
            <v>4.9500000000000002E-2</v>
          </cell>
          <cell r="F50" t="str">
            <v>N</v>
          </cell>
        </row>
      </sheetData>
      <sheetData sheetId="5"/>
      <sheetData sheetId="6"/>
      <sheetData sheetId="7"/>
      <sheetData sheetId="8"/>
      <sheetData sheetId="9"/>
      <sheetData sheetId="10"/>
      <sheetData sheetId="11"/>
      <sheetData sheetId="12">
        <row r="4">
          <cell r="B4">
            <v>1442453828.49</v>
          </cell>
          <cell r="C4">
            <v>88104</v>
          </cell>
        </row>
        <row r="5">
          <cell r="B5">
            <v>1390265929.8199999</v>
          </cell>
          <cell r="C5">
            <v>87008</v>
          </cell>
        </row>
        <row r="6">
          <cell r="B6">
            <v>94196410.510000005</v>
          </cell>
        </row>
        <row r="7">
          <cell r="B7">
            <v>89610234.810000002</v>
          </cell>
        </row>
        <row r="8">
          <cell r="B8">
            <v>1348257417.98</v>
          </cell>
        </row>
        <row r="9">
          <cell r="B9">
            <v>1300655695.01</v>
          </cell>
        </row>
        <row r="15">
          <cell r="B15">
            <v>273</v>
          </cell>
          <cell r="C15">
            <v>4804375.5199999996</v>
          </cell>
          <cell r="D15">
            <v>3.455724129427548E-3</v>
          </cell>
        </row>
        <row r="16">
          <cell r="B16">
            <v>31</v>
          </cell>
          <cell r="C16">
            <v>468141.65</v>
          </cell>
          <cell r="D16">
            <v>3.3672813233696312E-4</v>
          </cell>
        </row>
        <row r="17">
          <cell r="B17">
            <v>12</v>
          </cell>
          <cell r="C17">
            <v>235861.97</v>
          </cell>
          <cell r="D17">
            <v>1.696524132117209E-4</v>
          </cell>
        </row>
        <row r="18">
          <cell r="B18">
            <v>0</v>
          </cell>
          <cell r="C18">
            <v>0</v>
          </cell>
          <cell r="D18">
            <v>0</v>
          </cell>
        </row>
        <row r="19">
          <cell r="B19">
            <v>31</v>
          </cell>
          <cell r="C19">
            <v>655805.46</v>
          </cell>
        </row>
        <row r="20">
          <cell r="C20">
            <v>1130468.0299999998</v>
          </cell>
        </row>
        <row r="22">
          <cell r="B22">
            <v>0</v>
          </cell>
          <cell r="C22">
            <v>0</v>
          </cell>
        </row>
        <row r="23">
          <cell r="B23">
            <v>0</v>
          </cell>
          <cell r="C23">
            <v>0</v>
          </cell>
        </row>
        <row r="24">
          <cell r="B24">
            <v>4.1995820000000002E-4</v>
          </cell>
          <cell r="C24">
            <v>4.3730709999999999E-4</v>
          </cell>
        </row>
        <row r="27">
          <cell r="C27">
            <v>730324.04</v>
          </cell>
        </row>
      </sheetData>
      <sheetData sheetId="13">
        <row r="6">
          <cell r="B6">
            <v>1975296.85</v>
          </cell>
        </row>
        <row r="14">
          <cell r="B14">
            <v>51532093.210000001</v>
          </cell>
        </row>
        <row r="15">
          <cell r="B15">
            <v>89148.04</v>
          </cell>
        </row>
        <row r="27">
          <cell r="B27">
            <v>0</v>
          </cell>
        </row>
        <row r="28">
          <cell r="B28">
            <v>0</v>
          </cell>
        </row>
        <row r="30">
          <cell r="B30">
            <v>1.61741514E-2</v>
          </cell>
        </row>
        <row r="31">
          <cell r="B31">
            <v>47.165970999999999</v>
          </cell>
        </row>
        <row r="33">
          <cell r="B33">
            <v>0</v>
          </cell>
        </row>
        <row r="34">
          <cell r="B34">
            <v>2.0398650000000001E-3</v>
          </cell>
        </row>
        <row r="35">
          <cell r="B35">
            <v>2.4264703000000001E-3</v>
          </cell>
        </row>
      </sheetData>
      <sheetData sheetId="14">
        <row r="4">
          <cell r="B4">
            <v>3600585.6</v>
          </cell>
        </row>
        <row r="5">
          <cell r="B5">
            <v>0</v>
          </cell>
        </row>
        <row r="6">
          <cell r="B6">
            <v>0</v>
          </cell>
        </row>
        <row r="7">
          <cell r="B7">
            <v>3600585.6</v>
          </cell>
        </row>
        <row r="8">
          <cell r="B8">
            <v>3600585.5999999996</v>
          </cell>
        </row>
      </sheetData>
      <sheetData sheetId="15"/>
      <sheetData sheetId="16">
        <row r="3">
          <cell r="B3" t="str">
            <v>NO</v>
          </cell>
        </row>
        <row r="4">
          <cell r="B4" t="str">
            <v>No</v>
          </cell>
        </row>
        <row r="7">
          <cell r="C7">
            <v>53596538.100000001</v>
          </cell>
          <cell r="D7">
            <v>3600585.6</v>
          </cell>
        </row>
        <row r="9">
          <cell r="B9">
            <v>0</v>
          </cell>
          <cell r="C9">
            <v>0</v>
          </cell>
        </row>
        <row r="10">
          <cell r="B10">
            <v>1202044.8570749999</v>
          </cell>
          <cell r="C10">
            <v>1202044.8570749999</v>
          </cell>
          <cell r="E10">
            <v>0</v>
          </cell>
        </row>
        <row r="11">
          <cell r="C11">
            <v>0</v>
          </cell>
        </row>
        <row r="12">
          <cell r="C12">
            <v>0</v>
          </cell>
        </row>
        <row r="13">
          <cell r="C13">
            <v>251907.86</v>
          </cell>
        </row>
        <row r="14">
          <cell r="C14">
            <v>455000</v>
          </cell>
        </row>
        <row r="15">
          <cell r="C15">
            <v>210875.18</v>
          </cell>
        </row>
        <row r="16">
          <cell r="C16">
            <v>567291.67000000004</v>
          </cell>
        </row>
        <row r="17">
          <cell r="C17">
            <v>202507.5</v>
          </cell>
        </row>
        <row r="18">
          <cell r="C18">
            <v>47601722.970000029</v>
          </cell>
        </row>
        <row r="19">
          <cell r="C19">
            <v>0</v>
          </cell>
        </row>
        <row r="20">
          <cell r="C20">
            <v>0</v>
          </cell>
        </row>
        <row r="21">
          <cell r="C21">
            <v>0</v>
          </cell>
        </row>
        <row r="22">
          <cell r="C22">
            <v>0</v>
          </cell>
        </row>
        <row r="23">
          <cell r="C23">
            <v>0</v>
          </cell>
        </row>
      </sheetData>
      <sheetData sheetId="17">
        <row r="4">
          <cell r="B4">
            <v>330000000</v>
          </cell>
          <cell r="C4">
            <v>238023179.44</v>
          </cell>
          <cell r="F4">
            <v>1.2699999999999999E-2</v>
          </cell>
          <cell r="H4">
            <v>251907.86</v>
          </cell>
          <cell r="I4">
            <v>0</v>
          </cell>
          <cell r="J4">
            <v>0</v>
          </cell>
          <cell r="K4">
            <v>251907.86</v>
          </cell>
          <cell r="L4">
            <v>0</v>
          </cell>
          <cell r="M4">
            <v>0</v>
          </cell>
          <cell r="N4">
            <v>47601722.970000029</v>
          </cell>
          <cell r="O4">
            <v>0</v>
          </cell>
          <cell r="P4">
            <v>190421456.46999997</v>
          </cell>
        </row>
        <row r="5">
          <cell r="B5">
            <v>350000000</v>
          </cell>
          <cell r="C5">
            <v>350000000</v>
          </cell>
          <cell r="F5">
            <v>1.5599999999999999E-2</v>
          </cell>
          <cell r="H5">
            <v>455000</v>
          </cell>
          <cell r="I5">
            <v>0</v>
          </cell>
          <cell r="J5">
            <v>0</v>
          </cell>
          <cell r="K5">
            <v>455000</v>
          </cell>
          <cell r="L5">
            <v>0</v>
          </cell>
          <cell r="M5">
            <v>0</v>
          </cell>
          <cell r="N5">
            <v>0</v>
          </cell>
          <cell r="O5">
            <v>0</v>
          </cell>
          <cell r="P5">
            <v>350000000</v>
          </cell>
        </row>
        <row r="6">
          <cell r="B6">
            <v>189000000</v>
          </cell>
          <cell r="C6">
            <v>189000000</v>
          </cell>
          <cell r="F6">
            <v>1.3388899999999999E-2</v>
          </cell>
          <cell r="H6">
            <v>210875.18</v>
          </cell>
          <cell r="I6">
            <v>0</v>
          </cell>
          <cell r="J6">
            <v>0</v>
          </cell>
          <cell r="K6">
            <v>210875.18</v>
          </cell>
          <cell r="L6">
            <v>0</v>
          </cell>
          <cell r="M6">
            <v>0</v>
          </cell>
          <cell r="N6">
            <v>0</v>
          </cell>
          <cell r="O6">
            <v>0</v>
          </cell>
          <cell r="P6">
            <v>189000000</v>
          </cell>
        </row>
        <row r="7">
          <cell r="B7">
            <v>389000000</v>
          </cell>
          <cell r="C7">
            <v>389000000</v>
          </cell>
          <cell r="F7">
            <v>1.7500000000000002E-2</v>
          </cell>
          <cell r="H7">
            <v>567291.67000000004</v>
          </cell>
          <cell r="I7">
            <v>0</v>
          </cell>
          <cell r="J7">
            <v>0</v>
          </cell>
          <cell r="K7">
            <v>567291.67000000004</v>
          </cell>
          <cell r="L7">
            <v>0</v>
          </cell>
          <cell r="M7">
            <v>0</v>
          </cell>
          <cell r="N7">
            <v>0</v>
          </cell>
          <cell r="O7">
            <v>0</v>
          </cell>
          <cell r="P7">
            <v>389000000</v>
          </cell>
        </row>
        <row r="8">
          <cell r="B8">
            <v>124620000</v>
          </cell>
          <cell r="C8">
            <v>124620000</v>
          </cell>
          <cell r="F8">
            <v>1.95E-2</v>
          </cell>
          <cell r="H8">
            <v>202507.5</v>
          </cell>
          <cell r="I8">
            <v>0</v>
          </cell>
          <cell r="K8">
            <v>202507.5</v>
          </cell>
          <cell r="L8">
            <v>0</v>
          </cell>
          <cell r="M8">
            <v>0</v>
          </cell>
          <cell r="N8">
            <v>0</v>
          </cell>
          <cell r="O8">
            <v>0</v>
          </cell>
          <cell r="P8">
            <v>124620000</v>
          </cell>
        </row>
        <row r="9">
          <cell r="B9">
            <v>57614238.539999999</v>
          </cell>
          <cell r="C9">
            <v>57614238.539999999</v>
          </cell>
          <cell r="M9">
            <v>0</v>
          </cell>
          <cell r="N9">
            <v>0</v>
          </cell>
          <cell r="O9">
            <v>0</v>
          </cell>
          <cell r="P9">
            <v>57614238.539999999</v>
          </cell>
        </row>
        <row r="15">
          <cell r="C15">
            <v>42970</v>
          </cell>
        </row>
        <row r="16">
          <cell r="C16">
            <v>42993</v>
          </cell>
        </row>
        <row r="17">
          <cell r="C17">
            <v>43024</v>
          </cell>
        </row>
        <row r="18">
          <cell r="C18">
            <v>43054</v>
          </cell>
        </row>
        <row r="19">
          <cell r="C19">
            <v>43008</v>
          </cell>
        </row>
        <row r="20">
          <cell r="C20">
            <v>43039</v>
          </cell>
        </row>
        <row r="23">
          <cell r="C23">
            <v>43327</v>
          </cell>
        </row>
        <row r="24">
          <cell r="C24">
            <v>43966</v>
          </cell>
        </row>
        <row r="26">
          <cell r="C26">
            <v>44484</v>
          </cell>
        </row>
        <row r="27">
          <cell r="C27">
            <v>45215</v>
          </cell>
        </row>
        <row r="30">
          <cell r="C30">
            <v>30</v>
          </cell>
        </row>
        <row r="31">
          <cell r="C31">
            <v>30</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urrent Data"/>
      <sheetName val="Previous Data"/>
      <sheetName val="Outputs"/>
      <sheetName val="Initial Data"/>
      <sheetName val="Trustee"/>
      <sheetName val="Report"/>
      <sheetName val="Service Fee &amp; Interest Income"/>
      <sheetName val="Interest Accrual"/>
      <sheetName val="Master Recon"/>
      <sheetName val="Cap Fees Amort Schedule"/>
      <sheetName val="Notes Payable Discount Schedule"/>
      <sheetName val="Collateral"/>
      <sheetName val="Sources"/>
      <sheetName val="Credit Support"/>
      <sheetName val="Triggers"/>
      <sheetName val="Waterfall"/>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v>1490707579.1300001</v>
          </cell>
        </row>
        <row r="5">
          <cell r="B5">
            <v>1442453828.49</v>
          </cell>
        </row>
        <row r="6">
          <cell r="B6">
            <v>98524484.040000007</v>
          </cell>
        </row>
        <row r="7">
          <cell r="B7">
            <v>94196410.510000005</v>
          </cell>
        </row>
        <row r="8">
          <cell r="B8">
            <v>1392183095.0900002</v>
          </cell>
        </row>
        <row r="9">
          <cell r="B9">
            <v>1348257417.98</v>
          </cell>
        </row>
      </sheetData>
      <sheetData sheetId="13"/>
      <sheetData sheetId="14"/>
      <sheetData sheetId="15"/>
      <sheetData sheetId="16">
        <row r="3">
          <cell r="B3" t="str">
            <v>NO</v>
          </cell>
        </row>
        <row r="4">
          <cell r="B4" t="str">
            <v>No</v>
          </cell>
        </row>
        <row r="7">
          <cell r="C7">
            <v>49926859.18</v>
          </cell>
        </row>
      </sheetData>
      <sheetData sheetId="17">
        <row r="4">
          <cell r="P4">
            <v>238023179.44000012</v>
          </cell>
        </row>
        <row r="5">
          <cell r="C5">
            <v>350000000</v>
          </cell>
        </row>
        <row r="16">
          <cell r="C16">
            <v>42993</v>
          </cell>
        </row>
        <row r="17">
          <cell r="C17">
            <v>42993</v>
          </cell>
        </row>
        <row r="18">
          <cell r="C18">
            <v>43024</v>
          </cell>
        </row>
        <row r="24">
          <cell r="C24">
            <v>43966</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78"/>
  <sheetViews>
    <sheetView tabSelected="1" workbookViewId="0">
      <selection activeCell="B8" sqref="B8"/>
    </sheetView>
  </sheetViews>
  <sheetFormatPr defaultColWidth="9.140625" defaultRowHeight="18" x14ac:dyDescent="0.25"/>
  <cols>
    <col min="1" max="1" width="34.5703125" style="3" customWidth="1"/>
    <col min="2" max="2" width="23.85546875" style="3" customWidth="1"/>
    <col min="3" max="3" width="26.85546875" style="3" customWidth="1"/>
    <col min="4" max="4" width="24.7109375" style="3" customWidth="1"/>
    <col min="5" max="5" width="39.28515625" style="3" bestFit="1" customWidth="1"/>
    <col min="6" max="6" width="23.85546875" style="4" customWidth="1"/>
    <col min="7" max="7" width="34.5703125" style="152" customWidth="1"/>
    <col min="8" max="9" width="34.5703125" style="3" customWidth="1"/>
    <col min="10" max="10" width="9.140625" style="3"/>
    <col min="11" max="11" width="9.5703125" style="3" bestFit="1" customWidth="1"/>
    <col min="12" max="16384" width="9.140625" style="3"/>
  </cols>
  <sheetData>
    <row r="1" spans="1:13" x14ac:dyDescent="0.25">
      <c r="A1" s="1" t="s">
        <v>0</v>
      </c>
      <c r="B1" s="2"/>
    </row>
    <row r="2" spans="1:13" ht="15.75" customHeight="1" x14ac:dyDescent="0.3">
      <c r="A2" s="2"/>
      <c r="B2" s="2"/>
      <c r="C2" s="5"/>
    </row>
    <row r="3" spans="1:13" ht="15.75" customHeight="1" x14ac:dyDescent="0.3">
      <c r="A3" s="2" t="s">
        <v>1</v>
      </c>
      <c r="B3" s="6">
        <v>43100</v>
      </c>
      <c r="C3" s="7" t="s">
        <v>2</v>
      </c>
      <c r="D3" s="3">
        <v>30</v>
      </c>
      <c r="E3" s="3" t="s">
        <v>3</v>
      </c>
      <c r="F3" s="8">
        <v>43070</v>
      </c>
      <c r="G3" s="3"/>
    </row>
    <row r="4" spans="1:13" ht="15.75" customHeight="1" x14ac:dyDescent="0.3">
      <c r="A4" s="2" t="s">
        <v>4</v>
      </c>
      <c r="B4" s="6">
        <v>43116</v>
      </c>
      <c r="C4" s="7" t="s">
        <v>5</v>
      </c>
      <c r="D4" s="9">
        <v>32</v>
      </c>
      <c r="E4" s="3" t="s">
        <v>6</v>
      </c>
      <c r="F4" s="8">
        <v>43100</v>
      </c>
      <c r="G4" s="3"/>
    </row>
    <row r="5" spans="1:13" ht="17.25" customHeight="1" x14ac:dyDescent="0.3">
      <c r="A5" s="2"/>
      <c r="B5" s="2"/>
      <c r="C5" s="5"/>
      <c r="E5" s="3" t="s">
        <v>7</v>
      </c>
      <c r="F5" s="8">
        <v>43084</v>
      </c>
      <c r="G5" s="3"/>
    </row>
    <row r="6" spans="1:13" ht="15.75" customHeight="1" x14ac:dyDescent="0.3">
      <c r="A6" s="2"/>
      <c r="B6" s="2"/>
      <c r="C6" s="5"/>
      <c r="E6" s="3" t="s">
        <v>8</v>
      </c>
      <c r="F6" s="8">
        <v>43116</v>
      </c>
      <c r="G6" s="3"/>
    </row>
    <row r="7" spans="1:13" x14ac:dyDescent="0.25">
      <c r="A7" s="10"/>
      <c r="B7" s="11"/>
      <c r="C7" s="12"/>
      <c r="D7" s="13"/>
      <c r="E7" s="10"/>
      <c r="F7" s="14"/>
    </row>
    <row r="8" spans="1:13" x14ac:dyDescent="0.25">
      <c r="A8" s="10"/>
      <c r="B8" s="10"/>
      <c r="C8" s="12"/>
      <c r="D8" s="13"/>
      <c r="E8" s="10"/>
      <c r="F8" s="14"/>
    </row>
    <row r="9" spans="1:13" x14ac:dyDescent="0.25">
      <c r="A9" s="15"/>
      <c r="B9" s="16" t="s">
        <v>9</v>
      </c>
      <c r="C9" s="17" t="s">
        <v>10</v>
      </c>
      <c r="D9" s="17" t="s">
        <v>11</v>
      </c>
      <c r="E9" s="17" t="s">
        <v>12</v>
      </c>
      <c r="F9" s="18" t="s">
        <v>13</v>
      </c>
    </row>
    <row r="10" spans="1:13" x14ac:dyDescent="0.25">
      <c r="A10" s="15" t="s">
        <v>14</v>
      </c>
      <c r="B10" s="19"/>
      <c r="C10" s="153">
        <v>1543518690.5</v>
      </c>
      <c r="D10" s="21">
        <v>1341122735.77</v>
      </c>
      <c r="E10" s="22">
        <v>1294127092.23</v>
      </c>
      <c r="F10" s="23">
        <v>0.8985532058603799</v>
      </c>
      <c r="G10" s="154"/>
      <c r="H10" s="66"/>
      <c r="I10" s="66"/>
      <c r="J10" s="66"/>
      <c r="K10" s="66"/>
      <c r="L10" s="66"/>
      <c r="M10" s="66"/>
    </row>
    <row r="11" spans="1:13" x14ac:dyDescent="0.25">
      <c r="A11" s="15" t="s">
        <v>15</v>
      </c>
      <c r="B11" s="19"/>
      <c r="C11" s="155">
        <v>103284451.95999999</v>
      </c>
      <c r="D11" s="21">
        <v>85352546.579999998</v>
      </c>
      <c r="E11" s="22">
        <v>81297387.230000004</v>
      </c>
      <c r="F11" s="23"/>
      <c r="G11" s="154"/>
      <c r="H11" s="66"/>
      <c r="I11" s="66"/>
      <c r="J11" s="66"/>
      <c r="K11" s="66"/>
      <c r="L11" s="66"/>
      <c r="M11" s="66"/>
    </row>
    <row r="12" spans="1:13" x14ac:dyDescent="0.25">
      <c r="A12" s="15" t="s">
        <v>16</v>
      </c>
      <c r="B12" s="19"/>
      <c r="C12" s="156">
        <v>1440234238.54</v>
      </c>
      <c r="D12" s="21">
        <v>1255770189.1900001</v>
      </c>
      <c r="E12" s="22">
        <v>1212829705</v>
      </c>
      <c r="F12" s="23"/>
      <c r="G12" s="154"/>
      <c r="H12" s="66"/>
      <c r="I12" s="66"/>
      <c r="J12" s="66"/>
      <c r="K12" s="66"/>
      <c r="L12" s="66"/>
      <c r="M12" s="66"/>
    </row>
    <row r="13" spans="1:13" x14ac:dyDescent="0.25">
      <c r="A13" s="15" t="s">
        <v>17</v>
      </c>
      <c r="B13" s="10"/>
      <c r="C13" s="156">
        <v>1440234238.54</v>
      </c>
      <c r="D13" s="21">
        <v>1255770189.1900001</v>
      </c>
      <c r="E13" s="22">
        <v>1212829705</v>
      </c>
      <c r="F13" s="23">
        <v>0.84210586899355666</v>
      </c>
      <c r="G13" s="154"/>
      <c r="H13" s="40"/>
      <c r="I13" s="66"/>
      <c r="J13" s="66"/>
      <c r="K13" s="66"/>
      <c r="L13" s="66"/>
      <c r="M13" s="66"/>
    </row>
    <row r="14" spans="1:13" x14ac:dyDescent="0.25">
      <c r="A14" s="26" t="s">
        <v>18</v>
      </c>
      <c r="B14" s="27">
        <v>1.2699999999999999E-2</v>
      </c>
      <c r="C14" s="155">
        <v>330000000</v>
      </c>
      <c r="D14" s="21">
        <v>145535950.65000001</v>
      </c>
      <c r="E14" s="22">
        <v>102595466.45999995</v>
      </c>
      <c r="F14" s="23">
        <v>0.31089535290909076</v>
      </c>
      <c r="G14" s="154"/>
      <c r="H14" s="40"/>
      <c r="I14" s="66"/>
      <c r="J14" s="66"/>
      <c r="K14" s="66"/>
      <c r="L14" s="66"/>
      <c r="M14" s="66"/>
    </row>
    <row r="15" spans="1:13" x14ac:dyDescent="0.25">
      <c r="A15" s="26" t="s">
        <v>19</v>
      </c>
      <c r="B15" s="27">
        <v>1.5599999999999999E-2</v>
      </c>
      <c r="C15" s="155">
        <v>350000000</v>
      </c>
      <c r="D15" s="21">
        <v>350000000</v>
      </c>
      <c r="E15" s="22">
        <v>350000000</v>
      </c>
      <c r="F15" s="23">
        <v>1</v>
      </c>
      <c r="G15" s="154"/>
      <c r="I15" s="66"/>
      <c r="J15" s="66"/>
      <c r="K15" s="66"/>
      <c r="L15" s="66"/>
      <c r="M15" s="66"/>
    </row>
    <row r="16" spans="1:13" x14ac:dyDescent="0.25">
      <c r="A16" s="26" t="s">
        <v>20</v>
      </c>
      <c r="B16" s="27">
        <v>1.5770300000000001E-2</v>
      </c>
      <c r="C16" s="155">
        <v>189000000</v>
      </c>
      <c r="D16" s="21">
        <v>189000000</v>
      </c>
      <c r="E16" s="22">
        <v>189000000</v>
      </c>
      <c r="F16" s="23">
        <v>1</v>
      </c>
      <c r="G16" s="154"/>
      <c r="I16" s="66"/>
      <c r="J16" s="66"/>
      <c r="K16" s="66"/>
      <c r="L16" s="66"/>
      <c r="M16" s="66"/>
    </row>
    <row r="17" spans="1:13" x14ac:dyDescent="0.25">
      <c r="A17" s="26" t="s">
        <v>21</v>
      </c>
      <c r="B17" s="27">
        <v>1.7500000000000002E-2</v>
      </c>
      <c r="C17" s="155">
        <v>389000000</v>
      </c>
      <c r="D17" s="21">
        <v>389000000</v>
      </c>
      <c r="E17" s="22">
        <v>389000000</v>
      </c>
      <c r="F17" s="23">
        <v>1</v>
      </c>
      <c r="G17" s="154"/>
      <c r="I17" s="66"/>
      <c r="J17" s="66"/>
      <c r="K17" s="66"/>
      <c r="L17" s="66"/>
      <c r="M17" s="66"/>
    </row>
    <row r="18" spans="1:13" x14ac:dyDescent="0.25">
      <c r="A18" s="26" t="s">
        <v>22</v>
      </c>
      <c r="B18" s="27">
        <v>1.95E-2</v>
      </c>
      <c r="C18" s="155">
        <v>124620000</v>
      </c>
      <c r="D18" s="21">
        <v>124620000</v>
      </c>
      <c r="E18" s="22">
        <v>124620000</v>
      </c>
      <c r="F18" s="23">
        <v>1</v>
      </c>
      <c r="I18" s="66"/>
      <c r="J18" s="66"/>
      <c r="K18" s="66"/>
      <c r="L18" s="66"/>
      <c r="M18" s="66"/>
    </row>
    <row r="19" spans="1:13" x14ac:dyDescent="0.25">
      <c r="A19" s="26" t="s">
        <v>23</v>
      </c>
      <c r="B19" s="27">
        <v>0</v>
      </c>
      <c r="C19" s="153">
        <v>57614238.539999999</v>
      </c>
      <c r="D19" s="21">
        <v>57614238.539999999</v>
      </c>
      <c r="E19" s="22">
        <v>57614238.539999999</v>
      </c>
      <c r="F19" s="23">
        <v>1</v>
      </c>
      <c r="I19" s="66"/>
      <c r="J19" s="66"/>
      <c r="K19" s="66"/>
      <c r="L19" s="66"/>
      <c r="M19" s="66"/>
    </row>
    <row r="20" spans="1:13" x14ac:dyDescent="0.25">
      <c r="A20" s="28"/>
      <c r="B20" s="29"/>
      <c r="C20" s="30"/>
      <c r="D20" s="30"/>
      <c r="E20" s="30"/>
      <c r="F20" s="31"/>
    </row>
    <row r="21" spans="1:13" x14ac:dyDescent="0.25">
      <c r="A21" s="28"/>
      <c r="B21" s="29"/>
      <c r="C21" s="30"/>
      <c r="D21" s="30"/>
      <c r="E21" s="30"/>
      <c r="F21" s="32"/>
    </row>
    <row r="22" spans="1:13" ht="54" x14ac:dyDescent="0.25">
      <c r="A22" s="28"/>
      <c r="B22" s="33" t="s">
        <v>24</v>
      </c>
      <c r="C22" s="33" t="s">
        <v>25</v>
      </c>
      <c r="D22" s="34" t="s">
        <v>26</v>
      </c>
      <c r="E22" s="34" t="s">
        <v>27</v>
      </c>
      <c r="F22" s="32"/>
    </row>
    <row r="23" spans="1:13" x14ac:dyDescent="0.25">
      <c r="A23" s="28" t="s">
        <v>18</v>
      </c>
      <c r="B23" s="21">
        <v>42940484.190000057</v>
      </c>
      <c r="C23" s="21">
        <v>164293.92000000001</v>
      </c>
      <c r="D23" s="35">
        <v>130.12267936363654</v>
      </c>
      <c r="E23" s="36">
        <v>0.49786036363636366</v>
      </c>
      <c r="F23" s="32"/>
      <c r="G23" s="154"/>
    </row>
    <row r="24" spans="1:13" x14ac:dyDescent="0.25">
      <c r="A24" s="28" t="s">
        <v>19</v>
      </c>
      <c r="B24" s="21">
        <v>0</v>
      </c>
      <c r="C24" s="21">
        <v>455000</v>
      </c>
      <c r="D24" s="35">
        <v>0</v>
      </c>
      <c r="E24" s="36">
        <v>1.3</v>
      </c>
      <c r="F24" s="32"/>
      <c r="G24" s="154"/>
    </row>
    <row r="25" spans="1:13" x14ac:dyDescent="0.25">
      <c r="A25" s="28" t="s">
        <v>20</v>
      </c>
      <c r="B25" s="21">
        <v>0</v>
      </c>
      <c r="C25" s="21">
        <v>264941.03999999998</v>
      </c>
      <c r="D25" s="35">
        <v>0</v>
      </c>
      <c r="E25" s="36">
        <v>1.4018044444444444</v>
      </c>
      <c r="F25" s="32"/>
      <c r="G25" s="154"/>
    </row>
    <row r="26" spans="1:13" x14ac:dyDescent="0.25">
      <c r="A26" s="28" t="s">
        <v>21</v>
      </c>
      <c r="B26" s="21">
        <v>0</v>
      </c>
      <c r="C26" s="21">
        <v>567291.67000000004</v>
      </c>
      <c r="D26" s="35">
        <v>0</v>
      </c>
      <c r="E26" s="36">
        <v>1.4583333419023137</v>
      </c>
      <c r="F26" s="32"/>
      <c r="G26" s="154"/>
    </row>
    <row r="27" spans="1:13" x14ac:dyDescent="0.25">
      <c r="A27" s="28" t="s">
        <v>22</v>
      </c>
      <c r="B27" s="21">
        <v>0</v>
      </c>
      <c r="C27" s="21">
        <v>202507.5</v>
      </c>
      <c r="D27" s="35">
        <v>0</v>
      </c>
      <c r="E27" s="36">
        <v>1.625</v>
      </c>
      <c r="F27" s="32"/>
      <c r="G27" s="154"/>
    </row>
    <row r="28" spans="1:13" x14ac:dyDescent="0.25">
      <c r="A28" s="28" t="s">
        <v>23</v>
      </c>
      <c r="B28" s="21">
        <v>0</v>
      </c>
      <c r="C28" s="21">
        <v>0</v>
      </c>
      <c r="D28" s="35">
        <v>0</v>
      </c>
      <c r="E28" s="36">
        <v>0</v>
      </c>
      <c r="F28" s="32"/>
    </row>
    <row r="29" spans="1:13" ht="18.75" thickBot="1" x14ac:dyDescent="0.3">
      <c r="A29" s="37" t="s">
        <v>28</v>
      </c>
      <c r="B29" s="38">
        <v>42940484.190000057</v>
      </c>
      <c r="C29" s="38">
        <v>1654034.13</v>
      </c>
      <c r="D29" s="39"/>
      <c r="E29" s="30"/>
      <c r="F29" s="32"/>
    </row>
    <row r="30" spans="1:13" x14ac:dyDescent="0.25">
      <c r="B30" s="40"/>
      <c r="C30" s="40"/>
      <c r="D30" s="41"/>
      <c r="E30" s="40"/>
      <c r="F30" s="42"/>
    </row>
    <row r="31" spans="1:13" x14ac:dyDescent="0.25">
      <c r="A31" s="43"/>
      <c r="B31" s="44"/>
      <c r="C31" s="40"/>
      <c r="D31" s="40"/>
      <c r="E31" s="40"/>
      <c r="F31" s="42"/>
    </row>
    <row r="32" spans="1:13" x14ac:dyDescent="0.25">
      <c r="A32" s="3" t="s">
        <v>29</v>
      </c>
      <c r="E32" s="45"/>
    </row>
    <row r="33" spans="1:7" x14ac:dyDescent="0.25">
      <c r="E33" s="45"/>
      <c r="F33" s="46"/>
      <c r="G33" s="157"/>
    </row>
    <row r="34" spans="1:7" x14ac:dyDescent="0.25">
      <c r="A34" s="43" t="s">
        <v>30</v>
      </c>
      <c r="F34" s="46"/>
      <c r="G34" s="157"/>
    </row>
    <row r="35" spans="1:7" x14ac:dyDescent="0.25">
      <c r="A35" s="47" t="s">
        <v>31</v>
      </c>
      <c r="E35" s="48">
        <v>1760828.15</v>
      </c>
      <c r="F35" s="49"/>
      <c r="G35" s="158"/>
    </row>
    <row r="36" spans="1:7" x14ac:dyDescent="0.25">
      <c r="A36" s="47" t="s">
        <v>32</v>
      </c>
      <c r="E36" s="50">
        <v>0</v>
      </c>
      <c r="F36" s="49"/>
      <c r="G36" s="158"/>
    </row>
    <row r="37" spans="1:7" x14ac:dyDescent="0.25">
      <c r="A37" s="43" t="s">
        <v>33</v>
      </c>
      <c r="E37" s="48">
        <v>1760828.15</v>
      </c>
      <c r="F37" s="49"/>
      <c r="G37" s="158"/>
    </row>
    <row r="38" spans="1:7" x14ac:dyDescent="0.25">
      <c r="E38" s="51"/>
      <c r="F38" s="49"/>
      <c r="G38" s="158"/>
    </row>
    <row r="39" spans="1:7" x14ac:dyDescent="0.25">
      <c r="A39" s="43" t="s">
        <v>34</v>
      </c>
      <c r="E39" s="51"/>
      <c r="F39" s="49"/>
      <c r="G39" s="158"/>
    </row>
    <row r="40" spans="1:7" x14ac:dyDescent="0.25">
      <c r="A40" s="47" t="s">
        <v>35</v>
      </c>
      <c r="E40" s="48">
        <v>46128388.479999997</v>
      </c>
      <c r="F40" s="49"/>
      <c r="G40" s="158"/>
    </row>
    <row r="41" spans="1:7" x14ac:dyDescent="0.25">
      <c r="A41" s="47" t="s">
        <v>36</v>
      </c>
      <c r="E41" s="50">
        <v>0</v>
      </c>
      <c r="F41" s="49"/>
      <c r="G41" s="158"/>
    </row>
    <row r="42" spans="1:7" x14ac:dyDescent="0.25">
      <c r="A42" s="43" t="s">
        <v>37</v>
      </c>
      <c r="E42" s="48">
        <v>46128388.479999997</v>
      </c>
      <c r="F42" s="49"/>
      <c r="G42" s="158"/>
    </row>
    <row r="43" spans="1:7" x14ac:dyDescent="0.25">
      <c r="A43" s="47"/>
      <c r="E43" s="52"/>
      <c r="F43" s="49"/>
      <c r="G43" s="158"/>
    </row>
    <row r="44" spans="1:7" x14ac:dyDescent="0.25">
      <c r="A44" s="43" t="s">
        <v>38</v>
      </c>
      <c r="E44" s="48">
        <v>230789.36</v>
      </c>
      <c r="F44" s="49"/>
      <c r="G44" s="158"/>
    </row>
    <row r="45" spans="1:7" x14ac:dyDescent="0.25">
      <c r="A45" s="43"/>
      <c r="E45" s="48"/>
      <c r="F45" s="49"/>
      <c r="G45" s="158"/>
    </row>
    <row r="46" spans="1:7" x14ac:dyDescent="0.25">
      <c r="A46" s="43"/>
      <c r="E46" s="53"/>
      <c r="F46" s="49"/>
      <c r="G46" s="158"/>
    </row>
    <row r="47" spans="1:7" ht="18.75" thickBot="1" x14ac:dyDescent="0.3">
      <c r="A47" s="3" t="s">
        <v>39</v>
      </c>
      <c r="E47" s="54">
        <v>48120005.989999995</v>
      </c>
      <c r="F47" s="49"/>
      <c r="G47" s="158"/>
    </row>
    <row r="48" spans="1:7" ht="18.75" thickTop="1" x14ac:dyDescent="0.25">
      <c r="E48" s="55"/>
      <c r="F48" s="49"/>
      <c r="G48" s="158"/>
    </row>
    <row r="49" spans="1:7" x14ac:dyDescent="0.25">
      <c r="A49" s="3" t="s">
        <v>40</v>
      </c>
      <c r="D49" s="56"/>
      <c r="E49" s="57"/>
      <c r="F49" s="49"/>
      <c r="G49" s="158"/>
    </row>
    <row r="50" spans="1:7" x14ac:dyDescent="0.25">
      <c r="D50" s="58" t="s">
        <v>41</v>
      </c>
      <c r="E50" s="58" t="s">
        <v>42</v>
      </c>
      <c r="F50" s="49"/>
      <c r="G50" s="158"/>
    </row>
    <row r="51" spans="1:7" x14ac:dyDescent="0.25">
      <c r="A51" s="43" t="s">
        <v>43</v>
      </c>
      <c r="D51" s="59">
        <v>85853</v>
      </c>
      <c r="E51" s="53">
        <v>1255770189.1900001</v>
      </c>
      <c r="F51" s="49"/>
      <c r="G51" s="158"/>
    </row>
    <row r="52" spans="1:7" x14ac:dyDescent="0.25">
      <c r="A52" s="43" t="s">
        <v>44</v>
      </c>
      <c r="D52" s="60"/>
      <c r="E52" s="50">
        <v>42940484.190000057</v>
      </c>
      <c r="F52" s="49"/>
      <c r="G52" s="158"/>
    </row>
    <row r="53" spans="1:7" x14ac:dyDescent="0.25">
      <c r="A53" s="43"/>
      <c r="D53" s="61">
        <v>84680</v>
      </c>
      <c r="E53" s="62">
        <v>1212829705</v>
      </c>
      <c r="F53" s="49"/>
      <c r="G53" s="158"/>
    </row>
    <row r="54" spans="1:7" x14ac:dyDescent="0.25">
      <c r="F54" s="49"/>
      <c r="G54" s="158"/>
    </row>
    <row r="55" spans="1:7" x14ac:dyDescent="0.25">
      <c r="A55" s="3" t="s">
        <v>45</v>
      </c>
      <c r="E55" s="56"/>
      <c r="F55" s="49"/>
      <c r="G55" s="158"/>
    </row>
    <row r="56" spans="1:7" x14ac:dyDescent="0.25">
      <c r="F56" s="49"/>
      <c r="G56" s="158"/>
    </row>
    <row r="57" spans="1:7" x14ac:dyDescent="0.25">
      <c r="A57" s="43" t="s">
        <v>39</v>
      </c>
      <c r="E57" s="63">
        <v>48120005.989999995</v>
      </c>
      <c r="F57" s="49"/>
      <c r="G57" s="158"/>
    </row>
    <row r="58" spans="1:7" x14ac:dyDescent="0.25">
      <c r="A58" s="43" t="s">
        <v>46</v>
      </c>
      <c r="E58" s="63">
        <v>0</v>
      </c>
      <c r="F58" s="49"/>
      <c r="G58" s="158"/>
    </row>
    <row r="59" spans="1:7" x14ac:dyDescent="0.25">
      <c r="A59" s="43" t="s">
        <v>47</v>
      </c>
      <c r="E59" s="64">
        <v>48120005.989999995</v>
      </c>
      <c r="F59" s="49"/>
      <c r="G59" s="158"/>
    </row>
    <row r="60" spans="1:7" x14ac:dyDescent="0.25">
      <c r="F60" s="49"/>
      <c r="G60" s="158"/>
    </row>
    <row r="61" spans="1:7" x14ac:dyDescent="0.25">
      <c r="A61" s="43" t="s">
        <v>48</v>
      </c>
      <c r="E61" s="40">
        <v>0</v>
      </c>
      <c r="F61" s="49"/>
      <c r="G61" s="158"/>
    </row>
    <row r="62" spans="1:7" x14ac:dyDescent="0.25">
      <c r="F62" s="49"/>
      <c r="G62" s="158"/>
    </row>
    <row r="63" spans="1:7" x14ac:dyDescent="0.25">
      <c r="A63" s="43" t="s">
        <v>49</v>
      </c>
      <c r="F63" s="49"/>
      <c r="G63" s="158"/>
    </row>
    <row r="64" spans="1:7" x14ac:dyDescent="0.25">
      <c r="A64" s="47" t="s">
        <v>50</v>
      </c>
      <c r="E64" s="63">
        <v>1117602.28</v>
      </c>
      <c r="F64" s="49"/>
      <c r="G64" s="158"/>
    </row>
    <row r="65" spans="1:7" x14ac:dyDescent="0.25">
      <c r="A65" s="47" t="s">
        <v>51</v>
      </c>
      <c r="E65" s="63">
        <v>1117602.28</v>
      </c>
      <c r="F65" s="49"/>
      <c r="G65" s="158"/>
    </row>
    <row r="66" spans="1:7" x14ac:dyDescent="0.25">
      <c r="A66" s="47" t="s">
        <v>52</v>
      </c>
      <c r="E66" s="64">
        <v>0</v>
      </c>
      <c r="F66" s="49"/>
      <c r="G66" s="158"/>
    </row>
    <row r="67" spans="1:7" x14ac:dyDescent="0.25">
      <c r="F67" s="49"/>
      <c r="G67" s="158"/>
    </row>
    <row r="68" spans="1:7" x14ac:dyDescent="0.25">
      <c r="A68" s="43" t="s">
        <v>53</v>
      </c>
      <c r="F68" s="49"/>
      <c r="G68" s="158"/>
    </row>
    <row r="69" spans="1:7" x14ac:dyDescent="0.25">
      <c r="A69" s="47" t="s">
        <v>54</v>
      </c>
      <c r="F69" s="49"/>
      <c r="G69" s="158"/>
    </row>
    <row r="70" spans="1:7" x14ac:dyDescent="0.25">
      <c r="A70" s="65" t="s">
        <v>55</v>
      </c>
      <c r="E70" s="63">
        <v>0</v>
      </c>
      <c r="F70" s="49"/>
      <c r="G70" s="158"/>
    </row>
    <row r="71" spans="1:7" x14ac:dyDescent="0.25">
      <c r="A71" s="65" t="s">
        <v>56</v>
      </c>
      <c r="E71" s="63">
        <v>0</v>
      </c>
      <c r="F71" s="49"/>
      <c r="G71" s="158"/>
    </row>
    <row r="72" spans="1:7" x14ac:dyDescent="0.25">
      <c r="A72" s="65" t="s">
        <v>57</v>
      </c>
      <c r="E72" s="63">
        <v>164293.92000000001</v>
      </c>
      <c r="F72" s="49"/>
      <c r="G72" s="158"/>
    </row>
    <row r="73" spans="1:7" x14ac:dyDescent="0.25">
      <c r="A73" s="65"/>
      <c r="E73" s="63"/>
      <c r="F73" s="49"/>
      <c r="G73" s="158"/>
    </row>
    <row r="74" spans="1:7" x14ac:dyDescent="0.25">
      <c r="A74" s="65" t="s">
        <v>58</v>
      </c>
      <c r="E74" s="63">
        <v>164293.92000000001</v>
      </c>
      <c r="F74" s="49"/>
      <c r="G74" s="158"/>
    </row>
    <row r="75" spans="1:7" x14ac:dyDescent="0.25">
      <c r="A75" s="65" t="s">
        <v>59</v>
      </c>
      <c r="E75" s="63">
        <v>0</v>
      </c>
      <c r="F75" s="49"/>
      <c r="G75" s="158"/>
    </row>
    <row r="76" spans="1:7" x14ac:dyDescent="0.25">
      <c r="F76" s="49"/>
      <c r="G76" s="158"/>
    </row>
    <row r="77" spans="1:7" x14ac:dyDescent="0.25">
      <c r="A77" s="47" t="s">
        <v>60</v>
      </c>
      <c r="F77" s="49"/>
      <c r="G77" s="158"/>
    </row>
    <row r="78" spans="1:7" x14ac:dyDescent="0.25">
      <c r="A78" s="65" t="s">
        <v>61</v>
      </c>
      <c r="E78" s="63">
        <v>0</v>
      </c>
      <c r="F78" s="49"/>
      <c r="G78" s="158"/>
    </row>
    <row r="79" spans="1:7" x14ac:dyDescent="0.25">
      <c r="A79" s="65" t="s">
        <v>62</v>
      </c>
      <c r="E79" s="63">
        <v>0</v>
      </c>
      <c r="F79" s="49"/>
      <c r="G79" s="158"/>
    </row>
    <row r="80" spans="1:7" x14ac:dyDescent="0.25">
      <c r="A80" s="65" t="s">
        <v>63</v>
      </c>
      <c r="E80" s="63">
        <v>455000</v>
      </c>
      <c r="F80" s="49"/>
      <c r="G80" s="158"/>
    </row>
    <row r="81" spans="1:7" x14ac:dyDescent="0.25">
      <c r="A81" s="65"/>
      <c r="E81" s="63"/>
      <c r="F81" s="49"/>
      <c r="G81" s="158"/>
    </row>
    <row r="82" spans="1:7" x14ac:dyDescent="0.25">
      <c r="A82" s="65" t="s">
        <v>64</v>
      </c>
      <c r="E82" s="63">
        <v>455000</v>
      </c>
      <c r="F82" s="49"/>
      <c r="G82" s="158"/>
    </row>
    <row r="83" spans="1:7" x14ac:dyDescent="0.25">
      <c r="A83" s="65" t="s">
        <v>65</v>
      </c>
      <c r="E83" s="63">
        <v>0</v>
      </c>
      <c r="F83" s="49"/>
      <c r="G83" s="158"/>
    </row>
    <row r="84" spans="1:7" x14ac:dyDescent="0.25">
      <c r="A84" s="65"/>
      <c r="F84" s="49"/>
      <c r="G84" s="158"/>
    </row>
    <row r="85" spans="1:7" x14ac:dyDescent="0.25">
      <c r="A85" s="47" t="s">
        <v>66</v>
      </c>
      <c r="F85" s="49"/>
      <c r="G85" s="158"/>
    </row>
    <row r="86" spans="1:7" x14ac:dyDescent="0.25">
      <c r="A86" s="65" t="s">
        <v>67</v>
      </c>
      <c r="E86" s="63">
        <v>0</v>
      </c>
      <c r="F86" s="49"/>
      <c r="G86" s="158"/>
    </row>
    <row r="87" spans="1:7" x14ac:dyDescent="0.25">
      <c r="A87" s="65" t="s">
        <v>68</v>
      </c>
      <c r="E87" s="63">
        <v>0</v>
      </c>
      <c r="F87" s="49"/>
      <c r="G87" s="158"/>
    </row>
    <row r="88" spans="1:7" x14ac:dyDescent="0.25">
      <c r="A88" s="65" t="s">
        <v>69</v>
      </c>
      <c r="E88" s="63">
        <v>264941.03999999998</v>
      </c>
      <c r="F88" s="49"/>
      <c r="G88" s="158"/>
    </row>
    <row r="89" spans="1:7" x14ac:dyDescent="0.25">
      <c r="A89" s="65"/>
      <c r="E89" s="63"/>
      <c r="F89" s="49"/>
      <c r="G89" s="158"/>
    </row>
    <row r="90" spans="1:7" x14ac:dyDescent="0.25">
      <c r="A90" s="65" t="s">
        <v>70</v>
      </c>
      <c r="E90" s="63">
        <v>264941.03999999998</v>
      </c>
      <c r="F90" s="49"/>
      <c r="G90" s="158"/>
    </row>
    <row r="91" spans="1:7" x14ac:dyDescent="0.25">
      <c r="A91" s="65" t="s">
        <v>71</v>
      </c>
      <c r="E91" s="63">
        <v>0</v>
      </c>
      <c r="F91" s="49"/>
      <c r="G91" s="158"/>
    </row>
    <row r="92" spans="1:7" x14ac:dyDescent="0.25">
      <c r="A92" s="65"/>
      <c r="F92" s="49"/>
      <c r="G92" s="158"/>
    </row>
    <row r="93" spans="1:7" x14ac:dyDescent="0.25">
      <c r="A93" s="47" t="s">
        <v>72</v>
      </c>
      <c r="F93" s="49"/>
      <c r="G93" s="158"/>
    </row>
    <row r="94" spans="1:7" x14ac:dyDescent="0.25">
      <c r="A94" s="65" t="s">
        <v>73</v>
      </c>
      <c r="E94" s="63">
        <v>0</v>
      </c>
      <c r="F94" s="49"/>
      <c r="G94" s="158"/>
    </row>
    <row r="95" spans="1:7" x14ac:dyDescent="0.25">
      <c r="A95" s="65" t="s">
        <v>74</v>
      </c>
      <c r="E95" s="63">
        <v>0</v>
      </c>
      <c r="F95" s="49"/>
      <c r="G95" s="158"/>
    </row>
    <row r="96" spans="1:7" x14ac:dyDescent="0.25">
      <c r="A96" s="65" t="s">
        <v>75</v>
      </c>
      <c r="E96" s="63">
        <v>567291.67000000004</v>
      </c>
      <c r="F96" s="49"/>
      <c r="G96" s="158"/>
    </row>
    <row r="97" spans="1:7" x14ac:dyDescent="0.25">
      <c r="A97" s="65"/>
      <c r="E97" s="63"/>
      <c r="F97" s="49"/>
      <c r="G97" s="158"/>
    </row>
    <row r="98" spans="1:7" x14ac:dyDescent="0.25">
      <c r="A98" s="65" t="s">
        <v>76</v>
      </c>
      <c r="E98" s="63">
        <v>567291.67000000004</v>
      </c>
      <c r="F98" s="49"/>
      <c r="G98" s="158"/>
    </row>
    <row r="99" spans="1:7" x14ac:dyDescent="0.25">
      <c r="A99" s="65" t="s">
        <v>77</v>
      </c>
      <c r="E99" s="63">
        <v>0</v>
      </c>
      <c r="F99" s="49"/>
      <c r="G99" s="158"/>
    </row>
    <row r="100" spans="1:7" x14ac:dyDescent="0.25">
      <c r="F100" s="49"/>
      <c r="G100" s="158"/>
    </row>
    <row r="101" spans="1:7" x14ac:dyDescent="0.25">
      <c r="A101" s="47" t="s">
        <v>78</v>
      </c>
      <c r="F101" s="49"/>
      <c r="G101" s="158"/>
    </row>
    <row r="102" spans="1:7" x14ac:dyDescent="0.25">
      <c r="A102" s="65" t="s">
        <v>79</v>
      </c>
      <c r="E102" s="63">
        <v>0</v>
      </c>
      <c r="F102" s="49"/>
      <c r="G102" s="158"/>
    </row>
    <row r="103" spans="1:7" x14ac:dyDescent="0.25">
      <c r="A103" s="65" t="s">
        <v>80</v>
      </c>
      <c r="E103" s="63">
        <v>0</v>
      </c>
      <c r="F103" s="49"/>
      <c r="G103" s="158"/>
    </row>
    <row r="104" spans="1:7" x14ac:dyDescent="0.25">
      <c r="A104" s="65" t="s">
        <v>81</v>
      </c>
      <c r="E104" s="63">
        <v>202507.5</v>
      </c>
      <c r="F104" s="49"/>
      <c r="G104" s="158"/>
    </row>
    <row r="105" spans="1:7" x14ac:dyDescent="0.25">
      <c r="A105" s="65"/>
      <c r="E105" s="63"/>
      <c r="F105" s="49"/>
      <c r="G105" s="158"/>
    </row>
    <row r="106" spans="1:7" x14ac:dyDescent="0.25">
      <c r="A106" s="65" t="s">
        <v>82</v>
      </c>
      <c r="E106" s="63">
        <v>202507.5</v>
      </c>
      <c r="F106" s="49"/>
      <c r="G106" s="158"/>
    </row>
    <row r="107" spans="1:7" x14ac:dyDescent="0.25">
      <c r="A107" s="65" t="s">
        <v>83</v>
      </c>
      <c r="E107" s="63">
        <v>0</v>
      </c>
      <c r="F107" s="49"/>
      <c r="G107" s="158"/>
    </row>
    <row r="108" spans="1:7" x14ac:dyDescent="0.25">
      <c r="A108" s="65"/>
      <c r="E108" s="40"/>
      <c r="F108" s="49"/>
      <c r="G108" s="158"/>
    </row>
    <row r="109" spans="1:7" x14ac:dyDescent="0.25">
      <c r="A109" s="47" t="s">
        <v>84</v>
      </c>
      <c r="F109" s="49"/>
      <c r="G109" s="158"/>
    </row>
    <row r="110" spans="1:7" x14ac:dyDescent="0.25">
      <c r="A110" s="65" t="s">
        <v>85</v>
      </c>
      <c r="E110" s="64">
        <v>1654034.13</v>
      </c>
      <c r="F110" s="49"/>
      <c r="G110" s="158"/>
    </row>
    <row r="111" spans="1:7" x14ac:dyDescent="0.25">
      <c r="A111" s="65" t="s">
        <v>86</v>
      </c>
      <c r="E111" s="64">
        <v>1654034.13</v>
      </c>
      <c r="F111" s="49"/>
      <c r="G111" s="158"/>
    </row>
    <row r="112" spans="1:7" x14ac:dyDescent="0.25">
      <c r="A112" s="65" t="s">
        <v>87</v>
      </c>
      <c r="E112" s="64">
        <v>0</v>
      </c>
      <c r="F112" s="49"/>
      <c r="G112" s="158"/>
    </row>
    <row r="113" spans="1:7" x14ac:dyDescent="0.25">
      <c r="A113" s="65" t="s">
        <v>88</v>
      </c>
      <c r="E113" s="64">
        <v>0</v>
      </c>
      <c r="F113" s="49"/>
      <c r="G113" s="158"/>
    </row>
    <row r="114" spans="1:7" x14ac:dyDescent="0.25">
      <c r="F114" s="49"/>
      <c r="G114" s="158"/>
    </row>
    <row r="115" spans="1:7" x14ac:dyDescent="0.25">
      <c r="A115" s="43" t="s">
        <v>89</v>
      </c>
      <c r="E115" s="66">
        <v>45348369.580191664</v>
      </c>
      <c r="F115" s="49"/>
      <c r="G115" s="158"/>
    </row>
    <row r="116" spans="1:7" x14ac:dyDescent="0.25">
      <c r="A116" s="47"/>
      <c r="F116" s="49"/>
      <c r="G116" s="158"/>
    </row>
    <row r="117" spans="1:7" x14ac:dyDescent="0.25">
      <c r="A117" s="43" t="s">
        <v>90</v>
      </c>
      <c r="E117" s="67">
        <v>42940484.190000057</v>
      </c>
      <c r="F117" s="49"/>
      <c r="G117" s="158"/>
    </row>
    <row r="118" spans="1:7" x14ac:dyDescent="0.25">
      <c r="A118" s="43"/>
      <c r="F118" s="49"/>
      <c r="G118" s="158"/>
    </row>
    <row r="119" spans="1:7" x14ac:dyDescent="0.25">
      <c r="A119" s="47" t="s">
        <v>91</v>
      </c>
      <c r="E119" s="63">
        <v>0</v>
      </c>
      <c r="F119" s="49"/>
      <c r="G119" s="158"/>
    </row>
    <row r="120" spans="1:7" x14ac:dyDescent="0.25">
      <c r="A120" s="47" t="s">
        <v>92</v>
      </c>
      <c r="E120" s="68">
        <v>42940484.190000057</v>
      </c>
      <c r="F120" s="49"/>
      <c r="G120" s="158"/>
    </row>
    <row r="121" spans="1:7" x14ac:dyDescent="0.25">
      <c r="A121" s="47" t="s">
        <v>93</v>
      </c>
      <c r="E121" s="64">
        <v>0</v>
      </c>
      <c r="F121" s="49"/>
      <c r="G121" s="158"/>
    </row>
    <row r="122" spans="1:7" x14ac:dyDescent="0.25">
      <c r="A122" s="47"/>
      <c r="E122" s="66"/>
      <c r="F122" s="49"/>
      <c r="G122" s="158"/>
    </row>
    <row r="123" spans="1:7" x14ac:dyDescent="0.25">
      <c r="A123" s="43" t="s">
        <v>94</v>
      </c>
      <c r="E123" s="64">
        <v>0</v>
      </c>
      <c r="F123" s="49"/>
      <c r="G123" s="158"/>
    </row>
    <row r="124" spans="1:7" x14ac:dyDescent="0.25">
      <c r="A124" s="43"/>
      <c r="E124" s="69"/>
      <c r="F124" s="49"/>
      <c r="G124" s="158"/>
    </row>
    <row r="125" spans="1:7" x14ac:dyDescent="0.25">
      <c r="A125" s="47" t="s">
        <v>95</v>
      </c>
      <c r="E125" s="63">
        <v>0</v>
      </c>
      <c r="F125" s="49"/>
      <c r="G125" s="158"/>
    </row>
    <row r="126" spans="1:7" x14ac:dyDescent="0.25">
      <c r="A126" s="47" t="s">
        <v>96</v>
      </c>
      <c r="E126" s="64">
        <v>0</v>
      </c>
      <c r="F126" s="49"/>
      <c r="G126" s="158"/>
    </row>
    <row r="127" spans="1:7" x14ac:dyDescent="0.25">
      <c r="A127" s="47" t="s">
        <v>97</v>
      </c>
      <c r="E127" s="64">
        <v>0</v>
      </c>
      <c r="F127" s="49"/>
      <c r="G127" s="158"/>
    </row>
    <row r="128" spans="1:7" x14ac:dyDescent="0.25">
      <c r="A128" s="47"/>
      <c r="E128" s="66"/>
      <c r="F128" s="49"/>
      <c r="G128" s="158"/>
    </row>
    <row r="129" spans="1:7" x14ac:dyDescent="0.25">
      <c r="A129" s="43" t="s">
        <v>98</v>
      </c>
      <c r="E129" s="64">
        <v>2407885.3901916072</v>
      </c>
      <c r="F129" s="49"/>
      <c r="G129" s="158"/>
    </row>
    <row r="130" spans="1:7" x14ac:dyDescent="0.25">
      <c r="A130" s="47" t="s">
        <v>99</v>
      </c>
      <c r="E130" s="63">
        <v>0</v>
      </c>
      <c r="F130" s="49"/>
      <c r="G130" s="158"/>
    </row>
    <row r="131" spans="1:7" x14ac:dyDescent="0.25">
      <c r="A131" s="43" t="s">
        <v>100</v>
      </c>
      <c r="E131" s="64">
        <v>2407885.3901916072</v>
      </c>
      <c r="F131" s="49"/>
      <c r="G131" s="158"/>
    </row>
    <row r="132" spans="1:7" x14ac:dyDescent="0.25">
      <c r="F132" s="49"/>
      <c r="G132" s="158"/>
    </row>
    <row r="133" spans="1:7" hidden="1" x14ac:dyDescent="0.25">
      <c r="A133" s="3" t="s">
        <v>101</v>
      </c>
      <c r="F133" s="49"/>
      <c r="G133" s="158"/>
    </row>
    <row r="134" spans="1:7" hidden="1" x14ac:dyDescent="0.25">
      <c r="F134" s="49"/>
      <c r="G134" s="158"/>
    </row>
    <row r="135" spans="1:7" hidden="1" x14ac:dyDescent="0.25">
      <c r="A135" s="43" t="s">
        <v>102</v>
      </c>
      <c r="E135" s="63">
        <v>0</v>
      </c>
      <c r="F135" s="49"/>
      <c r="G135" s="158"/>
    </row>
    <row r="136" spans="1:7" hidden="1" x14ac:dyDescent="0.25">
      <c r="A136" s="43" t="s">
        <v>103</v>
      </c>
      <c r="E136" s="70">
        <v>0</v>
      </c>
      <c r="F136" s="49"/>
      <c r="G136" s="158"/>
    </row>
    <row r="137" spans="1:7" hidden="1" x14ac:dyDescent="0.25">
      <c r="A137" s="43" t="s">
        <v>104</v>
      </c>
      <c r="E137" s="64">
        <v>0</v>
      </c>
      <c r="F137" s="49"/>
      <c r="G137" s="158"/>
    </row>
    <row r="138" spans="1:7" hidden="1" x14ac:dyDescent="0.25">
      <c r="A138" s="43"/>
      <c r="E138" s="66"/>
      <c r="F138" s="49"/>
      <c r="G138" s="158"/>
    </row>
    <row r="139" spans="1:7" hidden="1" x14ac:dyDescent="0.25">
      <c r="A139" s="43"/>
      <c r="E139" s="66"/>
      <c r="F139" s="49"/>
      <c r="G139" s="158"/>
    </row>
    <row r="140" spans="1:7" x14ac:dyDescent="0.25">
      <c r="F140" s="49"/>
      <c r="G140" s="158"/>
    </row>
    <row r="141" spans="1:7" x14ac:dyDescent="0.25">
      <c r="A141" s="3" t="s">
        <v>105</v>
      </c>
      <c r="F141" s="49"/>
      <c r="G141" s="158"/>
    </row>
    <row r="142" spans="1:7" x14ac:dyDescent="0.25">
      <c r="F142" s="49"/>
      <c r="G142" s="158"/>
    </row>
    <row r="143" spans="1:7" x14ac:dyDescent="0.25">
      <c r="A143" s="43" t="s">
        <v>106</v>
      </c>
      <c r="E143" s="64">
        <v>3600585.6</v>
      </c>
      <c r="F143" s="49"/>
      <c r="G143" s="158"/>
    </row>
    <row r="144" spans="1:7" x14ac:dyDescent="0.25">
      <c r="A144" s="43" t="s">
        <v>107</v>
      </c>
      <c r="E144" s="64">
        <v>3600585.5999999996</v>
      </c>
      <c r="F144" s="71"/>
      <c r="G144" s="158"/>
    </row>
    <row r="145" spans="1:256" x14ac:dyDescent="0.25">
      <c r="A145" s="43" t="s">
        <v>108</v>
      </c>
      <c r="E145" s="63">
        <v>3600585.6</v>
      </c>
      <c r="F145" s="49"/>
      <c r="G145" s="158"/>
    </row>
    <row r="146" spans="1:256" s="2" customFormat="1" x14ac:dyDescent="0.25">
      <c r="A146" s="72" t="s">
        <v>109</v>
      </c>
      <c r="B146" s="72"/>
      <c r="C146" s="72"/>
      <c r="D146" s="72"/>
      <c r="E146" s="63">
        <v>0</v>
      </c>
      <c r="F146" s="4"/>
      <c r="G146" s="158"/>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c r="HT146" s="72"/>
      <c r="HU146" s="72"/>
      <c r="HV146" s="72"/>
      <c r="HW146" s="72"/>
      <c r="HX146" s="72"/>
      <c r="HY146" s="72"/>
      <c r="HZ146" s="72"/>
      <c r="IA146" s="72"/>
      <c r="IB146" s="72"/>
      <c r="IC146" s="72"/>
      <c r="ID146" s="72"/>
      <c r="IE146" s="72"/>
      <c r="IF146" s="72"/>
      <c r="IG146" s="72"/>
      <c r="IH146" s="72"/>
      <c r="II146" s="72"/>
      <c r="IJ146" s="72"/>
      <c r="IK146" s="72"/>
      <c r="IL146" s="72"/>
      <c r="IM146" s="72"/>
      <c r="IN146" s="72"/>
      <c r="IO146" s="72"/>
      <c r="IP146" s="72"/>
      <c r="IQ146" s="72"/>
      <c r="IR146" s="72"/>
      <c r="IS146" s="72"/>
      <c r="IT146" s="72"/>
      <c r="IU146" s="72"/>
      <c r="IV146" s="72"/>
    </row>
    <row r="147" spans="1:256" x14ac:dyDescent="0.25">
      <c r="A147" s="43" t="s">
        <v>110</v>
      </c>
      <c r="E147" s="64">
        <v>3600585.6</v>
      </c>
      <c r="F147" s="49"/>
      <c r="G147" s="158"/>
    </row>
    <row r="148" spans="1:256" x14ac:dyDescent="0.25">
      <c r="F148" s="49"/>
      <c r="G148" s="158"/>
    </row>
    <row r="149" spans="1:256" x14ac:dyDescent="0.25">
      <c r="A149" s="43" t="s">
        <v>111</v>
      </c>
      <c r="D149" s="73"/>
      <c r="E149" s="66">
        <v>3600585.5999999996</v>
      </c>
      <c r="F149" s="49"/>
      <c r="G149" s="158"/>
    </row>
    <row r="150" spans="1:256" x14ac:dyDescent="0.25">
      <c r="F150" s="49"/>
      <c r="G150" s="158"/>
    </row>
    <row r="151" spans="1:256" x14ac:dyDescent="0.25">
      <c r="A151" s="3" t="s">
        <v>112</v>
      </c>
      <c r="F151" s="49"/>
      <c r="G151" s="158"/>
    </row>
    <row r="152" spans="1:256" x14ac:dyDescent="0.25">
      <c r="F152" s="49"/>
      <c r="G152" s="158"/>
    </row>
    <row r="153" spans="1:256" x14ac:dyDescent="0.25">
      <c r="A153" s="43" t="s">
        <v>113</v>
      </c>
      <c r="E153" s="74">
        <v>1.6039746000000001E-2</v>
      </c>
      <c r="F153" s="49"/>
      <c r="G153" s="158"/>
    </row>
    <row r="154" spans="1:256" x14ac:dyDescent="0.25">
      <c r="A154" s="43" t="s">
        <v>114</v>
      </c>
      <c r="E154" s="75">
        <v>45.688614999999999</v>
      </c>
      <c r="F154" s="49"/>
      <c r="G154" s="158"/>
    </row>
    <row r="155" spans="1:256" x14ac:dyDescent="0.25">
      <c r="F155" s="49"/>
      <c r="G155" s="158"/>
    </row>
    <row r="156" spans="1:256" x14ac:dyDescent="0.25">
      <c r="D156" s="58" t="s">
        <v>42</v>
      </c>
      <c r="E156" s="58" t="s">
        <v>41</v>
      </c>
      <c r="F156" s="49"/>
      <c r="G156" s="158"/>
    </row>
    <row r="157" spans="1:256" x14ac:dyDescent="0.25">
      <c r="A157" s="43" t="s">
        <v>115</v>
      </c>
      <c r="D157" s="64">
        <v>867255.06</v>
      </c>
      <c r="E157" s="3">
        <v>53</v>
      </c>
      <c r="F157" s="159"/>
      <c r="G157" s="158"/>
    </row>
    <row r="158" spans="1:256" x14ac:dyDescent="0.25">
      <c r="A158" s="43" t="s">
        <v>116</v>
      </c>
      <c r="D158" s="70">
        <v>230789.36</v>
      </c>
      <c r="F158" s="49"/>
      <c r="G158" s="158"/>
    </row>
    <row r="159" spans="1:256" x14ac:dyDescent="0.25">
      <c r="A159" s="3" t="s">
        <v>117</v>
      </c>
      <c r="D159" s="66">
        <v>636465.70000000007</v>
      </c>
    </row>
    <row r="160" spans="1:256" x14ac:dyDescent="0.25">
      <c r="A160" s="43" t="s">
        <v>118</v>
      </c>
      <c r="D160" s="64">
        <v>1341122735.77</v>
      </c>
      <c r="F160" s="159"/>
      <c r="G160" s="158"/>
    </row>
    <row r="161" spans="1:7" x14ac:dyDescent="0.25">
      <c r="F161" s="159"/>
      <c r="G161" s="158"/>
    </row>
    <row r="162" spans="1:7" x14ac:dyDescent="0.25">
      <c r="A162" s="43" t="s">
        <v>119</v>
      </c>
      <c r="D162" s="77">
        <v>2.4264703000000001E-3</v>
      </c>
      <c r="F162" s="159"/>
      <c r="G162" s="158"/>
    </row>
    <row r="163" spans="1:7" x14ac:dyDescent="0.25">
      <c r="A163" s="43" t="s">
        <v>120</v>
      </c>
      <c r="D163" s="77">
        <v>4.7141120999999999E-3</v>
      </c>
      <c r="F163" s="159"/>
      <c r="G163" s="158"/>
    </row>
    <row r="164" spans="1:7" x14ac:dyDescent="0.25">
      <c r="A164" s="43" t="s">
        <v>121</v>
      </c>
      <c r="D164" s="77">
        <v>6.2038694999999996E-3</v>
      </c>
      <c r="F164" s="159"/>
      <c r="G164" s="158"/>
    </row>
    <row r="165" spans="1:7" x14ac:dyDescent="0.25">
      <c r="A165" s="43" t="s">
        <v>122</v>
      </c>
      <c r="D165" s="77">
        <v>5.6949212747593242E-3</v>
      </c>
      <c r="F165" s="49"/>
      <c r="G165" s="158"/>
    </row>
    <row r="166" spans="1:7" x14ac:dyDescent="0.25">
      <c r="A166" s="43" t="s">
        <v>123</v>
      </c>
      <c r="D166" s="74">
        <v>4.7598432936898308E-3</v>
      </c>
      <c r="F166" s="49"/>
      <c r="G166" s="158"/>
    </row>
    <row r="167" spans="1:7" x14ac:dyDescent="0.25">
      <c r="A167" s="43"/>
      <c r="F167" s="49"/>
      <c r="G167" s="158"/>
    </row>
    <row r="168" spans="1:7" x14ac:dyDescent="0.25">
      <c r="A168" s="43" t="s">
        <v>124</v>
      </c>
      <c r="D168" s="66">
        <v>2485686.1</v>
      </c>
      <c r="F168" s="49"/>
      <c r="G168" s="158"/>
    </row>
    <row r="169" spans="1:7" x14ac:dyDescent="0.25">
      <c r="A169" s="43"/>
      <c r="F169" s="49"/>
      <c r="G169" s="158"/>
    </row>
    <row r="170" spans="1:7" ht="36" x14ac:dyDescent="0.25">
      <c r="A170" s="43" t="s">
        <v>125</v>
      </c>
      <c r="D170" s="58" t="s">
        <v>42</v>
      </c>
      <c r="E170" s="58" t="s">
        <v>41</v>
      </c>
      <c r="F170" s="78" t="s">
        <v>126</v>
      </c>
      <c r="G170" s="158"/>
    </row>
    <row r="171" spans="1:7" x14ac:dyDescent="0.25">
      <c r="A171" s="47" t="s">
        <v>127</v>
      </c>
      <c r="D171" s="63">
        <v>6103402.7699999996</v>
      </c>
      <c r="E171" s="79">
        <v>346</v>
      </c>
      <c r="F171" s="77">
        <v>4.7162313552085548E-3</v>
      </c>
      <c r="G171" s="158"/>
    </row>
    <row r="172" spans="1:7" x14ac:dyDescent="0.25">
      <c r="A172" s="47" t="s">
        <v>128</v>
      </c>
      <c r="D172" s="63">
        <v>1266541.22</v>
      </c>
      <c r="E172" s="79">
        <v>77</v>
      </c>
      <c r="F172" s="77">
        <v>9.7868379976307819E-4</v>
      </c>
      <c r="G172" s="158"/>
    </row>
    <row r="173" spans="1:7" x14ac:dyDescent="0.25">
      <c r="A173" s="47" t="s">
        <v>129</v>
      </c>
      <c r="D173" s="22">
        <v>340806.81</v>
      </c>
      <c r="E173" s="80">
        <v>22</v>
      </c>
      <c r="F173" s="77">
        <v>2.6334879475611021E-4</v>
      </c>
      <c r="G173" s="158"/>
    </row>
    <row r="174" spans="1:7" x14ac:dyDescent="0.25">
      <c r="A174" s="47" t="s">
        <v>130</v>
      </c>
      <c r="D174" s="81">
        <v>0</v>
      </c>
      <c r="E174" s="82">
        <v>0</v>
      </c>
      <c r="F174" s="83">
        <v>0</v>
      </c>
      <c r="G174" s="158"/>
    </row>
    <row r="175" spans="1:7" x14ac:dyDescent="0.25">
      <c r="A175" s="43" t="s">
        <v>131</v>
      </c>
      <c r="D175" s="160">
        <v>7710750.7999999989</v>
      </c>
      <c r="E175" s="79">
        <v>445</v>
      </c>
      <c r="F175" s="85">
        <v>5.9582639497277427E-3</v>
      </c>
      <c r="G175" s="158"/>
    </row>
    <row r="176" spans="1:7" x14ac:dyDescent="0.25">
      <c r="A176" s="43"/>
      <c r="D176" s="63"/>
      <c r="E176" s="79"/>
      <c r="F176" s="49"/>
      <c r="G176" s="158"/>
    </row>
    <row r="177" spans="1:7" x14ac:dyDescent="0.25">
      <c r="A177" s="43" t="s">
        <v>132</v>
      </c>
      <c r="D177" s="77"/>
      <c r="E177" s="77"/>
      <c r="F177" s="159"/>
      <c r="G177" s="158"/>
    </row>
    <row r="178" spans="1:7" x14ac:dyDescent="0.25">
      <c r="A178" s="43" t="s">
        <v>133</v>
      </c>
      <c r="D178" s="77">
        <v>4.3730709999999999E-4</v>
      </c>
      <c r="E178" s="77">
        <v>4.1995820000000002E-4</v>
      </c>
      <c r="F178" s="159"/>
      <c r="G178" s="158"/>
    </row>
    <row r="179" spans="1:7" x14ac:dyDescent="0.25">
      <c r="A179" s="43" t="s">
        <v>134</v>
      </c>
      <c r="D179" s="77">
        <v>5.0638050000000002E-4</v>
      </c>
      <c r="E179" s="77">
        <v>4.9420740000000001E-4</v>
      </c>
      <c r="F179" s="159"/>
      <c r="G179" s="158"/>
    </row>
    <row r="180" spans="1:7" x14ac:dyDescent="0.25">
      <c r="A180" s="43" t="s">
        <v>135</v>
      </c>
      <c r="D180" s="77">
        <v>7.9353829999999998E-4</v>
      </c>
      <c r="E180" s="77">
        <v>8.2699499999999997E-4</v>
      </c>
      <c r="F180" s="159"/>
      <c r="G180" s="158"/>
    </row>
    <row r="181" spans="1:7" x14ac:dyDescent="0.25">
      <c r="A181" s="43" t="s">
        <v>136</v>
      </c>
      <c r="D181" s="77">
        <v>1.2420325945191886E-3</v>
      </c>
      <c r="E181" s="77">
        <v>1.1691072272083138E-3</v>
      </c>
      <c r="F181" s="49"/>
      <c r="G181" s="158"/>
    </row>
    <row r="182" spans="1:7" x14ac:dyDescent="0.25">
      <c r="A182" s="43" t="s">
        <v>137</v>
      </c>
      <c r="D182" s="77">
        <v>7.4481462362979722E-4</v>
      </c>
      <c r="E182" s="77">
        <v>7.2756695680207845E-4</v>
      </c>
      <c r="F182" s="49"/>
      <c r="G182" s="158"/>
    </row>
    <row r="183" spans="1:7" x14ac:dyDescent="0.25">
      <c r="F183" s="49"/>
      <c r="G183" s="158"/>
    </row>
    <row r="184" spans="1:7" x14ac:dyDescent="0.25">
      <c r="A184" s="2" t="s">
        <v>138</v>
      </c>
      <c r="B184" s="2"/>
      <c r="C184" s="2"/>
      <c r="D184" s="86">
        <v>1643908.78</v>
      </c>
      <c r="F184" s="49"/>
      <c r="G184" s="158"/>
    </row>
    <row r="185" spans="1:7" x14ac:dyDescent="0.25">
      <c r="A185" s="2" t="s">
        <v>139</v>
      </c>
      <c r="B185" s="2"/>
      <c r="C185" s="2"/>
      <c r="D185" s="77">
        <v>1.2702838769623986E-3</v>
      </c>
      <c r="F185" s="49"/>
      <c r="G185" s="158"/>
    </row>
    <row r="186" spans="1:7" x14ac:dyDescent="0.25">
      <c r="A186" s="2" t="s">
        <v>140</v>
      </c>
      <c r="B186" s="2"/>
      <c r="C186" s="2"/>
      <c r="D186" s="77">
        <v>4.9000000000000002E-2</v>
      </c>
      <c r="F186" s="49"/>
      <c r="G186" s="158"/>
    </row>
    <row r="187" spans="1:7" x14ac:dyDescent="0.25">
      <c r="A187" s="2" t="s">
        <v>141</v>
      </c>
      <c r="B187" s="2"/>
      <c r="C187" s="2"/>
      <c r="D187" s="87" t="s">
        <v>142</v>
      </c>
      <c r="F187" s="49"/>
      <c r="G187" s="158"/>
    </row>
    <row r="188" spans="1:7" x14ac:dyDescent="0.25">
      <c r="F188" s="49"/>
      <c r="G188" s="158"/>
    </row>
    <row r="189" spans="1:7" x14ac:dyDescent="0.25">
      <c r="A189" s="3" t="s">
        <v>143</v>
      </c>
      <c r="F189" s="49"/>
      <c r="G189" s="158"/>
    </row>
    <row r="190" spans="1:7" x14ac:dyDescent="0.25">
      <c r="F190" s="49"/>
      <c r="G190" s="158"/>
    </row>
    <row r="191" spans="1:7" x14ac:dyDescent="0.25">
      <c r="A191" s="43"/>
      <c r="E191" s="88"/>
      <c r="F191" s="49"/>
      <c r="G191" s="158"/>
    </row>
    <row r="192" spans="1:7" x14ac:dyDescent="0.25">
      <c r="A192" s="43" t="s">
        <v>144</v>
      </c>
      <c r="E192" s="69"/>
      <c r="F192" s="49"/>
      <c r="G192" s="158"/>
    </row>
    <row r="193" spans="1:7" x14ac:dyDescent="0.25">
      <c r="A193" s="43" t="s">
        <v>145</v>
      </c>
      <c r="E193" s="69"/>
      <c r="F193" s="49"/>
      <c r="G193" s="158"/>
    </row>
    <row r="194" spans="1:7" x14ac:dyDescent="0.25">
      <c r="A194" s="43" t="s">
        <v>146</v>
      </c>
      <c r="E194" s="88"/>
      <c r="F194" s="49"/>
      <c r="G194" s="158"/>
    </row>
    <row r="195" spans="1:7" x14ac:dyDescent="0.25">
      <c r="A195" s="43" t="s">
        <v>147</v>
      </c>
      <c r="E195" s="88" t="s">
        <v>148</v>
      </c>
      <c r="F195" s="49"/>
      <c r="G195" s="158"/>
    </row>
    <row r="196" spans="1:7" x14ac:dyDescent="0.25">
      <c r="A196" s="43"/>
      <c r="E196" s="69"/>
      <c r="F196" s="49"/>
      <c r="G196" s="158"/>
    </row>
    <row r="197" spans="1:7" x14ac:dyDescent="0.25">
      <c r="A197" s="43" t="s">
        <v>149</v>
      </c>
      <c r="E197" s="69"/>
      <c r="F197" s="49"/>
      <c r="G197" s="158"/>
    </row>
    <row r="198" spans="1:7" x14ac:dyDescent="0.25">
      <c r="A198" s="43" t="s">
        <v>150</v>
      </c>
      <c r="E198" s="88" t="s">
        <v>148</v>
      </c>
      <c r="F198" s="49"/>
      <c r="G198" s="158"/>
    </row>
    <row r="199" spans="1:7" x14ac:dyDescent="0.25">
      <c r="A199" s="43"/>
      <c r="E199" s="69"/>
      <c r="F199" s="49"/>
      <c r="G199" s="158"/>
    </row>
    <row r="200" spans="1:7" x14ac:dyDescent="0.25">
      <c r="A200" s="43" t="s">
        <v>151</v>
      </c>
      <c r="E200" s="69"/>
      <c r="F200" s="49"/>
      <c r="G200" s="158"/>
    </row>
    <row r="201" spans="1:7" x14ac:dyDescent="0.25">
      <c r="A201" s="43" t="s">
        <v>152</v>
      </c>
      <c r="E201" s="88" t="s">
        <v>148</v>
      </c>
      <c r="F201" s="49"/>
      <c r="G201" s="158"/>
    </row>
    <row r="202" spans="1:7" x14ac:dyDescent="0.25">
      <c r="A202" s="43"/>
      <c r="E202" s="69"/>
      <c r="F202" s="49"/>
      <c r="G202" s="158"/>
    </row>
    <row r="203" spans="1:7" x14ac:dyDescent="0.25">
      <c r="A203" s="43" t="s">
        <v>153</v>
      </c>
      <c r="E203" s="69"/>
      <c r="F203" s="49"/>
      <c r="G203" s="158"/>
    </row>
    <row r="204" spans="1:7" x14ac:dyDescent="0.25">
      <c r="A204" s="43" t="s">
        <v>154</v>
      </c>
      <c r="E204" s="88" t="s">
        <v>148</v>
      </c>
      <c r="F204" s="49"/>
      <c r="G204" s="158"/>
    </row>
    <row r="205" spans="1:7" x14ac:dyDescent="0.25">
      <c r="A205" s="43"/>
      <c r="E205" s="88"/>
      <c r="F205" s="49"/>
      <c r="G205" s="158"/>
    </row>
    <row r="206" spans="1:7" x14ac:dyDescent="0.25">
      <c r="A206" s="43" t="s">
        <v>155</v>
      </c>
      <c r="E206" s="69"/>
      <c r="G206" s="158"/>
    </row>
    <row r="207" spans="1:7" x14ac:dyDescent="0.25">
      <c r="A207" s="43" t="s">
        <v>156</v>
      </c>
      <c r="E207" s="88" t="s">
        <v>148</v>
      </c>
      <c r="F207" s="46"/>
      <c r="G207" s="158"/>
    </row>
    <row r="208" spans="1:7" x14ac:dyDescent="0.25">
      <c r="G208" s="157"/>
    </row>
    <row r="209" spans="1:7" x14ac:dyDescent="0.25">
      <c r="G209" s="157"/>
    </row>
    <row r="210" spans="1:7" x14ac:dyDescent="0.25">
      <c r="F210" s="46"/>
      <c r="G210" s="157"/>
    </row>
    <row r="211" spans="1:7" x14ac:dyDescent="0.25">
      <c r="F211" s="46"/>
      <c r="G211" s="157"/>
    </row>
    <row r="212" spans="1:7" x14ac:dyDescent="0.25">
      <c r="F212" s="46"/>
      <c r="G212" s="157"/>
    </row>
    <row r="213" spans="1:7" x14ac:dyDescent="0.25">
      <c r="F213" s="46"/>
      <c r="G213" s="157"/>
    </row>
    <row r="214" spans="1:7" x14ac:dyDescent="0.25">
      <c r="A214" s="161"/>
      <c r="B214" s="161"/>
      <c r="C214" s="161"/>
      <c r="D214" s="161"/>
      <c r="E214" s="161"/>
      <c r="F214" s="46"/>
      <c r="G214" s="157"/>
    </row>
    <row r="215" spans="1:7" x14ac:dyDescent="0.25">
      <c r="A215" s="161"/>
      <c r="B215" s="161"/>
      <c r="C215" s="161"/>
      <c r="D215" s="161"/>
      <c r="E215" s="161"/>
      <c r="F215" s="46"/>
      <c r="G215" s="157"/>
    </row>
    <row r="216" spans="1:7" x14ac:dyDescent="0.25">
      <c r="A216" s="161"/>
      <c r="B216" s="161"/>
      <c r="C216" s="161"/>
      <c r="D216" s="161"/>
      <c r="E216" s="161"/>
      <c r="F216" s="46"/>
      <c r="G216" s="157"/>
    </row>
    <row r="217" spans="1:7" x14ac:dyDescent="0.25">
      <c r="A217" s="161"/>
      <c r="B217" s="161"/>
      <c r="C217" s="161"/>
      <c r="D217" s="161"/>
      <c r="E217" s="161"/>
      <c r="F217" s="46"/>
      <c r="G217" s="157"/>
    </row>
    <row r="218" spans="1:7" x14ac:dyDescent="0.25">
      <c r="A218" s="161"/>
      <c r="B218" s="161"/>
      <c r="C218" s="161"/>
      <c r="D218" s="161"/>
      <c r="E218" s="161"/>
      <c r="F218" s="46"/>
      <c r="G218" s="157"/>
    </row>
    <row r="219" spans="1:7" x14ac:dyDescent="0.25">
      <c r="A219" s="161"/>
      <c r="B219" s="161"/>
      <c r="C219" s="161"/>
      <c r="D219" s="161"/>
      <c r="E219" s="161"/>
      <c r="F219" s="46"/>
      <c r="G219" s="157"/>
    </row>
    <row r="220" spans="1:7" x14ac:dyDescent="0.25">
      <c r="A220" s="161"/>
      <c r="B220" s="161"/>
      <c r="C220" s="161"/>
      <c r="D220" s="161"/>
      <c r="E220" s="161"/>
      <c r="F220" s="46"/>
      <c r="G220" s="157"/>
    </row>
    <row r="221" spans="1:7" x14ac:dyDescent="0.25">
      <c r="F221" s="46"/>
      <c r="G221" s="157"/>
    </row>
    <row r="222" spans="1:7" x14ac:dyDescent="0.25">
      <c r="A222" s="161"/>
      <c r="B222" s="161"/>
      <c r="C222" s="161"/>
      <c r="D222" s="161"/>
      <c r="E222" s="161"/>
      <c r="F222" s="46"/>
      <c r="G222" s="157"/>
    </row>
    <row r="223" spans="1:7" x14ac:dyDescent="0.25">
      <c r="A223" s="161"/>
      <c r="B223" s="161"/>
      <c r="C223" s="161"/>
      <c r="D223" s="161"/>
      <c r="E223" s="161"/>
      <c r="F223" s="46"/>
      <c r="G223" s="157"/>
    </row>
    <row r="224" spans="1:7" x14ac:dyDescent="0.25">
      <c r="A224" s="161"/>
      <c r="B224" s="161"/>
      <c r="C224" s="161"/>
      <c r="D224" s="161"/>
      <c r="E224" s="161"/>
      <c r="F224" s="46"/>
      <c r="G224" s="157"/>
    </row>
    <row r="225" spans="1:7" x14ac:dyDescent="0.25">
      <c r="A225" s="161"/>
      <c r="B225" s="161"/>
      <c r="C225" s="161"/>
      <c r="D225" s="161"/>
      <c r="E225" s="161"/>
      <c r="F225" s="46"/>
      <c r="G225" s="157"/>
    </row>
    <row r="226" spans="1:7" x14ac:dyDescent="0.25">
      <c r="A226" s="161"/>
      <c r="B226" s="161"/>
      <c r="C226" s="161"/>
      <c r="D226" s="161"/>
      <c r="E226" s="161"/>
      <c r="F226" s="46"/>
      <c r="G226" s="157"/>
    </row>
    <row r="227" spans="1:7" x14ac:dyDescent="0.25">
      <c r="A227" s="161"/>
      <c r="B227" s="161"/>
      <c r="C227" s="161"/>
      <c r="D227" s="161"/>
      <c r="E227" s="161"/>
      <c r="F227" s="46"/>
      <c r="G227" s="157"/>
    </row>
    <row r="228" spans="1:7" x14ac:dyDescent="0.25">
      <c r="A228" s="161"/>
      <c r="B228" s="161"/>
      <c r="C228" s="161"/>
      <c r="D228" s="161"/>
      <c r="E228" s="161"/>
      <c r="F228" s="46"/>
      <c r="G228" s="157"/>
    </row>
    <row r="229" spans="1:7" x14ac:dyDescent="0.25">
      <c r="F229" s="46"/>
      <c r="G229" s="157"/>
    </row>
    <row r="230" spans="1:7" x14ac:dyDescent="0.25">
      <c r="F230" s="46"/>
      <c r="G230" s="157"/>
    </row>
    <row r="231" spans="1:7" x14ac:dyDescent="0.25">
      <c r="F231" s="46"/>
      <c r="G231" s="157"/>
    </row>
    <row r="232" spans="1:7" x14ac:dyDescent="0.25">
      <c r="F232" s="46"/>
      <c r="G232" s="157"/>
    </row>
    <row r="233" spans="1:7" x14ac:dyDescent="0.25">
      <c r="F233" s="46"/>
      <c r="G233" s="157"/>
    </row>
    <row r="234" spans="1:7" x14ac:dyDescent="0.25">
      <c r="F234" s="46"/>
      <c r="G234" s="157"/>
    </row>
    <row r="235" spans="1:7" x14ac:dyDescent="0.25">
      <c r="F235" s="46"/>
      <c r="G235" s="157"/>
    </row>
    <row r="236" spans="1:7" x14ac:dyDescent="0.25">
      <c r="F236" s="46"/>
      <c r="G236" s="157"/>
    </row>
    <row r="237" spans="1:7" x14ac:dyDescent="0.25">
      <c r="F237" s="46"/>
      <c r="G237" s="157"/>
    </row>
    <row r="238" spans="1:7" x14ac:dyDescent="0.25">
      <c r="F238" s="46"/>
      <c r="G238" s="157"/>
    </row>
    <row r="239" spans="1:7" x14ac:dyDescent="0.25">
      <c r="F239" s="46"/>
      <c r="G239" s="157"/>
    </row>
    <row r="240" spans="1:7" x14ac:dyDescent="0.25">
      <c r="F240" s="46"/>
      <c r="G240" s="157"/>
    </row>
    <row r="241" spans="6:7" x14ac:dyDescent="0.25">
      <c r="F241" s="46"/>
      <c r="G241" s="157"/>
    </row>
    <row r="242" spans="6:7" x14ac:dyDescent="0.25">
      <c r="F242" s="46"/>
      <c r="G242" s="157"/>
    </row>
    <row r="243" spans="6:7" x14ac:dyDescent="0.25">
      <c r="F243" s="46"/>
      <c r="G243" s="157"/>
    </row>
    <row r="244" spans="6:7" x14ac:dyDescent="0.25">
      <c r="F244" s="46"/>
      <c r="G244" s="157"/>
    </row>
    <row r="245" spans="6:7" x14ac:dyDescent="0.25">
      <c r="F245" s="46"/>
      <c r="G245" s="157"/>
    </row>
    <row r="246" spans="6:7" x14ac:dyDescent="0.25">
      <c r="F246" s="46"/>
      <c r="G246" s="157"/>
    </row>
    <row r="247" spans="6:7" x14ac:dyDescent="0.25">
      <c r="F247" s="46"/>
      <c r="G247" s="157"/>
    </row>
    <row r="248" spans="6:7" x14ac:dyDescent="0.25">
      <c r="F248" s="46"/>
      <c r="G248" s="157"/>
    </row>
    <row r="249" spans="6:7" x14ac:dyDescent="0.25">
      <c r="F249" s="46"/>
      <c r="G249" s="157"/>
    </row>
    <row r="250" spans="6:7" x14ac:dyDescent="0.25">
      <c r="F250" s="46"/>
      <c r="G250" s="157"/>
    </row>
    <row r="251" spans="6:7" x14ac:dyDescent="0.25">
      <c r="F251" s="46"/>
      <c r="G251" s="157"/>
    </row>
    <row r="252" spans="6:7" x14ac:dyDescent="0.25">
      <c r="F252" s="46"/>
      <c r="G252" s="157"/>
    </row>
    <row r="253" spans="6:7" x14ac:dyDescent="0.25">
      <c r="F253" s="46"/>
      <c r="G253" s="157"/>
    </row>
    <row r="254" spans="6:7" x14ac:dyDescent="0.25">
      <c r="F254" s="46"/>
      <c r="G254" s="157"/>
    </row>
    <row r="255" spans="6:7" x14ac:dyDescent="0.25">
      <c r="F255" s="46"/>
      <c r="G255" s="157"/>
    </row>
    <row r="256" spans="6:7" x14ac:dyDescent="0.25">
      <c r="F256" s="46"/>
      <c r="G256" s="157"/>
    </row>
    <row r="257" spans="6:7" x14ac:dyDescent="0.25">
      <c r="F257" s="46"/>
      <c r="G257" s="157"/>
    </row>
    <row r="258" spans="6:7" x14ac:dyDescent="0.25">
      <c r="F258" s="46"/>
      <c r="G258" s="157"/>
    </row>
    <row r="259" spans="6:7" x14ac:dyDescent="0.25">
      <c r="F259" s="46"/>
      <c r="G259" s="157"/>
    </row>
    <row r="260" spans="6:7" x14ac:dyDescent="0.25">
      <c r="F260" s="46"/>
      <c r="G260" s="157"/>
    </row>
    <row r="261" spans="6:7" x14ac:dyDescent="0.25">
      <c r="F261" s="46"/>
      <c r="G261" s="157"/>
    </row>
    <row r="262" spans="6:7" x14ac:dyDescent="0.25">
      <c r="F262" s="46"/>
      <c r="G262" s="157"/>
    </row>
    <row r="263" spans="6:7" x14ac:dyDescent="0.25">
      <c r="F263" s="46"/>
      <c r="G263" s="157"/>
    </row>
    <row r="264" spans="6:7" x14ac:dyDescent="0.25">
      <c r="F264" s="46"/>
      <c r="G264" s="157"/>
    </row>
    <row r="265" spans="6:7" x14ac:dyDescent="0.25">
      <c r="F265" s="46"/>
      <c r="G265" s="157"/>
    </row>
    <row r="266" spans="6:7" x14ac:dyDescent="0.25">
      <c r="F266" s="46"/>
      <c r="G266" s="157"/>
    </row>
    <row r="267" spans="6:7" x14ac:dyDescent="0.25">
      <c r="F267" s="46"/>
      <c r="G267" s="157"/>
    </row>
    <row r="268" spans="6:7" x14ac:dyDescent="0.25">
      <c r="F268" s="46"/>
      <c r="G268" s="157"/>
    </row>
    <row r="269" spans="6:7" x14ac:dyDescent="0.25">
      <c r="F269" s="46"/>
      <c r="G269" s="157"/>
    </row>
    <row r="270" spans="6:7" x14ac:dyDescent="0.25">
      <c r="F270" s="46"/>
      <c r="G270" s="157"/>
    </row>
    <row r="271" spans="6:7" x14ac:dyDescent="0.25">
      <c r="F271" s="46"/>
      <c r="G271" s="157"/>
    </row>
    <row r="272" spans="6:7" x14ac:dyDescent="0.25">
      <c r="F272" s="46"/>
      <c r="G272" s="157"/>
    </row>
    <row r="273" spans="6:7" x14ac:dyDescent="0.25">
      <c r="F273" s="46"/>
      <c r="G273" s="157"/>
    </row>
    <row r="274" spans="6:7" x14ac:dyDescent="0.25">
      <c r="F274" s="46"/>
      <c r="G274" s="157"/>
    </row>
    <row r="275" spans="6:7" x14ac:dyDescent="0.25">
      <c r="F275" s="46"/>
      <c r="G275" s="157"/>
    </row>
    <row r="276" spans="6:7" x14ac:dyDescent="0.25">
      <c r="F276" s="46"/>
      <c r="G276" s="157"/>
    </row>
    <row r="277" spans="6:7" x14ac:dyDescent="0.25">
      <c r="F277" s="46"/>
      <c r="G277" s="157"/>
    </row>
    <row r="278" spans="6:7" x14ac:dyDescent="0.25">
      <c r="F278" s="46"/>
      <c r="G278" s="15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8"/>
  <sheetViews>
    <sheetView workbookViewId="0">
      <selection activeCell="B7" sqref="B7"/>
    </sheetView>
  </sheetViews>
  <sheetFormatPr defaultColWidth="9.140625" defaultRowHeight="18" x14ac:dyDescent="0.25"/>
  <cols>
    <col min="1" max="1" width="34.5703125" style="3" customWidth="1"/>
    <col min="2" max="2" width="23.85546875" style="3" customWidth="1"/>
    <col min="3" max="3" width="26.85546875" style="3" customWidth="1"/>
    <col min="4" max="4" width="24.7109375" style="3" customWidth="1"/>
    <col min="5" max="5" width="39.28515625" style="3" bestFit="1" customWidth="1"/>
    <col min="6" max="6" width="23.85546875" style="4" customWidth="1"/>
    <col min="7" max="7" width="34.5703125" style="152" customWidth="1"/>
    <col min="8" max="9" width="34.5703125" style="3" customWidth="1"/>
    <col min="10" max="10" width="9.140625" style="3"/>
    <col min="11" max="11" width="9.5703125" style="3" bestFit="1" customWidth="1"/>
    <col min="12" max="16384" width="9.140625" style="3"/>
  </cols>
  <sheetData>
    <row r="1" spans="1:13" x14ac:dyDescent="0.25">
      <c r="A1" s="1" t="s">
        <v>0</v>
      </c>
      <c r="B1" s="2"/>
    </row>
    <row r="2" spans="1:13" ht="15.75" customHeight="1" x14ac:dyDescent="0.3">
      <c r="A2" s="2"/>
      <c r="B2" s="2"/>
      <c r="C2" s="5"/>
    </row>
    <row r="3" spans="1:13" ht="15.75" customHeight="1" x14ac:dyDescent="0.3">
      <c r="A3" s="2" t="s">
        <v>1</v>
      </c>
      <c r="B3" s="6">
        <v>43069</v>
      </c>
      <c r="C3" s="7" t="s">
        <v>2</v>
      </c>
      <c r="D3" s="3">
        <v>30</v>
      </c>
      <c r="E3" s="3" t="s">
        <v>3</v>
      </c>
      <c r="F3" s="8">
        <v>43040</v>
      </c>
      <c r="G3" s="3"/>
    </row>
    <row r="4" spans="1:13" ht="15.75" customHeight="1" x14ac:dyDescent="0.3">
      <c r="A4" s="2" t="s">
        <v>4</v>
      </c>
      <c r="B4" s="6">
        <v>43084</v>
      </c>
      <c r="C4" s="7" t="s">
        <v>5</v>
      </c>
      <c r="D4" s="9">
        <v>30</v>
      </c>
      <c r="E4" s="3" t="s">
        <v>6</v>
      </c>
      <c r="F4" s="8">
        <v>43069</v>
      </c>
      <c r="G4" s="3"/>
    </row>
    <row r="5" spans="1:13" ht="17.25" customHeight="1" x14ac:dyDescent="0.3">
      <c r="A5" s="2"/>
      <c r="B5" s="2"/>
      <c r="C5" s="5"/>
      <c r="E5" s="3" t="s">
        <v>7</v>
      </c>
      <c r="F5" s="8">
        <v>43054</v>
      </c>
      <c r="G5" s="3"/>
    </row>
    <row r="6" spans="1:13" ht="15.75" customHeight="1" x14ac:dyDescent="0.3">
      <c r="A6" s="2"/>
      <c r="B6" s="2"/>
      <c r="C6" s="5"/>
      <c r="E6" s="3" t="s">
        <v>8</v>
      </c>
      <c r="F6" s="8">
        <v>43084</v>
      </c>
      <c r="G6" s="3"/>
    </row>
    <row r="7" spans="1:13" x14ac:dyDescent="0.25">
      <c r="A7" s="10"/>
      <c r="B7" s="11"/>
      <c r="C7" s="12"/>
      <c r="D7" s="13"/>
      <c r="E7" s="10"/>
      <c r="F7" s="14"/>
    </row>
    <row r="8" spans="1:13" x14ac:dyDescent="0.25">
      <c r="A8" s="10"/>
      <c r="B8" s="10"/>
      <c r="C8" s="12"/>
      <c r="D8" s="13"/>
      <c r="E8" s="10"/>
      <c r="F8" s="14"/>
    </row>
    <row r="9" spans="1:13" x14ac:dyDescent="0.25">
      <c r="A9" s="15"/>
      <c r="B9" s="16" t="s">
        <v>9</v>
      </c>
      <c r="C9" s="17" t="s">
        <v>10</v>
      </c>
      <c r="D9" s="17" t="s">
        <v>11</v>
      </c>
      <c r="E9" s="17" t="s">
        <v>12</v>
      </c>
      <c r="F9" s="18" t="s">
        <v>13</v>
      </c>
    </row>
    <row r="10" spans="1:13" x14ac:dyDescent="0.25">
      <c r="A10" s="15" t="s">
        <v>14</v>
      </c>
      <c r="B10" s="19"/>
      <c r="C10" s="153">
        <v>1543518690.5</v>
      </c>
      <c r="D10" s="21">
        <v>1390265929.8199999</v>
      </c>
      <c r="E10" s="22">
        <v>1341122735.77</v>
      </c>
      <c r="F10" s="23">
        <v>0.93118376155918103</v>
      </c>
      <c r="G10" s="154"/>
      <c r="H10" s="66"/>
      <c r="I10" s="66"/>
      <c r="J10" s="66"/>
      <c r="K10" s="66"/>
      <c r="L10" s="66"/>
      <c r="M10" s="66"/>
    </row>
    <row r="11" spans="1:13" x14ac:dyDescent="0.25">
      <c r="A11" s="15" t="s">
        <v>15</v>
      </c>
      <c r="B11" s="19"/>
      <c r="C11" s="155">
        <v>103284451.95999999</v>
      </c>
      <c r="D11" s="21">
        <v>89610234.810000002</v>
      </c>
      <c r="E11" s="22">
        <v>85352546.579999998</v>
      </c>
      <c r="F11" s="23"/>
      <c r="G11" s="154"/>
      <c r="H11" s="66"/>
      <c r="I11" s="66"/>
      <c r="J11" s="66"/>
      <c r="K11" s="66"/>
      <c r="L11" s="66"/>
      <c r="M11" s="66"/>
    </row>
    <row r="12" spans="1:13" x14ac:dyDescent="0.25">
      <c r="A12" s="15" t="s">
        <v>16</v>
      </c>
      <c r="B12" s="19"/>
      <c r="C12" s="156">
        <v>1440234238.54</v>
      </c>
      <c r="D12" s="21">
        <v>1300655695.01</v>
      </c>
      <c r="E12" s="22">
        <v>1255770189.1900001</v>
      </c>
      <c r="F12" s="23"/>
      <c r="G12" s="154"/>
      <c r="H12" s="66"/>
      <c r="I12" s="66"/>
      <c r="J12" s="66"/>
      <c r="K12" s="66"/>
      <c r="L12" s="66"/>
      <c r="M12" s="66"/>
    </row>
    <row r="13" spans="1:13" x14ac:dyDescent="0.25">
      <c r="A13" s="15" t="s">
        <v>17</v>
      </c>
      <c r="B13" s="10"/>
      <c r="C13" s="156">
        <v>1440234238.54</v>
      </c>
      <c r="D13" s="21">
        <v>1300655695.01</v>
      </c>
      <c r="E13" s="22">
        <v>1255770189.1900001</v>
      </c>
      <c r="F13" s="23">
        <v>0.87192079981587189</v>
      </c>
      <c r="G13" s="154"/>
      <c r="H13" s="40"/>
      <c r="I13" s="66"/>
      <c r="J13" s="66"/>
      <c r="K13" s="66"/>
      <c r="L13" s="66"/>
      <c r="M13" s="66"/>
    </row>
    <row r="14" spans="1:13" x14ac:dyDescent="0.25">
      <c r="A14" s="26" t="s">
        <v>18</v>
      </c>
      <c r="B14" s="27">
        <v>1.2699999999999999E-2</v>
      </c>
      <c r="C14" s="155">
        <v>330000000</v>
      </c>
      <c r="D14" s="21">
        <v>190421456.47</v>
      </c>
      <c r="E14" s="22">
        <v>145535950.65000007</v>
      </c>
      <c r="F14" s="23">
        <v>0.44101803227272746</v>
      </c>
      <c r="G14" s="154"/>
      <c r="H14" s="40"/>
      <c r="I14" s="66"/>
      <c r="J14" s="66"/>
      <c r="K14" s="66"/>
      <c r="L14" s="66"/>
      <c r="M14" s="66"/>
    </row>
    <row r="15" spans="1:13" x14ac:dyDescent="0.25">
      <c r="A15" s="26" t="s">
        <v>19</v>
      </c>
      <c r="B15" s="27">
        <v>1.5599999999999999E-2</v>
      </c>
      <c r="C15" s="155">
        <v>350000000</v>
      </c>
      <c r="D15" s="21">
        <v>350000000</v>
      </c>
      <c r="E15" s="22">
        <v>350000000</v>
      </c>
      <c r="F15" s="23">
        <v>1</v>
      </c>
      <c r="G15" s="154"/>
      <c r="I15" s="66"/>
      <c r="J15" s="66"/>
      <c r="K15" s="66"/>
      <c r="L15" s="66"/>
      <c r="M15" s="66"/>
    </row>
    <row r="16" spans="1:13" x14ac:dyDescent="0.25">
      <c r="A16" s="26" t="s">
        <v>20</v>
      </c>
      <c r="B16" s="27">
        <v>1.3502799999999999E-2</v>
      </c>
      <c r="C16" s="155">
        <v>189000000</v>
      </c>
      <c r="D16" s="21">
        <v>189000000</v>
      </c>
      <c r="E16" s="22">
        <v>189000000</v>
      </c>
      <c r="F16" s="23">
        <v>1</v>
      </c>
      <c r="G16" s="154"/>
      <c r="I16" s="66"/>
      <c r="J16" s="66"/>
      <c r="K16" s="66"/>
      <c r="L16" s="66"/>
      <c r="M16" s="66"/>
    </row>
    <row r="17" spans="1:13" x14ac:dyDescent="0.25">
      <c r="A17" s="26" t="s">
        <v>21</v>
      </c>
      <c r="B17" s="27">
        <v>1.7500000000000002E-2</v>
      </c>
      <c r="C17" s="155">
        <v>389000000</v>
      </c>
      <c r="D17" s="21">
        <v>389000000</v>
      </c>
      <c r="E17" s="22">
        <v>389000000</v>
      </c>
      <c r="F17" s="23">
        <v>1</v>
      </c>
      <c r="G17" s="154"/>
      <c r="I17" s="66"/>
      <c r="J17" s="66"/>
      <c r="K17" s="66"/>
      <c r="L17" s="66"/>
      <c r="M17" s="66"/>
    </row>
    <row r="18" spans="1:13" x14ac:dyDescent="0.25">
      <c r="A18" s="26" t="s">
        <v>22</v>
      </c>
      <c r="B18" s="27">
        <v>1.95E-2</v>
      </c>
      <c r="C18" s="155">
        <v>124620000</v>
      </c>
      <c r="D18" s="21">
        <v>124620000</v>
      </c>
      <c r="E18" s="22">
        <v>124620000</v>
      </c>
      <c r="F18" s="23">
        <v>1</v>
      </c>
      <c r="I18" s="66"/>
      <c r="J18" s="66"/>
      <c r="K18" s="66"/>
      <c r="L18" s="66"/>
      <c r="M18" s="66"/>
    </row>
    <row r="19" spans="1:13" x14ac:dyDescent="0.25">
      <c r="A19" s="26" t="s">
        <v>23</v>
      </c>
      <c r="B19" s="27">
        <v>0</v>
      </c>
      <c r="C19" s="153">
        <v>57614238.539999999</v>
      </c>
      <c r="D19" s="21">
        <v>57614238.539999999</v>
      </c>
      <c r="E19" s="22">
        <v>57614238.539999999</v>
      </c>
      <c r="F19" s="23">
        <v>1</v>
      </c>
      <c r="I19" s="66"/>
      <c r="J19" s="66"/>
      <c r="K19" s="66"/>
      <c r="L19" s="66"/>
      <c r="M19" s="66"/>
    </row>
    <row r="20" spans="1:13" x14ac:dyDescent="0.25">
      <c r="A20" s="28"/>
      <c r="B20" s="29"/>
      <c r="C20" s="30"/>
      <c r="D20" s="30"/>
      <c r="E20" s="30"/>
      <c r="F20" s="31"/>
    </row>
    <row r="21" spans="1:13" x14ac:dyDescent="0.25">
      <c r="A21" s="28"/>
      <c r="B21" s="29"/>
      <c r="C21" s="30"/>
      <c r="D21" s="30"/>
      <c r="E21" s="30"/>
      <c r="F21" s="32"/>
    </row>
    <row r="22" spans="1:13" ht="54" x14ac:dyDescent="0.25">
      <c r="A22" s="28"/>
      <c r="B22" s="33" t="s">
        <v>24</v>
      </c>
      <c r="C22" s="33" t="s">
        <v>25</v>
      </c>
      <c r="D22" s="34" t="s">
        <v>160</v>
      </c>
      <c r="E22" s="34" t="s">
        <v>161</v>
      </c>
      <c r="F22" s="32"/>
    </row>
    <row r="23" spans="1:13" x14ac:dyDescent="0.25">
      <c r="A23" s="28" t="s">
        <v>18</v>
      </c>
      <c r="B23" s="21">
        <v>44885505.819999933</v>
      </c>
      <c r="C23" s="21">
        <v>201529.37</v>
      </c>
      <c r="D23" s="35">
        <v>136.0166843030301</v>
      </c>
      <c r="E23" s="36">
        <v>0.6106950606060606</v>
      </c>
      <c r="F23" s="32"/>
      <c r="G23" s="154"/>
    </row>
    <row r="24" spans="1:13" x14ac:dyDescent="0.25">
      <c r="A24" s="28" t="s">
        <v>19</v>
      </c>
      <c r="B24" s="21">
        <v>0</v>
      </c>
      <c r="C24" s="21">
        <v>455000</v>
      </c>
      <c r="D24" s="35">
        <v>0</v>
      </c>
      <c r="E24" s="36">
        <v>1.3</v>
      </c>
      <c r="F24" s="32"/>
      <c r="G24" s="154"/>
    </row>
    <row r="25" spans="1:13" x14ac:dyDescent="0.25">
      <c r="A25" s="28" t="s">
        <v>20</v>
      </c>
      <c r="B25" s="21">
        <v>0</v>
      </c>
      <c r="C25" s="21">
        <v>212669.1</v>
      </c>
      <c r="D25" s="35">
        <v>0</v>
      </c>
      <c r="E25" s="36">
        <v>1.1252333333333333</v>
      </c>
      <c r="F25" s="32"/>
      <c r="G25" s="154"/>
    </row>
    <row r="26" spans="1:13" x14ac:dyDescent="0.25">
      <c r="A26" s="28" t="s">
        <v>21</v>
      </c>
      <c r="B26" s="21">
        <v>0</v>
      </c>
      <c r="C26" s="21">
        <v>567291.67000000004</v>
      </c>
      <c r="D26" s="35">
        <v>0</v>
      </c>
      <c r="E26" s="36">
        <v>1.4583333419023137</v>
      </c>
      <c r="F26" s="32"/>
      <c r="G26" s="154"/>
    </row>
    <row r="27" spans="1:13" x14ac:dyDescent="0.25">
      <c r="A27" s="28" t="s">
        <v>22</v>
      </c>
      <c r="B27" s="21">
        <v>0</v>
      </c>
      <c r="C27" s="21">
        <v>202507.5</v>
      </c>
      <c r="D27" s="35">
        <v>0</v>
      </c>
      <c r="E27" s="36">
        <v>1.625</v>
      </c>
      <c r="F27" s="32"/>
      <c r="G27" s="154"/>
    </row>
    <row r="28" spans="1:13" x14ac:dyDescent="0.25">
      <c r="A28" s="28" t="s">
        <v>23</v>
      </c>
      <c r="B28" s="21">
        <v>0</v>
      </c>
      <c r="C28" s="21">
        <v>0</v>
      </c>
      <c r="D28" s="35">
        <v>0</v>
      </c>
      <c r="E28" s="36">
        <v>0</v>
      </c>
      <c r="F28" s="32"/>
    </row>
    <row r="29" spans="1:13" ht="18.75" thickBot="1" x14ac:dyDescent="0.3">
      <c r="A29" s="37" t="s">
        <v>28</v>
      </c>
      <c r="B29" s="38">
        <v>44885505.819999933</v>
      </c>
      <c r="C29" s="38">
        <v>1638997.6400000001</v>
      </c>
      <c r="D29" s="39"/>
      <c r="E29" s="30"/>
      <c r="F29" s="32"/>
    </row>
    <row r="30" spans="1:13" x14ac:dyDescent="0.25">
      <c r="B30" s="40"/>
      <c r="C30" s="40"/>
      <c r="D30" s="41"/>
      <c r="E30" s="40"/>
      <c r="F30" s="42"/>
    </row>
    <row r="31" spans="1:13" x14ac:dyDescent="0.25">
      <c r="A31" s="43"/>
      <c r="B31" s="44"/>
      <c r="C31" s="40"/>
      <c r="D31" s="40"/>
      <c r="E31" s="40"/>
      <c r="F31" s="42"/>
    </row>
    <row r="32" spans="1:13" x14ac:dyDescent="0.25">
      <c r="A32" s="3" t="s">
        <v>29</v>
      </c>
      <c r="E32" s="45"/>
    </row>
    <row r="33" spans="1:7" x14ac:dyDescent="0.25">
      <c r="E33" s="45"/>
      <c r="F33" s="46"/>
      <c r="G33" s="157"/>
    </row>
    <row r="34" spans="1:7" x14ac:dyDescent="0.25">
      <c r="A34" s="43" t="s">
        <v>30</v>
      </c>
      <c r="F34" s="46"/>
      <c r="G34" s="157"/>
    </row>
    <row r="35" spans="1:7" x14ac:dyDescent="0.25">
      <c r="A35" s="47" t="s">
        <v>31</v>
      </c>
      <c r="E35" s="48">
        <v>1834732.43</v>
      </c>
      <c r="F35" s="49"/>
      <c r="G35" s="158"/>
    </row>
    <row r="36" spans="1:7" x14ac:dyDescent="0.25">
      <c r="A36" s="47" t="s">
        <v>32</v>
      </c>
      <c r="E36" s="50">
        <v>0</v>
      </c>
      <c r="F36" s="49"/>
      <c r="G36" s="158"/>
    </row>
    <row r="37" spans="1:7" x14ac:dyDescent="0.25">
      <c r="A37" s="43" t="s">
        <v>33</v>
      </c>
      <c r="E37" s="48">
        <v>1834732.43</v>
      </c>
      <c r="F37" s="49"/>
      <c r="G37" s="158"/>
    </row>
    <row r="38" spans="1:7" x14ac:dyDescent="0.25">
      <c r="E38" s="51"/>
      <c r="F38" s="49"/>
      <c r="G38" s="158"/>
    </row>
    <row r="39" spans="1:7" x14ac:dyDescent="0.25">
      <c r="A39" s="43" t="s">
        <v>34</v>
      </c>
      <c r="E39" s="51"/>
      <c r="F39" s="49"/>
      <c r="G39" s="158"/>
    </row>
    <row r="40" spans="1:7" x14ac:dyDescent="0.25">
      <c r="A40" s="47" t="s">
        <v>35</v>
      </c>
      <c r="E40" s="48">
        <v>48184935.759999998</v>
      </c>
      <c r="F40" s="49"/>
      <c r="G40" s="158"/>
    </row>
    <row r="41" spans="1:7" x14ac:dyDescent="0.25">
      <c r="A41" s="47" t="s">
        <v>36</v>
      </c>
      <c r="E41" s="50">
        <v>0</v>
      </c>
      <c r="F41" s="49"/>
      <c r="G41" s="158"/>
    </row>
    <row r="42" spans="1:7" x14ac:dyDescent="0.25">
      <c r="A42" s="43" t="s">
        <v>37</v>
      </c>
      <c r="E42" s="48">
        <v>48184935.759999998</v>
      </c>
      <c r="F42" s="49"/>
      <c r="G42" s="158"/>
    </row>
    <row r="43" spans="1:7" x14ac:dyDescent="0.25">
      <c r="A43" s="47"/>
      <c r="E43" s="52"/>
      <c r="F43" s="49"/>
      <c r="G43" s="158"/>
    </row>
    <row r="44" spans="1:7" x14ac:dyDescent="0.25">
      <c r="A44" s="43" t="s">
        <v>38</v>
      </c>
      <c r="E44" s="48">
        <v>239505.92000000001</v>
      </c>
      <c r="F44" s="49"/>
      <c r="G44" s="158"/>
    </row>
    <row r="45" spans="1:7" x14ac:dyDescent="0.25">
      <c r="A45" s="43"/>
      <c r="E45" s="48"/>
      <c r="F45" s="49"/>
      <c r="G45" s="158"/>
    </row>
    <row r="46" spans="1:7" x14ac:dyDescent="0.25">
      <c r="A46" s="43"/>
      <c r="E46" s="53"/>
      <c r="F46" s="49"/>
      <c r="G46" s="158"/>
    </row>
    <row r="47" spans="1:7" ht="18.75" thickBot="1" x14ac:dyDescent="0.3">
      <c r="A47" s="3" t="s">
        <v>39</v>
      </c>
      <c r="E47" s="54">
        <v>50259174.109999999</v>
      </c>
      <c r="F47" s="49"/>
      <c r="G47" s="158"/>
    </row>
    <row r="48" spans="1:7" ht="18.75" thickTop="1" x14ac:dyDescent="0.25">
      <c r="E48" s="55"/>
      <c r="F48" s="49"/>
      <c r="G48" s="158"/>
    </row>
    <row r="49" spans="1:7" x14ac:dyDescent="0.25">
      <c r="A49" s="3" t="s">
        <v>40</v>
      </c>
      <c r="D49" s="56"/>
      <c r="E49" s="57"/>
      <c r="F49" s="49"/>
      <c r="G49" s="158"/>
    </row>
    <row r="50" spans="1:7" x14ac:dyDescent="0.25">
      <c r="D50" s="58" t="s">
        <v>41</v>
      </c>
      <c r="E50" s="58" t="s">
        <v>42</v>
      </c>
      <c r="F50" s="49"/>
      <c r="G50" s="158"/>
    </row>
    <row r="51" spans="1:7" x14ac:dyDescent="0.25">
      <c r="A51" s="43" t="s">
        <v>43</v>
      </c>
      <c r="D51" s="59">
        <v>87008</v>
      </c>
      <c r="E51" s="53">
        <v>1300655695.01</v>
      </c>
      <c r="F51" s="49"/>
      <c r="G51" s="158"/>
    </row>
    <row r="52" spans="1:7" x14ac:dyDescent="0.25">
      <c r="A52" s="43" t="s">
        <v>44</v>
      </c>
      <c r="D52" s="60"/>
      <c r="E52" s="50">
        <v>44885505.819999933</v>
      </c>
      <c r="F52" s="49"/>
      <c r="G52" s="158"/>
    </row>
    <row r="53" spans="1:7" x14ac:dyDescent="0.25">
      <c r="A53" s="43"/>
      <c r="D53" s="61">
        <v>85853</v>
      </c>
      <c r="E53" s="62">
        <v>1255770189.1900001</v>
      </c>
      <c r="F53" s="49"/>
      <c r="G53" s="158"/>
    </row>
    <row r="54" spans="1:7" x14ac:dyDescent="0.25">
      <c r="F54" s="49"/>
      <c r="G54" s="158"/>
    </row>
    <row r="55" spans="1:7" x14ac:dyDescent="0.25">
      <c r="A55" s="3" t="s">
        <v>45</v>
      </c>
      <c r="E55" s="56"/>
      <c r="F55" s="49"/>
      <c r="G55" s="158"/>
    </row>
    <row r="56" spans="1:7" x14ac:dyDescent="0.25">
      <c r="F56" s="49"/>
      <c r="G56" s="158"/>
    </row>
    <row r="57" spans="1:7" x14ac:dyDescent="0.25">
      <c r="A57" s="43" t="s">
        <v>39</v>
      </c>
      <c r="E57" s="63">
        <v>50259174.109999999</v>
      </c>
      <c r="F57" s="49"/>
      <c r="G57" s="158"/>
    </row>
    <row r="58" spans="1:7" x14ac:dyDescent="0.25">
      <c r="A58" s="43" t="s">
        <v>46</v>
      </c>
      <c r="E58" s="63">
        <v>0</v>
      </c>
      <c r="F58" s="49"/>
      <c r="G58" s="158"/>
    </row>
    <row r="59" spans="1:7" x14ac:dyDescent="0.25">
      <c r="A59" s="43" t="s">
        <v>47</v>
      </c>
      <c r="E59" s="64">
        <v>50259174.109999999</v>
      </c>
      <c r="F59" s="49"/>
      <c r="G59" s="158"/>
    </row>
    <row r="60" spans="1:7" x14ac:dyDescent="0.25">
      <c r="F60" s="49"/>
      <c r="G60" s="158"/>
    </row>
    <row r="61" spans="1:7" x14ac:dyDescent="0.25">
      <c r="A61" s="43" t="s">
        <v>48</v>
      </c>
      <c r="E61" s="40">
        <v>0</v>
      </c>
      <c r="F61" s="49"/>
      <c r="G61" s="158"/>
    </row>
    <row r="62" spans="1:7" x14ac:dyDescent="0.25">
      <c r="F62" s="49"/>
      <c r="G62" s="158"/>
    </row>
    <row r="63" spans="1:7" x14ac:dyDescent="0.25">
      <c r="A63" s="43" t="s">
        <v>49</v>
      </c>
      <c r="F63" s="49"/>
      <c r="G63" s="158"/>
    </row>
    <row r="64" spans="1:7" x14ac:dyDescent="0.25">
      <c r="A64" s="47" t="s">
        <v>50</v>
      </c>
      <c r="E64" s="63">
        <v>1158554.94</v>
      </c>
      <c r="F64" s="49"/>
      <c r="G64" s="158"/>
    </row>
    <row r="65" spans="1:7" x14ac:dyDescent="0.25">
      <c r="A65" s="47" t="s">
        <v>51</v>
      </c>
      <c r="E65" s="63">
        <v>1158554.94</v>
      </c>
      <c r="F65" s="49"/>
      <c r="G65" s="158"/>
    </row>
    <row r="66" spans="1:7" x14ac:dyDescent="0.25">
      <c r="A66" s="47" t="s">
        <v>52</v>
      </c>
      <c r="E66" s="64">
        <v>0</v>
      </c>
      <c r="F66" s="49"/>
      <c r="G66" s="158"/>
    </row>
    <row r="67" spans="1:7" x14ac:dyDescent="0.25">
      <c r="F67" s="49"/>
      <c r="G67" s="158"/>
    </row>
    <row r="68" spans="1:7" x14ac:dyDescent="0.25">
      <c r="A68" s="43" t="s">
        <v>53</v>
      </c>
      <c r="F68" s="49"/>
      <c r="G68" s="158"/>
    </row>
    <row r="69" spans="1:7" x14ac:dyDescent="0.25">
      <c r="A69" s="47" t="s">
        <v>54</v>
      </c>
      <c r="F69" s="49"/>
      <c r="G69" s="158"/>
    </row>
    <row r="70" spans="1:7" x14ac:dyDescent="0.25">
      <c r="A70" s="65" t="s">
        <v>55</v>
      </c>
      <c r="E70" s="63">
        <v>0</v>
      </c>
      <c r="F70" s="49"/>
      <c r="G70" s="158"/>
    </row>
    <row r="71" spans="1:7" x14ac:dyDescent="0.25">
      <c r="A71" s="65" t="s">
        <v>56</v>
      </c>
      <c r="E71" s="63">
        <v>0</v>
      </c>
      <c r="F71" s="49"/>
      <c r="G71" s="158"/>
    </row>
    <row r="72" spans="1:7" x14ac:dyDescent="0.25">
      <c r="A72" s="65" t="s">
        <v>57</v>
      </c>
      <c r="E72" s="63">
        <v>201529.37</v>
      </c>
      <c r="F72" s="49"/>
      <c r="G72" s="158"/>
    </row>
    <row r="73" spans="1:7" x14ac:dyDescent="0.25">
      <c r="A73" s="65"/>
      <c r="E73" s="63"/>
      <c r="F73" s="49"/>
      <c r="G73" s="158"/>
    </row>
    <row r="74" spans="1:7" x14ac:dyDescent="0.25">
      <c r="A74" s="65" t="s">
        <v>58</v>
      </c>
      <c r="E74" s="63">
        <v>201529.37</v>
      </c>
      <c r="F74" s="49"/>
      <c r="G74" s="158"/>
    </row>
    <row r="75" spans="1:7" x14ac:dyDescent="0.25">
      <c r="A75" s="65" t="s">
        <v>59</v>
      </c>
      <c r="E75" s="63">
        <v>0</v>
      </c>
      <c r="F75" s="49"/>
      <c r="G75" s="158"/>
    </row>
    <row r="76" spans="1:7" x14ac:dyDescent="0.25">
      <c r="F76" s="49"/>
      <c r="G76" s="158"/>
    </row>
    <row r="77" spans="1:7" x14ac:dyDescent="0.25">
      <c r="A77" s="47" t="s">
        <v>60</v>
      </c>
      <c r="F77" s="49"/>
      <c r="G77" s="158"/>
    </row>
    <row r="78" spans="1:7" x14ac:dyDescent="0.25">
      <c r="A78" s="65" t="s">
        <v>61</v>
      </c>
      <c r="E78" s="63">
        <v>0</v>
      </c>
      <c r="F78" s="49"/>
      <c r="G78" s="158"/>
    </row>
    <row r="79" spans="1:7" x14ac:dyDescent="0.25">
      <c r="A79" s="65" t="s">
        <v>62</v>
      </c>
      <c r="E79" s="63">
        <v>0</v>
      </c>
      <c r="F79" s="49"/>
      <c r="G79" s="158"/>
    </row>
    <row r="80" spans="1:7" x14ac:dyDescent="0.25">
      <c r="A80" s="65" t="s">
        <v>63</v>
      </c>
      <c r="E80" s="63">
        <v>455000</v>
      </c>
      <c r="F80" s="49"/>
      <c r="G80" s="158"/>
    </row>
    <row r="81" spans="1:7" x14ac:dyDescent="0.25">
      <c r="A81" s="65"/>
      <c r="E81" s="63"/>
      <c r="F81" s="49"/>
      <c r="G81" s="158"/>
    </row>
    <row r="82" spans="1:7" x14ac:dyDescent="0.25">
      <c r="A82" s="65" t="s">
        <v>64</v>
      </c>
      <c r="E82" s="63">
        <v>455000</v>
      </c>
      <c r="F82" s="49"/>
      <c r="G82" s="158"/>
    </row>
    <row r="83" spans="1:7" x14ac:dyDescent="0.25">
      <c r="A83" s="65" t="s">
        <v>65</v>
      </c>
      <c r="E83" s="63">
        <v>0</v>
      </c>
      <c r="F83" s="49"/>
      <c r="G83" s="158"/>
    </row>
    <row r="84" spans="1:7" x14ac:dyDescent="0.25">
      <c r="A84" s="65"/>
      <c r="F84" s="49"/>
      <c r="G84" s="158"/>
    </row>
    <row r="85" spans="1:7" x14ac:dyDescent="0.25">
      <c r="A85" s="47" t="s">
        <v>66</v>
      </c>
      <c r="F85" s="49"/>
      <c r="G85" s="158"/>
    </row>
    <row r="86" spans="1:7" x14ac:dyDescent="0.25">
      <c r="A86" s="65" t="s">
        <v>67</v>
      </c>
      <c r="E86" s="63">
        <v>0</v>
      </c>
      <c r="F86" s="49"/>
      <c r="G86" s="158"/>
    </row>
    <row r="87" spans="1:7" x14ac:dyDescent="0.25">
      <c r="A87" s="65" t="s">
        <v>68</v>
      </c>
      <c r="E87" s="63">
        <v>0</v>
      </c>
      <c r="F87" s="49"/>
      <c r="G87" s="158"/>
    </row>
    <row r="88" spans="1:7" x14ac:dyDescent="0.25">
      <c r="A88" s="65" t="s">
        <v>69</v>
      </c>
      <c r="E88" s="63">
        <v>212669.1</v>
      </c>
      <c r="F88" s="49"/>
      <c r="G88" s="158"/>
    </row>
    <row r="89" spans="1:7" x14ac:dyDescent="0.25">
      <c r="A89" s="65"/>
      <c r="E89" s="63"/>
      <c r="F89" s="49"/>
      <c r="G89" s="158"/>
    </row>
    <row r="90" spans="1:7" x14ac:dyDescent="0.25">
      <c r="A90" s="65" t="s">
        <v>70</v>
      </c>
      <c r="E90" s="63">
        <v>212669.1</v>
      </c>
      <c r="F90" s="49"/>
      <c r="G90" s="158"/>
    </row>
    <row r="91" spans="1:7" x14ac:dyDescent="0.25">
      <c r="A91" s="65" t="s">
        <v>71</v>
      </c>
      <c r="E91" s="63">
        <v>0</v>
      </c>
      <c r="F91" s="49"/>
      <c r="G91" s="158"/>
    </row>
    <row r="92" spans="1:7" x14ac:dyDescent="0.25">
      <c r="A92" s="65"/>
      <c r="F92" s="49"/>
      <c r="G92" s="158"/>
    </row>
    <row r="93" spans="1:7" x14ac:dyDescent="0.25">
      <c r="A93" s="47" t="s">
        <v>72</v>
      </c>
      <c r="F93" s="49"/>
      <c r="G93" s="158"/>
    </row>
    <row r="94" spans="1:7" x14ac:dyDescent="0.25">
      <c r="A94" s="65" t="s">
        <v>73</v>
      </c>
      <c r="E94" s="63">
        <v>0</v>
      </c>
      <c r="F94" s="49"/>
      <c r="G94" s="158"/>
    </row>
    <row r="95" spans="1:7" x14ac:dyDescent="0.25">
      <c r="A95" s="65" t="s">
        <v>74</v>
      </c>
      <c r="E95" s="63">
        <v>0</v>
      </c>
      <c r="F95" s="49"/>
      <c r="G95" s="158"/>
    </row>
    <row r="96" spans="1:7" x14ac:dyDescent="0.25">
      <c r="A96" s="65" t="s">
        <v>75</v>
      </c>
      <c r="E96" s="63">
        <v>567291.67000000004</v>
      </c>
      <c r="F96" s="49"/>
      <c r="G96" s="158"/>
    </row>
    <row r="97" spans="1:7" x14ac:dyDescent="0.25">
      <c r="A97" s="65"/>
      <c r="E97" s="63"/>
      <c r="F97" s="49"/>
      <c r="G97" s="158"/>
    </row>
    <row r="98" spans="1:7" x14ac:dyDescent="0.25">
      <c r="A98" s="65" t="s">
        <v>76</v>
      </c>
      <c r="E98" s="63">
        <v>567291.67000000004</v>
      </c>
      <c r="F98" s="49"/>
      <c r="G98" s="158"/>
    </row>
    <row r="99" spans="1:7" x14ac:dyDescent="0.25">
      <c r="A99" s="65" t="s">
        <v>77</v>
      </c>
      <c r="E99" s="63">
        <v>0</v>
      </c>
      <c r="F99" s="49"/>
      <c r="G99" s="158"/>
    </row>
    <row r="100" spans="1:7" x14ac:dyDescent="0.25">
      <c r="F100" s="49"/>
      <c r="G100" s="158"/>
    </row>
    <row r="101" spans="1:7" x14ac:dyDescent="0.25">
      <c r="A101" s="47" t="s">
        <v>78</v>
      </c>
      <c r="F101" s="49"/>
      <c r="G101" s="158"/>
    </row>
    <row r="102" spans="1:7" x14ac:dyDescent="0.25">
      <c r="A102" s="65" t="s">
        <v>79</v>
      </c>
      <c r="E102" s="63">
        <v>0</v>
      </c>
      <c r="F102" s="49"/>
      <c r="G102" s="158"/>
    </row>
    <row r="103" spans="1:7" x14ac:dyDescent="0.25">
      <c r="A103" s="65" t="s">
        <v>80</v>
      </c>
      <c r="E103" s="63">
        <v>0</v>
      </c>
      <c r="F103" s="49"/>
      <c r="G103" s="158"/>
    </row>
    <row r="104" spans="1:7" x14ac:dyDescent="0.25">
      <c r="A104" s="65" t="s">
        <v>81</v>
      </c>
      <c r="E104" s="63">
        <v>202507.5</v>
      </c>
      <c r="F104" s="49"/>
      <c r="G104" s="158"/>
    </row>
    <row r="105" spans="1:7" x14ac:dyDescent="0.25">
      <c r="A105" s="65"/>
      <c r="E105" s="63"/>
      <c r="F105" s="49"/>
      <c r="G105" s="158"/>
    </row>
    <row r="106" spans="1:7" x14ac:dyDescent="0.25">
      <c r="A106" s="65" t="s">
        <v>82</v>
      </c>
      <c r="E106" s="63">
        <v>202507.5</v>
      </c>
      <c r="F106" s="49"/>
      <c r="G106" s="158"/>
    </row>
    <row r="107" spans="1:7" x14ac:dyDescent="0.25">
      <c r="A107" s="65" t="s">
        <v>83</v>
      </c>
      <c r="E107" s="63">
        <v>0</v>
      </c>
      <c r="F107" s="49"/>
      <c r="G107" s="158"/>
    </row>
    <row r="108" spans="1:7" x14ac:dyDescent="0.25">
      <c r="A108" s="65"/>
      <c r="E108" s="40"/>
      <c r="F108" s="49"/>
      <c r="G108" s="158"/>
    </row>
    <row r="109" spans="1:7" x14ac:dyDescent="0.25">
      <c r="A109" s="47" t="s">
        <v>84</v>
      </c>
      <c r="F109" s="49"/>
      <c r="G109" s="158"/>
    </row>
    <row r="110" spans="1:7" x14ac:dyDescent="0.25">
      <c r="A110" s="65" t="s">
        <v>85</v>
      </c>
      <c r="E110" s="64">
        <v>1638997.6400000001</v>
      </c>
      <c r="F110" s="49"/>
      <c r="G110" s="158"/>
    </row>
    <row r="111" spans="1:7" x14ac:dyDescent="0.25">
      <c r="A111" s="65" t="s">
        <v>86</v>
      </c>
      <c r="E111" s="64">
        <v>1638997.6400000001</v>
      </c>
      <c r="F111" s="49"/>
      <c r="G111" s="158"/>
    </row>
    <row r="112" spans="1:7" x14ac:dyDescent="0.25">
      <c r="A112" s="65" t="s">
        <v>87</v>
      </c>
      <c r="E112" s="64">
        <v>0</v>
      </c>
      <c r="F112" s="49"/>
      <c r="G112" s="158"/>
    </row>
    <row r="113" spans="1:7" x14ac:dyDescent="0.25">
      <c r="A113" s="65" t="s">
        <v>88</v>
      </c>
      <c r="E113" s="64">
        <v>0</v>
      </c>
      <c r="F113" s="49"/>
      <c r="G113" s="158"/>
    </row>
    <row r="114" spans="1:7" x14ac:dyDescent="0.25">
      <c r="F114" s="49"/>
      <c r="G114" s="158"/>
    </row>
    <row r="115" spans="1:7" x14ac:dyDescent="0.25">
      <c r="A115" s="43" t="s">
        <v>89</v>
      </c>
      <c r="E115" s="66">
        <v>47461621.528483331</v>
      </c>
      <c r="F115" s="49"/>
      <c r="G115" s="158"/>
    </row>
    <row r="116" spans="1:7" x14ac:dyDescent="0.25">
      <c r="A116" s="47"/>
      <c r="F116" s="49"/>
      <c r="G116" s="158"/>
    </row>
    <row r="117" spans="1:7" x14ac:dyDescent="0.25">
      <c r="A117" s="43" t="s">
        <v>90</v>
      </c>
      <c r="E117" s="67">
        <v>44885505.819999933</v>
      </c>
      <c r="F117" s="49"/>
      <c r="G117" s="158"/>
    </row>
    <row r="118" spans="1:7" x14ac:dyDescent="0.25">
      <c r="A118" s="43"/>
      <c r="F118" s="49"/>
      <c r="G118" s="158"/>
    </row>
    <row r="119" spans="1:7" x14ac:dyDescent="0.25">
      <c r="A119" s="47" t="s">
        <v>91</v>
      </c>
      <c r="E119" s="63">
        <v>0</v>
      </c>
      <c r="F119" s="49"/>
      <c r="G119" s="158"/>
    </row>
    <row r="120" spans="1:7" x14ac:dyDescent="0.25">
      <c r="A120" s="47" t="s">
        <v>92</v>
      </c>
      <c r="E120" s="68">
        <v>44885505.819999933</v>
      </c>
      <c r="F120" s="49"/>
      <c r="G120" s="158"/>
    </row>
    <row r="121" spans="1:7" x14ac:dyDescent="0.25">
      <c r="A121" s="47" t="s">
        <v>93</v>
      </c>
      <c r="E121" s="64">
        <v>0</v>
      </c>
      <c r="F121" s="49"/>
      <c r="G121" s="158"/>
    </row>
    <row r="122" spans="1:7" x14ac:dyDescent="0.25">
      <c r="A122" s="47"/>
      <c r="E122" s="66"/>
      <c r="F122" s="49"/>
      <c r="G122" s="158"/>
    </row>
    <row r="123" spans="1:7" x14ac:dyDescent="0.25">
      <c r="A123" s="43" t="s">
        <v>94</v>
      </c>
      <c r="E123" s="64">
        <v>0</v>
      </c>
      <c r="F123" s="49"/>
      <c r="G123" s="158"/>
    </row>
    <row r="124" spans="1:7" x14ac:dyDescent="0.25">
      <c r="A124" s="43"/>
      <c r="E124" s="69"/>
      <c r="F124" s="49"/>
      <c r="G124" s="158"/>
    </row>
    <row r="125" spans="1:7" x14ac:dyDescent="0.25">
      <c r="A125" s="47" t="s">
        <v>95</v>
      </c>
      <c r="E125" s="63">
        <v>0</v>
      </c>
      <c r="F125" s="49"/>
      <c r="G125" s="158"/>
    </row>
    <row r="126" spans="1:7" x14ac:dyDescent="0.25">
      <c r="A126" s="47" t="s">
        <v>96</v>
      </c>
      <c r="E126" s="64">
        <v>0</v>
      </c>
      <c r="F126" s="49"/>
      <c r="G126" s="158"/>
    </row>
    <row r="127" spans="1:7" x14ac:dyDescent="0.25">
      <c r="A127" s="47" t="s">
        <v>97</v>
      </c>
      <c r="E127" s="64">
        <v>0</v>
      </c>
      <c r="F127" s="49"/>
      <c r="G127" s="158"/>
    </row>
    <row r="128" spans="1:7" x14ac:dyDescent="0.25">
      <c r="A128" s="47"/>
      <c r="E128" s="66"/>
      <c r="F128" s="49"/>
      <c r="G128" s="158"/>
    </row>
    <row r="129" spans="1:7" x14ac:dyDescent="0.25">
      <c r="A129" s="43" t="s">
        <v>98</v>
      </c>
      <c r="E129" s="64">
        <v>2576115.708483398</v>
      </c>
      <c r="F129" s="49"/>
      <c r="G129" s="158"/>
    </row>
    <row r="130" spans="1:7" x14ac:dyDescent="0.25">
      <c r="A130" s="47" t="s">
        <v>99</v>
      </c>
      <c r="E130" s="63">
        <v>0</v>
      </c>
      <c r="F130" s="49"/>
      <c r="G130" s="158"/>
    </row>
    <row r="131" spans="1:7" x14ac:dyDescent="0.25">
      <c r="A131" s="43" t="s">
        <v>100</v>
      </c>
      <c r="E131" s="64">
        <v>2576115.708483398</v>
      </c>
      <c r="F131" s="49"/>
      <c r="G131" s="158"/>
    </row>
    <row r="132" spans="1:7" x14ac:dyDescent="0.25">
      <c r="F132" s="49"/>
      <c r="G132" s="158"/>
    </row>
    <row r="133" spans="1:7" hidden="1" x14ac:dyDescent="0.25">
      <c r="A133" s="3" t="s">
        <v>101</v>
      </c>
      <c r="F133" s="49"/>
      <c r="G133" s="158"/>
    </row>
    <row r="134" spans="1:7" hidden="1" x14ac:dyDescent="0.25">
      <c r="F134" s="49"/>
      <c r="G134" s="158"/>
    </row>
    <row r="135" spans="1:7" hidden="1" x14ac:dyDescent="0.25">
      <c r="A135" s="43" t="s">
        <v>102</v>
      </c>
      <c r="E135" s="63">
        <v>0</v>
      </c>
      <c r="F135" s="49"/>
      <c r="G135" s="158"/>
    </row>
    <row r="136" spans="1:7" hidden="1" x14ac:dyDescent="0.25">
      <c r="A136" s="43" t="s">
        <v>103</v>
      </c>
      <c r="E136" s="70">
        <v>0</v>
      </c>
      <c r="F136" s="49"/>
      <c r="G136" s="158"/>
    </row>
    <row r="137" spans="1:7" hidden="1" x14ac:dyDescent="0.25">
      <c r="A137" s="43" t="s">
        <v>104</v>
      </c>
      <c r="E137" s="64">
        <v>0</v>
      </c>
      <c r="F137" s="49"/>
      <c r="G137" s="158"/>
    </row>
    <row r="138" spans="1:7" hidden="1" x14ac:dyDescent="0.25">
      <c r="A138" s="43"/>
      <c r="E138" s="66"/>
      <c r="F138" s="49"/>
      <c r="G138" s="158"/>
    </row>
    <row r="139" spans="1:7" hidden="1" x14ac:dyDescent="0.25">
      <c r="A139" s="43"/>
      <c r="E139" s="66"/>
      <c r="F139" s="49"/>
      <c r="G139" s="158"/>
    </row>
    <row r="140" spans="1:7" x14ac:dyDescent="0.25">
      <c r="F140" s="49"/>
      <c r="G140" s="158"/>
    </row>
    <row r="141" spans="1:7" x14ac:dyDescent="0.25">
      <c r="A141" s="3" t="s">
        <v>105</v>
      </c>
      <c r="F141" s="49"/>
      <c r="G141" s="158"/>
    </row>
    <row r="142" spans="1:7" x14ac:dyDescent="0.25">
      <c r="F142" s="49"/>
      <c r="G142" s="158"/>
    </row>
    <row r="143" spans="1:7" x14ac:dyDescent="0.25">
      <c r="A143" s="43" t="s">
        <v>106</v>
      </c>
      <c r="E143" s="64">
        <v>3600585.6</v>
      </c>
      <c r="F143" s="49"/>
      <c r="G143" s="158"/>
    </row>
    <row r="144" spans="1:7" x14ac:dyDescent="0.25">
      <c r="A144" s="43" t="s">
        <v>107</v>
      </c>
      <c r="E144" s="64">
        <v>3600585.5999999996</v>
      </c>
      <c r="F144" s="71"/>
      <c r="G144" s="158"/>
    </row>
    <row r="145" spans="1:256" x14ac:dyDescent="0.25">
      <c r="A145" s="43" t="s">
        <v>108</v>
      </c>
      <c r="E145" s="63">
        <v>3600585.6</v>
      </c>
      <c r="F145" s="49"/>
      <c r="G145" s="158"/>
    </row>
    <row r="146" spans="1:256" s="2" customFormat="1" x14ac:dyDescent="0.25">
      <c r="A146" s="72" t="s">
        <v>109</v>
      </c>
      <c r="B146" s="72"/>
      <c r="C146" s="72"/>
      <c r="D146" s="72"/>
      <c r="E146" s="63">
        <v>0</v>
      </c>
      <c r="F146" s="4"/>
      <c r="G146" s="158"/>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c r="HT146" s="72"/>
      <c r="HU146" s="72"/>
      <c r="HV146" s="72"/>
      <c r="HW146" s="72"/>
      <c r="HX146" s="72"/>
      <c r="HY146" s="72"/>
      <c r="HZ146" s="72"/>
      <c r="IA146" s="72"/>
      <c r="IB146" s="72"/>
      <c r="IC146" s="72"/>
      <c r="ID146" s="72"/>
      <c r="IE146" s="72"/>
      <c r="IF146" s="72"/>
      <c r="IG146" s="72"/>
      <c r="IH146" s="72"/>
      <c r="II146" s="72"/>
      <c r="IJ146" s="72"/>
      <c r="IK146" s="72"/>
      <c r="IL146" s="72"/>
      <c r="IM146" s="72"/>
      <c r="IN146" s="72"/>
      <c r="IO146" s="72"/>
      <c r="IP146" s="72"/>
      <c r="IQ146" s="72"/>
      <c r="IR146" s="72"/>
      <c r="IS146" s="72"/>
      <c r="IT146" s="72"/>
      <c r="IU146" s="72"/>
      <c r="IV146" s="72"/>
    </row>
    <row r="147" spans="1:256" x14ac:dyDescent="0.25">
      <c r="A147" s="43" t="s">
        <v>110</v>
      </c>
      <c r="E147" s="64">
        <v>3600585.6</v>
      </c>
      <c r="F147" s="49"/>
      <c r="G147" s="158"/>
    </row>
    <row r="148" spans="1:256" x14ac:dyDescent="0.25">
      <c r="F148" s="49"/>
      <c r="G148" s="158"/>
    </row>
    <row r="149" spans="1:256" x14ac:dyDescent="0.25">
      <c r="A149" s="43" t="s">
        <v>111</v>
      </c>
      <c r="D149" s="73"/>
      <c r="E149" s="66">
        <v>3600585.5999999996</v>
      </c>
      <c r="F149" s="49"/>
      <c r="G149" s="158"/>
    </row>
    <row r="150" spans="1:256" x14ac:dyDescent="0.25">
      <c r="F150" s="49"/>
      <c r="G150" s="158"/>
    </row>
    <row r="151" spans="1:256" x14ac:dyDescent="0.25">
      <c r="A151" s="3" t="s">
        <v>112</v>
      </c>
      <c r="F151" s="49"/>
      <c r="G151" s="158"/>
    </row>
    <row r="152" spans="1:256" x14ac:dyDescent="0.25">
      <c r="F152" s="49"/>
      <c r="G152" s="158"/>
    </row>
    <row r="153" spans="1:256" x14ac:dyDescent="0.25">
      <c r="A153" s="43" t="s">
        <v>113</v>
      </c>
      <c r="E153" s="74">
        <v>1.61040621E-2</v>
      </c>
      <c r="F153" s="49"/>
      <c r="G153" s="158"/>
    </row>
    <row r="154" spans="1:256" x14ac:dyDescent="0.25">
      <c r="A154" s="43" t="s">
        <v>114</v>
      </c>
      <c r="E154" s="75">
        <v>46.427173000000003</v>
      </c>
      <c r="F154" s="49"/>
      <c r="G154" s="158"/>
    </row>
    <row r="155" spans="1:256" x14ac:dyDescent="0.25">
      <c r="F155" s="49"/>
      <c r="G155" s="158"/>
    </row>
    <row r="156" spans="1:256" x14ac:dyDescent="0.25">
      <c r="D156" s="58" t="s">
        <v>42</v>
      </c>
      <c r="E156" s="58" t="s">
        <v>41</v>
      </c>
      <c r="F156" s="49"/>
      <c r="G156" s="158"/>
    </row>
    <row r="157" spans="1:256" x14ac:dyDescent="0.25">
      <c r="A157" s="43" t="s">
        <v>115</v>
      </c>
      <c r="D157" s="64">
        <v>958258.29</v>
      </c>
      <c r="E157" s="3">
        <v>48</v>
      </c>
      <c r="F157" s="159"/>
      <c r="G157" s="158"/>
    </row>
    <row r="158" spans="1:256" x14ac:dyDescent="0.25">
      <c r="A158" s="43" t="s">
        <v>116</v>
      </c>
      <c r="D158" s="70">
        <v>239505.92000000001</v>
      </c>
      <c r="F158" s="49"/>
      <c r="G158" s="158"/>
    </row>
    <row r="159" spans="1:256" x14ac:dyDescent="0.25">
      <c r="A159" s="3" t="s">
        <v>117</v>
      </c>
      <c r="D159" s="66">
        <v>718752.37</v>
      </c>
    </row>
    <row r="160" spans="1:256" x14ac:dyDescent="0.25">
      <c r="A160" s="43" t="s">
        <v>118</v>
      </c>
      <c r="D160" s="64">
        <v>1390265929.8199999</v>
      </c>
      <c r="F160" s="159"/>
      <c r="G160" s="158"/>
    </row>
    <row r="161" spans="1:7" x14ac:dyDescent="0.25">
      <c r="F161" s="159"/>
      <c r="G161" s="158"/>
    </row>
    <row r="162" spans="1:7" x14ac:dyDescent="0.25">
      <c r="A162" s="43" t="s">
        <v>119</v>
      </c>
      <c r="D162" s="77">
        <v>2.0398650000000001E-3</v>
      </c>
      <c r="F162" s="159"/>
      <c r="G162" s="158"/>
    </row>
    <row r="163" spans="1:7" x14ac:dyDescent="0.25">
      <c r="A163" s="43" t="s">
        <v>120</v>
      </c>
      <c r="D163" s="77">
        <v>2.4264703000000001E-3</v>
      </c>
      <c r="F163" s="159"/>
      <c r="G163" s="158"/>
    </row>
    <row r="164" spans="1:7" x14ac:dyDescent="0.25">
      <c r="A164" s="43" t="s">
        <v>121</v>
      </c>
      <c r="D164" s="77">
        <v>4.7141120999999999E-3</v>
      </c>
      <c r="F164" s="159"/>
      <c r="G164" s="158"/>
    </row>
    <row r="165" spans="1:7" x14ac:dyDescent="0.25">
      <c r="A165" s="43" t="s">
        <v>122</v>
      </c>
      <c r="D165" s="77">
        <v>6.2038695295630929E-3</v>
      </c>
      <c r="F165" s="49"/>
      <c r="G165" s="158"/>
    </row>
    <row r="166" spans="1:7" x14ac:dyDescent="0.25">
      <c r="A166" s="43" t="s">
        <v>123</v>
      </c>
      <c r="D166" s="74">
        <v>3.8460792323907729E-3</v>
      </c>
      <c r="F166" s="49"/>
      <c r="G166" s="158"/>
    </row>
    <row r="167" spans="1:7" x14ac:dyDescent="0.25">
      <c r="A167" s="43"/>
      <c r="F167" s="49"/>
      <c r="G167" s="158"/>
    </row>
    <row r="168" spans="1:7" x14ac:dyDescent="0.25">
      <c r="A168" s="43" t="s">
        <v>124</v>
      </c>
      <c r="D168" s="66">
        <v>1849220.4000000001</v>
      </c>
      <c r="F168" s="49"/>
      <c r="G168" s="158"/>
    </row>
    <row r="169" spans="1:7" x14ac:dyDescent="0.25">
      <c r="A169" s="43"/>
      <c r="F169" s="49"/>
      <c r="G169" s="158"/>
    </row>
    <row r="170" spans="1:7" ht="36" x14ac:dyDescent="0.25">
      <c r="A170" s="43" t="s">
        <v>125</v>
      </c>
      <c r="D170" s="58" t="s">
        <v>42</v>
      </c>
      <c r="E170" s="58" t="s">
        <v>41</v>
      </c>
      <c r="F170" s="78" t="s">
        <v>126</v>
      </c>
      <c r="G170" s="158"/>
    </row>
    <row r="171" spans="1:7" x14ac:dyDescent="0.25">
      <c r="A171" s="47" t="s">
        <v>127</v>
      </c>
      <c r="D171" s="63">
        <v>5459263.1500000004</v>
      </c>
      <c r="E171" s="79">
        <v>305</v>
      </c>
      <c r="F171" s="77">
        <v>4.0706663188925709E-3</v>
      </c>
      <c r="G171" s="158"/>
    </row>
    <row r="172" spans="1:7" x14ac:dyDescent="0.25">
      <c r="A172" s="47" t="s">
        <v>128</v>
      </c>
      <c r="D172" s="63">
        <v>921922.1</v>
      </c>
      <c r="E172" s="79">
        <v>61</v>
      </c>
      <c r="F172" s="77">
        <v>6.8742559902295762E-4</v>
      </c>
      <c r="G172" s="158"/>
    </row>
    <row r="173" spans="1:7" x14ac:dyDescent="0.25">
      <c r="A173" s="47" t="s">
        <v>129</v>
      </c>
      <c r="D173" s="22">
        <v>142310.19</v>
      </c>
      <c r="E173" s="80">
        <v>10</v>
      </c>
      <c r="F173" s="77">
        <v>1.0611272645250712E-4</v>
      </c>
      <c r="G173" s="158"/>
    </row>
    <row r="174" spans="1:7" x14ac:dyDescent="0.25">
      <c r="A174" s="47" t="s">
        <v>130</v>
      </c>
      <c r="D174" s="81">
        <v>0</v>
      </c>
      <c r="E174" s="82">
        <v>0</v>
      </c>
      <c r="F174" s="83">
        <v>0</v>
      </c>
      <c r="G174" s="158"/>
    </row>
    <row r="175" spans="1:7" x14ac:dyDescent="0.25">
      <c r="A175" s="43" t="s">
        <v>131</v>
      </c>
      <c r="D175" s="160">
        <v>6523495.4400000004</v>
      </c>
      <c r="E175" s="79">
        <v>376</v>
      </c>
      <c r="F175" s="85">
        <v>4.8642046443680351E-3</v>
      </c>
      <c r="G175" s="158"/>
    </row>
    <row r="176" spans="1:7" x14ac:dyDescent="0.25">
      <c r="A176" s="43"/>
      <c r="D176" s="63"/>
      <c r="E176" s="79"/>
      <c r="F176" s="49"/>
      <c r="G176" s="158"/>
    </row>
    <row r="177" spans="1:7" x14ac:dyDescent="0.25">
      <c r="A177" s="43" t="s">
        <v>132</v>
      </c>
      <c r="D177" s="77"/>
      <c r="E177" s="77"/>
      <c r="F177" s="159"/>
      <c r="G177" s="158"/>
    </row>
    <row r="178" spans="1:7" x14ac:dyDescent="0.25">
      <c r="A178" s="43" t="s">
        <v>133</v>
      </c>
      <c r="D178" s="77">
        <v>0</v>
      </c>
      <c r="E178" s="77">
        <v>0</v>
      </c>
      <c r="F178" s="159"/>
      <c r="G178" s="158"/>
    </row>
    <row r="179" spans="1:7" x14ac:dyDescent="0.25">
      <c r="A179" s="43" t="s">
        <v>134</v>
      </c>
      <c r="D179" s="77">
        <v>4.3730709999999999E-4</v>
      </c>
      <c r="E179" s="77">
        <v>4.1995820000000002E-4</v>
      </c>
      <c r="F179" s="159"/>
      <c r="G179" s="158"/>
    </row>
    <row r="180" spans="1:7" x14ac:dyDescent="0.25">
      <c r="A180" s="43" t="s">
        <v>135</v>
      </c>
      <c r="D180" s="77">
        <v>5.0638050000000002E-4</v>
      </c>
      <c r="E180" s="77">
        <v>4.9420740000000001E-4</v>
      </c>
      <c r="F180" s="159"/>
      <c r="G180" s="158"/>
    </row>
    <row r="181" spans="1:7" x14ac:dyDescent="0.25">
      <c r="A181" s="43" t="s">
        <v>136</v>
      </c>
      <c r="D181" s="77">
        <v>7.9353832547546482E-4</v>
      </c>
      <c r="E181" s="77">
        <v>8.2699497979103818E-4</v>
      </c>
      <c r="F181" s="49"/>
      <c r="G181" s="158"/>
    </row>
    <row r="182" spans="1:7" x14ac:dyDescent="0.25">
      <c r="A182" s="43" t="s">
        <v>137</v>
      </c>
      <c r="D182" s="77">
        <v>4.3430648136886618E-4</v>
      </c>
      <c r="E182" s="77">
        <v>4.3529014494775954E-4</v>
      </c>
      <c r="F182" s="49"/>
      <c r="G182" s="158"/>
    </row>
    <row r="183" spans="1:7" x14ac:dyDescent="0.25">
      <c r="F183" s="49"/>
      <c r="G183" s="158"/>
    </row>
    <row r="184" spans="1:7" x14ac:dyDescent="0.25">
      <c r="A184" s="2" t="s">
        <v>138</v>
      </c>
      <c r="B184" s="2"/>
      <c r="C184" s="2"/>
      <c r="D184" s="86">
        <v>1064232.29</v>
      </c>
      <c r="F184" s="49"/>
      <c r="G184" s="158"/>
    </row>
    <row r="185" spans="1:7" x14ac:dyDescent="0.25">
      <c r="A185" s="2" t="s">
        <v>139</v>
      </c>
      <c r="B185" s="2"/>
      <c r="C185" s="2"/>
      <c r="D185" s="77">
        <v>7.9353832547546482E-4</v>
      </c>
      <c r="F185" s="49"/>
      <c r="G185" s="158"/>
    </row>
    <row r="186" spans="1:7" x14ac:dyDescent="0.25">
      <c r="A186" s="2" t="s">
        <v>140</v>
      </c>
      <c r="B186" s="2"/>
      <c r="C186" s="2"/>
      <c r="D186" s="77">
        <v>4.9000000000000002E-2</v>
      </c>
      <c r="F186" s="49"/>
      <c r="G186" s="158"/>
    </row>
    <row r="187" spans="1:7" x14ac:dyDescent="0.25">
      <c r="A187" s="2" t="s">
        <v>141</v>
      </c>
      <c r="B187" s="2"/>
      <c r="C187" s="2"/>
      <c r="D187" s="87" t="s">
        <v>142</v>
      </c>
      <c r="F187" s="49"/>
      <c r="G187" s="158"/>
    </row>
    <row r="188" spans="1:7" x14ac:dyDescent="0.25">
      <c r="F188" s="49"/>
      <c r="G188" s="158"/>
    </row>
    <row r="189" spans="1:7" x14ac:dyDescent="0.25">
      <c r="A189" s="3" t="s">
        <v>143</v>
      </c>
      <c r="F189" s="49"/>
      <c r="G189" s="158"/>
    </row>
    <row r="190" spans="1:7" x14ac:dyDescent="0.25">
      <c r="F190" s="49"/>
      <c r="G190" s="158"/>
    </row>
    <row r="191" spans="1:7" x14ac:dyDescent="0.25">
      <c r="A191" s="43"/>
      <c r="E191" s="88"/>
      <c r="F191" s="49"/>
      <c r="G191" s="158"/>
    </row>
    <row r="192" spans="1:7" x14ac:dyDescent="0.25">
      <c r="A192" s="43" t="s">
        <v>144</v>
      </c>
      <c r="E192" s="69"/>
      <c r="F192" s="49"/>
      <c r="G192" s="158"/>
    </row>
    <row r="193" spans="1:7" x14ac:dyDescent="0.25">
      <c r="A193" s="43" t="s">
        <v>145</v>
      </c>
      <c r="E193" s="69"/>
      <c r="F193" s="49"/>
      <c r="G193" s="158"/>
    </row>
    <row r="194" spans="1:7" x14ac:dyDescent="0.25">
      <c r="A194" s="43" t="s">
        <v>146</v>
      </c>
      <c r="E194" s="88"/>
      <c r="F194" s="49"/>
      <c r="G194" s="158"/>
    </row>
    <row r="195" spans="1:7" x14ac:dyDescent="0.25">
      <c r="A195" s="43" t="s">
        <v>147</v>
      </c>
      <c r="E195" s="88" t="s">
        <v>148</v>
      </c>
      <c r="F195" s="49"/>
      <c r="G195" s="158"/>
    </row>
    <row r="196" spans="1:7" x14ac:dyDescent="0.25">
      <c r="A196" s="43"/>
      <c r="E196" s="69"/>
      <c r="F196" s="49"/>
      <c r="G196" s="158"/>
    </row>
    <row r="197" spans="1:7" x14ac:dyDescent="0.25">
      <c r="A197" s="43" t="s">
        <v>149</v>
      </c>
      <c r="E197" s="69"/>
      <c r="F197" s="49"/>
      <c r="G197" s="158"/>
    </row>
    <row r="198" spans="1:7" x14ac:dyDescent="0.25">
      <c r="A198" s="43" t="s">
        <v>150</v>
      </c>
      <c r="E198" s="88" t="s">
        <v>148</v>
      </c>
      <c r="F198" s="49"/>
      <c r="G198" s="158"/>
    </row>
    <row r="199" spans="1:7" x14ac:dyDescent="0.25">
      <c r="A199" s="43"/>
      <c r="E199" s="69"/>
      <c r="F199" s="49"/>
      <c r="G199" s="158"/>
    </row>
    <row r="200" spans="1:7" x14ac:dyDescent="0.25">
      <c r="A200" s="43" t="s">
        <v>151</v>
      </c>
      <c r="E200" s="69"/>
      <c r="F200" s="49"/>
      <c r="G200" s="158"/>
    </row>
    <row r="201" spans="1:7" x14ac:dyDescent="0.25">
      <c r="A201" s="43" t="s">
        <v>152</v>
      </c>
      <c r="E201" s="88" t="s">
        <v>148</v>
      </c>
      <c r="F201" s="49"/>
      <c r="G201" s="158"/>
    </row>
    <row r="202" spans="1:7" x14ac:dyDescent="0.25">
      <c r="A202" s="43"/>
      <c r="E202" s="69"/>
      <c r="F202" s="49"/>
      <c r="G202" s="158"/>
    </row>
    <row r="203" spans="1:7" x14ac:dyDescent="0.25">
      <c r="A203" s="43" t="s">
        <v>153</v>
      </c>
      <c r="E203" s="69"/>
      <c r="F203" s="49"/>
      <c r="G203" s="158"/>
    </row>
    <row r="204" spans="1:7" x14ac:dyDescent="0.25">
      <c r="A204" s="43" t="s">
        <v>154</v>
      </c>
      <c r="E204" s="88" t="s">
        <v>148</v>
      </c>
      <c r="F204" s="49"/>
      <c r="G204" s="158"/>
    </row>
    <row r="205" spans="1:7" x14ac:dyDescent="0.25">
      <c r="A205" s="43"/>
      <c r="E205" s="88"/>
      <c r="F205" s="49"/>
      <c r="G205" s="158"/>
    </row>
    <row r="206" spans="1:7" x14ac:dyDescent="0.25">
      <c r="A206" s="43" t="s">
        <v>155</v>
      </c>
      <c r="E206" s="69"/>
      <c r="G206" s="158"/>
    </row>
    <row r="207" spans="1:7" x14ac:dyDescent="0.25">
      <c r="A207" s="43" t="s">
        <v>156</v>
      </c>
      <c r="E207" s="88" t="s">
        <v>148</v>
      </c>
      <c r="F207" s="46"/>
      <c r="G207" s="158"/>
    </row>
    <row r="208" spans="1:7" x14ac:dyDescent="0.25">
      <c r="G208" s="157"/>
    </row>
    <row r="209" spans="1:7" x14ac:dyDescent="0.25">
      <c r="G209" s="157"/>
    </row>
    <row r="210" spans="1:7" x14ac:dyDescent="0.25">
      <c r="F210" s="46"/>
      <c r="G210" s="157"/>
    </row>
    <row r="211" spans="1:7" x14ac:dyDescent="0.25">
      <c r="F211" s="46"/>
      <c r="G211" s="157"/>
    </row>
    <row r="212" spans="1:7" x14ac:dyDescent="0.25">
      <c r="F212" s="46"/>
      <c r="G212" s="157"/>
    </row>
    <row r="213" spans="1:7" x14ac:dyDescent="0.25">
      <c r="F213" s="46"/>
      <c r="G213" s="157"/>
    </row>
    <row r="214" spans="1:7" x14ac:dyDescent="0.25">
      <c r="A214" s="151"/>
      <c r="B214" s="151"/>
      <c r="C214" s="151"/>
      <c r="D214" s="151"/>
      <c r="E214" s="151"/>
      <c r="F214" s="46"/>
      <c r="G214" s="157"/>
    </row>
    <row r="215" spans="1:7" x14ac:dyDescent="0.25">
      <c r="A215" s="151"/>
      <c r="B215" s="151"/>
      <c r="C215" s="151"/>
      <c r="D215" s="151"/>
      <c r="E215" s="151"/>
      <c r="F215" s="46"/>
      <c r="G215" s="157"/>
    </row>
    <row r="216" spans="1:7" x14ac:dyDescent="0.25">
      <c r="A216" s="151"/>
      <c r="B216" s="151"/>
      <c r="C216" s="151"/>
      <c r="D216" s="151"/>
      <c r="E216" s="151"/>
      <c r="F216" s="46"/>
      <c r="G216" s="157"/>
    </row>
    <row r="217" spans="1:7" x14ac:dyDescent="0.25">
      <c r="A217" s="151"/>
      <c r="B217" s="151"/>
      <c r="C217" s="151"/>
      <c r="D217" s="151"/>
      <c r="E217" s="151"/>
      <c r="F217" s="46"/>
      <c r="G217" s="157"/>
    </row>
    <row r="218" spans="1:7" x14ac:dyDescent="0.25">
      <c r="A218" s="151"/>
      <c r="B218" s="151"/>
      <c r="C218" s="151"/>
      <c r="D218" s="151"/>
      <c r="E218" s="151"/>
      <c r="F218" s="46"/>
      <c r="G218" s="157"/>
    </row>
    <row r="219" spans="1:7" x14ac:dyDescent="0.25">
      <c r="A219" s="151"/>
      <c r="B219" s="151"/>
      <c r="C219" s="151"/>
      <c r="D219" s="151"/>
      <c r="E219" s="151"/>
      <c r="F219" s="46"/>
      <c r="G219" s="157"/>
    </row>
    <row r="220" spans="1:7" x14ac:dyDescent="0.25">
      <c r="A220" s="151"/>
      <c r="B220" s="151"/>
      <c r="C220" s="151"/>
      <c r="D220" s="151"/>
      <c r="E220" s="151"/>
      <c r="F220" s="46"/>
      <c r="G220" s="157"/>
    </row>
    <row r="221" spans="1:7" x14ac:dyDescent="0.25">
      <c r="F221" s="46"/>
      <c r="G221" s="157"/>
    </row>
    <row r="222" spans="1:7" x14ac:dyDescent="0.25">
      <c r="A222" s="151"/>
      <c r="B222" s="151"/>
      <c r="C222" s="151"/>
      <c r="D222" s="151"/>
      <c r="E222" s="151"/>
      <c r="F222" s="46"/>
      <c r="G222" s="157"/>
    </row>
    <row r="223" spans="1:7" x14ac:dyDescent="0.25">
      <c r="A223" s="151"/>
      <c r="B223" s="151"/>
      <c r="C223" s="151"/>
      <c r="D223" s="151"/>
      <c r="E223" s="151"/>
      <c r="F223" s="46"/>
      <c r="G223" s="157"/>
    </row>
    <row r="224" spans="1:7" x14ac:dyDescent="0.25">
      <c r="A224" s="151"/>
      <c r="B224" s="151"/>
      <c r="C224" s="151"/>
      <c r="D224" s="151"/>
      <c r="E224" s="151"/>
      <c r="F224" s="46"/>
      <c r="G224" s="157"/>
    </row>
    <row r="225" spans="1:7" x14ac:dyDescent="0.25">
      <c r="A225" s="151"/>
      <c r="B225" s="151"/>
      <c r="C225" s="151"/>
      <c r="D225" s="151"/>
      <c r="E225" s="151"/>
      <c r="F225" s="46"/>
      <c r="G225" s="157"/>
    </row>
    <row r="226" spans="1:7" x14ac:dyDescent="0.25">
      <c r="A226" s="151"/>
      <c r="B226" s="151"/>
      <c r="C226" s="151"/>
      <c r="D226" s="151"/>
      <c r="E226" s="151"/>
      <c r="F226" s="46"/>
      <c r="G226" s="157"/>
    </row>
    <row r="227" spans="1:7" x14ac:dyDescent="0.25">
      <c r="A227" s="151"/>
      <c r="B227" s="151"/>
      <c r="C227" s="151"/>
      <c r="D227" s="151"/>
      <c r="E227" s="151"/>
      <c r="F227" s="46"/>
      <c r="G227" s="157"/>
    </row>
    <row r="228" spans="1:7" x14ac:dyDescent="0.25">
      <c r="A228" s="151"/>
      <c r="B228" s="151"/>
      <c r="C228" s="151"/>
      <c r="D228" s="151"/>
      <c r="E228" s="151"/>
      <c r="F228" s="46"/>
      <c r="G228" s="157"/>
    </row>
    <row r="229" spans="1:7" x14ac:dyDescent="0.25">
      <c r="F229" s="46"/>
      <c r="G229" s="157"/>
    </row>
    <row r="230" spans="1:7" x14ac:dyDescent="0.25">
      <c r="F230" s="46"/>
      <c r="G230" s="157"/>
    </row>
    <row r="231" spans="1:7" x14ac:dyDescent="0.25">
      <c r="F231" s="46"/>
      <c r="G231" s="157"/>
    </row>
    <row r="232" spans="1:7" x14ac:dyDescent="0.25">
      <c r="F232" s="46"/>
      <c r="G232" s="157"/>
    </row>
    <row r="233" spans="1:7" x14ac:dyDescent="0.25">
      <c r="F233" s="46"/>
      <c r="G233" s="157"/>
    </row>
    <row r="234" spans="1:7" x14ac:dyDescent="0.25">
      <c r="F234" s="46"/>
      <c r="G234" s="157"/>
    </row>
    <row r="235" spans="1:7" x14ac:dyDescent="0.25">
      <c r="F235" s="46"/>
      <c r="G235" s="157"/>
    </row>
    <row r="236" spans="1:7" x14ac:dyDescent="0.25">
      <c r="F236" s="46"/>
      <c r="G236" s="157"/>
    </row>
    <row r="237" spans="1:7" x14ac:dyDescent="0.25">
      <c r="F237" s="46"/>
      <c r="G237" s="157"/>
    </row>
    <row r="238" spans="1:7" x14ac:dyDescent="0.25">
      <c r="F238" s="46"/>
      <c r="G238" s="157"/>
    </row>
    <row r="239" spans="1:7" x14ac:dyDescent="0.25">
      <c r="F239" s="46"/>
      <c r="G239" s="157"/>
    </row>
    <row r="240" spans="1:7" x14ac:dyDescent="0.25">
      <c r="F240" s="46"/>
      <c r="G240" s="157"/>
    </row>
    <row r="241" spans="6:7" x14ac:dyDescent="0.25">
      <c r="F241" s="46"/>
      <c r="G241" s="157"/>
    </row>
    <row r="242" spans="6:7" x14ac:dyDescent="0.25">
      <c r="F242" s="46"/>
      <c r="G242" s="157"/>
    </row>
    <row r="243" spans="6:7" x14ac:dyDescent="0.25">
      <c r="F243" s="46"/>
      <c r="G243" s="157"/>
    </row>
    <row r="244" spans="6:7" x14ac:dyDescent="0.25">
      <c r="F244" s="46"/>
      <c r="G244" s="157"/>
    </row>
    <row r="245" spans="6:7" x14ac:dyDescent="0.25">
      <c r="F245" s="46"/>
      <c r="G245" s="157"/>
    </row>
    <row r="246" spans="6:7" x14ac:dyDescent="0.25">
      <c r="F246" s="46"/>
      <c r="G246" s="157"/>
    </row>
    <row r="247" spans="6:7" x14ac:dyDescent="0.25">
      <c r="F247" s="46"/>
      <c r="G247" s="157"/>
    </row>
    <row r="248" spans="6:7" x14ac:dyDescent="0.25">
      <c r="F248" s="46"/>
      <c r="G248" s="157"/>
    </row>
    <row r="249" spans="6:7" x14ac:dyDescent="0.25">
      <c r="F249" s="46"/>
      <c r="G249" s="157"/>
    </row>
    <row r="250" spans="6:7" x14ac:dyDescent="0.25">
      <c r="F250" s="46"/>
      <c r="G250" s="157"/>
    </row>
    <row r="251" spans="6:7" x14ac:dyDescent="0.25">
      <c r="F251" s="46"/>
      <c r="G251" s="157"/>
    </row>
    <row r="252" spans="6:7" x14ac:dyDescent="0.25">
      <c r="F252" s="46"/>
      <c r="G252" s="157"/>
    </row>
    <row r="253" spans="6:7" x14ac:dyDescent="0.25">
      <c r="F253" s="46"/>
      <c r="G253" s="157"/>
    </row>
    <row r="254" spans="6:7" x14ac:dyDescent="0.25">
      <c r="F254" s="46"/>
      <c r="G254" s="157"/>
    </row>
    <row r="255" spans="6:7" x14ac:dyDescent="0.25">
      <c r="F255" s="46"/>
      <c r="G255" s="157"/>
    </row>
    <row r="256" spans="6:7" x14ac:dyDescent="0.25">
      <c r="F256" s="46"/>
      <c r="G256" s="157"/>
    </row>
    <row r="257" spans="6:7" x14ac:dyDescent="0.25">
      <c r="F257" s="46"/>
      <c r="G257" s="157"/>
    </row>
    <row r="258" spans="6:7" x14ac:dyDescent="0.25">
      <c r="F258" s="46"/>
      <c r="G258" s="157"/>
    </row>
    <row r="259" spans="6:7" x14ac:dyDescent="0.25">
      <c r="F259" s="46"/>
      <c r="G259" s="157"/>
    </row>
    <row r="260" spans="6:7" x14ac:dyDescent="0.25">
      <c r="F260" s="46"/>
      <c r="G260" s="157"/>
    </row>
    <row r="261" spans="6:7" x14ac:dyDescent="0.25">
      <c r="F261" s="46"/>
      <c r="G261" s="157"/>
    </row>
    <row r="262" spans="6:7" x14ac:dyDescent="0.25">
      <c r="F262" s="46"/>
      <c r="G262" s="157"/>
    </row>
    <row r="263" spans="6:7" x14ac:dyDescent="0.25">
      <c r="F263" s="46"/>
      <c r="G263" s="157"/>
    </row>
    <row r="264" spans="6:7" x14ac:dyDescent="0.25">
      <c r="F264" s="46"/>
      <c r="G264" s="157"/>
    </row>
    <row r="265" spans="6:7" x14ac:dyDescent="0.25">
      <c r="F265" s="46"/>
      <c r="G265" s="157"/>
    </row>
    <row r="266" spans="6:7" x14ac:dyDescent="0.25">
      <c r="F266" s="46"/>
      <c r="G266" s="157"/>
    </row>
    <row r="267" spans="6:7" x14ac:dyDescent="0.25">
      <c r="F267" s="46"/>
      <c r="G267" s="157"/>
    </row>
    <row r="268" spans="6:7" x14ac:dyDescent="0.25">
      <c r="F268" s="46"/>
      <c r="G268" s="157"/>
    </row>
    <row r="269" spans="6:7" x14ac:dyDescent="0.25">
      <c r="F269" s="46"/>
      <c r="G269" s="157"/>
    </row>
    <row r="270" spans="6:7" x14ac:dyDescent="0.25">
      <c r="F270" s="46"/>
      <c r="G270" s="157"/>
    </row>
    <row r="271" spans="6:7" x14ac:dyDescent="0.25">
      <c r="F271" s="46"/>
      <c r="G271" s="157"/>
    </row>
    <row r="272" spans="6:7" x14ac:dyDescent="0.25">
      <c r="F272" s="46"/>
      <c r="G272" s="157"/>
    </row>
    <row r="273" spans="6:7" x14ac:dyDescent="0.25">
      <c r="F273" s="46"/>
      <c r="G273" s="157"/>
    </row>
    <row r="274" spans="6:7" x14ac:dyDescent="0.25">
      <c r="F274" s="46"/>
      <c r="G274" s="157"/>
    </row>
    <row r="275" spans="6:7" x14ac:dyDescent="0.25">
      <c r="F275" s="46"/>
      <c r="G275" s="157"/>
    </row>
    <row r="276" spans="6:7" x14ac:dyDescent="0.25">
      <c r="F276" s="46"/>
      <c r="G276" s="157"/>
    </row>
    <row r="277" spans="6:7" x14ac:dyDescent="0.25">
      <c r="F277" s="46"/>
      <c r="G277" s="157"/>
    </row>
    <row r="278" spans="6:7" x14ac:dyDescent="0.25">
      <c r="F278" s="46"/>
      <c r="G278" s="1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278"/>
  <sheetViews>
    <sheetView showRuler="0" zoomScale="80" zoomScaleNormal="80" zoomScaleSheetLayoutView="90" workbookViewId="0">
      <selection sqref="A1:XFD1048576"/>
    </sheetView>
  </sheetViews>
  <sheetFormatPr defaultColWidth="9.140625" defaultRowHeight="18" x14ac:dyDescent="0.25"/>
  <cols>
    <col min="1" max="1" width="34.5703125" style="3" customWidth="1"/>
    <col min="2" max="2" width="23.85546875" style="3" customWidth="1"/>
    <col min="3" max="3" width="26.85546875" style="3" customWidth="1"/>
    <col min="4" max="4" width="24.7109375" style="3" customWidth="1"/>
    <col min="5" max="5" width="39.28515625" style="3" bestFit="1" customWidth="1"/>
    <col min="6" max="6" width="23.85546875" style="4" customWidth="1"/>
    <col min="7" max="7" width="34.5703125" style="152" customWidth="1"/>
    <col min="8" max="9" width="34.5703125" style="3" customWidth="1"/>
    <col min="10" max="10" width="9.140625" style="3"/>
    <col min="11" max="11" width="9.5703125" style="3" bestFit="1" customWidth="1"/>
    <col min="12" max="16384" width="9.140625" style="3"/>
  </cols>
  <sheetData>
    <row r="1" spans="1:13" x14ac:dyDescent="0.25">
      <c r="A1" s="1" t="s">
        <v>0</v>
      </c>
      <c r="B1" s="2"/>
    </row>
    <row r="2" spans="1:13" ht="15.75" customHeight="1" x14ac:dyDescent="0.3">
      <c r="A2" s="2"/>
      <c r="B2" s="2"/>
      <c r="C2" s="5"/>
    </row>
    <row r="3" spans="1:13" ht="15.75" customHeight="1" x14ac:dyDescent="0.3">
      <c r="A3" s="2" t="s">
        <v>1</v>
      </c>
      <c r="B3" s="6">
        <f>[1]Notes!C20</f>
        <v>43039</v>
      </c>
      <c r="C3" s="7" t="s">
        <v>2</v>
      </c>
      <c r="D3" s="3">
        <f>[1]Notes!C30</f>
        <v>30</v>
      </c>
      <c r="E3" s="3" t="s">
        <v>3</v>
      </c>
      <c r="F3" s="8">
        <f>[1]Notes!C19+1</f>
        <v>43009</v>
      </c>
      <c r="G3" s="3"/>
    </row>
    <row r="4" spans="1:13" ht="15.75" customHeight="1" x14ac:dyDescent="0.3">
      <c r="A4" s="2" t="s">
        <v>4</v>
      </c>
      <c r="B4" s="6">
        <f>Curr_DistDate</f>
        <v>43054</v>
      </c>
      <c r="C4" s="7" t="s">
        <v>5</v>
      </c>
      <c r="D4" s="9">
        <f>[1]Notes!C31</f>
        <v>30</v>
      </c>
      <c r="E4" s="3" t="s">
        <v>6</v>
      </c>
      <c r="F4" s="8">
        <f>[1]Notes!C20</f>
        <v>43039</v>
      </c>
      <c r="G4" s="3"/>
    </row>
    <row r="5" spans="1:13" ht="17.25" customHeight="1" x14ac:dyDescent="0.3">
      <c r="A5" s="2"/>
      <c r="B5" s="2"/>
      <c r="C5" s="5"/>
      <c r="E5" s="3" t="s">
        <v>7</v>
      </c>
      <c r="F5" s="8">
        <f>IF(Curr_DistDate&lt;&gt;First_DistDate,Prev_DistDate,[1]Notes!C15)</f>
        <v>43024</v>
      </c>
      <c r="G5" s="3"/>
    </row>
    <row r="6" spans="1:13" ht="15.75" customHeight="1" x14ac:dyDescent="0.3">
      <c r="A6" s="2"/>
      <c r="B6" s="2"/>
      <c r="C6" s="5"/>
      <c r="E6" s="3" t="s">
        <v>8</v>
      </c>
      <c r="F6" s="8">
        <f>Curr_DistDate</f>
        <v>43054</v>
      </c>
      <c r="G6" s="3"/>
    </row>
    <row r="7" spans="1:13" x14ac:dyDescent="0.25">
      <c r="A7" s="10"/>
      <c r="B7" s="11"/>
      <c r="C7" s="12"/>
      <c r="D7" s="13"/>
      <c r="E7" s="10"/>
      <c r="F7" s="14"/>
    </row>
    <row r="8" spans="1:13" x14ac:dyDescent="0.25">
      <c r="A8" s="10"/>
      <c r="B8" s="10"/>
      <c r="C8" s="12"/>
      <c r="D8" s="13"/>
      <c r="E8" s="10"/>
      <c r="F8" s="14"/>
    </row>
    <row r="9" spans="1:13" x14ac:dyDescent="0.25">
      <c r="A9" s="15"/>
      <c r="B9" s="16" t="s">
        <v>9</v>
      </c>
      <c r="C9" s="17" t="s">
        <v>10</v>
      </c>
      <c r="D9" s="17" t="s">
        <v>11</v>
      </c>
      <c r="E9" s="17" t="s">
        <v>12</v>
      </c>
      <c r="F9" s="18" t="s">
        <v>13</v>
      </c>
    </row>
    <row r="10" spans="1:13" x14ac:dyDescent="0.25">
      <c r="A10" s="15" t="s">
        <v>14</v>
      </c>
      <c r="B10" s="19"/>
      <c r="C10" s="153">
        <f>VLOOKUP("0609_COLLATERAL_BALANCE",'[1]Initial Data'!B:F,3,FALSE)</f>
        <v>1543518690.5</v>
      </c>
      <c r="D10" s="21">
        <f>Coll_BegBal</f>
        <v>1442453828.49</v>
      </c>
      <c r="E10" s="22">
        <f>Coll_EndBal</f>
        <v>1390265929.8199999</v>
      </c>
      <c r="F10" s="23">
        <f>IF(C12&lt;=0,0,E10/C12)</f>
        <v>0.96530542922611384</v>
      </c>
      <c r="G10" s="154"/>
      <c r="H10" s="66"/>
      <c r="I10" s="66"/>
      <c r="J10" s="66"/>
      <c r="K10" s="66"/>
      <c r="L10" s="66"/>
      <c r="M10" s="66"/>
    </row>
    <row r="11" spans="1:13" x14ac:dyDescent="0.25">
      <c r="A11" s="15" t="s">
        <v>15</v>
      </c>
      <c r="B11" s="19"/>
      <c r="C11" s="155">
        <f>VLOOKUP("OVERCOLLATERAL_BALANCE",'[1]Initial Data'!B:F,3,FALSE)</f>
        <v>103284451.95999999</v>
      </c>
      <c r="D11" s="21">
        <f>OC_BegBal</f>
        <v>94196410.510000005</v>
      </c>
      <c r="E11" s="22">
        <f>OC_EndBal</f>
        <v>89610234.810000002</v>
      </c>
      <c r="F11" s="23"/>
      <c r="G11" s="154"/>
      <c r="H11" s="66"/>
      <c r="I11" s="66"/>
      <c r="J11" s="66"/>
      <c r="K11" s="66"/>
      <c r="L11" s="66"/>
      <c r="M11" s="66"/>
    </row>
    <row r="12" spans="1:13" x14ac:dyDescent="0.25">
      <c r="A12" s="15" t="s">
        <v>16</v>
      </c>
      <c r="B12" s="19"/>
      <c r="C12" s="156">
        <f>C10-C11</f>
        <v>1440234238.54</v>
      </c>
      <c r="D12" s="21">
        <f>Adj_BegBal</f>
        <v>1348257417.98</v>
      </c>
      <c r="E12" s="22">
        <f>Adj_EndBal</f>
        <v>1300655695.01</v>
      </c>
      <c r="F12" s="23"/>
      <c r="G12" s="154"/>
      <c r="H12" s="66"/>
      <c r="I12" s="66"/>
      <c r="J12" s="66"/>
      <c r="K12" s="66"/>
      <c r="L12" s="66"/>
      <c r="M12" s="66"/>
    </row>
    <row r="13" spans="1:13" x14ac:dyDescent="0.25">
      <c r="A13" s="15" t="s">
        <v>17</v>
      </c>
      <c r="B13" s="10"/>
      <c r="C13" s="156">
        <f>SUM(C14:C19)</f>
        <v>1440234238.54</v>
      </c>
      <c r="D13" s="21">
        <f>SUM(D14:D19)</f>
        <v>1348257417.98</v>
      </c>
      <c r="E13" s="22">
        <f>SUM(E14:E19)</f>
        <v>1300655695.01</v>
      </c>
      <c r="F13" s="23">
        <f>IF(C13&lt;=0,0,E13/C13)</f>
        <v>0.90308622042516218</v>
      </c>
      <c r="G13" s="154"/>
      <c r="H13" s="40"/>
      <c r="I13" s="66"/>
      <c r="J13" s="66"/>
      <c r="K13" s="66"/>
      <c r="L13" s="66"/>
      <c r="M13" s="66"/>
    </row>
    <row r="14" spans="1:13" x14ac:dyDescent="0.25">
      <c r="A14" s="26" t="s">
        <v>18</v>
      </c>
      <c r="B14" s="27">
        <f>[1]Notes!$F$4</f>
        <v>1.2699999999999999E-2</v>
      </c>
      <c r="C14" s="155">
        <f>[1]Notes!$B$4</f>
        <v>330000000</v>
      </c>
      <c r="D14" s="21">
        <f>[1]Notes!C4</f>
        <v>238023179.44</v>
      </c>
      <c r="E14" s="22">
        <f>[1]Notes!P4</f>
        <v>190421456.46999997</v>
      </c>
      <c r="F14" s="23">
        <f t="shared" ref="F14:F19" si="0">IF(C14&lt;=0,0,E14/C14)</f>
        <v>0.57703471657575744</v>
      </c>
      <c r="G14" s="154"/>
      <c r="H14" s="40"/>
      <c r="I14" s="66"/>
      <c r="J14" s="66"/>
      <c r="K14" s="66"/>
      <c r="L14" s="66"/>
      <c r="M14" s="66"/>
    </row>
    <row r="15" spans="1:13" x14ac:dyDescent="0.25">
      <c r="A15" s="26" t="s">
        <v>19</v>
      </c>
      <c r="B15" s="27">
        <f>[1]Notes!$F$5</f>
        <v>1.5599999999999999E-2</v>
      </c>
      <c r="C15" s="155">
        <f>[1]Notes!$B$5</f>
        <v>350000000</v>
      </c>
      <c r="D15" s="21">
        <f>[1]Notes!C5</f>
        <v>350000000</v>
      </c>
      <c r="E15" s="22">
        <f>[1]Notes!P5</f>
        <v>350000000</v>
      </c>
      <c r="F15" s="23">
        <f t="shared" si="0"/>
        <v>1</v>
      </c>
      <c r="G15" s="154"/>
      <c r="I15" s="66"/>
      <c r="J15" s="66"/>
      <c r="K15" s="66"/>
      <c r="L15" s="66"/>
      <c r="M15" s="66"/>
    </row>
    <row r="16" spans="1:13" x14ac:dyDescent="0.25">
      <c r="A16" s="26" t="s">
        <v>20</v>
      </c>
      <c r="B16" s="27">
        <f>[1]Notes!$F$6</f>
        <v>1.3388899999999999E-2</v>
      </c>
      <c r="C16" s="155">
        <f>[1]Notes!$B$6</f>
        <v>189000000</v>
      </c>
      <c r="D16" s="21">
        <f>[1]Notes!C6</f>
        <v>189000000</v>
      </c>
      <c r="E16" s="22">
        <f>[1]Notes!P6</f>
        <v>189000000</v>
      </c>
      <c r="F16" s="23">
        <f>IF(C16&lt;=0,0,E16/C16)</f>
        <v>1</v>
      </c>
      <c r="G16" s="154"/>
      <c r="I16" s="66"/>
      <c r="J16" s="66"/>
      <c r="K16" s="66"/>
      <c r="L16" s="66"/>
      <c r="M16" s="66"/>
    </row>
    <row r="17" spans="1:13" x14ac:dyDescent="0.25">
      <c r="A17" s="26" t="s">
        <v>21</v>
      </c>
      <c r="B17" s="27">
        <f>[1]Notes!$F$7</f>
        <v>1.7500000000000002E-2</v>
      </c>
      <c r="C17" s="155">
        <f>[1]Notes!$B$7</f>
        <v>389000000</v>
      </c>
      <c r="D17" s="21">
        <f>[1]Notes!C7</f>
        <v>389000000</v>
      </c>
      <c r="E17" s="22">
        <f>[1]Notes!P7</f>
        <v>389000000</v>
      </c>
      <c r="F17" s="23">
        <f t="shared" si="0"/>
        <v>1</v>
      </c>
      <c r="G17" s="154"/>
      <c r="I17" s="66"/>
      <c r="J17" s="66"/>
      <c r="K17" s="66"/>
      <c r="L17" s="66"/>
      <c r="M17" s="66"/>
    </row>
    <row r="18" spans="1:13" x14ac:dyDescent="0.25">
      <c r="A18" s="26" t="s">
        <v>22</v>
      </c>
      <c r="B18" s="27">
        <f>[1]Notes!$F$8</f>
        <v>1.95E-2</v>
      </c>
      <c r="C18" s="155">
        <f>[1]Notes!$B$8</f>
        <v>124620000</v>
      </c>
      <c r="D18" s="21">
        <f>[1]Notes!C8</f>
        <v>124620000</v>
      </c>
      <c r="E18" s="22">
        <f>[1]Notes!P8</f>
        <v>124620000</v>
      </c>
      <c r="F18" s="23">
        <f t="shared" si="0"/>
        <v>1</v>
      </c>
      <c r="I18" s="66"/>
      <c r="J18" s="66"/>
      <c r="K18" s="66"/>
      <c r="L18" s="66"/>
      <c r="M18" s="66"/>
    </row>
    <row r="19" spans="1:13" x14ac:dyDescent="0.25">
      <c r="A19" s="26" t="s">
        <v>23</v>
      </c>
      <c r="B19" s="27">
        <f>IF(OR(Curr_DistDate&gt;=A2_FinalDist,Events_of_Default="Yes",Rescission="Yes"),A2a_BegBal,IF(AND(A2a_BegBal&lt;&gt;0,A1_EndBal=0),MIN(A2a_BegBal,MAX(0,(Adj_BegBal-Adj_EndBal-C18)*'Oct 17'!C15/SUM('Oct 17'!C15:C16))),0))</f>
        <v>0</v>
      </c>
      <c r="C19" s="153">
        <f>[1]Notes!$B$9</f>
        <v>57614238.539999999</v>
      </c>
      <c r="D19" s="21">
        <f>[1]Notes!C9</f>
        <v>57614238.539999999</v>
      </c>
      <c r="E19" s="22">
        <f>[1]Notes!P9</f>
        <v>57614238.539999999</v>
      </c>
      <c r="F19" s="23">
        <f t="shared" si="0"/>
        <v>1</v>
      </c>
      <c r="I19" s="66"/>
      <c r="J19" s="66"/>
      <c r="K19" s="66"/>
      <c r="L19" s="66"/>
      <c r="M19" s="66"/>
    </row>
    <row r="20" spans="1:13" x14ac:dyDescent="0.25">
      <c r="A20" s="28"/>
      <c r="B20" s="29"/>
      <c r="C20" s="30"/>
      <c r="D20" s="30"/>
      <c r="E20" s="30"/>
      <c r="F20" s="31"/>
    </row>
    <row r="21" spans="1:13" x14ac:dyDescent="0.25">
      <c r="A21" s="28"/>
      <c r="B21" s="29"/>
      <c r="C21" s="30"/>
      <c r="D21" s="30"/>
      <c r="E21" s="30"/>
      <c r="F21" s="32"/>
    </row>
    <row r="22" spans="1:13" ht="54" x14ac:dyDescent="0.25">
      <c r="A22" s="28"/>
      <c r="B22" s="33" t="s">
        <v>24</v>
      </c>
      <c r="C22" s="33" t="s">
        <v>25</v>
      </c>
      <c r="D22" s="34" t="s">
        <v>26</v>
      </c>
      <c r="E22" s="34" t="s">
        <v>27</v>
      </c>
      <c r="F22" s="32"/>
    </row>
    <row r="23" spans="1:13" x14ac:dyDescent="0.25">
      <c r="A23" s="28" t="s">
        <v>18</v>
      </c>
      <c r="B23" s="21">
        <f>[1]Notes!N4</f>
        <v>47601722.970000029</v>
      </c>
      <c r="C23" s="21">
        <f>[1]Notes!K4</f>
        <v>251907.86</v>
      </c>
      <c r="D23" s="35">
        <f>IF(C15&lt;=0,0,B23/(C14/1000))</f>
        <v>144.24764536363645</v>
      </c>
      <c r="E23" s="36">
        <f>IF(C15&lt;=0,0,C23/(C14/1000))</f>
        <v>0.76335715151515149</v>
      </c>
      <c r="F23" s="32"/>
      <c r="G23" s="154"/>
    </row>
    <row r="24" spans="1:13" x14ac:dyDescent="0.25">
      <c r="A24" s="28" t="s">
        <v>19</v>
      </c>
      <c r="B24" s="21">
        <f>[1]Notes!N5</f>
        <v>0</v>
      </c>
      <c r="C24" s="21">
        <f>[1]Notes!K5</f>
        <v>455000</v>
      </c>
      <c r="D24" s="35">
        <f>IF(C17&lt;=0,0,B24/(C15/1000))</f>
        <v>0</v>
      </c>
      <c r="E24" s="36">
        <f>IF(C17&lt;=0,0,C24/(C15/1000))</f>
        <v>1.3</v>
      </c>
      <c r="F24" s="32"/>
      <c r="G24" s="154"/>
    </row>
    <row r="25" spans="1:13" x14ac:dyDescent="0.25">
      <c r="A25" s="28" t="s">
        <v>20</v>
      </c>
      <c r="B25" s="21">
        <f>[1]Notes!N6</f>
        <v>0</v>
      </c>
      <c r="C25" s="21">
        <f>[1]Notes!K6</f>
        <v>210875.18</v>
      </c>
      <c r="D25" s="35">
        <f>IF(C18&lt;=0,0,B25/(C16/1000))</f>
        <v>0</v>
      </c>
      <c r="E25" s="36">
        <f>IF(C18&lt;=0,0,C25/(C16/1000))</f>
        <v>1.115741693121693</v>
      </c>
      <c r="F25" s="32"/>
      <c r="G25" s="154"/>
    </row>
    <row r="26" spans="1:13" x14ac:dyDescent="0.25">
      <c r="A26" s="28" t="s">
        <v>21</v>
      </c>
      <c r="B26" s="21">
        <f>[1]Notes!N7</f>
        <v>0</v>
      </c>
      <c r="C26" s="21">
        <f>[1]Notes!K7</f>
        <v>567291.67000000004</v>
      </c>
      <c r="D26" s="35">
        <f>IF(C18&lt;=0,0,B26/(C17/1000))</f>
        <v>0</v>
      </c>
      <c r="E26" s="36">
        <f>IF(C18&lt;=0,0,C26/(C17/1000))</f>
        <v>1.4583333419023137</v>
      </c>
      <c r="F26" s="32"/>
      <c r="G26" s="154"/>
    </row>
    <row r="27" spans="1:13" x14ac:dyDescent="0.25">
      <c r="A27" s="28" t="s">
        <v>22</v>
      </c>
      <c r="B27" s="21">
        <f>[1]Notes!N8</f>
        <v>0</v>
      </c>
      <c r="C27" s="21">
        <f>[1]Notes!K8</f>
        <v>202507.5</v>
      </c>
      <c r="D27" s="35">
        <f>IF(C19&lt;=0,0,B27/(C18/1000))</f>
        <v>0</v>
      </c>
      <c r="E27" s="36">
        <f>IF(C19&lt;=0,0,C27/(C18/1000))</f>
        <v>1.625</v>
      </c>
      <c r="F27" s="32"/>
      <c r="G27" s="154"/>
    </row>
    <row r="28" spans="1:13" x14ac:dyDescent="0.25">
      <c r="A28" s="28" t="s">
        <v>23</v>
      </c>
      <c r="B28" s="21">
        <f>[1]Notes!N9</f>
        <v>0</v>
      </c>
      <c r="C28" s="21">
        <f>[1]Notes!K9</f>
        <v>0</v>
      </c>
      <c r="D28" s="35">
        <f>IF(C20&lt;=0,0,B28/(C19/1000))</f>
        <v>0</v>
      </c>
      <c r="E28" s="36">
        <f>IF(C20&lt;=0,0,C28/(C19/1000))</f>
        <v>0</v>
      </c>
      <c r="F28" s="32"/>
    </row>
    <row r="29" spans="1:13" ht="18.75" thickBot="1" x14ac:dyDescent="0.3">
      <c r="A29" s="37" t="s">
        <v>28</v>
      </c>
      <c r="B29" s="38">
        <f>SUM(B23:B28)</f>
        <v>47601722.970000029</v>
      </c>
      <c r="C29" s="38">
        <f>SUM(C23:C28)</f>
        <v>1687582.21</v>
      </c>
      <c r="D29" s="39"/>
      <c r="E29" s="30"/>
      <c r="F29" s="32"/>
    </row>
    <row r="30" spans="1:13" x14ac:dyDescent="0.25">
      <c r="B30" s="40"/>
      <c r="C30" s="40"/>
      <c r="D30" s="41"/>
      <c r="E30" s="40"/>
      <c r="F30" s="42"/>
    </row>
    <row r="31" spans="1:13" x14ac:dyDescent="0.25">
      <c r="A31" s="43"/>
      <c r="B31" s="44"/>
      <c r="C31" s="40"/>
      <c r="D31" s="40"/>
      <c r="E31" s="40"/>
      <c r="F31" s="42"/>
    </row>
    <row r="32" spans="1:13" x14ac:dyDescent="0.25">
      <c r="A32" s="3" t="s">
        <v>29</v>
      </c>
      <c r="E32" s="45"/>
    </row>
    <row r="33" spans="1:7" x14ac:dyDescent="0.25">
      <c r="E33" s="45"/>
      <c r="F33" s="46"/>
      <c r="G33" s="157"/>
    </row>
    <row r="34" spans="1:7" x14ac:dyDescent="0.25">
      <c r="A34" s="43" t="s">
        <v>30</v>
      </c>
      <c r="F34" s="46"/>
      <c r="G34" s="157"/>
    </row>
    <row r="35" spans="1:7" x14ac:dyDescent="0.25">
      <c r="A35" s="47" t="s">
        <v>31</v>
      </c>
      <c r="E35" s="48">
        <f>[1]Sources!B6</f>
        <v>1975296.85</v>
      </c>
      <c r="F35" s="49"/>
      <c r="G35" s="158"/>
    </row>
    <row r="36" spans="1:7" x14ac:dyDescent="0.25">
      <c r="A36" s="47" t="s">
        <v>32</v>
      </c>
      <c r="E36" s="50">
        <f>[1]Sources!B27</f>
        <v>0</v>
      </c>
      <c r="F36" s="49"/>
      <c r="G36" s="158"/>
    </row>
    <row r="37" spans="1:7" x14ac:dyDescent="0.25">
      <c r="A37" s="43" t="s">
        <v>33</v>
      </c>
      <c r="E37" s="48">
        <f>SUM(E35:E36)</f>
        <v>1975296.85</v>
      </c>
      <c r="F37" s="49"/>
      <c r="G37" s="158"/>
    </row>
    <row r="38" spans="1:7" x14ac:dyDescent="0.25">
      <c r="E38" s="51"/>
      <c r="F38" s="49"/>
      <c r="G38" s="158"/>
    </row>
    <row r="39" spans="1:7" x14ac:dyDescent="0.25">
      <c r="A39" s="43" t="s">
        <v>34</v>
      </c>
      <c r="E39" s="51"/>
      <c r="F39" s="49"/>
      <c r="G39" s="158"/>
    </row>
    <row r="40" spans="1:7" x14ac:dyDescent="0.25">
      <c r="A40" s="47" t="s">
        <v>35</v>
      </c>
      <c r="E40" s="48">
        <f>[1]Sources!B14</f>
        <v>51532093.210000001</v>
      </c>
      <c r="F40" s="49"/>
      <c r="G40" s="158"/>
    </row>
    <row r="41" spans="1:7" x14ac:dyDescent="0.25">
      <c r="A41" s="47" t="s">
        <v>36</v>
      </c>
      <c r="E41" s="50">
        <f>[1]Sources!B28</f>
        <v>0</v>
      </c>
      <c r="F41" s="49"/>
      <c r="G41" s="158"/>
    </row>
    <row r="42" spans="1:7" x14ac:dyDescent="0.25">
      <c r="A42" s="43" t="s">
        <v>37</v>
      </c>
      <c r="E42" s="48">
        <f>SUM(E40:E41)</f>
        <v>51532093.210000001</v>
      </c>
      <c r="F42" s="49"/>
      <c r="G42" s="158"/>
    </row>
    <row r="43" spans="1:7" x14ac:dyDescent="0.25">
      <c r="A43" s="47"/>
      <c r="E43" s="52"/>
      <c r="F43" s="49"/>
      <c r="G43" s="158"/>
    </row>
    <row r="44" spans="1:7" x14ac:dyDescent="0.25">
      <c r="A44" s="43" t="s">
        <v>38</v>
      </c>
      <c r="E44" s="48">
        <f>[1]Sources!B15</f>
        <v>89148.04</v>
      </c>
      <c r="F44" s="49"/>
      <c r="G44" s="158"/>
    </row>
    <row r="45" spans="1:7" x14ac:dyDescent="0.25">
      <c r="A45" s="43"/>
      <c r="E45" s="48"/>
      <c r="F45" s="49"/>
      <c r="G45" s="158"/>
    </row>
    <row r="46" spans="1:7" x14ac:dyDescent="0.25">
      <c r="A46" s="43"/>
      <c r="E46" s="53"/>
      <c r="F46" s="49"/>
      <c r="G46" s="158"/>
    </row>
    <row r="47" spans="1:7" ht="18.75" thickBot="1" x14ac:dyDescent="0.3">
      <c r="A47" s="3" t="s">
        <v>39</v>
      </c>
      <c r="E47" s="54">
        <f>E37+E42+E44</f>
        <v>53596538.100000001</v>
      </c>
      <c r="F47" s="49"/>
      <c r="G47" s="158"/>
    </row>
    <row r="48" spans="1:7" ht="18.75" thickTop="1" x14ac:dyDescent="0.25">
      <c r="E48" s="55"/>
      <c r="F48" s="49"/>
      <c r="G48" s="158"/>
    </row>
    <row r="49" spans="1:7" x14ac:dyDescent="0.25">
      <c r="A49" s="3" t="s">
        <v>40</v>
      </c>
      <c r="D49" s="56"/>
      <c r="E49" s="57"/>
      <c r="F49" s="49"/>
      <c r="G49" s="158"/>
    </row>
    <row r="50" spans="1:7" x14ac:dyDescent="0.25">
      <c r="D50" s="58" t="s">
        <v>41</v>
      </c>
      <c r="E50" s="58" t="s">
        <v>42</v>
      </c>
      <c r="F50" s="49"/>
      <c r="G50" s="158"/>
    </row>
    <row r="51" spans="1:7" x14ac:dyDescent="0.25">
      <c r="A51" s="43" t="s">
        <v>43</v>
      </c>
      <c r="D51" s="59">
        <f>[1]Collateral!C4</f>
        <v>88104</v>
      </c>
      <c r="E51" s="53">
        <f>Adj_BegBal</f>
        <v>1348257417.98</v>
      </c>
      <c r="F51" s="49"/>
      <c r="G51" s="158"/>
    </row>
    <row r="52" spans="1:7" x14ac:dyDescent="0.25">
      <c r="A52" s="43" t="s">
        <v>44</v>
      </c>
      <c r="D52" s="60"/>
      <c r="E52" s="50">
        <f>D12-E12</f>
        <v>47601722.970000029</v>
      </c>
      <c r="F52" s="49"/>
      <c r="G52" s="158"/>
    </row>
    <row r="53" spans="1:7" x14ac:dyDescent="0.25">
      <c r="A53" s="43"/>
      <c r="D53" s="61">
        <f>[1]Collateral!C5</f>
        <v>87008</v>
      </c>
      <c r="E53" s="62">
        <f>E51-E52</f>
        <v>1300655695.01</v>
      </c>
      <c r="F53" s="49"/>
      <c r="G53" s="158"/>
    </row>
    <row r="54" spans="1:7" x14ac:dyDescent="0.25">
      <c r="F54" s="49"/>
      <c r="G54" s="158"/>
    </row>
    <row r="55" spans="1:7" x14ac:dyDescent="0.25">
      <c r="A55" s="3" t="s">
        <v>45</v>
      </c>
      <c r="E55" s="56"/>
      <c r="F55" s="49"/>
      <c r="G55" s="158"/>
    </row>
    <row r="56" spans="1:7" x14ac:dyDescent="0.25">
      <c r="F56" s="49"/>
      <c r="G56" s="158"/>
    </row>
    <row r="57" spans="1:7" x14ac:dyDescent="0.25">
      <c r="A57" s="43" t="s">
        <v>39</v>
      </c>
      <c r="E57" s="63">
        <f>E47</f>
        <v>53596538.100000001</v>
      </c>
      <c r="F57" s="49"/>
      <c r="G57" s="158"/>
    </row>
    <row r="58" spans="1:7" x14ac:dyDescent="0.25">
      <c r="A58" s="43" t="s">
        <v>46</v>
      </c>
      <c r="E58" s="63">
        <f>'[1]Credit Support'!B6</f>
        <v>0</v>
      </c>
      <c r="F58" s="49"/>
      <c r="G58" s="158"/>
    </row>
    <row r="59" spans="1:7" x14ac:dyDescent="0.25">
      <c r="A59" s="43" t="s">
        <v>47</v>
      </c>
      <c r="E59" s="64">
        <f>SUM(E57:E58)</f>
        <v>53596538.100000001</v>
      </c>
      <c r="F59" s="49"/>
      <c r="G59" s="158"/>
    </row>
    <row r="60" spans="1:7" x14ac:dyDescent="0.25">
      <c r="F60" s="49"/>
      <c r="G60" s="158"/>
    </row>
    <row r="61" spans="1:7" x14ac:dyDescent="0.25">
      <c r="A61" s="43" t="s">
        <v>48</v>
      </c>
      <c r="E61" s="40">
        <f>[1]Waterfall!B9</f>
        <v>0</v>
      </c>
      <c r="F61" s="49"/>
      <c r="G61" s="158"/>
    </row>
    <row r="62" spans="1:7" x14ac:dyDescent="0.25">
      <c r="F62" s="49"/>
      <c r="G62" s="158"/>
    </row>
    <row r="63" spans="1:7" x14ac:dyDescent="0.25">
      <c r="A63" s="43" t="s">
        <v>49</v>
      </c>
      <c r="F63" s="49"/>
      <c r="G63" s="158"/>
    </row>
    <row r="64" spans="1:7" x14ac:dyDescent="0.25">
      <c r="A64" s="47" t="s">
        <v>50</v>
      </c>
      <c r="E64" s="63">
        <f>ROUND([1]Waterfall!B10,2)</f>
        <v>1202044.8600000001</v>
      </c>
      <c r="F64" s="49"/>
      <c r="G64" s="158"/>
    </row>
    <row r="65" spans="1:7" x14ac:dyDescent="0.25">
      <c r="A65" s="47" t="s">
        <v>51</v>
      </c>
      <c r="E65" s="63">
        <f>ROUND([1]Waterfall!C10,2)</f>
        <v>1202044.8600000001</v>
      </c>
      <c r="F65" s="49"/>
      <c r="G65" s="158"/>
    </row>
    <row r="66" spans="1:7" x14ac:dyDescent="0.25">
      <c r="A66" s="47" t="s">
        <v>52</v>
      </c>
      <c r="E66" s="64">
        <f>[1]Waterfall!E10</f>
        <v>0</v>
      </c>
      <c r="F66" s="49"/>
      <c r="G66" s="158"/>
    </row>
    <row r="67" spans="1:7" x14ac:dyDescent="0.25">
      <c r="F67" s="49"/>
      <c r="G67" s="158"/>
    </row>
    <row r="68" spans="1:7" x14ac:dyDescent="0.25">
      <c r="A68" s="43" t="s">
        <v>53</v>
      </c>
      <c r="F68" s="49"/>
      <c r="G68" s="158"/>
    </row>
    <row r="69" spans="1:7" x14ac:dyDescent="0.25">
      <c r="A69" s="47" t="s">
        <v>54</v>
      </c>
      <c r="F69" s="49"/>
      <c r="G69" s="158"/>
    </row>
    <row r="70" spans="1:7" x14ac:dyDescent="0.25">
      <c r="A70" s="65" t="s">
        <v>55</v>
      </c>
      <c r="E70" s="63">
        <f>[1]Notes!I4</f>
        <v>0</v>
      </c>
      <c r="F70" s="49"/>
      <c r="G70" s="158"/>
    </row>
    <row r="71" spans="1:7" x14ac:dyDescent="0.25">
      <c r="A71" s="65" t="s">
        <v>56</v>
      </c>
      <c r="E71" s="63">
        <f>[1]Notes!J4</f>
        <v>0</v>
      </c>
      <c r="F71" s="49"/>
      <c r="G71" s="158"/>
    </row>
    <row r="72" spans="1:7" x14ac:dyDescent="0.25">
      <c r="A72" s="65" t="s">
        <v>57</v>
      </c>
      <c r="E72" s="63">
        <f>[1]Notes!H4</f>
        <v>251907.86</v>
      </c>
      <c r="F72" s="49"/>
      <c r="G72" s="158"/>
    </row>
    <row r="73" spans="1:7" x14ac:dyDescent="0.25">
      <c r="A73" s="65"/>
      <c r="E73" s="63"/>
      <c r="F73" s="49"/>
      <c r="G73" s="158"/>
    </row>
    <row r="74" spans="1:7" x14ac:dyDescent="0.25">
      <c r="A74" s="65" t="s">
        <v>58</v>
      </c>
      <c r="E74" s="63">
        <f>[1]Notes!K4</f>
        <v>251907.86</v>
      </c>
      <c r="F74" s="49"/>
      <c r="G74" s="158"/>
    </row>
    <row r="75" spans="1:7" x14ac:dyDescent="0.25">
      <c r="A75" s="65" t="s">
        <v>59</v>
      </c>
      <c r="E75" s="63">
        <f>[1]Notes!L4-[1]Notes!I4</f>
        <v>0</v>
      </c>
      <c r="F75" s="49"/>
      <c r="G75" s="158"/>
    </row>
    <row r="76" spans="1:7" x14ac:dyDescent="0.25">
      <c r="F76" s="49"/>
      <c r="G76" s="158"/>
    </row>
    <row r="77" spans="1:7" x14ac:dyDescent="0.25">
      <c r="A77" s="47" t="s">
        <v>60</v>
      </c>
      <c r="F77" s="49"/>
      <c r="G77" s="158"/>
    </row>
    <row r="78" spans="1:7" x14ac:dyDescent="0.25">
      <c r="A78" s="65" t="s">
        <v>61</v>
      </c>
      <c r="E78" s="63">
        <f>[1]Notes!I5</f>
        <v>0</v>
      </c>
      <c r="F78" s="49"/>
      <c r="G78" s="158"/>
    </row>
    <row r="79" spans="1:7" x14ac:dyDescent="0.25">
      <c r="A79" s="65" t="s">
        <v>62</v>
      </c>
      <c r="E79" s="63">
        <f>[1]Notes!J5</f>
        <v>0</v>
      </c>
      <c r="F79" s="49"/>
      <c r="G79" s="158"/>
    </row>
    <row r="80" spans="1:7" x14ac:dyDescent="0.25">
      <c r="A80" s="65" t="s">
        <v>63</v>
      </c>
      <c r="E80" s="63">
        <f>[1]Notes!H5</f>
        <v>455000</v>
      </c>
      <c r="F80" s="49"/>
      <c r="G80" s="158"/>
    </row>
    <row r="81" spans="1:7" x14ac:dyDescent="0.25">
      <c r="A81" s="65"/>
      <c r="E81" s="63"/>
      <c r="F81" s="49"/>
      <c r="G81" s="158"/>
    </row>
    <row r="82" spans="1:7" x14ac:dyDescent="0.25">
      <c r="A82" s="65" t="s">
        <v>64</v>
      </c>
      <c r="E82" s="63">
        <f>[1]Notes!K5</f>
        <v>455000</v>
      </c>
      <c r="F82" s="49"/>
      <c r="G82" s="158"/>
    </row>
    <row r="83" spans="1:7" x14ac:dyDescent="0.25">
      <c r="A83" s="65" t="s">
        <v>65</v>
      </c>
      <c r="E83" s="63">
        <f>[1]Notes!L5-[1]Notes!I5</f>
        <v>0</v>
      </c>
      <c r="F83" s="49"/>
      <c r="G83" s="158"/>
    </row>
    <row r="84" spans="1:7" x14ac:dyDescent="0.25">
      <c r="A84" s="65"/>
      <c r="F84" s="49"/>
      <c r="G84" s="158"/>
    </row>
    <row r="85" spans="1:7" x14ac:dyDescent="0.25">
      <c r="A85" s="47" t="s">
        <v>66</v>
      </c>
      <c r="F85" s="49"/>
      <c r="G85" s="158"/>
    </row>
    <row r="86" spans="1:7" x14ac:dyDescent="0.25">
      <c r="A86" s="65" t="s">
        <v>67</v>
      </c>
      <c r="E86" s="63">
        <f>[1]Notes!I6</f>
        <v>0</v>
      </c>
      <c r="F86" s="49"/>
      <c r="G86" s="158"/>
    </row>
    <row r="87" spans="1:7" x14ac:dyDescent="0.25">
      <c r="A87" s="65" t="s">
        <v>68</v>
      </c>
      <c r="E87" s="63">
        <f>[1]Notes!J6</f>
        <v>0</v>
      </c>
      <c r="F87" s="49"/>
      <c r="G87" s="158"/>
    </row>
    <row r="88" spans="1:7" x14ac:dyDescent="0.25">
      <c r="A88" s="65" t="s">
        <v>69</v>
      </c>
      <c r="E88" s="63">
        <f>[1]Notes!H6</f>
        <v>210875.18</v>
      </c>
      <c r="F88" s="49"/>
      <c r="G88" s="158"/>
    </row>
    <row r="89" spans="1:7" x14ac:dyDescent="0.25">
      <c r="A89" s="65"/>
      <c r="E89" s="63"/>
      <c r="F89" s="49"/>
      <c r="G89" s="158"/>
    </row>
    <row r="90" spans="1:7" x14ac:dyDescent="0.25">
      <c r="A90" s="65" t="s">
        <v>70</v>
      </c>
      <c r="E90" s="63">
        <f>[1]Notes!K6</f>
        <v>210875.18</v>
      </c>
      <c r="F90" s="49"/>
      <c r="G90" s="158"/>
    </row>
    <row r="91" spans="1:7" x14ac:dyDescent="0.25">
      <c r="A91" s="65" t="s">
        <v>71</v>
      </c>
      <c r="E91" s="63">
        <f>[1]Notes!L6-[1]Notes!I6</f>
        <v>0</v>
      </c>
      <c r="F91" s="49"/>
      <c r="G91" s="158"/>
    </row>
    <row r="92" spans="1:7" x14ac:dyDescent="0.25">
      <c r="A92" s="65"/>
      <c r="F92" s="49"/>
      <c r="G92" s="158"/>
    </row>
    <row r="93" spans="1:7" x14ac:dyDescent="0.25">
      <c r="A93" s="47" t="s">
        <v>72</v>
      </c>
      <c r="F93" s="49"/>
      <c r="G93" s="158"/>
    </row>
    <row r="94" spans="1:7" x14ac:dyDescent="0.25">
      <c r="A94" s="65" t="s">
        <v>73</v>
      </c>
      <c r="E94" s="63">
        <f>[1]Notes!I7</f>
        <v>0</v>
      </c>
      <c r="F94" s="49"/>
      <c r="G94" s="158"/>
    </row>
    <row r="95" spans="1:7" x14ac:dyDescent="0.25">
      <c r="A95" s="65" t="s">
        <v>74</v>
      </c>
      <c r="E95" s="63">
        <f>[1]Notes!J7</f>
        <v>0</v>
      </c>
      <c r="F95" s="49"/>
      <c r="G95" s="158"/>
    </row>
    <row r="96" spans="1:7" x14ac:dyDescent="0.25">
      <c r="A96" s="65" t="s">
        <v>75</v>
      </c>
      <c r="E96" s="63">
        <f>[1]Notes!H7</f>
        <v>567291.67000000004</v>
      </c>
      <c r="F96" s="49"/>
      <c r="G96" s="158"/>
    </row>
    <row r="97" spans="1:7" x14ac:dyDescent="0.25">
      <c r="A97" s="65"/>
      <c r="E97" s="63"/>
      <c r="F97" s="49"/>
      <c r="G97" s="158"/>
    </row>
    <row r="98" spans="1:7" x14ac:dyDescent="0.25">
      <c r="A98" s="65" t="s">
        <v>76</v>
      </c>
      <c r="E98" s="63">
        <f>[1]Notes!K7</f>
        <v>567291.67000000004</v>
      </c>
      <c r="F98" s="49"/>
      <c r="G98" s="158"/>
    </row>
    <row r="99" spans="1:7" x14ac:dyDescent="0.25">
      <c r="A99" s="65" t="s">
        <v>77</v>
      </c>
      <c r="E99" s="63">
        <f>[1]Notes!L7-[1]Notes!I7</f>
        <v>0</v>
      </c>
      <c r="F99" s="49"/>
      <c r="G99" s="158"/>
    </row>
    <row r="100" spans="1:7" x14ac:dyDescent="0.25">
      <c r="F100" s="49"/>
      <c r="G100" s="158"/>
    </row>
    <row r="101" spans="1:7" x14ac:dyDescent="0.25">
      <c r="A101" s="47" t="s">
        <v>78</v>
      </c>
      <c r="F101" s="49"/>
      <c r="G101" s="158"/>
    </row>
    <row r="102" spans="1:7" x14ac:dyDescent="0.25">
      <c r="A102" s="65" t="s">
        <v>79</v>
      </c>
      <c r="E102" s="63">
        <f>[1]Notes!I8</f>
        <v>0</v>
      </c>
      <c r="F102" s="49"/>
      <c r="G102" s="158"/>
    </row>
    <row r="103" spans="1:7" x14ac:dyDescent="0.25">
      <c r="A103" s="65" t="s">
        <v>80</v>
      </c>
      <c r="E103" s="63">
        <f>[1]Notes!J8</f>
        <v>0</v>
      </c>
      <c r="F103" s="49"/>
      <c r="G103" s="158"/>
    </row>
    <row r="104" spans="1:7" x14ac:dyDescent="0.25">
      <c r="A104" s="65" t="s">
        <v>81</v>
      </c>
      <c r="E104" s="63">
        <f>[1]Notes!H8</f>
        <v>202507.5</v>
      </c>
      <c r="F104" s="49"/>
      <c r="G104" s="158"/>
    </row>
    <row r="105" spans="1:7" x14ac:dyDescent="0.25">
      <c r="A105" s="65"/>
      <c r="E105" s="63"/>
      <c r="F105" s="49"/>
      <c r="G105" s="158"/>
    </row>
    <row r="106" spans="1:7" x14ac:dyDescent="0.25">
      <c r="A106" s="65" t="s">
        <v>82</v>
      </c>
      <c r="E106" s="63">
        <f>[1]Notes!K8</f>
        <v>202507.5</v>
      </c>
      <c r="F106" s="49"/>
      <c r="G106" s="158"/>
    </row>
    <row r="107" spans="1:7" x14ac:dyDescent="0.25">
      <c r="A107" s="65" t="s">
        <v>83</v>
      </c>
      <c r="E107" s="63">
        <f>[1]Notes!L8-[1]Notes!I8</f>
        <v>0</v>
      </c>
      <c r="F107" s="49"/>
      <c r="G107" s="158"/>
    </row>
    <row r="108" spans="1:7" x14ac:dyDescent="0.25">
      <c r="A108" s="65"/>
      <c r="E108" s="40"/>
      <c r="F108" s="49"/>
      <c r="G108" s="158"/>
    </row>
    <row r="109" spans="1:7" x14ac:dyDescent="0.25">
      <c r="A109" s="47" t="s">
        <v>84</v>
      </c>
      <c r="F109" s="49"/>
      <c r="G109" s="158"/>
    </row>
    <row r="110" spans="1:7" x14ac:dyDescent="0.25">
      <c r="A110" s="65" t="s">
        <v>85</v>
      </c>
      <c r="E110" s="64">
        <f>E72+E80+E88+E96+E104</f>
        <v>1687582.21</v>
      </c>
      <c r="F110" s="49"/>
      <c r="G110" s="158"/>
    </row>
    <row r="111" spans="1:7" x14ac:dyDescent="0.25">
      <c r="A111" s="65" t="s">
        <v>86</v>
      </c>
      <c r="E111" s="64">
        <f>E74+E82+E90+E98+E106</f>
        <v>1687582.21</v>
      </c>
      <c r="F111" s="49"/>
      <c r="G111" s="158"/>
    </row>
    <row r="112" spans="1:7" x14ac:dyDescent="0.25">
      <c r="A112" s="65" t="s">
        <v>87</v>
      </c>
      <c r="E112" s="64">
        <f>E70+E78+E94+E102</f>
        <v>0</v>
      </c>
      <c r="F112" s="49"/>
      <c r="G112" s="158"/>
    </row>
    <row r="113" spans="1:7" x14ac:dyDescent="0.25">
      <c r="A113" s="65" t="s">
        <v>88</v>
      </c>
      <c r="E113" s="64">
        <f>E75+E83+E99+E107</f>
        <v>0</v>
      </c>
      <c r="F113" s="49"/>
      <c r="G113" s="158"/>
    </row>
    <row r="114" spans="1:7" x14ac:dyDescent="0.25">
      <c r="F114" s="49"/>
      <c r="G114" s="158"/>
    </row>
    <row r="115" spans="1:7" x14ac:dyDescent="0.25">
      <c r="A115" s="43" t="s">
        <v>89</v>
      </c>
      <c r="E115" s="66">
        <f>Avail_Amt-SUM([1]Waterfall!C9:C17)</f>
        <v>50706911.032925002</v>
      </c>
      <c r="F115" s="49"/>
      <c r="G115" s="158"/>
    </row>
    <row r="116" spans="1:7" x14ac:dyDescent="0.25">
      <c r="A116" s="47"/>
      <c r="F116" s="49"/>
      <c r="G116" s="158"/>
    </row>
    <row r="117" spans="1:7" x14ac:dyDescent="0.25">
      <c r="A117" s="43" t="s">
        <v>90</v>
      </c>
      <c r="E117" s="67">
        <f>SUM([1]Notes!N4:N8)</f>
        <v>47601722.970000029</v>
      </c>
      <c r="F117" s="49"/>
      <c r="G117" s="158"/>
    </row>
    <row r="118" spans="1:7" x14ac:dyDescent="0.25">
      <c r="A118" s="43"/>
      <c r="F118" s="49"/>
      <c r="G118" s="158"/>
    </row>
    <row r="119" spans="1:7" x14ac:dyDescent="0.25">
      <c r="A119" s="47" t="s">
        <v>91</v>
      </c>
      <c r="E119" s="63">
        <f>SUM([1]Notes!M4:M8)</f>
        <v>0</v>
      </c>
      <c r="F119" s="49"/>
      <c r="G119" s="158"/>
    </row>
    <row r="120" spans="1:7" x14ac:dyDescent="0.25">
      <c r="A120" s="47" t="s">
        <v>92</v>
      </c>
      <c r="E120" s="68">
        <f>SUM([1]Notes!N4:N8)</f>
        <v>47601722.970000029</v>
      </c>
      <c r="F120" s="49"/>
      <c r="G120" s="158"/>
    </row>
    <row r="121" spans="1:7" x14ac:dyDescent="0.25">
      <c r="A121" s="47" t="s">
        <v>93</v>
      </c>
      <c r="E121" s="64">
        <f>SUM([1]Notes!O4:O8)-SUM([1]Notes!M4:M8)</f>
        <v>0</v>
      </c>
      <c r="F121" s="49"/>
      <c r="G121" s="158"/>
    </row>
    <row r="122" spans="1:7" x14ac:dyDescent="0.25">
      <c r="A122" s="47"/>
      <c r="E122" s="66"/>
      <c r="F122" s="49"/>
      <c r="G122" s="158"/>
    </row>
    <row r="123" spans="1:7" x14ac:dyDescent="0.25">
      <c r="A123" s="43" t="s">
        <v>94</v>
      </c>
      <c r="E123" s="64">
        <f>[1]Notes!N9</f>
        <v>0</v>
      </c>
      <c r="F123" s="49"/>
      <c r="G123" s="158"/>
    </row>
    <row r="124" spans="1:7" x14ac:dyDescent="0.25">
      <c r="A124" s="43"/>
      <c r="E124" s="69"/>
      <c r="F124" s="49"/>
      <c r="G124" s="158"/>
    </row>
    <row r="125" spans="1:7" x14ac:dyDescent="0.25">
      <c r="A125" s="47" t="s">
        <v>95</v>
      </c>
      <c r="E125" s="63">
        <f>[1]Notes!M9</f>
        <v>0</v>
      </c>
      <c r="F125" s="49"/>
      <c r="G125" s="158"/>
    </row>
    <row r="126" spans="1:7" x14ac:dyDescent="0.25">
      <c r="A126" s="47" t="s">
        <v>96</v>
      </c>
      <c r="E126" s="64">
        <f>[1]Notes!N9</f>
        <v>0</v>
      </c>
      <c r="F126" s="49"/>
      <c r="G126" s="158"/>
    </row>
    <row r="127" spans="1:7" x14ac:dyDescent="0.25">
      <c r="A127" s="47" t="s">
        <v>97</v>
      </c>
      <c r="E127" s="64">
        <f>[1]Notes!O9-[1]Notes!M9</f>
        <v>0</v>
      </c>
      <c r="F127" s="49"/>
      <c r="G127" s="158"/>
    </row>
    <row r="128" spans="1:7" x14ac:dyDescent="0.25">
      <c r="A128" s="47"/>
      <c r="E128" s="66"/>
      <c r="F128" s="49"/>
      <c r="G128" s="158"/>
    </row>
    <row r="129" spans="1:7" x14ac:dyDescent="0.25">
      <c r="A129" s="43" t="s">
        <v>98</v>
      </c>
      <c r="E129" s="64">
        <f>Avail_Amt-SUM([1]Waterfall!C9:C22)</f>
        <v>3105188.0629249737</v>
      </c>
      <c r="F129" s="49"/>
      <c r="G129" s="158"/>
    </row>
    <row r="130" spans="1:7" x14ac:dyDescent="0.25">
      <c r="A130" s="47" t="s">
        <v>99</v>
      </c>
      <c r="E130" s="63">
        <f>[1]Waterfall!C23</f>
        <v>0</v>
      </c>
      <c r="F130" s="49"/>
      <c r="G130" s="158"/>
    </row>
    <row r="131" spans="1:7" x14ac:dyDescent="0.25">
      <c r="A131" s="43" t="s">
        <v>100</v>
      </c>
      <c r="E131" s="64">
        <f>E129-E130</f>
        <v>3105188.0629249737</v>
      </c>
      <c r="F131" s="49"/>
      <c r="G131" s="158"/>
    </row>
    <row r="132" spans="1:7" x14ac:dyDescent="0.25">
      <c r="F132" s="49"/>
      <c r="G132" s="158"/>
    </row>
    <row r="133" spans="1:7" hidden="1" x14ac:dyDescent="0.25">
      <c r="A133" s="3" t="s">
        <v>101</v>
      </c>
      <c r="F133" s="49"/>
      <c r="G133" s="158"/>
    </row>
    <row r="134" spans="1:7" hidden="1" x14ac:dyDescent="0.25">
      <c r="F134" s="49"/>
      <c r="G134" s="158"/>
    </row>
    <row r="135" spans="1:7" hidden="1" x14ac:dyDescent="0.25">
      <c r="A135" s="43" t="s">
        <v>102</v>
      </c>
      <c r="E135" s="63">
        <f>'[1]Credit Support'!B12</f>
        <v>0</v>
      </c>
      <c r="F135" s="49"/>
      <c r="G135" s="158"/>
    </row>
    <row r="136" spans="1:7" hidden="1" x14ac:dyDescent="0.25">
      <c r="A136" s="43" t="s">
        <v>103</v>
      </c>
      <c r="E136" s="70">
        <f>'[1]Credit Support'!B13</f>
        <v>0</v>
      </c>
      <c r="F136" s="49"/>
      <c r="G136" s="158"/>
    </row>
    <row r="137" spans="1:7" hidden="1" x14ac:dyDescent="0.25">
      <c r="A137" s="43" t="s">
        <v>104</v>
      </c>
      <c r="E137" s="64">
        <f>'[1]Credit Support'!B14</f>
        <v>0</v>
      </c>
      <c r="F137" s="49"/>
      <c r="G137" s="158"/>
    </row>
    <row r="138" spans="1:7" hidden="1" x14ac:dyDescent="0.25">
      <c r="A138" s="43"/>
      <c r="E138" s="66"/>
      <c r="F138" s="49"/>
      <c r="G138" s="158"/>
    </row>
    <row r="139" spans="1:7" hidden="1" x14ac:dyDescent="0.25">
      <c r="A139" s="43"/>
      <c r="E139" s="66"/>
      <c r="F139" s="49"/>
      <c r="G139" s="158"/>
    </row>
    <row r="140" spans="1:7" x14ac:dyDescent="0.25">
      <c r="F140" s="49"/>
      <c r="G140" s="158"/>
    </row>
    <row r="141" spans="1:7" x14ac:dyDescent="0.25">
      <c r="A141" s="3" t="s">
        <v>105</v>
      </c>
      <c r="F141" s="49"/>
      <c r="G141" s="158"/>
    </row>
    <row r="142" spans="1:7" x14ac:dyDescent="0.25">
      <c r="F142" s="49"/>
      <c r="G142" s="158"/>
    </row>
    <row r="143" spans="1:7" x14ac:dyDescent="0.25">
      <c r="A143" s="43" t="s">
        <v>106</v>
      </c>
      <c r="E143" s="64">
        <f>'[1]Initial Data'!D15</f>
        <v>3600585.6</v>
      </c>
      <c r="F143" s="49"/>
      <c r="G143" s="158"/>
    </row>
    <row r="144" spans="1:7" x14ac:dyDescent="0.25">
      <c r="A144" s="43" t="s">
        <v>107</v>
      </c>
      <c r="E144" s="64">
        <f>'[1]Credit Support'!B8</f>
        <v>3600585.5999999996</v>
      </c>
      <c r="F144" s="71"/>
      <c r="G144" s="158"/>
    </row>
    <row r="145" spans="1:256" x14ac:dyDescent="0.25">
      <c r="A145" s="43" t="s">
        <v>108</v>
      </c>
      <c r="E145" s="63">
        <f>'[1]Credit Support'!B4</f>
        <v>3600585.6</v>
      </c>
      <c r="F145" s="49"/>
      <c r="G145" s="158"/>
    </row>
    <row r="146" spans="1:256" s="2" customFormat="1" x14ac:dyDescent="0.25">
      <c r="A146" s="72" t="s">
        <v>109</v>
      </c>
      <c r="B146" s="72"/>
      <c r="C146" s="72"/>
      <c r="D146" s="72"/>
      <c r="E146" s="63">
        <f>'[1]Credit Support'!B5</f>
        <v>0</v>
      </c>
      <c r="F146" s="4"/>
      <c r="G146" s="158"/>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2"/>
      <c r="GV146" s="72"/>
      <c r="GW146" s="72"/>
      <c r="GX146" s="72"/>
      <c r="GY146" s="72"/>
      <c r="GZ146" s="72"/>
      <c r="HA146" s="72"/>
      <c r="HB146" s="72"/>
      <c r="HC146" s="72"/>
      <c r="HD146" s="72"/>
      <c r="HE146" s="72"/>
      <c r="HF146" s="72"/>
      <c r="HG146" s="72"/>
      <c r="HH146" s="72"/>
      <c r="HI146" s="72"/>
      <c r="HJ146" s="72"/>
      <c r="HK146" s="72"/>
      <c r="HL146" s="72"/>
      <c r="HM146" s="72"/>
      <c r="HN146" s="72"/>
      <c r="HO146" s="72"/>
      <c r="HP146" s="72"/>
      <c r="HQ146" s="72"/>
      <c r="HR146" s="72"/>
      <c r="HS146" s="72"/>
      <c r="HT146" s="72"/>
      <c r="HU146" s="72"/>
      <c r="HV146" s="72"/>
      <c r="HW146" s="72"/>
      <c r="HX146" s="72"/>
      <c r="HY146" s="72"/>
      <c r="HZ146" s="72"/>
      <c r="IA146" s="72"/>
      <c r="IB146" s="72"/>
      <c r="IC146" s="72"/>
      <c r="ID146" s="72"/>
      <c r="IE146" s="72"/>
      <c r="IF146" s="72"/>
      <c r="IG146" s="72"/>
      <c r="IH146" s="72"/>
      <c r="II146" s="72"/>
      <c r="IJ146" s="72"/>
      <c r="IK146" s="72"/>
      <c r="IL146" s="72"/>
      <c r="IM146" s="72"/>
      <c r="IN146" s="72"/>
      <c r="IO146" s="72"/>
      <c r="IP146" s="72"/>
      <c r="IQ146" s="72"/>
      <c r="IR146" s="72"/>
      <c r="IS146" s="72"/>
      <c r="IT146" s="72"/>
      <c r="IU146" s="72"/>
      <c r="IV146" s="72"/>
    </row>
    <row r="147" spans="1:256" x14ac:dyDescent="0.25">
      <c r="A147" s="43" t="s">
        <v>110</v>
      </c>
      <c r="E147" s="64">
        <f>'[1]Credit Support'!B7</f>
        <v>3600585.6</v>
      </c>
      <c r="F147" s="49"/>
      <c r="G147" s="158"/>
    </row>
    <row r="148" spans="1:256" x14ac:dyDescent="0.25">
      <c r="F148" s="49"/>
      <c r="G148" s="158"/>
    </row>
    <row r="149" spans="1:256" x14ac:dyDescent="0.25">
      <c r="A149" s="43" t="s">
        <v>111</v>
      </c>
      <c r="D149" s="73"/>
      <c r="E149" s="66">
        <f>E144</f>
        <v>3600585.5999999996</v>
      </c>
      <c r="F149" s="49"/>
      <c r="G149" s="158"/>
    </row>
    <row r="150" spans="1:256" x14ac:dyDescent="0.25">
      <c r="F150" s="49"/>
      <c r="G150" s="158"/>
    </row>
    <row r="151" spans="1:256" x14ac:dyDescent="0.25">
      <c r="A151" s="3" t="s">
        <v>112</v>
      </c>
      <c r="F151" s="49"/>
      <c r="G151" s="158"/>
    </row>
    <row r="152" spans="1:256" x14ac:dyDescent="0.25">
      <c r="F152" s="49"/>
      <c r="G152" s="158"/>
    </row>
    <row r="153" spans="1:256" x14ac:dyDescent="0.25">
      <c r="A153" s="43" t="s">
        <v>113</v>
      </c>
      <c r="E153" s="74">
        <f>[1]Sources!B30</f>
        <v>1.61741514E-2</v>
      </c>
      <c r="F153" s="49"/>
      <c r="G153" s="158"/>
    </row>
    <row r="154" spans="1:256" x14ac:dyDescent="0.25">
      <c r="A154" s="43" t="s">
        <v>114</v>
      </c>
      <c r="E154" s="75">
        <f>[1]Sources!B31</f>
        <v>47.165970999999999</v>
      </c>
      <c r="F154" s="49"/>
      <c r="G154" s="158"/>
    </row>
    <row r="155" spans="1:256" x14ac:dyDescent="0.25">
      <c r="F155" s="49"/>
      <c r="G155" s="158"/>
    </row>
    <row r="156" spans="1:256" x14ac:dyDescent="0.25">
      <c r="D156" s="58" t="s">
        <v>42</v>
      </c>
      <c r="E156" s="58" t="s">
        <v>41</v>
      </c>
      <c r="F156" s="49"/>
      <c r="G156" s="158"/>
    </row>
    <row r="157" spans="1:256" x14ac:dyDescent="0.25">
      <c r="A157" s="43" t="s">
        <v>115</v>
      </c>
      <c r="D157" s="64">
        <f>[1]Collateral!C19</f>
        <v>655805.46</v>
      </c>
      <c r="E157" s="3">
        <f>+[1]Collateral!B19</f>
        <v>31</v>
      </c>
      <c r="F157" s="159"/>
      <c r="G157" s="158"/>
    </row>
    <row r="158" spans="1:256" x14ac:dyDescent="0.25">
      <c r="A158" s="43" t="s">
        <v>116</v>
      </c>
      <c r="D158" s="70">
        <f>[1]Sources!B15</f>
        <v>89148.04</v>
      </c>
      <c r="F158" s="49"/>
      <c r="G158" s="158"/>
    </row>
    <row r="159" spans="1:256" x14ac:dyDescent="0.25">
      <c r="A159" s="3" t="s">
        <v>117</v>
      </c>
      <c r="D159" s="66">
        <f>+D157-D158</f>
        <v>566657.41999999993</v>
      </c>
    </row>
    <row r="160" spans="1:256" x14ac:dyDescent="0.25">
      <c r="A160" s="43" t="s">
        <v>118</v>
      </c>
      <c r="D160" s="64">
        <f>Coll_BegBal</f>
        <v>1442453828.49</v>
      </c>
      <c r="F160" s="159"/>
      <c r="G160" s="158"/>
    </row>
    <row r="161" spans="1:7" x14ac:dyDescent="0.25">
      <c r="F161" s="159"/>
      <c r="G161" s="158"/>
    </row>
    <row r="162" spans="1:7" x14ac:dyDescent="0.25">
      <c r="A162" s="43" t="s">
        <v>119</v>
      </c>
      <c r="D162" s="77">
        <f>[1]Sources!B33</f>
        <v>0</v>
      </c>
      <c r="F162" s="159"/>
      <c r="G162" s="158"/>
    </row>
    <row r="163" spans="1:7" x14ac:dyDescent="0.25">
      <c r="A163" s="43" t="s">
        <v>120</v>
      </c>
      <c r="D163" s="77">
        <f>[1]Sources!B34</f>
        <v>2.0398650000000001E-3</v>
      </c>
      <c r="F163" s="159"/>
      <c r="G163" s="158"/>
    </row>
    <row r="164" spans="1:7" x14ac:dyDescent="0.25">
      <c r="A164" s="43" t="s">
        <v>121</v>
      </c>
      <c r="D164" s="77">
        <f>[1]Sources!B35</f>
        <v>2.4264703000000001E-3</v>
      </c>
      <c r="F164" s="159"/>
      <c r="G164" s="158"/>
    </row>
    <row r="165" spans="1:7" x14ac:dyDescent="0.25">
      <c r="A165" s="43" t="s">
        <v>122</v>
      </c>
      <c r="D165" s="77">
        <f>IF(D160&lt;=0,0,12*(D157-D158)/D160)</f>
        <v>4.7141120954410781E-3</v>
      </c>
      <c r="F165" s="49"/>
      <c r="G165" s="158"/>
    </row>
    <row r="166" spans="1:7" x14ac:dyDescent="0.25">
      <c r="A166" s="43" t="s">
        <v>123</v>
      </c>
      <c r="D166" s="74">
        <f>AVERAGE(D162:D165)</f>
        <v>2.2951118488602697E-3</v>
      </c>
      <c r="F166" s="49"/>
      <c r="G166" s="158"/>
    </row>
    <row r="167" spans="1:7" x14ac:dyDescent="0.25">
      <c r="A167" s="43"/>
      <c r="F167" s="49"/>
      <c r="G167" s="158"/>
    </row>
    <row r="168" spans="1:7" x14ac:dyDescent="0.25">
      <c r="A168" s="43" t="s">
        <v>124</v>
      </c>
      <c r="D168" s="66">
        <f>[1]Collateral!C20</f>
        <v>1130468.0299999998</v>
      </c>
      <c r="F168" s="49"/>
      <c r="G168" s="158"/>
    </row>
    <row r="169" spans="1:7" x14ac:dyDescent="0.25">
      <c r="A169" s="43"/>
      <c r="F169" s="49"/>
      <c r="G169" s="158"/>
    </row>
    <row r="170" spans="1:7" ht="36" x14ac:dyDescent="0.25">
      <c r="A170" s="43" t="s">
        <v>125</v>
      </c>
      <c r="D170" s="58" t="s">
        <v>42</v>
      </c>
      <c r="E170" s="58" t="s">
        <v>41</v>
      </c>
      <c r="F170" s="78" t="s">
        <v>126</v>
      </c>
      <c r="G170" s="158"/>
    </row>
    <row r="171" spans="1:7" x14ac:dyDescent="0.25">
      <c r="A171" s="47" t="s">
        <v>127</v>
      </c>
      <c r="D171" s="63">
        <f>[1]Collateral!C15</f>
        <v>4804375.5199999996</v>
      </c>
      <c r="E171" s="79">
        <f>[1]Collateral!B15</f>
        <v>273</v>
      </c>
      <c r="F171" s="77">
        <f>[1]Collateral!D15</f>
        <v>3.455724129427548E-3</v>
      </c>
      <c r="G171" s="158"/>
    </row>
    <row r="172" spans="1:7" x14ac:dyDescent="0.25">
      <c r="A172" s="47" t="s">
        <v>128</v>
      </c>
      <c r="D172" s="63">
        <f>[1]Collateral!C16</f>
        <v>468141.65</v>
      </c>
      <c r="E172" s="79">
        <f>[1]Collateral!B16</f>
        <v>31</v>
      </c>
      <c r="F172" s="77">
        <f>[1]Collateral!D16</f>
        <v>3.3672813233696312E-4</v>
      </c>
      <c r="G172" s="158"/>
    </row>
    <row r="173" spans="1:7" x14ac:dyDescent="0.25">
      <c r="A173" s="47" t="s">
        <v>129</v>
      </c>
      <c r="D173" s="22">
        <f>[1]Collateral!C17</f>
        <v>235861.97</v>
      </c>
      <c r="E173" s="80">
        <f>[1]Collateral!B17</f>
        <v>12</v>
      </c>
      <c r="F173" s="77">
        <f>[1]Collateral!D17</f>
        <v>1.696524132117209E-4</v>
      </c>
      <c r="G173" s="158"/>
    </row>
    <row r="174" spans="1:7" x14ac:dyDescent="0.25">
      <c r="A174" s="47" t="s">
        <v>130</v>
      </c>
      <c r="D174" s="81">
        <f>+[1]Collateral!C18</f>
        <v>0</v>
      </c>
      <c r="E174" s="82">
        <f>+[1]Collateral!B18</f>
        <v>0</v>
      </c>
      <c r="F174" s="83">
        <f>[1]Collateral!D18</f>
        <v>0</v>
      </c>
      <c r="G174" s="158"/>
    </row>
    <row r="175" spans="1:7" x14ac:dyDescent="0.25">
      <c r="A175" s="43" t="s">
        <v>131</v>
      </c>
      <c r="D175" s="160">
        <f>SUM(D171:D174)</f>
        <v>5508379.1399999997</v>
      </c>
      <c r="E175" s="79">
        <f>SUM(E171:E174)</f>
        <v>316</v>
      </c>
      <c r="F175" s="85">
        <f>SUM(F171:F174)</f>
        <v>3.9621046749762322E-3</v>
      </c>
      <c r="G175" s="158"/>
    </row>
    <row r="176" spans="1:7" x14ac:dyDescent="0.25">
      <c r="A176" s="43"/>
      <c r="D176" s="63"/>
      <c r="E176" s="79"/>
      <c r="F176" s="49"/>
      <c r="G176" s="158"/>
    </row>
    <row r="177" spans="1:7" x14ac:dyDescent="0.25">
      <c r="A177" s="43" t="s">
        <v>132</v>
      </c>
      <c r="D177" s="77"/>
      <c r="E177" s="77"/>
      <c r="F177" s="159"/>
      <c r="G177" s="158"/>
    </row>
    <row r="178" spans="1:7" x14ac:dyDescent="0.25">
      <c r="A178" s="43" t="s">
        <v>133</v>
      </c>
      <c r="D178" s="77">
        <f>[1]Collateral!C22</f>
        <v>0</v>
      </c>
      <c r="E178" s="77">
        <f>[1]Collateral!B22</f>
        <v>0</v>
      </c>
      <c r="F178" s="159"/>
      <c r="G178" s="158"/>
    </row>
    <row r="179" spans="1:7" x14ac:dyDescent="0.25">
      <c r="A179" s="43" t="s">
        <v>134</v>
      </c>
      <c r="D179" s="77">
        <f>[1]Collateral!C23</f>
        <v>0</v>
      </c>
      <c r="E179" s="77">
        <f>[1]Collateral!B23</f>
        <v>0</v>
      </c>
      <c r="F179" s="159"/>
      <c r="G179" s="158"/>
    </row>
    <row r="180" spans="1:7" x14ac:dyDescent="0.25">
      <c r="A180" s="43" t="s">
        <v>135</v>
      </c>
      <c r="D180" s="77">
        <f>[1]Collateral!C24</f>
        <v>4.3730709999999999E-4</v>
      </c>
      <c r="E180" s="77">
        <f>[1]Collateral!B24</f>
        <v>4.1995820000000002E-4</v>
      </c>
      <c r="F180" s="159"/>
      <c r="G180" s="158"/>
    </row>
    <row r="181" spans="1:7" x14ac:dyDescent="0.25">
      <c r="A181" s="43" t="s">
        <v>136</v>
      </c>
      <c r="D181" s="77">
        <f>IF(Coll_EndBal&lt;=0,0,SUM(D172:D174)/Coll_EndBal)</f>
        <v>5.0638054554868399E-4</v>
      </c>
      <c r="E181" s="77">
        <f>IF(D53&lt;=0,0,SUM('Oct 17'!E172:E174)/D53)</f>
        <v>4.9420742920191249E-4</v>
      </c>
      <c r="F181" s="49"/>
      <c r="G181" s="158"/>
    </row>
    <row r="182" spans="1:7" x14ac:dyDescent="0.25">
      <c r="A182" s="43" t="s">
        <v>137</v>
      </c>
      <c r="D182" s="77">
        <f>AVERAGE(D178:D181)</f>
        <v>2.3592191138717099E-4</v>
      </c>
      <c r="E182" s="77">
        <f>AVERAGE(E178:E181)</f>
        <v>2.2854140730047814E-4</v>
      </c>
      <c r="F182" s="49"/>
      <c r="G182" s="158"/>
    </row>
    <row r="183" spans="1:7" x14ac:dyDescent="0.25">
      <c r="F183" s="49"/>
      <c r="G183" s="158"/>
    </row>
    <row r="184" spans="1:7" x14ac:dyDescent="0.25">
      <c r="A184" s="2" t="s">
        <v>138</v>
      </c>
      <c r="B184" s="2"/>
      <c r="C184" s="2"/>
      <c r="D184" s="86">
        <f>+[1]Collateral!C27</f>
        <v>730324.04</v>
      </c>
      <c r="F184" s="49"/>
      <c r="G184" s="158"/>
    </row>
    <row r="185" spans="1:7" x14ac:dyDescent="0.25">
      <c r="A185" s="2" t="s">
        <v>139</v>
      </c>
      <c r="B185" s="2"/>
      <c r="C185" s="2"/>
      <c r="D185" s="77">
        <f>+[1]Collateral!C27/Coll_EndBal</f>
        <v>5.2531247751612267E-4</v>
      </c>
      <c r="F185" s="49"/>
      <c r="G185" s="158"/>
    </row>
    <row r="186" spans="1:7" x14ac:dyDescent="0.25">
      <c r="A186" s="2" t="s">
        <v>140</v>
      </c>
      <c r="B186" s="2"/>
      <c r="C186" s="2"/>
      <c r="D186" s="77">
        <f>+'[1]Initial Data'!D49</f>
        <v>4.9000000000000002E-2</v>
      </c>
      <c r="F186" s="49"/>
      <c r="G186" s="158"/>
    </row>
    <row r="187" spans="1:7" x14ac:dyDescent="0.25">
      <c r="A187" s="2" t="s">
        <v>141</v>
      </c>
      <c r="B187" s="2"/>
      <c r="C187" s="2"/>
      <c r="D187" s="87" t="str">
        <f>+IF(D185&lt;=D186,"No","Yes")</f>
        <v>No</v>
      </c>
      <c r="F187" s="49"/>
      <c r="G187" s="158"/>
    </row>
    <row r="188" spans="1:7" x14ac:dyDescent="0.25">
      <c r="F188" s="49"/>
      <c r="G188" s="158"/>
    </row>
    <row r="189" spans="1:7" x14ac:dyDescent="0.25">
      <c r="A189" s="3" t="s">
        <v>143</v>
      </c>
      <c r="F189" s="49"/>
      <c r="G189" s="158"/>
    </row>
    <row r="190" spans="1:7" x14ac:dyDescent="0.25">
      <c r="F190" s="49"/>
      <c r="G190" s="158"/>
    </row>
    <row r="191" spans="1:7" x14ac:dyDescent="0.25">
      <c r="A191" s="43"/>
      <c r="E191" s="88"/>
      <c r="F191" s="49"/>
      <c r="G191" s="158"/>
    </row>
    <row r="192" spans="1:7" x14ac:dyDescent="0.25">
      <c r="A192" s="43" t="s">
        <v>144</v>
      </c>
      <c r="E192" s="69"/>
      <c r="F192" s="49"/>
      <c r="G192" s="158"/>
    </row>
    <row r="193" spans="1:7" x14ac:dyDescent="0.25">
      <c r="A193" s="43" t="s">
        <v>145</v>
      </c>
      <c r="E193" s="69"/>
      <c r="F193" s="49"/>
      <c r="G193" s="158"/>
    </row>
    <row r="194" spans="1:7" x14ac:dyDescent="0.25">
      <c r="A194" s="43" t="s">
        <v>146</v>
      </c>
      <c r="E194" s="88"/>
      <c r="F194" s="49"/>
      <c r="G194" s="158"/>
    </row>
    <row r="195" spans="1:7" x14ac:dyDescent="0.25">
      <c r="A195" s="43" t="s">
        <v>147</v>
      </c>
      <c r="E195" s="88" t="str">
        <f>VLOOKUP("STMNT_TO_NOTEHLD_2",'[1]Current Data'!B:F,2,FALSE)</f>
        <v>NO</v>
      </c>
      <c r="F195" s="49"/>
      <c r="G195" s="158"/>
    </row>
    <row r="196" spans="1:7" x14ac:dyDescent="0.25">
      <c r="A196" s="43"/>
      <c r="E196" s="69"/>
      <c r="F196" s="49"/>
      <c r="G196" s="158"/>
    </row>
    <row r="197" spans="1:7" x14ac:dyDescent="0.25">
      <c r="A197" s="43" t="s">
        <v>149</v>
      </c>
      <c r="E197" s="69"/>
      <c r="F197" s="49"/>
      <c r="G197" s="158"/>
    </row>
    <row r="198" spans="1:7" x14ac:dyDescent="0.25">
      <c r="A198" s="43" t="s">
        <v>150</v>
      </c>
      <c r="E198" s="88" t="str">
        <f>VLOOKUP("STMNT_TO_NOTEHLD_3",'[1]Current Data'!B:F,2,FALSE)</f>
        <v>NO</v>
      </c>
      <c r="F198" s="49"/>
      <c r="G198" s="158"/>
    </row>
    <row r="199" spans="1:7" x14ac:dyDescent="0.25">
      <c r="A199" s="43"/>
      <c r="E199" s="69"/>
      <c r="F199" s="49"/>
      <c r="G199" s="158"/>
    </row>
    <row r="200" spans="1:7" x14ac:dyDescent="0.25">
      <c r="A200" s="43" t="s">
        <v>151</v>
      </c>
      <c r="E200" s="69"/>
      <c r="F200" s="49"/>
      <c r="G200" s="158"/>
    </row>
    <row r="201" spans="1:7" x14ac:dyDescent="0.25">
      <c r="A201" s="43" t="s">
        <v>152</v>
      </c>
      <c r="E201" s="88" t="str">
        <f>VLOOKUP("STMNT_TO_NOTEHLD_4",'[1]Current Data'!B:F,2,FALSE)</f>
        <v>NO</v>
      </c>
      <c r="F201" s="49"/>
      <c r="G201" s="158"/>
    </row>
    <row r="202" spans="1:7" x14ac:dyDescent="0.25">
      <c r="A202" s="43"/>
      <c r="E202" s="69"/>
      <c r="F202" s="49"/>
      <c r="G202" s="158"/>
    </row>
    <row r="203" spans="1:7" x14ac:dyDescent="0.25">
      <c r="A203" s="43" t="s">
        <v>153</v>
      </c>
      <c r="E203" s="69"/>
      <c r="F203" s="49"/>
      <c r="G203" s="158"/>
    </row>
    <row r="204" spans="1:7" x14ac:dyDescent="0.25">
      <c r="A204" s="43" t="s">
        <v>154</v>
      </c>
      <c r="E204" s="88" t="str">
        <f>VLOOKUP("STMNT_TO_NOTEHLD_5",'[1]Current Data'!B:F,2,FALSE)</f>
        <v>NO</v>
      </c>
      <c r="F204" s="49"/>
      <c r="G204" s="158"/>
    </row>
    <row r="205" spans="1:7" x14ac:dyDescent="0.25">
      <c r="A205" s="43"/>
      <c r="E205" s="88"/>
      <c r="F205" s="49"/>
      <c r="G205" s="158"/>
    </row>
    <row r="206" spans="1:7" x14ac:dyDescent="0.25">
      <c r="A206" s="43" t="s">
        <v>155</v>
      </c>
      <c r="E206" s="69"/>
      <c r="G206" s="158"/>
    </row>
    <row r="207" spans="1:7" x14ac:dyDescent="0.25">
      <c r="A207" s="43" t="s">
        <v>156</v>
      </c>
      <c r="E207" s="88" t="str">
        <f>VLOOKUP("STMNT_TO_NOTEHLD_6",'[1]Current Data'!B:F,2,FALSE)</f>
        <v>NO</v>
      </c>
      <c r="F207" s="46"/>
      <c r="G207" s="158"/>
    </row>
    <row r="208" spans="1:7" x14ac:dyDescent="0.25">
      <c r="G208" s="157"/>
    </row>
    <row r="209" spans="1:7" x14ac:dyDescent="0.25">
      <c r="G209" s="157"/>
    </row>
    <row r="210" spans="1:7" x14ac:dyDescent="0.25">
      <c r="F210" s="46"/>
      <c r="G210" s="157"/>
    </row>
    <row r="211" spans="1:7" x14ac:dyDescent="0.25">
      <c r="F211" s="46"/>
      <c r="G211" s="157"/>
    </row>
    <row r="212" spans="1:7" x14ac:dyDescent="0.25">
      <c r="F212" s="46"/>
      <c r="G212" s="157"/>
    </row>
    <row r="213" spans="1:7" x14ac:dyDescent="0.25">
      <c r="F213" s="46"/>
      <c r="G213" s="157"/>
    </row>
    <row r="214" spans="1:7" x14ac:dyDescent="0.25">
      <c r="A214" s="89"/>
      <c r="B214" s="89"/>
      <c r="C214" s="89"/>
      <c r="D214" s="89"/>
      <c r="E214" s="89"/>
      <c r="F214" s="46"/>
      <c r="G214" s="157"/>
    </row>
    <row r="215" spans="1:7" x14ac:dyDescent="0.25">
      <c r="A215" s="89"/>
      <c r="B215" s="89"/>
      <c r="C215" s="89"/>
      <c r="D215" s="89"/>
      <c r="E215" s="89"/>
      <c r="F215" s="46"/>
      <c r="G215" s="157"/>
    </row>
    <row r="216" spans="1:7" x14ac:dyDescent="0.25">
      <c r="A216" s="89"/>
      <c r="B216" s="89"/>
      <c r="C216" s="89"/>
      <c r="D216" s="89"/>
      <c r="E216" s="89"/>
      <c r="F216" s="46"/>
      <c r="G216" s="157"/>
    </row>
    <row r="217" spans="1:7" x14ac:dyDescent="0.25">
      <c r="A217" s="89"/>
      <c r="B217" s="89"/>
      <c r="C217" s="89"/>
      <c r="D217" s="89"/>
      <c r="E217" s="89"/>
      <c r="F217" s="46"/>
      <c r="G217" s="157"/>
    </row>
    <row r="218" spans="1:7" x14ac:dyDescent="0.25">
      <c r="A218" s="89"/>
      <c r="B218" s="89"/>
      <c r="C218" s="89"/>
      <c r="D218" s="89"/>
      <c r="E218" s="89"/>
      <c r="F218" s="46"/>
      <c r="G218" s="157"/>
    </row>
    <row r="219" spans="1:7" x14ac:dyDescent="0.25">
      <c r="A219" s="89"/>
      <c r="B219" s="89"/>
      <c r="C219" s="89"/>
      <c r="D219" s="89"/>
      <c r="E219" s="89"/>
      <c r="F219" s="46"/>
      <c r="G219" s="157"/>
    </row>
    <row r="220" spans="1:7" x14ac:dyDescent="0.25">
      <c r="A220" s="89"/>
      <c r="B220" s="89"/>
      <c r="C220" s="89"/>
      <c r="D220" s="89"/>
      <c r="E220" s="89"/>
      <c r="F220" s="46"/>
      <c r="G220" s="157"/>
    </row>
    <row r="221" spans="1:7" x14ac:dyDescent="0.25">
      <c r="F221" s="46"/>
      <c r="G221" s="157"/>
    </row>
    <row r="222" spans="1:7" x14ac:dyDescent="0.25">
      <c r="A222" s="89"/>
      <c r="B222" s="89"/>
      <c r="C222" s="89"/>
      <c r="D222" s="89"/>
      <c r="E222" s="89"/>
      <c r="F222" s="46"/>
      <c r="G222" s="157"/>
    </row>
    <row r="223" spans="1:7" x14ac:dyDescent="0.25">
      <c r="A223" s="89"/>
      <c r="B223" s="89"/>
      <c r="C223" s="89"/>
      <c r="D223" s="89"/>
      <c r="E223" s="89"/>
      <c r="F223" s="46"/>
      <c r="G223" s="157"/>
    </row>
    <row r="224" spans="1:7" x14ac:dyDescent="0.25">
      <c r="A224" s="89"/>
      <c r="B224" s="89"/>
      <c r="C224" s="89"/>
      <c r="D224" s="89"/>
      <c r="E224" s="89"/>
      <c r="F224" s="46"/>
      <c r="G224" s="157"/>
    </row>
    <row r="225" spans="1:7" x14ac:dyDescent="0.25">
      <c r="A225" s="89"/>
      <c r="B225" s="89"/>
      <c r="C225" s="89"/>
      <c r="D225" s="89"/>
      <c r="E225" s="89"/>
      <c r="F225" s="46"/>
      <c r="G225" s="157"/>
    </row>
    <row r="226" spans="1:7" x14ac:dyDescent="0.25">
      <c r="A226" s="89"/>
      <c r="B226" s="89"/>
      <c r="C226" s="89"/>
      <c r="D226" s="89"/>
      <c r="E226" s="89"/>
      <c r="F226" s="46"/>
      <c r="G226" s="157"/>
    </row>
    <row r="227" spans="1:7" x14ac:dyDescent="0.25">
      <c r="A227" s="89"/>
      <c r="B227" s="89"/>
      <c r="C227" s="89"/>
      <c r="D227" s="89"/>
      <c r="E227" s="89"/>
      <c r="F227" s="46"/>
      <c r="G227" s="157"/>
    </row>
    <row r="228" spans="1:7" x14ac:dyDescent="0.25">
      <c r="A228" s="89"/>
      <c r="B228" s="89"/>
      <c r="C228" s="89"/>
      <c r="D228" s="89"/>
      <c r="E228" s="89"/>
      <c r="F228" s="46"/>
      <c r="G228" s="157"/>
    </row>
    <row r="229" spans="1:7" x14ac:dyDescent="0.25">
      <c r="F229" s="46"/>
      <c r="G229" s="157"/>
    </row>
    <row r="230" spans="1:7" x14ac:dyDescent="0.25">
      <c r="F230" s="46"/>
      <c r="G230" s="157"/>
    </row>
    <row r="231" spans="1:7" x14ac:dyDescent="0.25">
      <c r="F231" s="46"/>
      <c r="G231" s="157"/>
    </row>
    <row r="232" spans="1:7" x14ac:dyDescent="0.25">
      <c r="F232" s="46"/>
      <c r="G232" s="157"/>
    </row>
    <row r="233" spans="1:7" x14ac:dyDescent="0.25">
      <c r="F233" s="46"/>
      <c r="G233" s="157"/>
    </row>
    <row r="234" spans="1:7" x14ac:dyDescent="0.25">
      <c r="F234" s="46"/>
      <c r="G234" s="157"/>
    </row>
    <row r="235" spans="1:7" x14ac:dyDescent="0.25">
      <c r="F235" s="46"/>
      <c r="G235" s="157"/>
    </row>
    <row r="236" spans="1:7" x14ac:dyDescent="0.25">
      <c r="F236" s="46"/>
      <c r="G236" s="157"/>
    </row>
    <row r="237" spans="1:7" x14ac:dyDescent="0.25">
      <c r="F237" s="46"/>
      <c r="G237" s="157"/>
    </row>
    <row r="238" spans="1:7" x14ac:dyDescent="0.25">
      <c r="F238" s="46"/>
      <c r="G238" s="157"/>
    </row>
    <row r="239" spans="1:7" x14ac:dyDescent="0.25">
      <c r="F239" s="46"/>
      <c r="G239" s="157"/>
    </row>
    <row r="240" spans="1:7" x14ac:dyDescent="0.25">
      <c r="F240" s="46"/>
      <c r="G240" s="157"/>
    </row>
    <row r="241" spans="6:7" x14ac:dyDescent="0.25">
      <c r="F241" s="46"/>
      <c r="G241" s="157"/>
    </row>
    <row r="242" spans="6:7" x14ac:dyDescent="0.25">
      <c r="F242" s="46"/>
      <c r="G242" s="157"/>
    </row>
    <row r="243" spans="6:7" x14ac:dyDescent="0.25">
      <c r="F243" s="46"/>
      <c r="G243" s="157"/>
    </row>
    <row r="244" spans="6:7" x14ac:dyDescent="0.25">
      <c r="F244" s="46"/>
      <c r="G244" s="157"/>
    </row>
    <row r="245" spans="6:7" x14ac:dyDescent="0.25">
      <c r="F245" s="46"/>
      <c r="G245" s="157"/>
    </row>
    <row r="246" spans="6:7" x14ac:dyDescent="0.25">
      <c r="F246" s="46"/>
      <c r="G246" s="157"/>
    </row>
    <row r="247" spans="6:7" x14ac:dyDescent="0.25">
      <c r="F247" s="46"/>
      <c r="G247" s="157"/>
    </row>
    <row r="248" spans="6:7" x14ac:dyDescent="0.25">
      <c r="F248" s="46"/>
      <c r="G248" s="157"/>
    </row>
    <row r="249" spans="6:7" x14ac:dyDescent="0.25">
      <c r="F249" s="46"/>
      <c r="G249" s="157"/>
    </row>
    <row r="250" spans="6:7" x14ac:dyDescent="0.25">
      <c r="F250" s="46"/>
      <c r="G250" s="157"/>
    </row>
    <row r="251" spans="6:7" x14ac:dyDescent="0.25">
      <c r="F251" s="46"/>
      <c r="G251" s="157"/>
    </row>
    <row r="252" spans="6:7" x14ac:dyDescent="0.25">
      <c r="F252" s="46"/>
      <c r="G252" s="157"/>
    </row>
    <row r="253" spans="6:7" x14ac:dyDescent="0.25">
      <c r="F253" s="46"/>
      <c r="G253" s="157"/>
    </row>
    <row r="254" spans="6:7" x14ac:dyDescent="0.25">
      <c r="F254" s="46"/>
      <c r="G254" s="157"/>
    </row>
    <row r="255" spans="6:7" x14ac:dyDescent="0.25">
      <c r="F255" s="46"/>
      <c r="G255" s="157"/>
    </row>
    <row r="256" spans="6:7" x14ac:dyDescent="0.25">
      <c r="F256" s="46"/>
      <c r="G256" s="157"/>
    </row>
    <row r="257" spans="6:7" x14ac:dyDescent="0.25">
      <c r="F257" s="46"/>
      <c r="G257" s="157"/>
    </row>
    <row r="258" spans="6:7" x14ac:dyDescent="0.25">
      <c r="F258" s="46"/>
      <c r="G258" s="157"/>
    </row>
    <row r="259" spans="6:7" x14ac:dyDescent="0.25">
      <c r="F259" s="46"/>
      <c r="G259" s="157"/>
    </row>
    <row r="260" spans="6:7" x14ac:dyDescent="0.25">
      <c r="F260" s="46"/>
      <c r="G260" s="157"/>
    </row>
    <row r="261" spans="6:7" x14ac:dyDescent="0.25">
      <c r="F261" s="46"/>
      <c r="G261" s="157"/>
    </row>
    <row r="262" spans="6:7" x14ac:dyDescent="0.25">
      <c r="F262" s="46"/>
      <c r="G262" s="157"/>
    </row>
    <row r="263" spans="6:7" x14ac:dyDescent="0.25">
      <c r="F263" s="46"/>
      <c r="G263" s="157"/>
    </row>
    <row r="264" spans="6:7" x14ac:dyDescent="0.25">
      <c r="F264" s="46"/>
      <c r="G264" s="157"/>
    </row>
    <row r="265" spans="6:7" x14ac:dyDescent="0.25">
      <c r="F265" s="46"/>
      <c r="G265" s="157"/>
    </row>
    <row r="266" spans="6:7" x14ac:dyDescent="0.25">
      <c r="F266" s="46"/>
      <c r="G266" s="157"/>
    </row>
    <row r="267" spans="6:7" x14ac:dyDescent="0.25">
      <c r="F267" s="46"/>
      <c r="G267" s="157"/>
    </row>
    <row r="268" spans="6:7" x14ac:dyDescent="0.25">
      <c r="F268" s="46"/>
      <c r="G268" s="157"/>
    </row>
    <row r="269" spans="6:7" x14ac:dyDescent="0.25">
      <c r="F269" s="46"/>
      <c r="G269" s="157"/>
    </row>
    <row r="270" spans="6:7" x14ac:dyDescent="0.25">
      <c r="F270" s="46"/>
      <c r="G270" s="157"/>
    </row>
    <row r="271" spans="6:7" x14ac:dyDescent="0.25">
      <c r="F271" s="46"/>
      <c r="G271" s="157"/>
    </row>
    <row r="272" spans="6:7" x14ac:dyDescent="0.25">
      <c r="F272" s="46"/>
      <c r="G272" s="157"/>
    </row>
    <row r="273" spans="6:7" x14ac:dyDescent="0.25">
      <c r="F273" s="46"/>
      <c r="G273" s="157"/>
    </row>
    <row r="274" spans="6:7" x14ac:dyDescent="0.25">
      <c r="F274" s="46"/>
      <c r="G274" s="157"/>
    </row>
    <row r="275" spans="6:7" x14ac:dyDescent="0.25">
      <c r="F275" s="46"/>
      <c r="G275" s="157"/>
    </row>
    <row r="276" spans="6:7" x14ac:dyDescent="0.25">
      <c r="F276" s="46"/>
      <c r="G276" s="157"/>
    </row>
    <row r="277" spans="6:7" x14ac:dyDescent="0.25">
      <c r="F277" s="46"/>
      <c r="G277" s="157"/>
    </row>
    <row r="278" spans="6:7" x14ac:dyDescent="0.25">
      <c r="F278" s="46"/>
      <c r="G278" s="157"/>
    </row>
  </sheetData>
  <pageMargins left="0.7" right="0.7" top="0.75" bottom="0.75" header="0.3" footer="0.3"/>
  <pageSetup scale="52" fitToHeight="0" orientation="portrait" r:id="rId1"/>
  <headerFooter>
    <oddHeader xml:space="preserve">&amp;CNissan Auto Receivables 17-B
</oddHeader>
    <oddFooter>Page &amp;P of &amp;N</oddFooter>
  </headerFooter>
  <rowBreaks count="3" manualBreakCount="3">
    <brk id="54" max="16383" man="1"/>
    <brk id="108" max="16383" man="1"/>
    <brk id="16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10" zoomScale="80" zoomScaleNormal="80" workbookViewId="0">
      <selection activeCell="A224" sqref="A224"/>
    </sheetView>
  </sheetViews>
  <sheetFormatPr defaultRowHeight="18" x14ac:dyDescent="0.25"/>
  <cols>
    <col min="1" max="1" width="34.5703125" style="15" customWidth="1"/>
    <col min="2" max="2" width="23.85546875" style="15" customWidth="1"/>
    <col min="3" max="3" width="26.85546875" style="15" customWidth="1"/>
    <col min="4" max="4" width="24.7109375" style="15" customWidth="1"/>
    <col min="5" max="5" width="39.28515625" style="15" bestFit="1" customWidth="1"/>
    <col min="6" max="6" width="23.85546875" style="46" customWidth="1"/>
  </cols>
  <sheetData>
    <row r="1" spans="1:6" x14ac:dyDescent="0.25">
      <c r="A1" s="90" t="s">
        <v>0</v>
      </c>
    </row>
    <row r="2" spans="1:6" ht="18.75" x14ac:dyDescent="0.3">
      <c r="C2" s="91"/>
    </row>
    <row r="3" spans="1:6" ht="18.75" x14ac:dyDescent="0.3">
      <c r="A3" s="15" t="s">
        <v>1</v>
      </c>
      <c r="B3" s="92">
        <v>43008</v>
      </c>
      <c r="C3" s="93" t="s">
        <v>2</v>
      </c>
      <c r="D3" s="15">
        <v>30</v>
      </c>
      <c r="E3" s="15" t="s">
        <v>3</v>
      </c>
      <c r="F3" s="94">
        <v>42979</v>
      </c>
    </row>
    <row r="4" spans="1:6" ht="18.75" x14ac:dyDescent="0.3">
      <c r="A4" s="15" t="s">
        <v>4</v>
      </c>
      <c r="B4" s="92">
        <v>43024</v>
      </c>
      <c r="C4" s="93" t="s">
        <v>5</v>
      </c>
      <c r="D4" s="95">
        <v>31</v>
      </c>
      <c r="E4" s="15" t="s">
        <v>6</v>
      </c>
      <c r="F4" s="94">
        <v>43008</v>
      </c>
    </row>
    <row r="5" spans="1:6" ht="18.75" x14ac:dyDescent="0.3">
      <c r="C5" s="91"/>
      <c r="E5" s="15" t="s">
        <v>7</v>
      </c>
      <c r="F5" s="94">
        <v>42993</v>
      </c>
    </row>
    <row r="6" spans="1:6" ht="18.75" x14ac:dyDescent="0.3">
      <c r="C6" s="91"/>
      <c r="E6" s="15" t="s">
        <v>8</v>
      </c>
      <c r="F6" s="94">
        <v>43024</v>
      </c>
    </row>
    <row r="7" spans="1:6" x14ac:dyDescent="0.25">
      <c r="A7" s="96"/>
      <c r="B7" s="97"/>
      <c r="C7" s="98"/>
      <c r="D7" s="96"/>
      <c r="E7" s="96"/>
      <c r="F7" s="99"/>
    </row>
    <row r="8" spans="1:6" x14ac:dyDescent="0.25">
      <c r="A8" s="96"/>
      <c r="B8" s="96"/>
      <c r="C8" s="98"/>
      <c r="D8" s="96"/>
      <c r="E8" s="96"/>
      <c r="F8" s="99"/>
    </row>
    <row r="9" spans="1:6" x14ac:dyDescent="0.25">
      <c r="B9" s="16" t="s">
        <v>9</v>
      </c>
      <c r="C9" s="16" t="s">
        <v>10</v>
      </c>
      <c r="D9" s="16" t="s">
        <v>11</v>
      </c>
      <c r="E9" s="16" t="s">
        <v>12</v>
      </c>
      <c r="F9" s="100" t="s">
        <v>13</v>
      </c>
    </row>
    <row r="10" spans="1:6" x14ac:dyDescent="0.25">
      <c r="A10" s="15" t="s">
        <v>14</v>
      </c>
      <c r="B10" s="101"/>
      <c r="C10" s="102">
        <v>1543518690.5</v>
      </c>
      <c r="D10" s="103">
        <v>1490707579.1300001</v>
      </c>
      <c r="E10" s="103">
        <v>1442453828.49</v>
      </c>
      <c r="F10" s="104">
        <v>1.0015411312206062</v>
      </c>
    </row>
    <row r="11" spans="1:6" x14ac:dyDescent="0.25">
      <c r="A11" s="15" t="s">
        <v>15</v>
      </c>
      <c r="B11" s="101"/>
      <c r="C11" s="102">
        <v>103284451.95999999</v>
      </c>
      <c r="D11" s="103">
        <v>98524484.040000007</v>
      </c>
      <c r="E11" s="103">
        <v>94196410.510000005</v>
      </c>
      <c r="F11" s="104"/>
    </row>
    <row r="12" spans="1:6" x14ac:dyDescent="0.25">
      <c r="A12" s="15" t="s">
        <v>16</v>
      </c>
      <c r="B12" s="101"/>
      <c r="C12" s="105">
        <v>1440234238.54</v>
      </c>
      <c r="D12" s="103">
        <v>1392183095.0900002</v>
      </c>
      <c r="E12" s="103">
        <v>1348257417.98</v>
      </c>
      <c r="F12" s="104"/>
    </row>
    <row r="13" spans="1:6" x14ac:dyDescent="0.25">
      <c r="A13" s="15" t="s">
        <v>17</v>
      </c>
      <c r="B13" s="96"/>
      <c r="C13" s="105">
        <v>1440234238.54</v>
      </c>
      <c r="D13" s="103">
        <v>1392183095.0899999</v>
      </c>
      <c r="E13" s="103">
        <v>1348257417.98</v>
      </c>
      <c r="F13" s="104">
        <v>0.93613759616405245</v>
      </c>
    </row>
    <row r="14" spans="1:6" x14ac:dyDescent="0.25">
      <c r="A14" s="26" t="s">
        <v>18</v>
      </c>
      <c r="B14" s="106">
        <v>1.2699999999999999E-2</v>
      </c>
      <c r="C14" s="102">
        <v>330000000</v>
      </c>
      <c r="D14" s="103">
        <v>281948856.55000001</v>
      </c>
      <c r="E14" s="103">
        <v>238023179.44000012</v>
      </c>
      <c r="F14" s="104">
        <v>0.72128236193939432</v>
      </c>
    </row>
    <row r="15" spans="1:6" x14ac:dyDescent="0.25">
      <c r="A15" s="26" t="s">
        <v>19</v>
      </c>
      <c r="B15" s="106">
        <v>1.5599999999999999E-2</v>
      </c>
      <c r="C15" s="102">
        <v>350000000</v>
      </c>
      <c r="D15" s="103">
        <v>350000000</v>
      </c>
      <c r="E15" s="103">
        <v>350000000</v>
      </c>
      <c r="F15" s="104">
        <v>1</v>
      </c>
    </row>
    <row r="16" spans="1:6" x14ac:dyDescent="0.25">
      <c r="A16" s="26" t="s">
        <v>20</v>
      </c>
      <c r="B16" s="106">
        <v>1.3344399999999999E-2</v>
      </c>
      <c r="C16" s="102">
        <v>189000000</v>
      </c>
      <c r="D16" s="103">
        <v>189000000</v>
      </c>
      <c r="E16" s="103">
        <v>189000000</v>
      </c>
      <c r="F16" s="104">
        <v>1</v>
      </c>
    </row>
    <row r="17" spans="1:6" x14ac:dyDescent="0.25">
      <c r="A17" s="26" t="s">
        <v>21</v>
      </c>
      <c r="B17" s="106">
        <v>1.7500000000000002E-2</v>
      </c>
      <c r="C17" s="102">
        <v>389000000</v>
      </c>
      <c r="D17" s="103">
        <v>389000000</v>
      </c>
      <c r="E17" s="103">
        <v>389000000</v>
      </c>
      <c r="F17" s="104">
        <v>1</v>
      </c>
    </row>
    <row r="18" spans="1:6" x14ac:dyDescent="0.25">
      <c r="A18" s="26" t="s">
        <v>22</v>
      </c>
      <c r="B18" s="106">
        <v>1.95E-2</v>
      </c>
      <c r="C18" s="102">
        <v>124620000</v>
      </c>
      <c r="D18" s="103">
        <v>124620000</v>
      </c>
      <c r="E18" s="103">
        <v>124620000</v>
      </c>
      <c r="F18" s="104">
        <v>1</v>
      </c>
    </row>
    <row r="19" spans="1:6" x14ac:dyDescent="0.25">
      <c r="A19" s="26" t="s">
        <v>23</v>
      </c>
      <c r="B19" s="106">
        <v>0</v>
      </c>
      <c r="C19" s="102">
        <v>57614238.539999999</v>
      </c>
      <c r="D19" s="103">
        <v>57614238.539999999</v>
      </c>
      <c r="E19" s="103">
        <v>57614238.539999999</v>
      </c>
      <c r="F19" s="104">
        <v>1</v>
      </c>
    </row>
    <row r="20" spans="1:6" x14ac:dyDescent="0.25">
      <c r="A20" s="26"/>
      <c r="B20" s="107"/>
      <c r="C20" s="108"/>
      <c r="D20" s="108"/>
      <c r="E20" s="108"/>
      <c r="F20" s="109"/>
    </row>
    <row r="21" spans="1:6" x14ac:dyDescent="0.25">
      <c r="A21" s="26"/>
      <c r="B21" s="107"/>
      <c r="C21" s="108"/>
      <c r="D21" s="108"/>
      <c r="E21" s="108"/>
      <c r="F21" s="110"/>
    </row>
    <row r="22" spans="1:6" ht="54" x14ac:dyDescent="0.25">
      <c r="A22" s="26"/>
      <c r="B22" s="111" t="s">
        <v>24</v>
      </c>
      <c r="C22" s="111" t="s">
        <v>25</v>
      </c>
      <c r="D22" s="112" t="s">
        <v>160</v>
      </c>
      <c r="E22" s="112" t="s">
        <v>161</v>
      </c>
      <c r="F22" s="110"/>
    </row>
    <row r="23" spans="1:6" x14ac:dyDescent="0.25">
      <c r="A23" s="26" t="s">
        <v>18</v>
      </c>
      <c r="B23" s="103">
        <v>43925677.109999895</v>
      </c>
      <c r="C23" s="103">
        <v>308342.40000000002</v>
      </c>
      <c r="D23" s="113">
        <v>133.10811245454514</v>
      </c>
      <c r="E23" s="113">
        <v>0.93437090909090914</v>
      </c>
      <c r="F23" s="110"/>
    </row>
    <row r="24" spans="1:6" x14ac:dyDescent="0.25">
      <c r="A24" s="26" t="s">
        <v>19</v>
      </c>
      <c r="B24" s="103">
        <v>0</v>
      </c>
      <c r="C24" s="103">
        <v>455000</v>
      </c>
      <c r="D24" s="113">
        <v>0</v>
      </c>
      <c r="E24" s="113">
        <v>1.3</v>
      </c>
      <c r="F24" s="110"/>
    </row>
    <row r="25" spans="1:6" x14ac:dyDescent="0.25">
      <c r="A25" s="26" t="s">
        <v>20</v>
      </c>
      <c r="B25" s="103">
        <v>0</v>
      </c>
      <c r="C25" s="103">
        <v>217180.11</v>
      </c>
      <c r="D25" s="113">
        <v>0</v>
      </c>
      <c r="E25" s="113">
        <v>1.1491011111111111</v>
      </c>
      <c r="F25" s="110"/>
    </row>
    <row r="26" spans="1:6" x14ac:dyDescent="0.25">
      <c r="A26" s="26" t="s">
        <v>21</v>
      </c>
      <c r="B26" s="103">
        <v>0</v>
      </c>
      <c r="C26" s="103">
        <v>567291.67000000004</v>
      </c>
      <c r="D26" s="113">
        <v>0</v>
      </c>
      <c r="E26" s="113">
        <v>1.4583333419023137</v>
      </c>
      <c r="F26" s="110"/>
    </row>
    <row r="27" spans="1:6" x14ac:dyDescent="0.25">
      <c r="A27" s="26" t="s">
        <v>22</v>
      </c>
      <c r="B27" s="103">
        <v>0</v>
      </c>
      <c r="C27" s="103">
        <v>202507.5</v>
      </c>
      <c r="D27" s="113">
        <v>0</v>
      </c>
      <c r="E27" s="113">
        <v>1.625</v>
      </c>
      <c r="F27" s="110"/>
    </row>
    <row r="28" spans="1:6" x14ac:dyDescent="0.25">
      <c r="A28" s="26" t="s">
        <v>23</v>
      </c>
      <c r="B28" s="103">
        <v>0</v>
      </c>
      <c r="C28" s="103">
        <v>0</v>
      </c>
      <c r="D28" s="113">
        <v>0</v>
      </c>
      <c r="E28" s="113">
        <v>0</v>
      </c>
      <c r="F28" s="110"/>
    </row>
    <row r="29" spans="1:6" ht="18.75" thickBot="1" x14ac:dyDescent="0.3">
      <c r="A29" s="15" t="s">
        <v>28</v>
      </c>
      <c r="B29" s="114">
        <v>43925677.109999895</v>
      </c>
      <c r="C29" s="114">
        <v>1750321.6800000002</v>
      </c>
      <c r="D29" s="115"/>
      <c r="E29" s="108"/>
      <c r="F29" s="110"/>
    </row>
    <row r="30" spans="1:6" x14ac:dyDescent="0.25">
      <c r="B30" s="108"/>
      <c r="C30" s="108"/>
      <c r="D30" s="115"/>
      <c r="E30" s="108"/>
      <c r="F30" s="110"/>
    </row>
    <row r="31" spans="1:6" x14ac:dyDescent="0.25">
      <c r="A31" s="26"/>
      <c r="B31" s="107"/>
      <c r="C31" s="108"/>
      <c r="D31" s="108"/>
      <c r="E31" s="108"/>
      <c r="F31" s="110"/>
    </row>
    <row r="32" spans="1:6" x14ac:dyDescent="0.25">
      <c r="A32" s="15" t="s">
        <v>29</v>
      </c>
      <c r="E32" s="116"/>
    </row>
    <row r="33" spans="1:6" x14ac:dyDescent="0.25">
      <c r="E33" s="116"/>
    </row>
    <row r="34" spans="1:6" x14ac:dyDescent="0.25">
      <c r="A34" s="26" t="s">
        <v>30</v>
      </c>
    </row>
    <row r="35" spans="1:6" x14ac:dyDescent="0.25">
      <c r="A35" s="117" t="s">
        <v>31</v>
      </c>
      <c r="E35" s="118">
        <v>1974538.34</v>
      </c>
      <c r="F35" s="49"/>
    </row>
    <row r="36" spans="1:6" x14ac:dyDescent="0.25">
      <c r="A36" s="117" t="s">
        <v>32</v>
      </c>
      <c r="E36" s="119">
        <v>0</v>
      </c>
      <c r="F36" s="49"/>
    </row>
    <row r="37" spans="1:6" x14ac:dyDescent="0.25">
      <c r="A37" s="26" t="s">
        <v>33</v>
      </c>
      <c r="E37" s="118">
        <v>1974538.34</v>
      </c>
      <c r="F37" s="49"/>
    </row>
    <row r="38" spans="1:6" x14ac:dyDescent="0.25">
      <c r="E38" s="120"/>
      <c r="F38" s="49"/>
    </row>
    <row r="39" spans="1:6" x14ac:dyDescent="0.25">
      <c r="A39" s="26" t="s">
        <v>34</v>
      </c>
      <c r="E39" s="120"/>
      <c r="F39" s="49"/>
    </row>
    <row r="40" spans="1:6" x14ac:dyDescent="0.25">
      <c r="A40" s="117" t="s">
        <v>35</v>
      </c>
      <c r="E40" s="118">
        <v>47891398.479999997</v>
      </c>
      <c r="F40" s="49"/>
    </row>
    <row r="41" spans="1:6" x14ac:dyDescent="0.25">
      <c r="A41" s="117" t="s">
        <v>36</v>
      </c>
      <c r="E41" s="119">
        <v>0</v>
      </c>
      <c r="F41" s="49"/>
    </row>
    <row r="42" spans="1:6" x14ac:dyDescent="0.25">
      <c r="A42" s="26" t="s">
        <v>37</v>
      </c>
      <c r="E42" s="118">
        <v>47891398.479999997</v>
      </c>
      <c r="F42" s="49"/>
    </row>
    <row r="43" spans="1:6" x14ac:dyDescent="0.25">
      <c r="A43" s="117"/>
      <c r="E43" s="121"/>
      <c r="F43" s="49"/>
    </row>
    <row r="44" spans="1:6" x14ac:dyDescent="0.25">
      <c r="A44" s="26" t="s">
        <v>38</v>
      </c>
      <c r="E44" s="118">
        <v>60922.36</v>
      </c>
      <c r="F44" s="49"/>
    </row>
    <row r="45" spans="1:6" x14ac:dyDescent="0.25">
      <c r="A45" s="26"/>
      <c r="E45" s="118"/>
      <c r="F45" s="49"/>
    </row>
    <row r="46" spans="1:6" x14ac:dyDescent="0.25">
      <c r="A46" s="26"/>
      <c r="E46" s="122"/>
      <c r="F46" s="49"/>
    </row>
    <row r="47" spans="1:6" ht="18.75" thickBot="1" x14ac:dyDescent="0.3">
      <c r="A47" s="15" t="s">
        <v>39</v>
      </c>
      <c r="E47" s="123">
        <v>49926859.18</v>
      </c>
      <c r="F47" s="49"/>
    </row>
    <row r="48" spans="1:6" ht="18.75" thickTop="1" x14ac:dyDescent="0.25">
      <c r="E48" s="124"/>
      <c r="F48" s="49"/>
    </row>
    <row r="49" spans="1:6" x14ac:dyDescent="0.25">
      <c r="A49" s="15" t="s">
        <v>40</v>
      </c>
      <c r="D49" s="125"/>
      <c r="E49" s="126"/>
      <c r="F49" s="49"/>
    </row>
    <row r="50" spans="1:6" x14ac:dyDescent="0.25">
      <c r="D50" s="127" t="s">
        <v>41</v>
      </c>
      <c r="E50" s="127" t="s">
        <v>42</v>
      </c>
      <c r="F50" s="49"/>
    </row>
    <row r="51" spans="1:6" x14ac:dyDescent="0.25">
      <c r="A51" s="26" t="s">
        <v>43</v>
      </c>
      <c r="D51" s="128">
        <v>89080</v>
      </c>
      <c r="E51" s="122">
        <v>1392183095.0900002</v>
      </c>
      <c r="F51" s="49"/>
    </row>
    <row r="52" spans="1:6" x14ac:dyDescent="0.25">
      <c r="A52" s="26" t="s">
        <v>44</v>
      </c>
      <c r="D52" s="96"/>
      <c r="E52" s="119">
        <v>43925677.110000134</v>
      </c>
      <c r="F52" s="49"/>
    </row>
    <row r="53" spans="1:6" x14ac:dyDescent="0.25">
      <c r="A53" s="26"/>
      <c r="D53" s="129">
        <v>88104</v>
      </c>
      <c r="E53" s="118">
        <v>1348257417.98</v>
      </c>
      <c r="F53" s="49"/>
    </row>
    <row r="54" spans="1:6" x14ac:dyDescent="0.25">
      <c r="F54" s="49"/>
    </row>
    <row r="55" spans="1:6" x14ac:dyDescent="0.25">
      <c r="A55" s="15" t="s">
        <v>45</v>
      </c>
      <c r="E55" s="125"/>
      <c r="F55" s="49"/>
    </row>
    <row r="56" spans="1:6" x14ac:dyDescent="0.25">
      <c r="F56" s="49"/>
    </row>
    <row r="57" spans="1:6" x14ac:dyDescent="0.25">
      <c r="A57" s="26" t="s">
        <v>39</v>
      </c>
      <c r="E57" s="103">
        <v>49926859.18</v>
      </c>
      <c r="F57" s="49"/>
    </row>
    <row r="58" spans="1:6" x14ac:dyDescent="0.25">
      <c r="A58" s="26" t="s">
        <v>46</v>
      </c>
      <c r="E58" s="103">
        <v>0</v>
      </c>
      <c r="F58" s="49"/>
    </row>
    <row r="59" spans="1:6" x14ac:dyDescent="0.25">
      <c r="A59" s="26" t="s">
        <v>47</v>
      </c>
      <c r="E59" s="98">
        <v>49926859.18</v>
      </c>
      <c r="F59" s="49"/>
    </row>
    <row r="60" spans="1:6" x14ac:dyDescent="0.25">
      <c r="F60" s="49"/>
    </row>
    <row r="61" spans="1:6" x14ac:dyDescent="0.25">
      <c r="A61" s="26" t="s">
        <v>48</v>
      </c>
      <c r="E61" s="108">
        <v>0</v>
      </c>
      <c r="F61" s="49"/>
    </row>
    <row r="62" spans="1:6" x14ac:dyDescent="0.25">
      <c r="F62" s="49"/>
    </row>
    <row r="63" spans="1:6" x14ac:dyDescent="0.25">
      <c r="A63" s="26" t="s">
        <v>49</v>
      </c>
      <c r="F63" s="49"/>
    </row>
    <row r="64" spans="1:6" x14ac:dyDescent="0.25">
      <c r="A64" s="117" t="s">
        <v>50</v>
      </c>
      <c r="E64" s="103">
        <v>1242256.32</v>
      </c>
      <c r="F64" s="49"/>
    </row>
    <row r="65" spans="1:6" x14ac:dyDescent="0.25">
      <c r="A65" s="117" t="s">
        <v>51</v>
      </c>
      <c r="E65" s="103">
        <v>1242256.32</v>
      </c>
      <c r="F65" s="49"/>
    </row>
    <row r="66" spans="1:6" x14ac:dyDescent="0.25">
      <c r="A66" s="117" t="s">
        <v>52</v>
      </c>
      <c r="E66" s="98">
        <v>0</v>
      </c>
      <c r="F66" s="49"/>
    </row>
    <row r="67" spans="1:6" x14ac:dyDescent="0.25">
      <c r="F67" s="49"/>
    </row>
    <row r="68" spans="1:6" x14ac:dyDescent="0.25">
      <c r="A68" s="26" t="s">
        <v>53</v>
      </c>
      <c r="F68" s="49"/>
    </row>
    <row r="69" spans="1:6" x14ac:dyDescent="0.25">
      <c r="A69" s="117" t="s">
        <v>54</v>
      </c>
      <c r="F69" s="49"/>
    </row>
    <row r="70" spans="1:6" x14ac:dyDescent="0.25">
      <c r="A70" s="130" t="s">
        <v>55</v>
      </c>
      <c r="E70" s="103">
        <v>0</v>
      </c>
      <c r="F70" s="49"/>
    </row>
    <row r="71" spans="1:6" x14ac:dyDescent="0.25">
      <c r="A71" s="130" t="s">
        <v>56</v>
      </c>
      <c r="E71" s="103">
        <v>0</v>
      </c>
      <c r="F71" s="49"/>
    </row>
    <row r="72" spans="1:6" x14ac:dyDescent="0.25">
      <c r="A72" s="130" t="s">
        <v>57</v>
      </c>
      <c r="E72" s="103">
        <v>308342.40000000002</v>
      </c>
      <c r="F72" s="49"/>
    </row>
    <row r="73" spans="1:6" x14ac:dyDescent="0.25">
      <c r="A73" s="130"/>
      <c r="E73" s="103"/>
      <c r="F73" s="49"/>
    </row>
    <row r="74" spans="1:6" x14ac:dyDescent="0.25">
      <c r="A74" s="130" t="s">
        <v>58</v>
      </c>
      <c r="E74" s="103">
        <v>308342.40000000002</v>
      </c>
      <c r="F74" s="49"/>
    </row>
    <row r="75" spans="1:6" x14ac:dyDescent="0.25">
      <c r="A75" s="130" t="s">
        <v>59</v>
      </c>
      <c r="E75" s="103">
        <v>0</v>
      </c>
      <c r="F75" s="49"/>
    </row>
    <row r="76" spans="1:6" x14ac:dyDescent="0.25">
      <c r="F76" s="49"/>
    </row>
    <row r="77" spans="1:6" x14ac:dyDescent="0.25">
      <c r="A77" s="117" t="s">
        <v>60</v>
      </c>
      <c r="F77" s="49"/>
    </row>
    <row r="78" spans="1:6" x14ac:dyDescent="0.25">
      <c r="A78" s="130" t="s">
        <v>61</v>
      </c>
      <c r="E78" s="103">
        <v>0</v>
      </c>
      <c r="F78" s="49"/>
    </row>
    <row r="79" spans="1:6" x14ac:dyDescent="0.25">
      <c r="A79" s="130" t="s">
        <v>62</v>
      </c>
      <c r="E79" s="103">
        <v>0</v>
      </c>
      <c r="F79" s="49"/>
    </row>
    <row r="80" spans="1:6" x14ac:dyDescent="0.25">
      <c r="A80" s="130" t="s">
        <v>63</v>
      </c>
      <c r="E80" s="103">
        <v>455000</v>
      </c>
      <c r="F80" s="49"/>
    </row>
    <row r="81" spans="1:6" x14ac:dyDescent="0.25">
      <c r="A81" s="130"/>
      <c r="E81" s="103"/>
      <c r="F81" s="49"/>
    </row>
    <row r="82" spans="1:6" x14ac:dyDescent="0.25">
      <c r="A82" s="130" t="s">
        <v>64</v>
      </c>
      <c r="E82" s="103">
        <v>455000</v>
      </c>
      <c r="F82" s="49"/>
    </row>
    <row r="83" spans="1:6" x14ac:dyDescent="0.25">
      <c r="A83" s="130" t="s">
        <v>65</v>
      </c>
      <c r="E83" s="103">
        <v>0</v>
      </c>
      <c r="F83" s="49"/>
    </row>
    <row r="84" spans="1:6" x14ac:dyDescent="0.25">
      <c r="A84" s="130"/>
      <c r="F84" s="49"/>
    </row>
    <row r="85" spans="1:6" x14ac:dyDescent="0.25">
      <c r="A85" s="117" t="s">
        <v>66</v>
      </c>
      <c r="F85" s="49"/>
    </row>
    <row r="86" spans="1:6" x14ac:dyDescent="0.25">
      <c r="A86" s="130" t="s">
        <v>67</v>
      </c>
      <c r="E86" s="103">
        <v>0</v>
      </c>
      <c r="F86" s="49"/>
    </row>
    <row r="87" spans="1:6" x14ac:dyDescent="0.25">
      <c r="A87" s="130" t="s">
        <v>68</v>
      </c>
      <c r="E87" s="103">
        <v>0</v>
      </c>
      <c r="F87" s="49"/>
    </row>
    <row r="88" spans="1:6" x14ac:dyDescent="0.25">
      <c r="A88" s="130" t="s">
        <v>69</v>
      </c>
      <c r="E88" s="103">
        <v>217180.11</v>
      </c>
      <c r="F88" s="49"/>
    </row>
    <row r="89" spans="1:6" x14ac:dyDescent="0.25">
      <c r="A89" s="130"/>
      <c r="E89" s="103"/>
      <c r="F89" s="49"/>
    </row>
    <row r="90" spans="1:6" x14ac:dyDescent="0.25">
      <c r="A90" s="130" t="s">
        <v>70</v>
      </c>
      <c r="E90" s="103">
        <v>217180.11</v>
      </c>
      <c r="F90" s="49"/>
    </row>
    <row r="91" spans="1:6" x14ac:dyDescent="0.25">
      <c r="A91" s="130" t="s">
        <v>71</v>
      </c>
      <c r="E91" s="103">
        <v>0</v>
      </c>
      <c r="F91" s="49"/>
    </row>
    <row r="92" spans="1:6" x14ac:dyDescent="0.25">
      <c r="A92" s="130"/>
      <c r="F92" s="49"/>
    </row>
    <row r="93" spans="1:6" x14ac:dyDescent="0.25">
      <c r="A93" s="117" t="s">
        <v>72</v>
      </c>
      <c r="F93" s="49"/>
    </row>
    <row r="94" spans="1:6" x14ac:dyDescent="0.25">
      <c r="A94" s="130" t="s">
        <v>73</v>
      </c>
      <c r="E94" s="103">
        <v>0</v>
      </c>
      <c r="F94" s="49"/>
    </row>
    <row r="95" spans="1:6" x14ac:dyDescent="0.25">
      <c r="A95" s="130" t="s">
        <v>74</v>
      </c>
      <c r="E95" s="103">
        <v>0</v>
      </c>
      <c r="F95" s="49"/>
    </row>
    <row r="96" spans="1:6" x14ac:dyDescent="0.25">
      <c r="A96" s="130" t="s">
        <v>75</v>
      </c>
      <c r="E96" s="103">
        <v>567291.67000000004</v>
      </c>
      <c r="F96" s="49"/>
    </row>
    <row r="97" spans="1:6" x14ac:dyDescent="0.25">
      <c r="A97" s="130"/>
      <c r="E97" s="103"/>
      <c r="F97" s="49"/>
    </row>
    <row r="98" spans="1:6" x14ac:dyDescent="0.25">
      <c r="A98" s="130" t="s">
        <v>76</v>
      </c>
      <c r="E98" s="103">
        <v>567291.67000000004</v>
      </c>
      <c r="F98" s="49"/>
    </row>
    <row r="99" spans="1:6" x14ac:dyDescent="0.25">
      <c r="A99" s="130" t="s">
        <v>77</v>
      </c>
      <c r="E99" s="103">
        <v>0</v>
      </c>
      <c r="F99" s="49"/>
    </row>
    <row r="100" spans="1:6" x14ac:dyDescent="0.25">
      <c r="F100" s="49"/>
    </row>
    <row r="101" spans="1:6" x14ac:dyDescent="0.25">
      <c r="A101" s="117" t="s">
        <v>78</v>
      </c>
      <c r="F101" s="49"/>
    </row>
    <row r="102" spans="1:6" x14ac:dyDescent="0.25">
      <c r="A102" s="130" t="s">
        <v>79</v>
      </c>
      <c r="E102" s="103">
        <v>0</v>
      </c>
      <c r="F102" s="49"/>
    </row>
    <row r="103" spans="1:6" x14ac:dyDescent="0.25">
      <c r="A103" s="130" t="s">
        <v>80</v>
      </c>
      <c r="E103" s="103">
        <v>0</v>
      </c>
      <c r="F103" s="49"/>
    </row>
    <row r="104" spans="1:6" x14ac:dyDescent="0.25">
      <c r="A104" s="130" t="s">
        <v>81</v>
      </c>
      <c r="E104" s="103">
        <v>202507.5</v>
      </c>
      <c r="F104" s="49"/>
    </row>
    <row r="105" spans="1:6" x14ac:dyDescent="0.25">
      <c r="A105" s="130"/>
      <c r="E105" s="103"/>
      <c r="F105" s="49"/>
    </row>
    <row r="106" spans="1:6" x14ac:dyDescent="0.25">
      <c r="A106" s="130" t="s">
        <v>82</v>
      </c>
      <c r="E106" s="103">
        <v>202507.5</v>
      </c>
      <c r="F106" s="49"/>
    </row>
    <row r="107" spans="1:6" x14ac:dyDescent="0.25">
      <c r="A107" s="130" t="s">
        <v>83</v>
      </c>
      <c r="E107" s="103">
        <v>0</v>
      </c>
      <c r="F107" s="49"/>
    </row>
    <row r="108" spans="1:6" x14ac:dyDescent="0.25">
      <c r="A108" s="130"/>
      <c r="E108" s="108"/>
      <c r="F108" s="49"/>
    </row>
    <row r="109" spans="1:6" x14ac:dyDescent="0.25">
      <c r="A109" s="117" t="s">
        <v>84</v>
      </c>
      <c r="F109" s="49"/>
    </row>
    <row r="110" spans="1:6" x14ac:dyDescent="0.25">
      <c r="A110" s="130" t="s">
        <v>85</v>
      </c>
      <c r="E110" s="98">
        <v>1750321.6800000002</v>
      </c>
      <c r="F110" s="49"/>
    </row>
    <row r="111" spans="1:6" x14ac:dyDescent="0.25">
      <c r="A111" s="130" t="s">
        <v>86</v>
      </c>
      <c r="E111" s="98">
        <v>1750321.6800000002</v>
      </c>
      <c r="F111" s="49"/>
    </row>
    <row r="112" spans="1:6" x14ac:dyDescent="0.25">
      <c r="A112" s="130" t="s">
        <v>87</v>
      </c>
      <c r="E112" s="98">
        <v>0</v>
      </c>
      <c r="F112" s="49"/>
    </row>
    <row r="113" spans="1:6" x14ac:dyDescent="0.25">
      <c r="A113" s="130" t="s">
        <v>88</v>
      </c>
      <c r="E113" s="98">
        <v>0</v>
      </c>
      <c r="F113" s="49"/>
    </row>
    <row r="114" spans="1:6" x14ac:dyDescent="0.25">
      <c r="F114" s="49"/>
    </row>
    <row r="115" spans="1:6" x14ac:dyDescent="0.25">
      <c r="A115" s="26" t="s">
        <v>89</v>
      </c>
      <c r="E115" s="131">
        <v>46934281.184058331</v>
      </c>
      <c r="F115" s="49"/>
    </row>
    <row r="116" spans="1:6" x14ac:dyDescent="0.25">
      <c r="A116" s="117"/>
      <c r="F116" s="49"/>
    </row>
    <row r="117" spans="1:6" x14ac:dyDescent="0.25">
      <c r="A117" s="26" t="s">
        <v>90</v>
      </c>
      <c r="E117" s="132">
        <v>43925677.109999895</v>
      </c>
      <c r="F117" s="49"/>
    </row>
    <row r="118" spans="1:6" x14ac:dyDescent="0.25">
      <c r="A118" s="26"/>
      <c r="F118" s="49"/>
    </row>
    <row r="119" spans="1:6" x14ac:dyDescent="0.25">
      <c r="A119" s="117" t="s">
        <v>91</v>
      </c>
      <c r="E119" s="103">
        <v>0</v>
      </c>
      <c r="F119" s="49"/>
    </row>
    <row r="120" spans="1:6" x14ac:dyDescent="0.25">
      <c r="A120" s="117" t="s">
        <v>92</v>
      </c>
      <c r="E120" s="133">
        <v>43925677.109999895</v>
      </c>
      <c r="F120" s="49"/>
    </row>
    <row r="121" spans="1:6" x14ac:dyDescent="0.25">
      <c r="A121" s="117" t="s">
        <v>93</v>
      </c>
      <c r="E121" s="98">
        <v>0</v>
      </c>
      <c r="F121" s="49"/>
    </row>
    <row r="122" spans="1:6" x14ac:dyDescent="0.25">
      <c r="A122" s="117"/>
      <c r="E122" s="131"/>
      <c r="F122" s="49"/>
    </row>
    <row r="123" spans="1:6" x14ac:dyDescent="0.25">
      <c r="A123" s="26" t="s">
        <v>94</v>
      </c>
      <c r="E123" s="98">
        <v>0</v>
      </c>
      <c r="F123" s="49"/>
    </row>
    <row r="124" spans="1:6" x14ac:dyDescent="0.25">
      <c r="A124" s="26"/>
      <c r="E124" s="96"/>
      <c r="F124" s="49"/>
    </row>
    <row r="125" spans="1:6" x14ac:dyDescent="0.25">
      <c r="A125" s="117" t="s">
        <v>95</v>
      </c>
      <c r="E125" s="103">
        <v>0</v>
      </c>
      <c r="F125" s="49"/>
    </row>
    <row r="126" spans="1:6" x14ac:dyDescent="0.25">
      <c r="A126" s="117" t="s">
        <v>96</v>
      </c>
      <c r="E126" s="98">
        <v>0</v>
      </c>
      <c r="F126" s="49"/>
    </row>
    <row r="127" spans="1:6" x14ac:dyDescent="0.25">
      <c r="A127" s="117" t="s">
        <v>97</v>
      </c>
      <c r="E127" s="98">
        <v>0</v>
      </c>
      <c r="F127" s="49"/>
    </row>
    <row r="128" spans="1:6" x14ac:dyDescent="0.25">
      <c r="A128" s="117"/>
      <c r="E128" s="131"/>
      <c r="F128" s="49"/>
    </row>
    <row r="129" spans="1:6" x14ac:dyDescent="0.25">
      <c r="A129" s="26" t="s">
        <v>98</v>
      </c>
      <c r="E129" s="98">
        <v>3008604.0740584359</v>
      </c>
      <c r="F129" s="49"/>
    </row>
    <row r="130" spans="1:6" x14ac:dyDescent="0.25">
      <c r="A130" s="117" t="s">
        <v>99</v>
      </c>
      <c r="E130" s="103">
        <v>0</v>
      </c>
      <c r="F130" s="49"/>
    </row>
    <row r="131" spans="1:6" x14ac:dyDescent="0.25">
      <c r="A131" s="26" t="s">
        <v>100</v>
      </c>
      <c r="E131" s="98">
        <v>3008604.0740584359</v>
      </c>
      <c r="F131" s="49"/>
    </row>
    <row r="132" spans="1:6" x14ac:dyDescent="0.25">
      <c r="F132" s="49"/>
    </row>
    <row r="133" spans="1:6" x14ac:dyDescent="0.25">
      <c r="A133" s="15" t="s">
        <v>101</v>
      </c>
      <c r="F133" s="49"/>
    </row>
    <row r="134" spans="1:6" x14ac:dyDescent="0.25">
      <c r="F134" s="49"/>
    </row>
    <row r="135" spans="1:6" x14ac:dyDescent="0.25">
      <c r="A135" s="26" t="s">
        <v>102</v>
      </c>
      <c r="E135" s="103">
        <v>0</v>
      </c>
      <c r="F135" s="49"/>
    </row>
    <row r="136" spans="1:6" x14ac:dyDescent="0.25">
      <c r="A136" s="26" t="s">
        <v>103</v>
      </c>
      <c r="E136" s="134">
        <v>0</v>
      </c>
      <c r="F136" s="49"/>
    </row>
    <row r="137" spans="1:6" x14ac:dyDescent="0.25">
      <c r="A137" s="26" t="s">
        <v>104</v>
      </c>
      <c r="E137" s="98">
        <v>0</v>
      </c>
      <c r="F137" s="49"/>
    </row>
    <row r="138" spans="1:6" x14ac:dyDescent="0.25">
      <c r="A138" s="26"/>
      <c r="E138" s="131"/>
      <c r="F138" s="49"/>
    </row>
    <row r="139" spans="1:6" x14ac:dyDescent="0.25">
      <c r="A139" s="26"/>
      <c r="E139" s="131"/>
      <c r="F139" s="49"/>
    </row>
    <row r="140" spans="1:6" x14ac:dyDescent="0.25">
      <c r="F140" s="49"/>
    </row>
    <row r="141" spans="1:6" x14ac:dyDescent="0.25">
      <c r="A141" s="15" t="s">
        <v>105</v>
      </c>
      <c r="F141" s="49"/>
    </row>
    <row r="142" spans="1:6" x14ac:dyDescent="0.25">
      <c r="F142" s="49"/>
    </row>
    <row r="143" spans="1:6" x14ac:dyDescent="0.25">
      <c r="A143" s="26" t="s">
        <v>106</v>
      </c>
      <c r="E143" s="98">
        <v>3600585.6</v>
      </c>
      <c r="F143" s="49"/>
    </row>
    <row r="144" spans="1:6" x14ac:dyDescent="0.25">
      <c r="A144" s="26" t="s">
        <v>107</v>
      </c>
      <c r="E144" s="98">
        <v>3600585.5999999996</v>
      </c>
    </row>
    <row r="145" spans="1:6" x14ac:dyDescent="0.25">
      <c r="A145" s="26" t="s">
        <v>108</v>
      </c>
      <c r="E145" s="103">
        <v>3600585.6</v>
      </c>
      <c r="F145" s="49"/>
    </row>
    <row r="146" spans="1:6" x14ac:dyDescent="0.25">
      <c r="A146" s="135" t="s">
        <v>109</v>
      </c>
      <c r="B146" s="135"/>
      <c r="C146" s="135"/>
      <c r="D146" s="135"/>
      <c r="E146" s="103">
        <v>0</v>
      </c>
    </row>
    <row r="147" spans="1:6" x14ac:dyDescent="0.25">
      <c r="A147" s="26" t="s">
        <v>110</v>
      </c>
      <c r="E147" s="98">
        <v>3600585.6</v>
      </c>
      <c r="F147" s="49"/>
    </row>
    <row r="148" spans="1:6" x14ac:dyDescent="0.25">
      <c r="F148" s="49"/>
    </row>
    <row r="149" spans="1:6" x14ac:dyDescent="0.25">
      <c r="A149" s="26" t="s">
        <v>111</v>
      </c>
      <c r="D149" s="136"/>
      <c r="E149" s="131">
        <v>3600585.5999999996</v>
      </c>
      <c r="F149" s="49"/>
    </row>
    <row r="150" spans="1:6" x14ac:dyDescent="0.25">
      <c r="F150" s="49"/>
    </row>
    <row r="151" spans="1:6" x14ac:dyDescent="0.25">
      <c r="A151" s="15" t="s">
        <v>112</v>
      </c>
      <c r="F151" s="49"/>
    </row>
    <row r="152" spans="1:6" x14ac:dyDescent="0.25">
      <c r="F152" s="49"/>
    </row>
    <row r="153" spans="1:6" x14ac:dyDescent="0.25">
      <c r="A153" s="26" t="s">
        <v>113</v>
      </c>
      <c r="E153" s="137">
        <v>1.62534334E-2</v>
      </c>
      <c r="F153" s="49"/>
    </row>
    <row r="154" spans="1:6" x14ac:dyDescent="0.25">
      <c r="A154" s="26" t="s">
        <v>114</v>
      </c>
      <c r="E154" s="138">
        <v>47.957203999999997</v>
      </c>
      <c r="F154" s="49"/>
    </row>
    <row r="155" spans="1:6" x14ac:dyDescent="0.25">
      <c r="F155" s="49"/>
    </row>
    <row r="156" spans="1:6" x14ac:dyDescent="0.25">
      <c r="D156" s="127" t="s">
        <v>42</v>
      </c>
      <c r="E156" s="127" t="s">
        <v>41</v>
      </c>
      <c r="F156" s="49"/>
    </row>
    <row r="157" spans="1:6" x14ac:dyDescent="0.25">
      <c r="A157" s="26" t="s">
        <v>115</v>
      </c>
      <c r="D157" s="98">
        <v>362352.16</v>
      </c>
      <c r="E157" s="15">
        <v>17</v>
      </c>
      <c r="F157" s="76"/>
    </row>
    <row r="158" spans="1:6" x14ac:dyDescent="0.25">
      <c r="A158" s="26" t="s">
        <v>116</v>
      </c>
      <c r="D158" s="134">
        <v>60922.36</v>
      </c>
      <c r="F158" s="49"/>
    </row>
    <row r="159" spans="1:6" x14ac:dyDescent="0.25">
      <c r="A159" s="15" t="s">
        <v>117</v>
      </c>
      <c r="D159" s="131">
        <v>301429.8</v>
      </c>
    </row>
    <row r="160" spans="1:6" x14ac:dyDescent="0.25">
      <c r="A160" s="26" t="s">
        <v>118</v>
      </c>
      <c r="D160" s="98">
        <v>1490707579.1300001</v>
      </c>
      <c r="F160" s="76"/>
    </row>
    <row r="161" spans="1:6" x14ac:dyDescent="0.25">
      <c r="F161" s="76"/>
    </row>
    <row r="162" spans="1:6" x14ac:dyDescent="0.25">
      <c r="A162" s="26" t="s">
        <v>119</v>
      </c>
      <c r="D162" s="139">
        <v>0</v>
      </c>
      <c r="F162" s="76"/>
    </row>
    <row r="163" spans="1:6" x14ac:dyDescent="0.25">
      <c r="A163" s="26" t="s">
        <v>120</v>
      </c>
      <c r="D163" s="139">
        <v>0</v>
      </c>
      <c r="F163" s="76"/>
    </row>
    <row r="164" spans="1:6" x14ac:dyDescent="0.25">
      <c r="A164" s="26" t="s">
        <v>121</v>
      </c>
      <c r="D164" s="139">
        <v>2.0398650000000001E-3</v>
      </c>
      <c r="F164" s="76"/>
    </row>
    <row r="165" spans="1:6" x14ac:dyDescent="0.25">
      <c r="A165" s="26" t="s">
        <v>122</v>
      </c>
      <c r="D165" s="139">
        <v>2.4264702552267352E-3</v>
      </c>
      <c r="F165" s="49"/>
    </row>
    <row r="166" spans="1:6" x14ac:dyDescent="0.25">
      <c r="A166" s="26" t="s">
        <v>123</v>
      </c>
      <c r="D166" s="137">
        <v>1.1165838138066839E-3</v>
      </c>
      <c r="F166" s="49"/>
    </row>
    <row r="167" spans="1:6" x14ac:dyDescent="0.25">
      <c r="A167" s="26"/>
      <c r="F167" s="49"/>
    </row>
    <row r="168" spans="1:6" x14ac:dyDescent="0.25">
      <c r="A168" s="26" t="s">
        <v>124</v>
      </c>
      <c r="D168" s="131">
        <v>563810.61</v>
      </c>
      <c r="F168" s="49"/>
    </row>
    <row r="169" spans="1:6" x14ac:dyDescent="0.25">
      <c r="A169" s="26"/>
      <c r="F169" s="49"/>
    </row>
    <row r="170" spans="1:6" ht="36" x14ac:dyDescent="0.25">
      <c r="A170" s="26" t="s">
        <v>125</v>
      </c>
      <c r="D170" s="127" t="s">
        <v>42</v>
      </c>
      <c r="E170" s="127" t="s">
        <v>41</v>
      </c>
      <c r="F170" s="140" t="s">
        <v>126</v>
      </c>
    </row>
    <row r="171" spans="1:6" x14ac:dyDescent="0.25">
      <c r="A171" s="117" t="s">
        <v>127</v>
      </c>
      <c r="D171" s="103">
        <v>4191217.73</v>
      </c>
      <c r="E171" s="141">
        <v>238</v>
      </c>
      <c r="F171" s="139">
        <v>2.9056165592402225E-3</v>
      </c>
    </row>
    <row r="172" spans="1:6" x14ac:dyDescent="0.25">
      <c r="A172" s="117" t="s">
        <v>128</v>
      </c>
      <c r="D172" s="103">
        <v>630795.35</v>
      </c>
      <c r="E172" s="141">
        <v>37</v>
      </c>
      <c r="F172" s="139">
        <v>4.3730713423273572E-4</v>
      </c>
    </row>
    <row r="173" spans="1:6" x14ac:dyDescent="0.25">
      <c r="A173" s="117" t="s">
        <v>129</v>
      </c>
      <c r="D173" s="103">
        <v>0</v>
      </c>
      <c r="E173" s="141">
        <v>0</v>
      </c>
      <c r="F173" s="139">
        <v>0</v>
      </c>
    </row>
    <row r="174" spans="1:6" x14ac:dyDescent="0.25">
      <c r="A174" s="117" t="s">
        <v>130</v>
      </c>
      <c r="D174" s="142">
        <v>0</v>
      </c>
      <c r="E174" s="143">
        <v>0</v>
      </c>
      <c r="F174" s="144">
        <v>0</v>
      </c>
    </row>
    <row r="175" spans="1:6" x14ac:dyDescent="0.25">
      <c r="A175" s="26" t="s">
        <v>131</v>
      </c>
      <c r="D175" s="145">
        <v>4822013.08</v>
      </c>
      <c r="E175" s="141">
        <v>275</v>
      </c>
      <c r="F175" s="146">
        <v>3.3429236934729581E-3</v>
      </c>
    </row>
    <row r="176" spans="1:6" x14ac:dyDescent="0.25">
      <c r="A176" s="26"/>
      <c r="D176" s="103"/>
      <c r="E176" s="141"/>
      <c r="F176" s="49"/>
    </row>
    <row r="177" spans="1:6" x14ac:dyDescent="0.25">
      <c r="A177" s="26" t="s">
        <v>132</v>
      </c>
      <c r="D177" s="139"/>
      <c r="E177" s="139"/>
      <c r="F177" s="76"/>
    </row>
    <row r="178" spans="1:6" x14ac:dyDescent="0.25">
      <c r="A178" s="26" t="s">
        <v>133</v>
      </c>
      <c r="D178" s="139">
        <v>0</v>
      </c>
      <c r="E178" s="139">
        <v>0</v>
      </c>
      <c r="F178" s="76"/>
    </row>
    <row r="179" spans="1:6" x14ac:dyDescent="0.25">
      <c r="A179" s="26" t="s">
        <v>134</v>
      </c>
      <c r="D179" s="139">
        <v>0</v>
      </c>
      <c r="E179" s="139">
        <v>0</v>
      </c>
      <c r="F179" s="76"/>
    </row>
    <row r="180" spans="1:6" x14ac:dyDescent="0.25">
      <c r="A180" s="26" t="s">
        <v>135</v>
      </c>
      <c r="D180" s="139">
        <v>0</v>
      </c>
      <c r="E180" s="139">
        <v>0</v>
      </c>
      <c r="F180" s="76"/>
    </row>
    <row r="181" spans="1:6" x14ac:dyDescent="0.25">
      <c r="A181" s="26" t="s">
        <v>136</v>
      </c>
      <c r="D181" s="139">
        <v>4.3730713423273572E-4</v>
      </c>
      <c r="E181" s="139">
        <v>4.1995823118133114E-4</v>
      </c>
      <c r="F181" s="49"/>
    </row>
    <row r="182" spans="1:6" x14ac:dyDescent="0.25">
      <c r="A182" s="26" t="s">
        <v>137</v>
      </c>
      <c r="D182" s="139">
        <v>1.0932678355818393E-4</v>
      </c>
      <c r="E182" s="139">
        <v>1.0498955779533278E-4</v>
      </c>
      <c r="F182" s="49"/>
    </row>
    <row r="183" spans="1:6" x14ac:dyDescent="0.25">
      <c r="F183" s="49"/>
    </row>
    <row r="184" spans="1:6" x14ac:dyDescent="0.25">
      <c r="A184" s="15" t="s">
        <v>138</v>
      </c>
      <c r="D184" s="147">
        <v>685787.26</v>
      </c>
      <c r="F184" s="49"/>
    </row>
    <row r="185" spans="1:6" x14ac:dyDescent="0.25">
      <c r="A185" s="15" t="s">
        <v>139</v>
      </c>
      <c r="D185" s="139">
        <v>4.7543099574833588E-4</v>
      </c>
      <c r="F185" s="49"/>
    </row>
    <row r="186" spans="1:6" x14ac:dyDescent="0.25">
      <c r="A186" s="15" t="s">
        <v>140</v>
      </c>
      <c r="D186" s="139">
        <v>4.9000000000000002E-2</v>
      </c>
      <c r="F186" s="49"/>
    </row>
    <row r="187" spans="1:6" x14ac:dyDescent="0.25">
      <c r="A187" s="15" t="s">
        <v>141</v>
      </c>
      <c r="D187" s="148" t="s">
        <v>142</v>
      </c>
      <c r="F187" s="49"/>
    </row>
    <row r="188" spans="1:6" x14ac:dyDescent="0.25">
      <c r="F188" s="49"/>
    </row>
    <row r="189" spans="1:6" x14ac:dyDescent="0.25">
      <c r="A189" s="15" t="s">
        <v>143</v>
      </c>
      <c r="F189" s="49"/>
    </row>
    <row r="190" spans="1:6" x14ac:dyDescent="0.25">
      <c r="F190" s="49"/>
    </row>
    <row r="191" spans="1:6" x14ac:dyDescent="0.25">
      <c r="A191" s="26"/>
      <c r="E191" s="149"/>
      <c r="F191" s="49"/>
    </row>
    <row r="192" spans="1:6" x14ac:dyDescent="0.25">
      <c r="A192" s="26" t="s">
        <v>144</v>
      </c>
      <c r="E192" s="96"/>
      <c r="F192" s="49"/>
    </row>
    <row r="193" spans="1:6" x14ac:dyDescent="0.25">
      <c r="A193" s="26" t="s">
        <v>145</v>
      </c>
      <c r="E193" s="96"/>
      <c r="F193" s="49"/>
    </row>
    <row r="194" spans="1:6" x14ac:dyDescent="0.25">
      <c r="A194" s="26" t="s">
        <v>146</v>
      </c>
      <c r="E194" s="149"/>
      <c r="F194" s="49"/>
    </row>
    <row r="195" spans="1:6" x14ac:dyDescent="0.25">
      <c r="A195" s="26" t="s">
        <v>147</v>
      </c>
      <c r="E195" s="149" t="s">
        <v>148</v>
      </c>
      <c r="F195" s="49"/>
    </row>
    <row r="196" spans="1:6" x14ac:dyDescent="0.25">
      <c r="A196" s="26"/>
      <c r="E196" s="96"/>
      <c r="F196" s="49"/>
    </row>
    <row r="197" spans="1:6" x14ac:dyDescent="0.25">
      <c r="A197" s="26" t="s">
        <v>149</v>
      </c>
      <c r="E197" s="96"/>
      <c r="F197" s="49"/>
    </row>
    <row r="198" spans="1:6" x14ac:dyDescent="0.25">
      <c r="A198" s="26" t="s">
        <v>150</v>
      </c>
      <c r="E198" s="149" t="s">
        <v>148</v>
      </c>
      <c r="F198" s="49"/>
    </row>
    <row r="199" spans="1:6" x14ac:dyDescent="0.25">
      <c r="A199" s="26"/>
      <c r="E199" s="96"/>
      <c r="F199" s="49"/>
    </row>
    <row r="200" spans="1:6" x14ac:dyDescent="0.25">
      <c r="A200" s="26" t="s">
        <v>151</v>
      </c>
      <c r="E200" s="96"/>
      <c r="F200" s="49"/>
    </row>
    <row r="201" spans="1:6" x14ac:dyDescent="0.25">
      <c r="A201" s="26" t="s">
        <v>152</v>
      </c>
      <c r="E201" s="149" t="s">
        <v>148</v>
      </c>
      <c r="F201" s="49"/>
    </row>
    <row r="202" spans="1:6" x14ac:dyDescent="0.25">
      <c r="A202" s="26"/>
      <c r="E202" s="96"/>
      <c r="F202" s="49"/>
    </row>
    <row r="203" spans="1:6" x14ac:dyDescent="0.25">
      <c r="A203" s="26" t="s">
        <v>153</v>
      </c>
      <c r="E203" s="96"/>
      <c r="F203" s="49"/>
    </row>
    <row r="204" spans="1:6" x14ac:dyDescent="0.25">
      <c r="A204" s="26" t="s">
        <v>154</v>
      </c>
      <c r="E204" s="149" t="s">
        <v>148</v>
      </c>
      <c r="F204" s="49"/>
    </row>
    <row r="205" spans="1:6" x14ac:dyDescent="0.25">
      <c r="A205" s="26"/>
      <c r="E205" s="149"/>
      <c r="F205" s="49"/>
    </row>
    <row r="206" spans="1:6" x14ac:dyDescent="0.25">
      <c r="A206" s="26" t="s">
        <v>155</v>
      </c>
      <c r="E206" s="96"/>
    </row>
    <row r="207" spans="1:6" x14ac:dyDescent="0.25">
      <c r="A207" s="26" t="s">
        <v>156</v>
      </c>
      <c r="E207" s="149" t="s">
        <v>148</v>
      </c>
    </row>
    <row r="214" spans="1:5" x14ac:dyDescent="0.25">
      <c r="A214" s="150"/>
      <c r="B214" s="150"/>
      <c r="C214" s="150"/>
      <c r="D214" s="150"/>
      <c r="E214" s="150"/>
    </row>
    <row r="215" spans="1:5" x14ac:dyDescent="0.25">
      <c r="A215" s="150"/>
      <c r="B215" s="150"/>
      <c r="C215" s="150"/>
      <c r="D215" s="150"/>
      <c r="E215" s="150"/>
    </row>
    <row r="216" spans="1:5" x14ac:dyDescent="0.25">
      <c r="A216" s="150"/>
      <c r="B216" s="150"/>
      <c r="C216" s="150"/>
      <c r="D216" s="150"/>
      <c r="E216" s="150"/>
    </row>
    <row r="217" spans="1:5" x14ac:dyDescent="0.25">
      <c r="A217" s="150"/>
      <c r="B217" s="150"/>
      <c r="C217" s="150"/>
      <c r="D217" s="150"/>
      <c r="E217" s="150"/>
    </row>
    <row r="218" spans="1:5" x14ac:dyDescent="0.25">
      <c r="A218" s="150"/>
      <c r="B218" s="150"/>
      <c r="C218" s="150"/>
      <c r="D218" s="150"/>
      <c r="E218" s="150"/>
    </row>
    <row r="219" spans="1:5" x14ac:dyDescent="0.25">
      <c r="A219" s="150"/>
      <c r="B219" s="150"/>
      <c r="C219" s="150"/>
      <c r="D219" s="150"/>
      <c r="E219" s="150"/>
    </row>
    <row r="220" spans="1:5" x14ac:dyDescent="0.25">
      <c r="A220" s="150"/>
      <c r="B220" s="150"/>
      <c r="C220" s="150"/>
      <c r="D220" s="150"/>
      <c r="E220" s="150"/>
    </row>
    <row r="222" spans="1:5" x14ac:dyDescent="0.25">
      <c r="A222" s="150"/>
      <c r="B222" s="150"/>
      <c r="C222" s="150"/>
      <c r="D222" s="150"/>
      <c r="E222" s="150"/>
    </row>
    <row r="223" spans="1:5" x14ac:dyDescent="0.25">
      <c r="A223" s="150"/>
      <c r="B223" s="150"/>
      <c r="C223" s="150"/>
      <c r="D223" s="150"/>
      <c r="E223" s="150"/>
    </row>
    <row r="224" spans="1:5" x14ac:dyDescent="0.25">
      <c r="A224" s="150"/>
      <c r="B224" s="150"/>
      <c r="C224" s="150"/>
      <c r="D224" s="150"/>
      <c r="E224" s="150"/>
    </row>
    <row r="225" spans="1:5" x14ac:dyDescent="0.25">
      <c r="A225" s="150"/>
      <c r="B225" s="150"/>
      <c r="C225" s="150"/>
      <c r="D225" s="150"/>
      <c r="E225" s="150"/>
    </row>
    <row r="226" spans="1:5" x14ac:dyDescent="0.25">
      <c r="A226" s="150"/>
      <c r="B226" s="150"/>
      <c r="C226" s="150"/>
      <c r="D226" s="150"/>
      <c r="E226" s="150"/>
    </row>
    <row r="227" spans="1:5" x14ac:dyDescent="0.25">
      <c r="A227" s="150"/>
      <c r="B227" s="150"/>
      <c r="C227" s="150"/>
      <c r="D227" s="150"/>
      <c r="E227" s="150"/>
    </row>
    <row r="228" spans="1:5" x14ac:dyDescent="0.25">
      <c r="A228" s="150"/>
      <c r="B228" s="150"/>
      <c r="C228" s="150"/>
      <c r="D228" s="150"/>
      <c r="E228" s="1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zoomScale="80" zoomScaleNormal="80" workbookViewId="0">
      <selection sqref="A1:F1048576"/>
    </sheetView>
  </sheetViews>
  <sheetFormatPr defaultRowHeight="18" x14ac:dyDescent="0.25"/>
  <cols>
    <col min="1" max="1" width="34.5703125" style="3" customWidth="1"/>
    <col min="2" max="2" width="23.85546875" style="3" customWidth="1"/>
    <col min="3" max="3" width="26.85546875" style="3" customWidth="1"/>
    <col min="4" max="4" width="24.7109375" style="3" customWidth="1"/>
    <col min="5" max="5" width="39.28515625" style="3" bestFit="1" customWidth="1"/>
    <col min="6" max="6" width="23.85546875" style="4" customWidth="1"/>
  </cols>
  <sheetData>
    <row r="1" spans="1:6" x14ac:dyDescent="0.25">
      <c r="A1" s="1" t="s">
        <v>0</v>
      </c>
      <c r="B1" s="2"/>
    </row>
    <row r="2" spans="1:6" ht="18.75" x14ac:dyDescent="0.3">
      <c r="A2" s="2"/>
      <c r="B2" s="2"/>
      <c r="C2" s="5"/>
    </row>
    <row r="3" spans="1:6" ht="18.75" x14ac:dyDescent="0.3">
      <c r="A3" s="2" t="s">
        <v>1</v>
      </c>
      <c r="B3" s="6">
        <v>42978</v>
      </c>
      <c r="C3" s="7" t="s">
        <v>2</v>
      </c>
      <c r="D3" s="3">
        <v>22</v>
      </c>
      <c r="E3" s="3" t="s">
        <v>3</v>
      </c>
      <c r="F3" s="8">
        <v>42970</v>
      </c>
    </row>
    <row r="4" spans="1:6" ht="18.75" x14ac:dyDescent="0.3">
      <c r="A4" s="2" t="s">
        <v>4</v>
      </c>
      <c r="B4" s="6">
        <v>42993</v>
      </c>
      <c r="C4" s="7" t="s">
        <v>5</v>
      </c>
      <c r="D4" s="9">
        <v>23</v>
      </c>
      <c r="E4" s="3" t="s">
        <v>6</v>
      </c>
      <c r="F4" s="8">
        <v>42978</v>
      </c>
    </row>
    <row r="5" spans="1:6" ht="18.75" x14ac:dyDescent="0.3">
      <c r="A5" s="2"/>
      <c r="B5" s="2"/>
      <c r="C5" s="5"/>
      <c r="E5" s="3" t="s">
        <v>7</v>
      </c>
      <c r="F5" s="8">
        <v>42970</v>
      </c>
    </row>
    <row r="6" spans="1:6" ht="18.75" x14ac:dyDescent="0.3">
      <c r="A6" s="2"/>
      <c r="B6" s="2"/>
      <c r="C6" s="5"/>
      <c r="E6" s="3" t="s">
        <v>8</v>
      </c>
      <c r="F6" s="8">
        <v>42993</v>
      </c>
    </row>
    <row r="7" spans="1:6" x14ac:dyDescent="0.25">
      <c r="A7" s="10"/>
      <c r="B7" s="11"/>
      <c r="C7" s="12"/>
      <c r="D7" s="13"/>
      <c r="E7" s="10"/>
      <c r="F7" s="14"/>
    </row>
    <row r="8" spans="1:6" x14ac:dyDescent="0.25">
      <c r="A8" s="10"/>
      <c r="B8" s="10"/>
      <c r="C8" s="12"/>
      <c r="D8" s="13"/>
      <c r="E8" s="10"/>
      <c r="F8" s="14"/>
    </row>
    <row r="9" spans="1:6" x14ac:dyDescent="0.25">
      <c r="A9" s="15"/>
      <c r="B9" s="16" t="s">
        <v>9</v>
      </c>
      <c r="C9" s="17" t="s">
        <v>10</v>
      </c>
      <c r="D9" s="17" t="s">
        <v>11</v>
      </c>
      <c r="E9" s="17" t="s">
        <v>12</v>
      </c>
      <c r="F9" s="18" t="s">
        <v>13</v>
      </c>
    </row>
    <row r="10" spans="1:6" x14ac:dyDescent="0.25">
      <c r="A10" s="15" t="s">
        <v>14</v>
      </c>
      <c r="B10" s="19"/>
      <c r="C10" s="20">
        <v>1543518690.5</v>
      </c>
      <c r="D10" s="21">
        <v>1543518690.5</v>
      </c>
      <c r="E10" s="22">
        <v>1490707579.1300001</v>
      </c>
      <c r="F10" s="23">
        <v>1.0350452303100128</v>
      </c>
    </row>
    <row r="11" spans="1:6" x14ac:dyDescent="0.25">
      <c r="A11" s="15" t="s">
        <v>15</v>
      </c>
      <c r="B11" s="19"/>
      <c r="C11" s="24">
        <v>103284451.95999999</v>
      </c>
      <c r="D11" s="21">
        <v>103284451.95999999</v>
      </c>
      <c r="E11" s="22">
        <v>98524484.040000007</v>
      </c>
      <c r="F11" s="23"/>
    </row>
    <row r="12" spans="1:6" x14ac:dyDescent="0.25">
      <c r="A12" s="15" t="s">
        <v>16</v>
      </c>
      <c r="B12" s="19"/>
      <c r="C12" s="25">
        <v>1440234238.54</v>
      </c>
      <c r="D12" s="21">
        <v>1440234238.54</v>
      </c>
      <c r="E12" s="22">
        <v>1392183095.0900002</v>
      </c>
      <c r="F12" s="23"/>
    </row>
    <row r="13" spans="1:6" x14ac:dyDescent="0.25">
      <c r="A13" s="15" t="s">
        <v>17</v>
      </c>
      <c r="B13" s="10"/>
      <c r="C13" s="25">
        <v>1440234238.54</v>
      </c>
      <c r="D13" s="21">
        <v>1440234238.54</v>
      </c>
      <c r="E13" s="22">
        <v>1392183095.0900002</v>
      </c>
      <c r="F13" s="23">
        <v>0.96663657746485021</v>
      </c>
    </row>
    <row r="14" spans="1:6" x14ac:dyDescent="0.25">
      <c r="A14" s="26" t="s">
        <v>18</v>
      </c>
      <c r="B14" s="27">
        <v>1.2699999999999999E-2</v>
      </c>
      <c r="C14" s="24">
        <v>330000000</v>
      </c>
      <c r="D14" s="21">
        <v>330000000</v>
      </c>
      <c r="E14" s="22">
        <v>281948856.55000019</v>
      </c>
      <c r="F14" s="23">
        <v>0.85439047439394</v>
      </c>
    </row>
    <row r="15" spans="1:6" x14ac:dyDescent="0.25">
      <c r="A15" s="26" t="s">
        <v>19</v>
      </c>
      <c r="B15" s="27">
        <v>1.5599999999999999E-2</v>
      </c>
      <c r="C15" s="24">
        <v>350000000</v>
      </c>
      <c r="D15" s="21">
        <v>350000000</v>
      </c>
      <c r="E15" s="22">
        <v>350000000</v>
      </c>
      <c r="F15" s="23">
        <v>1</v>
      </c>
    </row>
    <row r="16" spans="1:6" x14ac:dyDescent="0.25">
      <c r="A16" s="26" t="s">
        <v>20</v>
      </c>
      <c r="B16" s="27">
        <v>1.3355599999999999E-2</v>
      </c>
      <c r="C16" s="24">
        <v>189000000</v>
      </c>
      <c r="D16" s="21">
        <v>189000000</v>
      </c>
      <c r="E16" s="22">
        <v>189000000</v>
      </c>
      <c r="F16" s="23">
        <v>1</v>
      </c>
    </row>
    <row r="17" spans="1:6" x14ac:dyDescent="0.25">
      <c r="A17" s="26" t="s">
        <v>21</v>
      </c>
      <c r="B17" s="27">
        <v>1.7500000000000002E-2</v>
      </c>
      <c r="C17" s="24">
        <v>389000000</v>
      </c>
      <c r="D17" s="21">
        <v>389000000</v>
      </c>
      <c r="E17" s="22">
        <v>389000000</v>
      </c>
      <c r="F17" s="23">
        <v>1</v>
      </c>
    </row>
    <row r="18" spans="1:6" x14ac:dyDescent="0.25">
      <c r="A18" s="26" t="s">
        <v>22</v>
      </c>
      <c r="B18" s="27">
        <v>1.95E-2</v>
      </c>
      <c r="C18" s="24">
        <v>124620000</v>
      </c>
      <c r="D18" s="21">
        <v>124620000</v>
      </c>
      <c r="E18" s="22">
        <v>124620000</v>
      </c>
      <c r="F18" s="23">
        <v>1</v>
      </c>
    </row>
    <row r="19" spans="1:6" x14ac:dyDescent="0.25">
      <c r="A19" s="26" t="s">
        <v>23</v>
      </c>
      <c r="B19" s="27">
        <v>0</v>
      </c>
      <c r="C19" s="20">
        <v>57614238.539999999</v>
      </c>
      <c r="D19" s="21">
        <v>57614238.539999999</v>
      </c>
      <c r="E19" s="22">
        <v>57614238.539999999</v>
      </c>
      <c r="F19" s="23">
        <v>1</v>
      </c>
    </row>
    <row r="20" spans="1:6" x14ac:dyDescent="0.25">
      <c r="A20" s="28"/>
      <c r="B20" s="29"/>
      <c r="C20" s="30"/>
      <c r="D20" s="30"/>
      <c r="E20" s="30"/>
      <c r="F20" s="31"/>
    </row>
    <row r="21" spans="1:6" x14ac:dyDescent="0.25">
      <c r="A21" s="28"/>
      <c r="B21" s="29"/>
      <c r="C21" s="30"/>
      <c r="D21" s="30"/>
      <c r="E21" s="30"/>
      <c r="F21" s="32"/>
    </row>
    <row r="22" spans="1:6" ht="54" x14ac:dyDescent="0.25">
      <c r="A22" s="28"/>
      <c r="B22" s="33" t="s">
        <v>24</v>
      </c>
      <c r="C22" s="33" t="s">
        <v>25</v>
      </c>
      <c r="D22" s="34" t="s">
        <v>26</v>
      </c>
      <c r="E22" s="34" t="s">
        <v>27</v>
      </c>
      <c r="F22" s="32"/>
    </row>
    <row r="23" spans="1:6" x14ac:dyDescent="0.25">
      <c r="A23" s="28" t="s">
        <v>18</v>
      </c>
      <c r="B23" s="21">
        <v>48051143.449999809</v>
      </c>
      <c r="C23" s="21">
        <v>267758.33</v>
      </c>
      <c r="D23" s="35">
        <v>145.60952560606003</v>
      </c>
      <c r="E23" s="36">
        <v>0.8113888787878788</v>
      </c>
      <c r="F23" s="32"/>
    </row>
    <row r="24" spans="1:6" x14ac:dyDescent="0.25">
      <c r="A24" s="28" t="s">
        <v>19</v>
      </c>
      <c r="B24" s="21">
        <v>0</v>
      </c>
      <c r="C24" s="21">
        <v>333666.67</v>
      </c>
      <c r="D24" s="35">
        <v>0</v>
      </c>
      <c r="E24" s="36">
        <v>0.95333334285714277</v>
      </c>
      <c r="F24" s="32"/>
    </row>
    <row r="25" spans="1:6" x14ac:dyDescent="0.25">
      <c r="A25" s="28" t="s">
        <v>20</v>
      </c>
      <c r="B25" s="21">
        <v>0</v>
      </c>
      <c r="C25" s="21">
        <v>161268.87</v>
      </c>
      <c r="D25" s="35">
        <v>0</v>
      </c>
      <c r="E25" s="36">
        <v>0.85327444444444445</v>
      </c>
      <c r="F25" s="32"/>
    </row>
    <row r="26" spans="1:6" x14ac:dyDescent="0.25">
      <c r="A26" s="28" t="s">
        <v>21</v>
      </c>
      <c r="B26" s="21">
        <v>0</v>
      </c>
      <c r="C26" s="21">
        <v>416013.89</v>
      </c>
      <c r="D26" s="35">
        <v>0</v>
      </c>
      <c r="E26" s="36">
        <v>1.0694444473007712</v>
      </c>
      <c r="F26" s="32"/>
    </row>
    <row r="27" spans="1:6" x14ac:dyDescent="0.25">
      <c r="A27" s="28" t="s">
        <v>22</v>
      </c>
      <c r="B27" s="21">
        <v>0</v>
      </c>
      <c r="C27" s="21">
        <v>148505.5</v>
      </c>
      <c r="D27" s="35">
        <v>0</v>
      </c>
      <c r="E27" s="36">
        <v>1.1916666666666667</v>
      </c>
      <c r="F27" s="32"/>
    </row>
    <row r="28" spans="1:6" x14ac:dyDescent="0.25">
      <c r="A28" s="28" t="s">
        <v>23</v>
      </c>
      <c r="B28" s="21">
        <v>0</v>
      </c>
      <c r="C28" s="21">
        <v>0</v>
      </c>
      <c r="D28" s="35">
        <v>0</v>
      </c>
      <c r="E28" s="36">
        <v>0</v>
      </c>
      <c r="F28" s="32"/>
    </row>
    <row r="29" spans="1:6" ht="18.75" thickBot="1" x14ac:dyDescent="0.3">
      <c r="A29" s="37" t="s">
        <v>28</v>
      </c>
      <c r="B29" s="38">
        <v>48051143.449999809</v>
      </c>
      <c r="C29" s="38">
        <v>1327213.26</v>
      </c>
      <c r="D29" s="39"/>
      <c r="E29" s="30"/>
      <c r="F29" s="32"/>
    </row>
    <row r="30" spans="1:6" x14ac:dyDescent="0.25">
      <c r="B30" s="40"/>
      <c r="C30" s="40"/>
      <c r="D30" s="41"/>
      <c r="E30" s="40"/>
      <c r="F30" s="42"/>
    </row>
    <row r="31" spans="1:6" x14ac:dyDescent="0.25">
      <c r="A31" s="43"/>
      <c r="B31" s="44"/>
      <c r="C31" s="40"/>
      <c r="D31" s="40"/>
      <c r="E31" s="40"/>
      <c r="F31" s="42"/>
    </row>
    <row r="32" spans="1:6" x14ac:dyDescent="0.25">
      <c r="A32" s="3" t="s">
        <v>29</v>
      </c>
      <c r="E32" s="45"/>
    </row>
    <row r="33" spans="1:6" x14ac:dyDescent="0.25">
      <c r="E33" s="45"/>
      <c r="F33" s="46"/>
    </row>
    <row r="34" spans="1:6" x14ac:dyDescent="0.25">
      <c r="A34" s="43" t="s">
        <v>30</v>
      </c>
      <c r="F34" s="46"/>
    </row>
    <row r="35" spans="1:6" x14ac:dyDescent="0.25">
      <c r="A35" s="47" t="s">
        <v>31</v>
      </c>
      <c r="E35" s="48">
        <v>2163686.42</v>
      </c>
      <c r="F35" s="49"/>
    </row>
    <row r="36" spans="1:6" x14ac:dyDescent="0.25">
      <c r="A36" s="47" t="s">
        <v>32</v>
      </c>
      <c r="E36" s="50">
        <v>0</v>
      </c>
      <c r="F36" s="49"/>
    </row>
    <row r="37" spans="1:6" x14ac:dyDescent="0.25">
      <c r="A37" s="43" t="s">
        <v>33</v>
      </c>
      <c r="E37" s="48">
        <v>2163686.42</v>
      </c>
      <c r="F37" s="49"/>
    </row>
    <row r="38" spans="1:6" x14ac:dyDescent="0.25">
      <c r="E38" s="51"/>
      <c r="F38" s="49"/>
    </row>
    <row r="39" spans="1:6" x14ac:dyDescent="0.25">
      <c r="A39" s="43" t="s">
        <v>34</v>
      </c>
      <c r="E39" s="51"/>
      <c r="F39" s="49"/>
    </row>
    <row r="40" spans="1:6" x14ac:dyDescent="0.25">
      <c r="A40" s="47" t="s">
        <v>35</v>
      </c>
      <c r="E40" s="48">
        <v>52548730.560000002</v>
      </c>
      <c r="F40" s="49"/>
    </row>
    <row r="41" spans="1:6" x14ac:dyDescent="0.25">
      <c r="A41" s="47" t="s">
        <v>36</v>
      </c>
      <c r="E41" s="50">
        <v>0</v>
      </c>
      <c r="F41" s="49"/>
    </row>
    <row r="42" spans="1:6" x14ac:dyDescent="0.25">
      <c r="A42" s="43" t="s">
        <v>37</v>
      </c>
      <c r="E42" s="48">
        <v>52548730.560000002</v>
      </c>
      <c r="F42" s="49"/>
    </row>
    <row r="43" spans="1:6" x14ac:dyDescent="0.25">
      <c r="A43" s="47"/>
      <c r="E43" s="52"/>
      <c r="F43" s="49"/>
    </row>
    <row r="44" spans="1:6" x14ac:dyDescent="0.25">
      <c r="A44" s="43" t="s">
        <v>38</v>
      </c>
      <c r="E44" s="48">
        <v>0</v>
      </c>
      <c r="F44" s="49"/>
    </row>
    <row r="45" spans="1:6" x14ac:dyDescent="0.25">
      <c r="A45" s="43"/>
      <c r="E45" s="48"/>
      <c r="F45" s="49"/>
    </row>
    <row r="46" spans="1:6" x14ac:dyDescent="0.25">
      <c r="A46" s="43"/>
      <c r="E46" s="53"/>
      <c r="F46" s="49"/>
    </row>
    <row r="47" spans="1:6" ht="18.75" thickBot="1" x14ac:dyDescent="0.3">
      <c r="A47" s="3" t="s">
        <v>39</v>
      </c>
      <c r="E47" s="54">
        <v>54712416.980000004</v>
      </c>
      <c r="F47" s="49"/>
    </row>
    <row r="48" spans="1:6" ht="18.75" thickTop="1" x14ac:dyDescent="0.25">
      <c r="E48" s="55"/>
      <c r="F48" s="49"/>
    </row>
    <row r="49" spans="1:6" x14ac:dyDescent="0.25">
      <c r="A49" s="3" t="s">
        <v>40</v>
      </c>
      <c r="D49" s="56"/>
      <c r="E49" s="57"/>
      <c r="F49" s="49"/>
    </row>
    <row r="50" spans="1:6" x14ac:dyDescent="0.25">
      <c r="D50" s="58" t="s">
        <v>41</v>
      </c>
      <c r="E50" s="58" t="s">
        <v>42</v>
      </c>
      <c r="F50" s="49"/>
    </row>
    <row r="51" spans="1:6" x14ac:dyDescent="0.25">
      <c r="A51" s="43" t="s">
        <v>43</v>
      </c>
      <c r="D51" s="59">
        <v>90183</v>
      </c>
      <c r="E51" s="53">
        <v>1440234238.54</v>
      </c>
      <c r="F51" s="49"/>
    </row>
    <row r="52" spans="1:6" x14ac:dyDescent="0.25">
      <c r="A52" s="43" t="s">
        <v>44</v>
      </c>
      <c r="D52" s="60"/>
      <c r="E52" s="50">
        <v>48051143.449999809</v>
      </c>
      <c r="F52" s="49"/>
    </row>
    <row r="53" spans="1:6" x14ac:dyDescent="0.25">
      <c r="A53" s="43"/>
      <c r="D53" s="61">
        <v>89080</v>
      </c>
      <c r="E53" s="62">
        <v>1392183095.0900002</v>
      </c>
      <c r="F53" s="49"/>
    </row>
    <row r="54" spans="1:6" x14ac:dyDescent="0.25">
      <c r="F54" s="49"/>
    </row>
    <row r="55" spans="1:6" x14ac:dyDescent="0.25">
      <c r="A55" s="3" t="s">
        <v>45</v>
      </c>
      <c r="E55" s="56"/>
      <c r="F55" s="49"/>
    </row>
    <row r="56" spans="1:6" x14ac:dyDescent="0.25">
      <c r="F56" s="49"/>
    </row>
    <row r="57" spans="1:6" x14ac:dyDescent="0.25">
      <c r="A57" s="43" t="s">
        <v>39</v>
      </c>
      <c r="E57" s="63">
        <v>54712416.980000004</v>
      </c>
      <c r="F57" s="49"/>
    </row>
    <row r="58" spans="1:6" x14ac:dyDescent="0.25">
      <c r="A58" s="43" t="s">
        <v>46</v>
      </c>
      <c r="E58" s="63">
        <v>0</v>
      </c>
      <c r="F58" s="49"/>
    </row>
    <row r="59" spans="1:6" x14ac:dyDescent="0.25">
      <c r="A59" s="43" t="s">
        <v>47</v>
      </c>
      <c r="E59" s="64">
        <v>54712416.980000004</v>
      </c>
      <c r="F59" s="49"/>
    </row>
    <row r="60" spans="1:6" x14ac:dyDescent="0.25">
      <c r="F60" s="49"/>
    </row>
    <row r="61" spans="1:6" x14ac:dyDescent="0.25">
      <c r="A61" s="43" t="s">
        <v>48</v>
      </c>
      <c r="E61" s="40">
        <v>0</v>
      </c>
      <c r="F61" s="49"/>
    </row>
    <row r="62" spans="1:6" x14ac:dyDescent="0.25">
      <c r="F62" s="49"/>
    </row>
    <row r="63" spans="1:6" x14ac:dyDescent="0.25">
      <c r="A63" s="43" t="s">
        <v>49</v>
      </c>
      <c r="F63" s="49"/>
    </row>
    <row r="64" spans="1:6" x14ac:dyDescent="0.25">
      <c r="A64" s="47" t="s">
        <v>50</v>
      </c>
      <c r="E64" s="63">
        <v>1286265.58</v>
      </c>
      <c r="F64" s="49"/>
    </row>
    <row r="65" spans="1:6" x14ac:dyDescent="0.25">
      <c r="A65" s="47" t="s">
        <v>51</v>
      </c>
      <c r="E65" s="63">
        <v>1286265.58</v>
      </c>
      <c r="F65" s="49"/>
    </row>
    <row r="66" spans="1:6" x14ac:dyDescent="0.25">
      <c r="A66" s="47" t="s">
        <v>52</v>
      </c>
      <c r="E66" s="64">
        <v>0</v>
      </c>
      <c r="F66" s="49"/>
    </row>
    <row r="67" spans="1:6" x14ac:dyDescent="0.25">
      <c r="F67" s="49"/>
    </row>
    <row r="68" spans="1:6" x14ac:dyDescent="0.25">
      <c r="A68" s="43" t="s">
        <v>53</v>
      </c>
      <c r="F68" s="49"/>
    </row>
    <row r="69" spans="1:6" x14ac:dyDescent="0.25">
      <c r="A69" s="47" t="s">
        <v>54</v>
      </c>
      <c r="F69" s="49"/>
    </row>
    <row r="70" spans="1:6" x14ac:dyDescent="0.25">
      <c r="A70" s="65" t="s">
        <v>55</v>
      </c>
      <c r="E70" s="63">
        <v>0</v>
      </c>
      <c r="F70" s="49"/>
    </row>
    <row r="71" spans="1:6" x14ac:dyDescent="0.25">
      <c r="A71" s="65" t="s">
        <v>56</v>
      </c>
      <c r="E71" s="63">
        <v>0</v>
      </c>
      <c r="F71" s="49"/>
    </row>
    <row r="72" spans="1:6" x14ac:dyDescent="0.25">
      <c r="A72" s="65" t="s">
        <v>57</v>
      </c>
      <c r="E72" s="63">
        <v>267758.33</v>
      </c>
      <c r="F72" s="49"/>
    </row>
    <row r="73" spans="1:6" x14ac:dyDescent="0.25">
      <c r="A73" s="65"/>
      <c r="E73" s="63"/>
      <c r="F73" s="49"/>
    </row>
    <row r="74" spans="1:6" x14ac:dyDescent="0.25">
      <c r="A74" s="65" t="s">
        <v>58</v>
      </c>
      <c r="E74" s="63">
        <v>267758.33</v>
      </c>
      <c r="F74" s="49"/>
    </row>
    <row r="75" spans="1:6" x14ac:dyDescent="0.25">
      <c r="A75" s="65" t="s">
        <v>59</v>
      </c>
      <c r="E75" s="63">
        <v>0</v>
      </c>
      <c r="F75" s="49"/>
    </row>
    <row r="76" spans="1:6" x14ac:dyDescent="0.25">
      <c r="F76" s="49"/>
    </row>
    <row r="77" spans="1:6" x14ac:dyDescent="0.25">
      <c r="A77" s="47" t="s">
        <v>60</v>
      </c>
      <c r="F77" s="49"/>
    </row>
    <row r="78" spans="1:6" x14ac:dyDescent="0.25">
      <c r="A78" s="65" t="s">
        <v>61</v>
      </c>
      <c r="E78" s="63">
        <v>0</v>
      </c>
      <c r="F78" s="49"/>
    </row>
    <row r="79" spans="1:6" x14ac:dyDescent="0.25">
      <c r="A79" s="65" t="s">
        <v>62</v>
      </c>
      <c r="E79" s="63">
        <v>0</v>
      </c>
      <c r="F79" s="49"/>
    </row>
    <row r="80" spans="1:6" x14ac:dyDescent="0.25">
      <c r="A80" s="65" t="s">
        <v>63</v>
      </c>
      <c r="E80" s="63">
        <v>333666.67</v>
      </c>
      <c r="F80" s="49"/>
    </row>
    <row r="81" spans="1:6" x14ac:dyDescent="0.25">
      <c r="A81" s="65"/>
      <c r="E81" s="63"/>
      <c r="F81" s="49"/>
    </row>
    <row r="82" spans="1:6" x14ac:dyDescent="0.25">
      <c r="A82" s="65" t="s">
        <v>64</v>
      </c>
      <c r="E82" s="63">
        <v>333666.67</v>
      </c>
      <c r="F82" s="49"/>
    </row>
    <row r="83" spans="1:6" x14ac:dyDescent="0.25">
      <c r="A83" s="65" t="s">
        <v>65</v>
      </c>
      <c r="E83" s="63">
        <v>0</v>
      </c>
      <c r="F83" s="49"/>
    </row>
    <row r="84" spans="1:6" x14ac:dyDescent="0.25">
      <c r="A84" s="65"/>
      <c r="F84" s="49"/>
    </row>
    <row r="85" spans="1:6" x14ac:dyDescent="0.25">
      <c r="A85" s="47" t="s">
        <v>66</v>
      </c>
      <c r="F85" s="49"/>
    </row>
    <row r="86" spans="1:6" x14ac:dyDescent="0.25">
      <c r="A86" s="65" t="s">
        <v>67</v>
      </c>
      <c r="E86" s="63">
        <v>0</v>
      </c>
      <c r="F86" s="49"/>
    </row>
    <row r="87" spans="1:6" x14ac:dyDescent="0.25">
      <c r="A87" s="65" t="s">
        <v>68</v>
      </c>
      <c r="E87" s="63">
        <v>0</v>
      </c>
      <c r="F87" s="49"/>
    </row>
    <row r="88" spans="1:6" x14ac:dyDescent="0.25">
      <c r="A88" s="65" t="s">
        <v>69</v>
      </c>
      <c r="E88" s="63">
        <v>161268.87</v>
      </c>
      <c r="F88" s="49"/>
    </row>
    <row r="89" spans="1:6" x14ac:dyDescent="0.25">
      <c r="A89" s="65"/>
      <c r="E89" s="63"/>
      <c r="F89" s="49"/>
    </row>
    <row r="90" spans="1:6" x14ac:dyDescent="0.25">
      <c r="A90" s="65" t="s">
        <v>70</v>
      </c>
      <c r="E90" s="63">
        <v>161268.87</v>
      </c>
      <c r="F90" s="49"/>
    </row>
    <row r="91" spans="1:6" x14ac:dyDescent="0.25">
      <c r="A91" s="65" t="s">
        <v>71</v>
      </c>
      <c r="E91" s="63">
        <v>0</v>
      </c>
      <c r="F91" s="49"/>
    </row>
    <row r="92" spans="1:6" x14ac:dyDescent="0.25">
      <c r="A92" s="65"/>
      <c r="F92" s="49"/>
    </row>
    <row r="93" spans="1:6" x14ac:dyDescent="0.25">
      <c r="A93" s="47" t="s">
        <v>72</v>
      </c>
      <c r="F93" s="49"/>
    </row>
    <row r="94" spans="1:6" x14ac:dyDescent="0.25">
      <c r="A94" s="65" t="s">
        <v>73</v>
      </c>
      <c r="E94" s="63">
        <v>0</v>
      </c>
      <c r="F94" s="49"/>
    </row>
    <row r="95" spans="1:6" x14ac:dyDescent="0.25">
      <c r="A95" s="65" t="s">
        <v>74</v>
      </c>
      <c r="E95" s="63">
        <v>0</v>
      </c>
      <c r="F95" s="49"/>
    </row>
    <row r="96" spans="1:6" x14ac:dyDescent="0.25">
      <c r="A96" s="65" t="s">
        <v>75</v>
      </c>
      <c r="E96" s="63">
        <v>416013.89</v>
      </c>
      <c r="F96" s="49"/>
    </row>
    <row r="97" spans="1:6" x14ac:dyDescent="0.25">
      <c r="A97" s="65"/>
      <c r="E97" s="63"/>
      <c r="F97" s="49"/>
    </row>
    <row r="98" spans="1:6" x14ac:dyDescent="0.25">
      <c r="A98" s="65" t="s">
        <v>76</v>
      </c>
      <c r="E98" s="63">
        <v>416013.89</v>
      </c>
      <c r="F98" s="49"/>
    </row>
    <row r="99" spans="1:6" x14ac:dyDescent="0.25">
      <c r="A99" s="65" t="s">
        <v>77</v>
      </c>
      <c r="E99" s="63">
        <v>0</v>
      </c>
      <c r="F99" s="49"/>
    </row>
    <row r="100" spans="1:6" x14ac:dyDescent="0.25">
      <c r="F100" s="49"/>
    </row>
    <row r="101" spans="1:6" x14ac:dyDescent="0.25">
      <c r="A101" s="47" t="s">
        <v>78</v>
      </c>
      <c r="F101" s="49"/>
    </row>
    <row r="102" spans="1:6" x14ac:dyDescent="0.25">
      <c r="A102" s="65" t="s">
        <v>79</v>
      </c>
      <c r="E102" s="63">
        <v>0</v>
      </c>
      <c r="F102" s="49"/>
    </row>
    <row r="103" spans="1:6" x14ac:dyDescent="0.25">
      <c r="A103" s="65" t="s">
        <v>80</v>
      </c>
      <c r="E103" s="63">
        <v>0</v>
      </c>
      <c r="F103" s="49"/>
    </row>
    <row r="104" spans="1:6" x14ac:dyDescent="0.25">
      <c r="A104" s="65" t="s">
        <v>81</v>
      </c>
      <c r="E104" s="63">
        <v>148505.5</v>
      </c>
      <c r="F104" s="49"/>
    </row>
    <row r="105" spans="1:6" x14ac:dyDescent="0.25">
      <c r="A105" s="65"/>
      <c r="E105" s="63"/>
      <c r="F105" s="49"/>
    </row>
    <row r="106" spans="1:6" x14ac:dyDescent="0.25">
      <c r="A106" s="65" t="s">
        <v>82</v>
      </c>
      <c r="E106" s="63">
        <v>148505.5</v>
      </c>
      <c r="F106" s="49"/>
    </row>
    <row r="107" spans="1:6" x14ac:dyDescent="0.25">
      <c r="A107" s="65" t="s">
        <v>83</v>
      </c>
      <c r="E107" s="63">
        <v>0</v>
      </c>
      <c r="F107" s="49"/>
    </row>
    <row r="108" spans="1:6" x14ac:dyDescent="0.25">
      <c r="A108" s="65"/>
      <c r="E108" s="40"/>
      <c r="F108" s="49"/>
    </row>
    <row r="109" spans="1:6" x14ac:dyDescent="0.25">
      <c r="A109" s="47" t="s">
        <v>84</v>
      </c>
      <c r="F109" s="49"/>
    </row>
    <row r="110" spans="1:6" x14ac:dyDescent="0.25">
      <c r="A110" s="65" t="s">
        <v>85</v>
      </c>
      <c r="E110" s="64">
        <v>1327213.26</v>
      </c>
      <c r="F110" s="49"/>
    </row>
    <row r="111" spans="1:6" x14ac:dyDescent="0.25">
      <c r="A111" s="65" t="s">
        <v>86</v>
      </c>
      <c r="E111" s="64">
        <v>1327213.26</v>
      </c>
      <c r="F111" s="49"/>
    </row>
    <row r="112" spans="1:6" x14ac:dyDescent="0.25">
      <c r="A112" s="65" t="s">
        <v>87</v>
      </c>
      <c r="E112" s="64">
        <v>0</v>
      </c>
      <c r="F112" s="49"/>
    </row>
    <row r="113" spans="1:6" x14ac:dyDescent="0.25">
      <c r="A113" s="65" t="s">
        <v>88</v>
      </c>
      <c r="E113" s="64">
        <v>0</v>
      </c>
      <c r="F113" s="49"/>
    </row>
    <row r="114" spans="1:6" x14ac:dyDescent="0.25">
      <c r="F114" s="49"/>
    </row>
    <row r="115" spans="1:6" x14ac:dyDescent="0.25">
      <c r="A115" s="43" t="s">
        <v>89</v>
      </c>
      <c r="E115" s="66">
        <v>52098938.144583337</v>
      </c>
      <c r="F115" s="49"/>
    </row>
    <row r="116" spans="1:6" x14ac:dyDescent="0.25">
      <c r="A116" s="47"/>
      <c r="F116" s="49"/>
    </row>
    <row r="117" spans="1:6" x14ac:dyDescent="0.25">
      <c r="A117" s="43" t="s">
        <v>90</v>
      </c>
      <c r="E117" s="67">
        <v>48051143.449999809</v>
      </c>
      <c r="F117" s="49"/>
    </row>
    <row r="118" spans="1:6" x14ac:dyDescent="0.25">
      <c r="A118" s="43"/>
      <c r="F118" s="49"/>
    </row>
    <row r="119" spans="1:6" x14ac:dyDescent="0.25">
      <c r="A119" s="47" t="s">
        <v>91</v>
      </c>
      <c r="E119" s="63">
        <v>0</v>
      </c>
      <c r="F119" s="49"/>
    </row>
    <row r="120" spans="1:6" x14ac:dyDescent="0.25">
      <c r="A120" s="47" t="s">
        <v>92</v>
      </c>
      <c r="E120" s="68">
        <v>48051143.449999809</v>
      </c>
      <c r="F120" s="49"/>
    </row>
    <row r="121" spans="1:6" x14ac:dyDescent="0.25">
      <c r="A121" s="47" t="s">
        <v>93</v>
      </c>
      <c r="E121" s="64">
        <v>0</v>
      </c>
      <c r="F121" s="49"/>
    </row>
    <row r="122" spans="1:6" x14ac:dyDescent="0.25">
      <c r="A122" s="47"/>
      <c r="E122" s="66"/>
      <c r="F122" s="49"/>
    </row>
    <row r="123" spans="1:6" x14ac:dyDescent="0.25">
      <c r="A123" s="43" t="s">
        <v>94</v>
      </c>
      <c r="E123" s="64">
        <v>0</v>
      </c>
      <c r="F123" s="49"/>
    </row>
    <row r="124" spans="1:6" x14ac:dyDescent="0.25">
      <c r="A124" s="43"/>
      <c r="E124" s="69"/>
      <c r="F124" s="49"/>
    </row>
    <row r="125" spans="1:6" x14ac:dyDescent="0.25">
      <c r="A125" s="47" t="s">
        <v>95</v>
      </c>
      <c r="E125" s="63">
        <v>0</v>
      </c>
      <c r="F125" s="49"/>
    </row>
    <row r="126" spans="1:6" x14ac:dyDescent="0.25">
      <c r="A126" s="47" t="s">
        <v>96</v>
      </c>
      <c r="E126" s="64">
        <v>0</v>
      </c>
      <c r="F126" s="49"/>
    </row>
    <row r="127" spans="1:6" x14ac:dyDescent="0.25">
      <c r="A127" s="47" t="s">
        <v>97</v>
      </c>
      <c r="E127" s="64">
        <v>0</v>
      </c>
      <c r="F127" s="49"/>
    </row>
    <row r="128" spans="1:6" x14ac:dyDescent="0.25">
      <c r="A128" s="47"/>
      <c r="E128" s="66"/>
      <c r="F128" s="49"/>
    </row>
    <row r="129" spans="1:6" x14ac:dyDescent="0.25">
      <c r="A129" s="43" t="s">
        <v>98</v>
      </c>
      <c r="E129" s="64">
        <v>4047794.6945835277</v>
      </c>
      <c r="F129" s="49"/>
    </row>
    <row r="130" spans="1:6" x14ac:dyDescent="0.25">
      <c r="A130" s="47" t="s">
        <v>99</v>
      </c>
      <c r="E130" s="63">
        <v>0</v>
      </c>
      <c r="F130" s="49"/>
    </row>
    <row r="131" spans="1:6" x14ac:dyDescent="0.25">
      <c r="A131" s="43" t="s">
        <v>100</v>
      </c>
      <c r="E131" s="64">
        <v>4047794.6945835277</v>
      </c>
      <c r="F131" s="49"/>
    </row>
    <row r="132" spans="1:6" x14ac:dyDescent="0.25">
      <c r="F132" s="49"/>
    </row>
    <row r="133" spans="1:6" x14ac:dyDescent="0.25">
      <c r="A133" s="3" t="s">
        <v>101</v>
      </c>
      <c r="F133" s="49"/>
    </row>
    <row r="134" spans="1:6" x14ac:dyDescent="0.25">
      <c r="F134" s="49"/>
    </row>
    <row r="135" spans="1:6" x14ac:dyDescent="0.25">
      <c r="A135" s="43" t="s">
        <v>102</v>
      </c>
      <c r="E135" s="63">
        <v>0</v>
      </c>
      <c r="F135" s="49"/>
    </row>
    <row r="136" spans="1:6" x14ac:dyDescent="0.25">
      <c r="A136" s="43" t="s">
        <v>103</v>
      </c>
      <c r="E136" s="70">
        <v>0</v>
      </c>
      <c r="F136" s="49"/>
    </row>
    <row r="137" spans="1:6" x14ac:dyDescent="0.25">
      <c r="A137" s="43" t="s">
        <v>104</v>
      </c>
      <c r="E137" s="64">
        <v>0</v>
      </c>
      <c r="F137" s="49"/>
    </row>
    <row r="138" spans="1:6" x14ac:dyDescent="0.25">
      <c r="A138" s="43"/>
      <c r="E138" s="66"/>
      <c r="F138" s="49"/>
    </row>
    <row r="139" spans="1:6" x14ac:dyDescent="0.25">
      <c r="A139" s="43"/>
      <c r="E139" s="66"/>
      <c r="F139" s="49"/>
    </row>
    <row r="140" spans="1:6" x14ac:dyDescent="0.25">
      <c r="F140" s="49"/>
    </row>
    <row r="141" spans="1:6" x14ac:dyDescent="0.25">
      <c r="A141" s="3" t="s">
        <v>105</v>
      </c>
      <c r="F141" s="49"/>
    </row>
    <row r="142" spans="1:6" x14ac:dyDescent="0.25">
      <c r="F142" s="49"/>
    </row>
    <row r="143" spans="1:6" x14ac:dyDescent="0.25">
      <c r="A143" s="43" t="s">
        <v>106</v>
      </c>
      <c r="E143" s="64">
        <v>3600585.6</v>
      </c>
      <c r="F143" s="49"/>
    </row>
    <row r="144" spans="1:6" x14ac:dyDescent="0.25">
      <c r="A144" s="43" t="s">
        <v>107</v>
      </c>
      <c r="E144" s="64">
        <v>3600585.5999999996</v>
      </c>
      <c r="F144" s="71"/>
    </row>
    <row r="145" spans="1:6" x14ac:dyDescent="0.25">
      <c r="A145" s="43" t="s">
        <v>108</v>
      </c>
      <c r="E145" s="63">
        <v>3600585.6</v>
      </c>
      <c r="F145" s="49"/>
    </row>
    <row r="146" spans="1:6" x14ac:dyDescent="0.25">
      <c r="A146" s="72" t="s">
        <v>109</v>
      </c>
      <c r="B146" s="72"/>
      <c r="C146" s="72"/>
      <c r="D146" s="72"/>
      <c r="E146" s="63">
        <v>0</v>
      </c>
    </row>
    <row r="147" spans="1:6" x14ac:dyDescent="0.25">
      <c r="A147" s="43" t="s">
        <v>110</v>
      </c>
      <c r="E147" s="64">
        <v>3600585.6</v>
      </c>
      <c r="F147" s="49"/>
    </row>
    <row r="148" spans="1:6" x14ac:dyDescent="0.25">
      <c r="F148" s="49"/>
    </row>
    <row r="149" spans="1:6" x14ac:dyDescent="0.25">
      <c r="A149" s="43" t="s">
        <v>111</v>
      </c>
      <c r="D149" s="73"/>
      <c r="E149" s="66">
        <v>3600585.5999999996</v>
      </c>
      <c r="F149" s="49"/>
    </row>
    <row r="150" spans="1:6" x14ac:dyDescent="0.25">
      <c r="F150" s="49"/>
    </row>
    <row r="151" spans="1:6" x14ac:dyDescent="0.25">
      <c r="A151" s="3" t="s">
        <v>112</v>
      </c>
      <c r="F151" s="49"/>
    </row>
    <row r="152" spans="1:6" x14ac:dyDescent="0.25">
      <c r="F152" s="49"/>
    </row>
    <row r="153" spans="1:6" x14ac:dyDescent="0.25">
      <c r="A153" s="43" t="s">
        <v>113</v>
      </c>
      <c r="E153" s="74">
        <v>1.6328697E-2</v>
      </c>
      <c r="F153" s="49"/>
    </row>
    <row r="154" spans="1:6" x14ac:dyDescent="0.25">
      <c r="A154" s="43" t="s">
        <v>114</v>
      </c>
      <c r="E154" s="75">
        <v>48.699371999999997</v>
      </c>
      <c r="F154" s="49"/>
    </row>
    <row r="155" spans="1:6" x14ac:dyDescent="0.25">
      <c r="F155" s="49"/>
    </row>
    <row r="156" spans="1:6" x14ac:dyDescent="0.25">
      <c r="D156" s="58" t="s">
        <v>42</v>
      </c>
      <c r="E156" s="58" t="s">
        <v>41</v>
      </c>
      <c r="F156" s="49"/>
    </row>
    <row r="157" spans="1:6" x14ac:dyDescent="0.25">
      <c r="A157" s="43" t="s">
        <v>115</v>
      </c>
      <c r="D157" s="64">
        <v>262380.81</v>
      </c>
      <c r="E157" s="3">
        <v>12</v>
      </c>
      <c r="F157" s="76"/>
    </row>
    <row r="158" spans="1:6" x14ac:dyDescent="0.25">
      <c r="A158" s="43" t="s">
        <v>116</v>
      </c>
      <c r="D158" s="70">
        <v>0</v>
      </c>
      <c r="F158" s="49"/>
    </row>
    <row r="159" spans="1:6" x14ac:dyDescent="0.25">
      <c r="A159" s="3" t="s">
        <v>117</v>
      </c>
      <c r="D159" s="66">
        <v>262380.81</v>
      </c>
    </row>
    <row r="160" spans="1:6" x14ac:dyDescent="0.25">
      <c r="A160" s="43" t="s">
        <v>118</v>
      </c>
      <c r="D160" s="64">
        <v>1543518690.5</v>
      </c>
      <c r="F160" s="76"/>
    </row>
    <row r="161" spans="1:6" x14ac:dyDescent="0.25">
      <c r="F161" s="76"/>
    </row>
    <row r="162" spans="1:6" x14ac:dyDescent="0.25">
      <c r="A162" s="43" t="s">
        <v>119</v>
      </c>
      <c r="D162" s="77">
        <v>0</v>
      </c>
      <c r="F162" s="76"/>
    </row>
    <row r="163" spans="1:6" x14ac:dyDescent="0.25">
      <c r="A163" s="43" t="s">
        <v>120</v>
      </c>
      <c r="D163" s="77">
        <v>0</v>
      </c>
      <c r="F163" s="76"/>
    </row>
    <row r="164" spans="1:6" x14ac:dyDescent="0.25">
      <c r="A164" s="43" t="s">
        <v>121</v>
      </c>
      <c r="D164" s="77">
        <v>0</v>
      </c>
      <c r="F164" s="76"/>
    </row>
    <row r="165" spans="1:6" x14ac:dyDescent="0.25">
      <c r="A165" s="43" t="s">
        <v>122</v>
      </c>
      <c r="D165" s="77">
        <v>2.0398649782336405E-3</v>
      </c>
      <c r="F165" s="49"/>
    </row>
    <row r="166" spans="1:6" x14ac:dyDescent="0.25">
      <c r="A166" s="43" t="s">
        <v>123</v>
      </c>
      <c r="D166" s="74">
        <v>5.0996624455841013E-4</v>
      </c>
      <c r="F166" s="49"/>
    </row>
    <row r="167" spans="1:6" x14ac:dyDescent="0.25">
      <c r="A167" s="43"/>
      <c r="F167" s="49"/>
    </row>
    <row r="168" spans="1:6" x14ac:dyDescent="0.25">
      <c r="A168" s="43" t="s">
        <v>124</v>
      </c>
      <c r="D168" s="66">
        <v>262380.81</v>
      </c>
      <c r="F168" s="49"/>
    </row>
    <row r="169" spans="1:6" x14ac:dyDescent="0.25">
      <c r="A169" s="43"/>
      <c r="F169" s="49"/>
    </row>
    <row r="170" spans="1:6" ht="36" x14ac:dyDescent="0.25">
      <c r="A170" s="43" t="s">
        <v>125</v>
      </c>
      <c r="D170" s="58" t="s">
        <v>42</v>
      </c>
      <c r="E170" s="58" t="s">
        <v>41</v>
      </c>
      <c r="F170" s="78" t="s">
        <v>126</v>
      </c>
    </row>
    <row r="171" spans="1:6" x14ac:dyDescent="0.25">
      <c r="A171" s="47" t="s">
        <v>127</v>
      </c>
      <c r="D171" s="63">
        <v>3794818.1</v>
      </c>
      <c r="E171" s="79">
        <v>218</v>
      </c>
      <c r="F171" s="77">
        <v>2.5456488939398256E-3</v>
      </c>
    </row>
    <row r="172" spans="1:6" x14ac:dyDescent="0.25">
      <c r="A172" s="47" t="s">
        <v>128</v>
      </c>
      <c r="D172" s="63">
        <v>0</v>
      </c>
      <c r="E172" s="79">
        <v>0</v>
      </c>
      <c r="F172" s="77">
        <v>0</v>
      </c>
    </row>
    <row r="173" spans="1:6" x14ac:dyDescent="0.25">
      <c r="A173" s="47" t="s">
        <v>129</v>
      </c>
      <c r="D173" s="22">
        <v>0</v>
      </c>
      <c r="E173" s="80">
        <v>0</v>
      </c>
      <c r="F173" s="77">
        <v>0</v>
      </c>
    </row>
    <row r="174" spans="1:6" x14ac:dyDescent="0.25">
      <c r="A174" s="47" t="s">
        <v>130</v>
      </c>
      <c r="D174" s="81">
        <v>0</v>
      </c>
      <c r="E174" s="82">
        <v>0</v>
      </c>
      <c r="F174" s="83">
        <v>0</v>
      </c>
    </row>
    <row r="175" spans="1:6" x14ac:dyDescent="0.25">
      <c r="A175" s="43" t="s">
        <v>131</v>
      </c>
      <c r="D175" s="84">
        <v>3794818.1</v>
      </c>
      <c r="E175" s="79">
        <v>218</v>
      </c>
      <c r="F175" s="85">
        <v>2.5456488939398256E-3</v>
      </c>
    </row>
    <row r="176" spans="1:6" x14ac:dyDescent="0.25">
      <c r="A176" s="43"/>
      <c r="D176" s="63"/>
      <c r="E176" s="79"/>
      <c r="F176" s="49"/>
    </row>
    <row r="177" spans="1:6" x14ac:dyDescent="0.25">
      <c r="A177" s="43" t="s">
        <v>132</v>
      </c>
      <c r="D177" s="77"/>
      <c r="E177" s="77"/>
      <c r="F177" s="76"/>
    </row>
    <row r="178" spans="1:6" x14ac:dyDescent="0.25">
      <c r="A178" s="43" t="s">
        <v>133</v>
      </c>
      <c r="D178" s="77">
        <v>0</v>
      </c>
      <c r="E178" s="77">
        <v>0</v>
      </c>
      <c r="F178" s="76"/>
    </row>
    <row r="179" spans="1:6" x14ac:dyDescent="0.25">
      <c r="A179" s="43" t="s">
        <v>134</v>
      </c>
      <c r="D179" s="77">
        <v>0</v>
      </c>
      <c r="E179" s="77">
        <v>0</v>
      </c>
      <c r="F179" s="76"/>
    </row>
    <row r="180" spans="1:6" x14ac:dyDescent="0.25">
      <c r="A180" s="43" t="s">
        <v>135</v>
      </c>
      <c r="D180" s="77">
        <v>0</v>
      </c>
      <c r="E180" s="77">
        <v>0</v>
      </c>
      <c r="F180" s="76"/>
    </row>
    <row r="181" spans="1:6" x14ac:dyDescent="0.25">
      <c r="A181" s="43" t="s">
        <v>136</v>
      </c>
      <c r="D181" s="77">
        <v>0</v>
      </c>
      <c r="E181" s="77">
        <v>0</v>
      </c>
      <c r="F181" s="49"/>
    </row>
    <row r="182" spans="1:6" x14ac:dyDescent="0.25">
      <c r="A182" s="43" t="s">
        <v>137</v>
      </c>
      <c r="D182" s="77">
        <v>0</v>
      </c>
      <c r="E182" s="77">
        <v>0</v>
      </c>
      <c r="F182" s="49"/>
    </row>
    <row r="183" spans="1:6" x14ac:dyDescent="0.25">
      <c r="F183" s="49"/>
    </row>
    <row r="184" spans="1:6" x14ac:dyDescent="0.25">
      <c r="A184" s="2" t="s">
        <v>138</v>
      </c>
      <c r="B184" s="2"/>
      <c r="C184" s="2"/>
      <c r="D184" s="86">
        <v>18037.580000000002</v>
      </c>
      <c r="F184" s="49"/>
    </row>
    <row r="185" spans="1:6" x14ac:dyDescent="0.25">
      <c r="A185" s="2" t="s">
        <v>139</v>
      </c>
      <c r="B185" s="2"/>
      <c r="C185" s="2"/>
      <c r="D185" s="77">
        <v>1.2100012271036424E-5</v>
      </c>
      <c r="F185" s="49"/>
    </row>
    <row r="186" spans="1:6" x14ac:dyDescent="0.25">
      <c r="A186" s="2" t="s">
        <v>140</v>
      </c>
      <c r="B186" s="2"/>
      <c r="C186" s="2"/>
      <c r="D186" s="77">
        <v>4.9000000000000002E-2</v>
      </c>
      <c r="F186" s="49"/>
    </row>
    <row r="187" spans="1:6" x14ac:dyDescent="0.25">
      <c r="A187" s="2" t="s">
        <v>141</v>
      </c>
      <c r="B187" s="2"/>
      <c r="C187" s="2"/>
      <c r="D187" s="87" t="s">
        <v>142</v>
      </c>
      <c r="F187" s="49"/>
    </row>
    <row r="188" spans="1:6" x14ac:dyDescent="0.25">
      <c r="F188" s="49"/>
    </row>
    <row r="189" spans="1:6" x14ac:dyDescent="0.25">
      <c r="A189" s="3" t="s">
        <v>143</v>
      </c>
      <c r="F189" s="49"/>
    </row>
    <row r="190" spans="1:6" x14ac:dyDescent="0.25">
      <c r="F190" s="49"/>
    </row>
    <row r="191" spans="1:6" x14ac:dyDescent="0.25">
      <c r="A191" s="43"/>
      <c r="E191" s="88"/>
      <c r="F191" s="49"/>
    </row>
    <row r="192" spans="1:6" x14ac:dyDescent="0.25">
      <c r="A192" s="43" t="s">
        <v>144</v>
      </c>
      <c r="E192" s="69"/>
      <c r="F192" s="49"/>
    </row>
    <row r="193" spans="1:6" x14ac:dyDescent="0.25">
      <c r="A193" s="43" t="s">
        <v>145</v>
      </c>
      <c r="E193" s="69"/>
      <c r="F193" s="49"/>
    </row>
    <row r="194" spans="1:6" x14ac:dyDescent="0.25">
      <c r="A194" s="43" t="s">
        <v>146</v>
      </c>
      <c r="E194" s="88"/>
      <c r="F194" s="49"/>
    </row>
    <row r="195" spans="1:6" x14ac:dyDescent="0.25">
      <c r="A195" s="43" t="s">
        <v>147</v>
      </c>
      <c r="E195" s="88" t="s">
        <v>148</v>
      </c>
      <c r="F195" s="49"/>
    </row>
    <row r="196" spans="1:6" x14ac:dyDescent="0.25">
      <c r="A196" s="43"/>
      <c r="E196" s="69"/>
      <c r="F196" s="49"/>
    </row>
    <row r="197" spans="1:6" x14ac:dyDescent="0.25">
      <c r="A197" s="43" t="s">
        <v>149</v>
      </c>
      <c r="E197" s="69"/>
      <c r="F197" s="49"/>
    </row>
    <row r="198" spans="1:6" x14ac:dyDescent="0.25">
      <c r="A198" s="43" t="s">
        <v>150</v>
      </c>
      <c r="E198" s="88" t="s">
        <v>148</v>
      </c>
      <c r="F198" s="49"/>
    </row>
    <row r="199" spans="1:6" x14ac:dyDescent="0.25">
      <c r="A199" s="43"/>
      <c r="E199" s="69"/>
      <c r="F199" s="49"/>
    </row>
    <row r="200" spans="1:6" x14ac:dyDescent="0.25">
      <c r="A200" s="43" t="s">
        <v>151</v>
      </c>
      <c r="E200" s="69"/>
      <c r="F200" s="49"/>
    </row>
    <row r="201" spans="1:6" x14ac:dyDescent="0.25">
      <c r="A201" s="43" t="s">
        <v>152</v>
      </c>
      <c r="E201" s="88" t="s">
        <v>148</v>
      </c>
      <c r="F201" s="49"/>
    </row>
    <row r="202" spans="1:6" x14ac:dyDescent="0.25">
      <c r="A202" s="43"/>
      <c r="E202" s="69"/>
      <c r="F202" s="49"/>
    </row>
    <row r="203" spans="1:6" x14ac:dyDescent="0.25">
      <c r="A203" s="43" t="s">
        <v>153</v>
      </c>
      <c r="E203" s="69"/>
      <c r="F203" s="49"/>
    </row>
    <row r="204" spans="1:6" x14ac:dyDescent="0.25">
      <c r="A204" s="43" t="s">
        <v>154</v>
      </c>
      <c r="E204" s="88" t="s">
        <v>148</v>
      </c>
      <c r="F204" s="49"/>
    </row>
    <row r="205" spans="1:6" x14ac:dyDescent="0.25">
      <c r="A205" s="43"/>
      <c r="E205" s="88"/>
      <c r="F205" s="49"/>
    </row>
    <row r="206" spans="1:6" x14ac:dyDescent="0.25">
      <c r="A206" s="43" t="s">
        <v>155</v>
      </c>
      <c r="E206" s="69"/>
    </row>
    <row r="207" spans="1:6" x14ac:dyDescent="0.25">
      <c r="A207" s="43" t="s">
        <v>156</v>
      </c>
      <c r="E207" s="88" t="s">
        <v>148</v>
      </c>
      <c r="F207" s="46"/>
    </row>
    <row r="210" spans="1:6" x14ac:dyDescent="0.25">
      <c r="F210" s="46"/>
    </row>
    <row r="211" spans="1:6" x14ac:dyDescent="0.25">
      <c r="A211" s="3" t="s">
        <v>157</v>
      </c>
      <c r="F211" s="46"/>
    </row>
    <row r="212" spans="1:6" x14ac:dyDescent="0.25">
      <c r="F212" s="46"/>
    </row>
    <row r="213" spans="1:6" x14ac:dyDescent="0.25">
      <c r="F213" s="46"/>
    </row>
    <row r="214" spans="1:6" x14ac:dyDescent="0.25">
      <c r="A214" s="162" t="s">
        <v>158</v>
      </c>
      <c r="B214" s="162"/>
      <c r="C214" s="162"/>
      <c r="D214" s="162"/>
      <c r="E214" s="162"/>
      <c r="F214" s="46"/>
    </row>
    <row r="215" spans="1:6" x14ac:dyDescent="0.25">
      <c r="A215" s="162"/>
      <c r="B215" s="162"/>
      <c r="C215" s="162"/>
      <c r="D215" s="162"/>
      <c r="E215" s="162"/>
      <c r="F215" s="46"/>
    </row>
    <row r="216" spans="1:6" x14ac:dyDescent="0.25">
      <c r="A216" s="162"/>
      <c r="B216" s="162"/>
      <c r="C216" s="162"/>
      <c r="D216" s="162"/>
      <c r="E216" s="162"/>
      <c r="F216" s="46"/>
    </row>
    <row r="217" spans="1:6" x14ac:dyDescent="0.25">
      <c r="A217" s="162"/>
      <c r="B217" s="162"/>
      <c r="C217" s="162"/>
      <c r="D217" s="162"/>
      <c r="E217" s="162"/>
      <c r="F217" s="46"/>
    </row>
    <row r="218" spans="1:6" x14ac:dyDescent="0.25">
      <c r="A218" s="162"/>
      <c r="B218" s="162"/>
      <c r="C218" s="162"/>
      <c r="D218" s="162"/>
      <c r="E218" s="162"/>
      <c r="F218" s="46"/>
    </row>
    <row r="219" spans="1:6" x14ac:dyDescent="0.25">
      <c r="A219" s="162"/>
      <c r="B219" s="162"/>
      <c r="C219" s="162"/>
      <c r="D219" s="162"/>
      <c r="E219" s="162"/>
      <c r="F219" s="46"/>
    </row>
    <row r="220" spans="1:6" x14ac:dyDescent="0.25">
      <c r="A220" s="162"/>
      <c r="B220" s="162"/>
      <c r="C220" s="162"/>
      <c r="D220" s="162"/>
      <c r="E220" s="162"/>
      <c r="F220" s="46"/>
    </row>
    <row r="221" spans="1:6" x14ac:dyDescent="0.25">
      <c r="F221" s="46"/>
    </row>
    <row r="222" spans="1:6" x14ac:dyDescent="0.25">
      <c r="A222" s="162" t="s">
        <v>159</v>
      </c>
      <c r="B222" s="162"/>
      <c r="C222" s="162"/>
      <c r="D222" s="162"/>
      <c r="E222" s="162"/>
      <c r="F222" s="46"/>
    </row>
    <row r="223" spans="1:6" x14ac:dyDescent="0.25">
      <c r="A223" s="162"/>
      <c r="B223" s="162"/>
      <c r="C223" s="162"/>
      <c r="D223" s="162"/>
      <c r="E223" s="162"/>
      <c r="F223" s="46"/>
    </row>
    <row r="224" spans="1:6" x14ac:dyDescent="0.25">
      <c r="A224" s="162"/>
      <c r="B224" s="162"/>
      <c r="C224" s="162"/>
      <c r="D224" s="162"/>
      <c r="E224" s="162"/>
      <c r="F224" s="46"/>
    </row>
    <row r="225" spans="1:6" x14ac:dyDescent="0.25">
      <c r="A225" s="162"/>
      <c r="B225" s="162"/>
      <c r="C225" s="162"/>
      <c r="D225" s="162"/>
      <c r="E225" s="162"/>
      <c r="F225" s="46"/>
    </row>
    <row r="226" spans="1:6" x14ac:dyDescent="0.25">
      <c r="A226" s="162"/>
      <c r="B226" s="162"/>
      <c r="C226" s="162"/>
      <c r="D226" s="162"/>
      <c r="E226" s="162"/>
      <c r="F226" s="46"/>
    </row>
    <row r="227" spans="1:6" x14ac:dyDescent="0.25">
      <c r="A227" s="162"/>
      <c r="B227" s="162"/>
      <c r="C227" s="162"/>
      <c r="D227" s="162"/>
      <c r="E227" s="162"/>
      <c r="F227" s="46"/>
    </row>
    <row r="228" spans="1:6" x14ac:dyDescent="0.25">
      <c r="A228" s="162"/>
      <c r="B228" s="162"/>
      <c r="C228" s="162"/>
      <c r="D228" s="162"/>
      <c r="E228" s="162"/>
      <c r="F228" s="46"/>
    </row>
    <row r="229" spans="1:6" x14ac:dyDescent="0.25">
      <c r="F229" s="46"/>
    </row>
    <row r="230" spans="1:6" x14ac:dyDescent="0.25">
      <c r="F230" s="46"/>
    </row>
    <row r="231" spans="1:6" x14ac:dyDescent="0.25">
      <c r="F231" s="46"/>
    </row>
    <row r="232" spans="1:6" x14ac:dyDescent="0.25">
      <c r="F232" s="46"/>
    </row>
    <row r="233" spans="1:6" x14ac:dyDescent="0.25">
      <c r="F233" s="46"/>
    </row>
    <row r="234" spans="1:6" x14ac:dyDescent="0.25">
      <c r="F234" s="46"/>
    </row>
    <row r="235" spans="1:6" x14ac:dyDescent="0.25">
      <c r="F235" s="46"/>
    </row>
    <row r="236" spans="1:6" x14ac:dyDescent="0.25">
      <c r="F236" s="46"/>
    </row>
    <row r="237" spans="1:6" x14ac:dyDescent="0.25">
      <c r="F237" s="46"/>
    </row>
    <row r="238" spans="1:6" x14ac:dyDescent="0.25">
      <c r="F238" s="46"/>
    </row>
    <row r="239" spans="1:6" x14ac:dyDescent="0.25">
      <c r="F239" s="46"/>
    </row>
    <row r="240" spans="1:6" x14ac:dyDescent="0.25">
      <c r="F240" s="46"/>
    </row>
    <row r="241" spans="6:6" x14ac:dyDescent="0.25">
      <c r="F241" s="46"/>
    </row>
    <row r="242" spans="6:6" x14ac:dyDescent="0.25">
      <c r="F242" s="46"/>
    </row>
    <row r="243" spans="6:6" x14ac:dyDescent="0.25">
      <c r="F243" s="46"/>
    </row>
    <row r="244" spans="6:6" x14ac:dyDescent="0.25">
      <c r="F244" s="46"/>
    </row>
    <row r="245" spans="6:6" x14ac:dyDescent="0.25">
      <c r="F245" s="46"/>
    </row>
    <row r="246" spans="6:6" x14ac:dyDescent="0.25">
      <c r="F246" s="46"/>
    </row>
    <row r="247" spans="6:6" x14ac:dyDescent="0.25">
      <c r="F247" s="46"/>
    </row>
    <row r="248" spans="6:6" x14ac:dyDescent="0.25">
      <c r="F248" s="46"/>
    </row>
    <row r="249" spans="6:6" x14ac:dyDescent="0.25">
      <c r="F249" s="46"/>
    </row>
    <row r="250" spans="6:6" x14ac:dyDescent="0.25">
      <c r="F250" s="46"/>
    </row>
    <row r="251" spans="6:6" x14ac:dyDescent="0.25">
      <c r="F251" s="46"/>
    </row>
    <row r="252" spans="6:6" x14ac:dyDescent="0.25">
      <c r="F252" s="46"/>
    </row>
    <row r="253" spans="6:6" x14ac:dyDescent="0.25">
      <c r="F253" s="46"/>
    </row>
    <row r="254" spans="6:6" x14ac:dyDescent="0.25">
      <c r="F254" s="46"/>
    </row>
    <row r="255" spans="6:6" x14ac:dyDescent="0.25">
      <c r="F255" s="46"/>
    </row>
    <row r="256" spans="6:6" x14ac:dyDescent="0.25">
      <c r="F256" s="46"/>
    </row>
    <row r="257" spans="6:6" x14ac:dyDescent="0.25">
      <c r="F257" s="46"/>
    </row>
    <row r="258" spans="6:6" x14ac:dyDescent="0.25">
      <c r="F258" s="46"/>
    </row>
    <row r="259" spans="6:6" x14ac:dyDescent="0.25">
      <c r="F259" s="46"/>
    </row>
    <row r="260" spans="6:6" x14ac:dyDescent="0.25">
      <c r="F260" s="46"/>
    </row>
    <row r="261" spans="6:6" x14ac:dyDescent="0.25">
      <c r="F261" s="46"/>
    </row>
    <row r="262" spans="6:6" x14ac:dyDescent="0.25">
      <c r="F262" s="46"/>
    </row>
    <row r="263" spans="6:6" x14ac:dyDescent="0.25">
      <c r="F263" s="46"/>
    </row>
    <row r="264" spans="6:6" x14ac:dyDescent="0.25">
      <c r="F264" s="46"/>
    </row>
    <row r="265" spans="6:6" x14ac:dyDescent="0.25">
      <c r="F265" s="46"/>
    </row>
    <row r="266" spans="6:6" x14ac:dyDescent="0.25">
      <c r="F266" s="46"/>
    </row>
    <row r="267" spans="6:6" x14ac:dyDescent="0.25">
      <c r="F267" s="46"/>
    </row>
    <row r="268" spans="6:6" x14ac:dyDescent="0.25">
      <c r="F268" s="46"/>
    </row>
    <row r="269" spans="6:6" x14ac:dyDescent="0.25">
      <c r="F269" s="46"/>
    </row>
    <row r="270" spans="6:6" x14ac:dyDescent="0.25">
      <c r="F270" s="46"/>
    </row>
    <row r="271" spans="6:6" x14ac:dyDescent="0.25">
      <c r="F271" s="46"/>
    </row>
    <row r="272" spans="6: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sheetData>
  <mergeCells count="2">
    <mergeCell ref="A214:E220"/>
    <mergeCell ref="A222:E2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 17</vt:lpstr>
      <vt:lpstr>Nov 17</vt:lpstr>
      <vt:lpstr>Oct 17</vt:lpstr>
      <vt:lpstr>Sep 17</vt:lpstr>
      <vt:lpstr>Aug 17</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Taheri, Kassra</dc:creator>
  <cp:lastModifiedBy>Sanchez(2), Daniel</cp:lastModifiedBy>
  <dcterms:created xsi:type="dcterms:W3CDTF">2017-10-09T14:15:32Z</dcterms:created>
  <dcterms:modified xsi:type="dcterms:W3CDTF">2018-01-12T15:25:05Z</dcterms:modified>
</cp:coreProperties>
</file>