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Dec 17" sheetId="18" r:id="rId1"/>
    <sheet name="Nov 17" sheetId="17" r:id="rId2"/>
    <sheet name="Oct 17" sheetId="16" r:id="rId3"/>
    <sheet name="Sep 17" sheetId="1" r:id="rId4"/>
    <sheet name="Aug 17" sheetId="13" r:id="rId5"/>
    <sheet name="Jul 17" sheetId="15" r:id="rId6"/>
    <sheet name="Jun 17" sheetId="4" r:id="rId7"/>
    <sheet name="May 17" sheetId="5" r:id="rId8"/>
    <sheet name="Apr 17" sheetId="6" r:id="rId9"/>
    <sheet name="Mar 17" sheetId="7" r:id="rId10"/>
    <sheet name="Feb 17" sheetId="8" r:id="rId11"/>
    <sheet name="Jan 17" sheetId="9" r:id="rId12"/>
  </sheets>
  <externalReferences>
    <externalReference r:id="rId13"/>
    <externalReference r:id="rId14"/>
  </externalReferences>
  <definedNames>
    <definedName name="A1_BegBal">[1]Notes!$C$4</definedName>
    <definedName name="A1_EndBal" localSheetId="2">[1]Notes!$P$4</definedName>
    <definedName name="A1_EndBal">[2]Notes!$P$4</definedName>
    <definedName name="A1_FinalDist">[1]Notes!$C$23</definedName>
    <definedName name="A2_FinalDist" localSheetId="2">[1]Notes!$C$24</definedName>
    <definedName name="A2_FinalDist">[2]Notes!$C$24</definedName>
    <definedName name="A2a_BegBal" localSheetId="2">[1]Notes!$C$5</definedName>
    <definedName name="A2a_BegBal">[2]Notes!$C$5</definedName>
    <definedName name="A2a_EndBal">[1]Notes!$P$5</definedName>
    <definedName name="A2b_BegBal">[1]Notes!$C$6</definedName>
    <definedName name="A2b_EndBal">[1]Notes!$P$6</definedName>
    <definedName name="A3_BegBal">[1]Notes!$C$7</definedName>
    <definedName name="A3_EndBal">[1]Notes!$P$7</definedName>
    <definedName name="A3_FinalDist">[1]Notes!$C$26</definedName>
    <definedName name="A3B_BegBal">[1]Notes!#REF!</definedName>
    <definedName name="A3B_EndBal">[1]Notes!#REF!</definedName>
    <definedName name="A3B_FinalDist">[1]Notes!#REF!</definedName>
    <definedName name="A4_BegBal">[1]Notes!$C$8</definedName>
    <definedName name="A4_EndBal">[1]Notes!$P$8</definedName>
    <definedName name="A4_FinalDist">[1]Notes!$C$27</definedName>
    <definedName name="Adj_BegBal" localSheetId="2">[1]Collateral!$B$8</definedName>
    <definedName name="Adj_BegBal">[2]Collateral!$B$8</definedName>
    <definedName name="Adj_EndBal" localSheetId="2">[1]Collateral!$B$9</definedName>
    <definedName name="Adj_EndBal">[2]Collateral!$B$9</definedName>
    <definedName name="Avail_Amt" localSheetId="2">[1]Waterfall!$C$7</definedName>
    <definedName name="Avail_Amt">[2]Waterfall!$C$7</definedName>
    <definedName name="Cert_BegBal">[1]Notes!$C$9</definedName>
    <definedName name="Cert_EndBal">[1]Notes!$P$9</definedName>
    <definedName name="Coll_BegBal" localSheetId="2">[1]Collateral!$B$4</definedName>
    <definedName name="Coll_BegBal">[2]Collateral!$B$4</definedName>
    <definedName name="Coll_EndBal" localSheetId="2">[1]Collateral!$B$5</definedName>
    <definedName name="Coll_EndBal">[2]Collateral!$B$5</definedName>
    <definedName name="Curr_DistDate" localSheetId="2">[1]Notes!$C$18</definedName>
    <definedName name="Curr_DistDate">[2]Notes!$C$18</definedName>
    <definedName name="Events_of_Default" localSheetId="2">[1]Waterfall!$B$4</definedName>
    <definedName name="Events_of_Default">[2]Waterfall!$B$4</definedName>
    <definedName name="First_DistDate" localSheetId="2">[1]Notes!$C$16</definedName>
    <definedName name="First_DistDate">[2]Notes!$C$16</definedName>
    <definedName name="HTML_CodePage" hidden="1">1252</definedName>
    <definedName name="HTML_Control" hidden="1">{"'Filing Version'!$A$1:$F$168"}</definedName>
    <definedName name="HTML_Control_1" localSheetId="2" hidden="1">{"'Filing Version'!$A$1:$F$168"}</definedName>
    <definedName name="HTML_Description" hidden="1">"NAR 2002-C"</definedName>
    <definedName name="HTML_Email" hidden="1">""</definedName>
    <definedName name="HTML_Header" hidden="1">""</definedName>
    <definedName name="HTML_LastUpdate" hidden="1">"12/09/2002"</definedName>
    <definedName name="HTML_LineAfter" hidden="1">FALSE</definedName>
    <definedName name="HTML_LineBefore" hidden="1">FALSE</definedName>
    <definedName name="HTML_Name" hidden="1">"NMAC"</definedName>
    <definedName name="HTML_OBDlg2" hidden="1">TRUE</definedName>
    <definedName name="HTML_OBDlg4" hidden="1">TRUE</definedName>
    <definedName name="HTML_OS" hidden="1">0</definedName>
    <definedName name="HTML_PathFile" hidden="1">"Q:\TREASURY\EXCEL\OwnerTrust02C\HTML_02C_113002.htm"</definedName>
    <definedName name="HTML_Title" hidden="1">""</definedName>
    <definedName name="OC_BegBal" localSheetId="2">[1]Collateral!$B$6</definedName>
    <definedName name="OC_BegBal">[2]Collateral!$B$6</definedName>
    <definedName name="OC_EndBal" localSheetId="2">[1]Collateral!$B$7</definedName>
    <definedName name="OC_EndBal">[2]Collateral!$B$7</definedName>
    <definedName name="Officer">#REF!</definedName>
    <definedName name="Prev_DistDate" localSheetId="2">[1]Notes!$C$17</definedName>
    <definedName name="Prev_DistDate">[2]Notes!$C$17</definedName>
    <definedName name="prinatRAP">#REF!</definedName>
    <definedName name="Res_Fund">[1]Waterfall!$D$7</definedName>
    <definedName name="Rescission" localSheetId="2">[1]Waterfall!$B$3</definedName>
    <definedName name="Rescission">[2]Waterfall!$B$3</definedName>
    <definedName name="test">#REF!</definedName>
    <definedName name="Title">#REF!</definedName>
    <definedName name="wrn.0205." hidden="1">{"0205",#N/A,FALSE,"0205"}</definedName>
    <definedName name="wrn.0205._1" localSheetId="2" hidden="1">{"0205",#N/A,FALSE,"0205"}</definedName>
    <definedName name="wrn.0208." hidden="1">{"0208",#N/A,FALSE,"0205"}</definedName>
    <definedName name="wrn.0208._1" localSheetId="2" hidden="1">{"0208",#N/A,FALSE,"0205"}</definedName>
    <definedName name="wrn.TEST." hidden="1">{"TEST",#N/A,FALSE,"TEST"}</definedName>
    <definedName name="wrn.TEST._1" localSheetId="2" hidden="1">{"TEST",#N/A,FALSE,"TEST"}</definedName>
    <definedName name="wrn.TMPL." hidden="1">{"TMPL",#N/A,FALSE,"TMPL"}</definedName>
    <definedName name="wrn.TMPL._1" localSheetId="2" hidden="1">{"TMPL",#N/A,FALSE,"TMPL"}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5" i="16" l="1"/>
  <c r="E202" i="16"/>
  <c r="E199" i="16"/>
  <c r="E196" i="16"/>
  <c r="E193" i="16"/>
  <c r="E188" i="16"/>
  <c r="E180" i="16"/>
  <c r="D180" i="16"/>
  <c r="E179" i="16"/>
  <c r="D179" i="16"/>
  <c r="E178" i="16"/>
  <c r="D178" i="16"/>
  <c r="D182" i="16" s="1"/>
  <c r="F174" i="16"/>
  <c r="E174" i="16"/>
  <c r="D174" i="16"/>
  <c r="F173" i="16"/>
  <c r="E173" i="16"/>
  <c r="D173" i="16"/>
  <c r="F172" i="16"/>
  <c r="E172" i="16"/>
  <c r="D172" i="16"/>
  <c r="D181" i="16" s="1"/>
  <c r="F171" i="16"/>
  <c r="F175" i="16" s="1"/>
  <c r="E171" i="16"/>
  <c r="E175" i="16" s="1"/>
  <c r="D171" i="16"/>
  <c r="D175" i="16" s="1"/>
  <c r="D168" i="16"/>
  <c r="D164" i="16"/>
  <c r="D163" i="16"/>
  <c r="D162" i="16"/>
  <c r="D166" i="16" s="1"/>
  <c r="D160" i="16"/>
  <c r="D165" i="16" s="1"/>
  <c r="D158" i="16"/>
  <c r="E157" i="16"/>
  <c r="D157" i="16"/>
  <c r="D159" i="16" s="1"/>
  <c r="E154" i="16"/>
  <c r="E153" i="16"/>
  <c r="E147" i="16"/>
  <c r="E146" i="16"/>
  <c r="E145" i="16"/>
  <c r="E144" i="16"/>
  <c r="E149" i="16" s="1"/>
  <c r="E143" i="16"/>
  <c r="E137" i="16"/>
  <c r="E136" i="16"/>
  <c r="E135" i="16"/>
  <c r="E130" i="16"/>
  <c r="E129" i="16"/>
  <c r="E131" i="16" s="1"/>
  <c r="E127" i="16"/>
  <c r="E126" i="16"/>
  <c r="E125" i="16"/>
  <c r="E123" i="16"/>
  <c r="E121" i="16"/>
  <c r="E120" i="16"/>
  <c r="E119" i="16"/>
  <c r="E117" i="16"/>
  <c r="E115" i="16"/>
  <c r="E107" i="16"/>
  <c r="E106" i="16"/>
  <c r="E104" i="16"/>
  <c r="E103" i="16"/>
  <c r="E102" i="16"/>
  <c r="E99" i="16"/>
  <c r="E98" i="16"/>
  <c r="E111" i="16" s="1"/>
  <c r="E96" i="16"/>
  <c r="E95" i="16"/>
  <c r="E94" i="16"/>
  <c r="E91" i="16"/>
  <c r="E90" i="16"/>
  <c r="E88" i="16"/>
  <c r="E87" i="16"/>
  <c r="E86" i="16"/>
  <c r="E83" i="16"/>
  <c r="E82" i="16"/>
  <c r="E80" i="16"/>
  <c r="E79" i="16"/>
  <c r="E78" i="16"/>
  <c r="E75" i="16"/>
  <c r="E113" i="16" s="1"/>
  <c r="E74" i="16"/>
  <c r="E72" i="16"/>
  <c r="E110" i="16" s="1"/>
  <c r="E71" i="16"/>
  <c r="E70" i="16"/>
  <c r="E112" i="16" s="1"/>
  <c r="E66" i="16"/>
  <c r="E65" i="16"/>
  <c r="E64" i="16"/>
  <c r="E61" i="16"/>
  <c r="E58" i="16"/>
  <c r="D53" i="16"/>
  <c r="E181" i="16" s="1"/>
  <c r="E51" i="16"/>
  <c r="D51" i="16"/>
  <c r="E45" i="16"/>
  <c r="E44" i="16"/>
  <c r="E41" i="16"/>
  <c r="E40" i="16"/>
  <c r="E42" i="16" s="1"/>
  <c r="E37" i="16"/>
  <c r="E47" i="16" s="1"/>
  <c r="E57" i="16" s="1"/>
  <c r="E59" i="16" s="1"/>
  <c r="E36" i="16"/>
  <c r="E35" i="16"/>
  <c r="E28" i="16"/>
  <c r="D28" i="16"/>
  <c r="C28" i="16"/>
  <c r="B28" i="16"/>
  <c r="C27" i="16"/>
  <c r="B27" i="16"/>
  <c r="C26" i="16"/>
  <c r="B26" i="16"/>
  <c r="C25" i="16"/>
  <c r="B25" i="16"/>
  <c r="C24" i="16"/>
  <c r="B24" i="16"/>
  <c r="C23" i="16"/>
  <c r="C29" i="16" s="1"/>
  <c r="B23" i="16"/>
  <c r="B29" i="16" s="1"/>
  <c r="E19" i="16"/>
  <c r="D19" i="16"/>
  <c r="C19" i="16"/>
  <c r="E27" i="16" s="1"/>
  <c r="B19" i="16"/>
  <c r="E18" i="16"/>
  <c r="D18" i="16"/>
  <c r="C18" i="16"/>
  <c r="E26" i="16" s="1"/>
  <c r="B18" i="16"/>
  <c r="F17" i="16"/>
  <c r="E17" i="16"/>
  <c r="D17" i="16"/>
  <c r="C17" i="16"/>
  <c r="E24" i="16" s="1"/>
  <c r="B17" i="16"/>
  <c r="E16" i="16"/>
  <c r="D16" i="16"/>
  <c r="C16" i="16"/>
  <c r="F16" i="16" s="1"/>
  <c r="B16" i="16"/>
  <c r="F15" i="16"/>
  <c r="E15" i="16"/>
  <c r="D15" i="16"/>
  <c r="D13" i="16" s="1"/>
  <c r="C15" i="16"/>
  <c r="E23" i="16" s="1"/>
  <c r="B15" i="16"/>
  <c r="E14" i="16"/>
  <c r="E13" i="16" s="1"/>
  <c r="D14" i="16"/>
  <c r="C14" i="16"/>
  <c r="F14" i="16" s="1"/>
  <c r="B14" i="16"/>
  <c r="E12" i="16"/>
  <c r="E52" i="16" s="1"/>
  <c r="D12" i="16"/>
  <c r="C12" i="16"/>
  <c r="F10" i="16" s="1"/>
  <c r="E11" i="16"/>
  <c r="D11" i="16"/>
  <c r="C11" i="16"/>
  <c r="E10" i="16"/>
  <c r="D10" i="16"/>
  <c r="C10" i="16"/>
  <c r="F6" i="16"/>
  <c r="F5" i="16"/>
  <c r="F4" i="16"/>
  <c r="D4" i="16"/>
  <c r="B4" i="16"/>
  <c r="F3" i="16"/>
  <c r="D3" i="16"/>
  <c r="B3" i="16"/>
  <c r="E182" i="16" l="1"/>
  <c r="E53" i="16"/>
  <c r="C13" i="16"/>
  <c r="F13" i="16" s="1"/>
  <c r="F18" i="16"/>
  <c r="D23" i="16"/>
  <c r="D24" i="16"/>
  <c r="D25" i="16"/>
  <c r="D26" i="16"/>
  <c r="D27" i="16"/>
  <c r="F19" i="16"/>
  <c r="E25" i="16"/>
  <c r="E205" i="1" l="1"/>
  <c r="E202" i="1"/>
  <c r="E199" i="1"/>
  <c r="E196" i="1"/>
  <c r="E193" i="1"/>
  <c r="E188" i="1"/>
  <c r="E181" i="1"/>
  <c r="E180" i="1"/>
  <c r="D180" i="1"/>
  <c r="E179" i="1"/>
  <c r="D179" i="1"/>
  <c r="E178" i="1"/>
  <c r="E182" i="1" s="1"/>
  <c r="D178" i="1"/>
  <c r="F174" i="1"/>
  <c r="E174" i="1"/>
  <c r="D174" i="1"/>
  <c r="F173" i="1"/>
  <c r="E173" i="1"/>
  <c r="D173" i="1"/>
  <c r="F172" i="1"/>
  <c r="E172" i="1"/>
  <c r="D172" i="1"/>
  <c r="D181" i="1" s="1"/>
  <c r="F171" i="1"/>
  <c r="F175" i="1" s="1"/>
  <c r="E171" i="1"/>
  <c r="E175" i="1" s="1"/>
  <c r="D171" i="1"/>
  <c r="D175" i="1" s="1"/>
  <c r="D168" i="1"/>
  <c r="D164" i="1"/>
  <c r="D163" i="1"/>
  <c r="D162" i="1"/>
  <c r="D160" i="1"/>
  <c r="D165" i="1" s="1"/>
  <c r="D158" i="1"/>
  <c r="D159" i="1" s="1"/>
  <c r="E157" i="1"/>
  <c r="D157" i="1"/>
  <c r="E154" i="1"/>
  <c r="E153" i="1"/>
  <c r="E147" i="1"/>
  <c r="E146" i="1"/>
  <c r="E145" i="1"/>
  <c r="E144" i="1"/>
  <c r="E149" i="1" s="1"/>
  <c r="E143" i="1"/>
  <c r="E137" i="1"/>
  <c r="E136" i="1"/>
  <c r="E135" i="1"/>
  <c r="E130" i="1"/>
  <c r="E129" i="1"/>
  <c r="E131" i="1" s="1"/>
  <c r="E127" i="1"/>
  <c r="E126" i="1"/>
  <c r="E125" i="1"/>
  <c r="E123" i="1"/>
  <c r="E121" i="1"/>
  <c r="E120" i="1"/>
  <c r="E119" i="1"/>
  <c r="E117" i="1"/>
  <c r="E115" i="1"/>
  <c r="E107" i="1"/>
  <c r="E106" i="1"/>
  <c r="E104" i="1"/>
  <c r="E103" i="1"/>
  <c r="E102" i="1"/>
  <c r="E99" i="1"/>
  <c r="E98" i="1"/>
  <c r="E111" i="1" s="1"/>
  <c r="E96" i="1"/>
  <c r="E95" i="1"/>
  <c r="E94" i="1"/>
  <c r="E91" i="1"/>
  <c r="E90" i="1"/>
  <c r="E88" i="1"/>
  <c r="E87" i="1"/>
  <c r="E86" i="1"/>
  <c r="E83" i="1"/>
  <c r="E82" i="1"/>
  <c r="E80" i="1"/>
  <c r="E79" i="1"/>
  <c r="E78" i="1"/>
  <c r="E112" i="1" s="1"/>
  <c r="E75" i="1"/>
  <c r="E113" i="1" s="1"/>
  <c r="E74" i="1"/>
  <c r="E72" i="1"/>
  <c r="E110" i="1" s="1"/>
  <c r="E71" i="1"/>
  <c r="E70" i="1"/>
  <c r="E66" i="1"/>
  <c r="E65" i="1"/>
  <c r="E64" i="1"/>
  <c r="E61" i="1"/>
  <c r="E58" i="1"/>
  <c r="D53" i="1"/>
  <c r="E51" i="1"/>
  <c r="D51" i="1"/>
  <c r="E45" i="1"/>
  <c r="E44" i="1"/>
  <c r="E41" i="1"/>
  <c r="E40" i="1"/>
  <c r="E42" i="1" s="1"/>
  <c r="E37" i="1"/>
  <c r="E47" i="1" s="1"/>
  <c r="E57" i="1" s="1"/>
  <c r="E59" i="1" s="1"/>
  <c r="E36" i="1"/>
  <c r="E35" i="1"/>
  <c r="E28" i="1"/>
  <c r="D28" i="1"/>
  <c r="C28" i="1"/>
  <c r="B28" i="1"/>
  <c r="C27" i="1"/>
  <c r="B27" i="1"/>
  <c r="C26" i="1"/>
  <c r="B26" i="1"/>
  <c r="C25" i="1"/>
  <c r="B25" i="1"/>
  <c r="C24" i="1"/>
  <c r="B24" i="1"/>
  <c r="C23" i="1"/>
  <c r="C29" i="1" s="1"/>
  <c r="B23" i="1"/>
  <c r="B29" i="1" s="1"/>
  <c r="E19" i="1"/>
  <c r="D19" i="1"/>
  <c r="C19" i="1"/>
  <c r="E27" i="1" s="1"/>
  <c r="E18" i="1"/>
  <c r="D18" i="1"/>
  <c r="C18" i="1"/>
  <c r="E26" i="1" s="1"/>
  <c r="B18" i="1"/>
  <c r="E17" i="1"/>
  <c r="F17" i="1" s="1"/>
  <c r="D17" i="1"/>
  <c r="C17" i="1"/>
  <c r="E24" i="1" s="1"/>
  <c r="B17" i="1"/>
  <c r="F16" i="1"/>
  <c r="E16" i="1"/>
  <c r="D16" i="1"/>
  <c r="C16" i="1"/>
  <c r="B16" i="1"/>
  <c r="E15" i="1"/>
  <c r="D15" i="1"/>
  <c r="C15" i="1"/>
  <c r="E23" i="1" s="1"/>
  <c r="B15" i="1"/>
  <c r="E14" i="1"/>
  <c r="D14" i="1"/>
  <c r="D13" i="1" s="1"/>
  <c r="C14" i="1"/>
  <c r="F14" i="1" s="1"/>
  <c r="B14" i="1"/>
  <c r="E13" i="1"/>
  <c r="E12" i="1"/>
  <c r="D12" i="1"/>
  <c r="E11" i="1"/>
  <c r="D11" i="1"/>
  <c r="C11" i="1"/>
  <c r="E10" i="1"/>
  <c r="D10" i="1"/>
  <c r="C10" i="1"/>
  <c r="C12" i="1" s="1"/>
  <c r="F10" i="1" s="1"/>
  <c r="F6" i="1"/>
  <c r="F5" i="1"/>
  <c r="F4" i="1"/>
  <c r="D4" i="1"/>
  <c r="B4" i="1"/>
  <c r="F3" i="1"/>
  <c r="D3" i="1"/>
  <c r="B3" i="1"/>
  <c r="E52" i="1" l="1"/>
  <c r="D166" i="1"/>
  <c r="D182" i="1"/>
  <c r="E53" i="1"/>
  <c r="C13" i="1"/>
  <c r="F13" i="1" s="1"/>
  <c r="F18" i="1"/>
  <c r="D23" i="1"/>
  <c r="D24" i="1"/>
  <c r="D25" i="1"/>
  <c r="D26" i="1"/>
  <c r="D27" i="1"/>
  <c r="F15" i="1"/>
  <c r="B19" i="1"/>
  <c r="F19" i="1"/>
  <c r="E25" i="1"/>
</calcChain>
</file>

<file path=xl/comments1.xml><?xml version="1.0" encoding="utf-8"?>
<comments xmlns="http://schemas.openxmlformats.org/spreadsheetml/2006/main">
  <authors>
    <author>Author</author>
  </authors>
  <commentList>
    <comment ref="G135" authorId="0" shape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G135" authorId="0" shape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sharedStrings.xml><?xml version="1.0" encoding="utf-8"?>
<sst xmlns="http://schemas.openxmlformats.org/spreadsheetml/2006/main" count="2052" uniqueCount="158">
  <si>
    <t>Nissan Auto Receivables 2015-C</t>
  </si>
  <si>
    <t>Collection Period</t>
  </si>
  <si>
    <t xml:space="preserve">    30/360 Days</t>
  </si>
  <si>
    <t>Collection Period Start</t>
  </si>
  <si>
    <t>Distribution Date</t>
  </si>
  <si>
    <t xml:space="preserve">    Actual/360 Days</t>
  </si>
  <si>
    <t>Collection Period End</t>
  </si>
  <si>
    <t>Prior Month Settlement Date</t>
  </si>
  <si>
    <t>Current Month Settlement Date</t>
  </si>
  <si>
    <t>Coupon Rate</t>
  </si>
  <si>
    <t>Initial Balance</t>
  </si>
  <si>
    <t>Beginning Balance</t>
  </si>
  <si>
    <t>Ending Balance</t>
  </si>
  <si>
    <t>Pool Factor</t>
  </si>
  <si>
    <t>Total Portfolio</t>
  </si>
  <si>
    <t>Yield Supplement Overcollaterization</t>
  </si>
  <si>
    <t>Total Adjusted Portfolio</t>
  </si>
  <si>
    <t>Total Adjusted Securities</t>
  </si>
  <si>
    <t>Class A-1 Notes</t>
  </si>
  <si>
    <t>Class A-2a Notes</t>
  </si>
  <si>
    <t>Class A-2b Notes</t>
  </si>
  <si>
    <t>Class A-3 Notes</t>
  </si>
  <si>
    <t>Class A-4 Notes</t>
  </si>
  <si>
    <t>Certificates</t>
  </si>
  <si>
    <t>Principal Payment</t>
  </si>
  <si>
    <t>Interest Payment</t>
  </si>
  <si>
    <r>
      <t xml:space="preserve">Principal per $1000                    </t>
    </r>
    <r>
      <rPr>
        <u/>
        <sz val="14"/>
        <rFont val="Arial"/>
        <family val="2"/>
      </rPr>
      <t xml:space="preserve"> Face Amount</t>
    </r>
  </si>
  <si>
    <r>
      <t xml:space="preserve">Interest per $1000                              </t>
    </r>
    <r>
      <rPr>
        <u/>
        <sz val="14"/>
        <rFont val="Arial"/>
        <family val="2"/>
      </rPr>
      <t>Face Amount</t>
    </r>
  </si>
  <si>
    <t>Total Securities</t>
  </si>
  <si>
    <t>I. COLLECTIONS</t>
  </si>
  <si>
    <t>Interest:</t>
  </si>
  <si>
    <t>Interest Collections</t>
  </si>
  <si>
    <t>Repurchased Loan Proceeds Related to Interest</t>
  </si>
  <si>
    <t>Total Interest Collections</t>
  </si>
  <si>
    <t>Principal:</t>
  </si>
  <si>
    <t>Principal Collections</t>
  </si>
  <si>
    <t>Repurchased Loan Proceeds Related to Principal</t>
  </si>
  <si>
    <t>Total Principal Collections</t>
  </si>
  <si>
    <t>Recoveries of Defaulted Receivables</t>
  </si>
  <si>
    <t>Servicer Advances</t>
  </si>
  <si>
    <t>Total Collections</t>
  </si>
  <si>
    <t>II. COLLATERAL POOL BALANCE DATA</t>
  </si>
  <si>
    <t>Number</t>
  </si>
  <si>
    <t>Amount</t>
  </si>
  <si>
    <t>Adjusted Pool Balance - Beginning of Period</t>
  </si>
  <si>
    <t>Total Principal Payment</t>
  </si>
  <si>
    <t>III. DISTRIBUTIONS</t>
  </si>
  <si>
    <t>Reserve Account Draw</t>
  </si>
  <si>
    <t>Total Available for Distribution</t>
  </si>
  <si>
    <t>1. Reimbursement of Advance</t>
  </si>
  <si>
    <t>2. Servicing Fee:</t>
  </si>
  <si>
    <t>Servicing Fee Due</t>
  </si>
  <si>
    <t>Servicing Fee Paid</t>
  </si>
  <si>
    <t>Servicing Fee Shortfall</t>
  </si>
  <si>
    <t>3. Interest:</t>
  </si>
  <si>
    <t>Class A-1 Notes Monthly Interest</t>
  </si>
  <si>
    <t>Class A-1 Notes Interest Carryover Shortfall</t>
  </si>
  <si>
    <t>Class A-1 Notes Interest on Interest Carryover Shortfall</t>
  </si>
  <si>
    <t>Class A-1 Notes Monthly Interest Distributable Amount</t>
  </si>
  <si>
    <t>Class A-1 Notes Monthly Interest Paid</t>
  </si>
  <si>
    <t>Change in Class A-1 Notes Interest Carryover Shortfall</t>
  </si>
  <si>
    <t>Class A-2a Notes Monthly Interest</t>
  </si>
  <si>
    <t>Class A-2a Notes Interest Carryover Shortfall</t>
  </si>
  <si>
    <t>Class A-2a Notes Interest on Interest Carryover Shortfall</t>
  </si>
  <si>
    <t>Class A-2a Notes Monthly Interest Distributable Amount</t>
  </si>
  <si>
    <t>Class A-2a Notes Monthly Interest Paid</t>
  </si>
  <si>
    <t>Change in Class A-2a Notes Interest Carryover Shortfall</t>
  </si>
  <si>
    <t>Class A-2b Notes Monthly Interest</t>
  </si>
  <si>
    <t>Class A-2b Notes Interest Carryover Shortfall</t>
  </si>
  <si>
    <t>Class A-2b Notes Interest on Interest Carryover Shortfall</t>
  </si>
  <si>
    <t>Class A-2b Notes Monthly Interest Distributable Amount</t>
  </si>
  <si>
    <t>Class A-2b Notes Monthly Interest Paid</t>
  </si>
  <si>
    <t>Change in Class A-2b Notes Interest Carryover Shortfall</t>
  </si>
  <si>
    <t>Class A-3 Notes Monthly Interest</t>
  </si>
  <si>
    <t>Class A-3 Notes Interest Carryover Shortfall</t>
  </si>
  <si>
    <t>Class A-3 Notes Interest on Interest Carryover Shortfall</t>
  </si>
  <si>
    <t>Class A-3 Notes Monthly Interest Distributable Amount</t>
  </si>
  <si>
    <t>Class A-3 Notes Monthly Interest Paid</t>
  </si>
  <si>
    <t>Change in Class A-3 Notes Interest Carryover Shortfall</t>
  </si>
  <si>
    <t>Class A-4 Notes Monthly Interest</t>
  </si>
  <si>
    <t>Class A-4 Notes Interest Carryover Shortfall</t>
  </si>
  <si>
    <t>Class A-4 Notes Interest on Interest Carryover Shortfall</t>
  </si>
  <si>
    <t>Class A-4 Notes Monthly Interest Distributable Amount</t>
  </si>
  <si>
    <t>Class A-4 Notes Monthly Interest Paid</t>
  </si>
  <si>
    <t>Change in Class A-4 Notes Interest Carryover Shortfall</t>
  </si>
  <si>
    <t>Total Note Monthly Interest</t>
  </si>
  <si>
    <t>Total Note Monthly Interest Due</t>
  </si>
  <si>
    <t>Total Note Monthly Interest Paid</t>
  </si>
  <si>
    <t>Total Note Interest Carryover Shortfall</t>
  </si>
  <si>
    <t>Change in Total Note Interest Carryover Shortfall</t>
  </si>
  <si>
    <t>Total Available for Principal Distribution</t>
  </si>
  <si>
    <t>4. Total Monthly Principal Paid on the Notes</t>
  </si>
  <si>
    <t>Total Noteholders' Principal Carryover Shortfall</t>
  </si>
  <si>
    <t>Total Noteholders' Principal Distributable Amount</t>
  </si>
  <si>
    <t>Change in Total Noteholders' Principal Carryover Shortfall</t>
  </si>
  <si>
    <t>5. Total Monthly Principal Paid on the Certificates</t>
  </si>
  <si>
    <t>Total Certificateholders' Principal Carryover Shortfall</t>
  </si>
  <si>
    <t>Total Certificateholders' Principal Distributable Amount</t>
  </si>
  <si>
    <t>Change in Total Certificateholders' Principal Carryover Shortfall</t>
  </si>
  <si>
    <t>Remaining Available Collections</t>
  </si>
  <si>
    <t>Deposit from Remaining Available Collections to fund Reserve Account</t>
  </si>
  <si>
    <t>Remaining Available Collections Released to Seller</t>
  </si>
  <si>
    <t>IV. YIELD SUPPLEMENT ACCOUNT</t>
  </si>
  <si>
    <t>Beginning Yield Supplement Account Balance</t>
  </si>
  <si>
    <t>Release to Collection Account</t>
  </si>
  <si>
    <t>Ending Yield Supplement Account Balance</t>
  </si>
  <si>
    <t>V. RESERVE ACCOUNT</t>
  </si>
  <si>
    <t>Initial Reserve Account Amount</t>
  </si>
  <si>
    <t>Required Reserve Account Amount</t>
  </si>
  <si>
    <t>Beginning Reserve Account Balance</t>
  </si>
  <si>
    <t>Deposit of Remaining Available Collections</t>
  </si>
  <si>
    <t>Ending Reserve Account Balance</t>
  </si>
  <si>
    <t>Required Reserve Account Amount for Next Period</t>
  </si>
  <si>
    <t>VI. POOL STATISTICS</t>
  </si>
  <si>
    <t>Weighted Average Coupon</t>
  </si>
  <si>
    <t>Weighted Average Remaining Maturity</t>
  </si>
  <si>
    <t>Principal on Defaulted Receivables</t>
  </si>
  <si>
    <t>Principal Recoveries of Defaulted Receivables</t>
  </si>
  <si>
    <t xml:space="preserve">  Monthly Net Losses</t>
  </si>
  <si>
    <t>Pool Balance at Beginning of Collection Period</t>
  </si>
  <si>
    <t>Net Loss Ratio for Third Preceding Collection Period</t>
  </si>
  <si>
    <t>Net Loss Ratio for Second Preceding Collection Period</t>
  </si>
  <si>
    <t>Net Loss Ratio for Preceding Collection Period</t>
  </si>
  <si>
    <t>Net Loss Ratio for Current Collection Period</t>
  </si>
  <si>
    <t>Four-Month Average Net Loss Ratio</t>
  </si>
  <si>
    <t>Cumulative Net Losses for all Periods</t>
  </si>
  <si>
    <t>Delinquent Receivables:</t>
  </si>
  <si>
    <t>% of Receivables (EOP Balance)</t>
  </si>
  <si>
    <t>31-60 Days Delinquent</t>
  </si>
  <si>
    <t>61-90 Days Delinquent</t>
  </si>
  <si>
    <t>91-120 Days Delinquent</t>
  </si>
  <si>
    <t>More than 120 Days</t>
  </si>
  <si>
    <t>Total 31+ Days Delinquent Receivables:</t>
  </si>
  <si>
    <t>61+ Days Delinquencies as Percentage of Receivables (EOP):</t>
  </si>
  <si>
    <t xml:space="preserve">   Delinquency Ratio for Third Preceding Collection Period </t>
  </si>
  <si>
    <t xml:space="preserve">   Delinquency Ratio for Second Preceding Collection Period </t>
  </si>
  <si>
    <t xml:space="preserve">   Delinquency Ratio for Preceding Collection Period </t>
  </si>
  <si>
    <t xml:space="preserve">   Delinquency Ratio for Current Collection Period </t>
  </si>
  <si>
    <t xml:space="preserve">   Four-Month Average Delinquency Ratio</t>
  </si>
  <si>
    <t>VII. STATEMENTS TO NOTEHOLDERS</t>
  </si>
  <si>
    <t xml:space="preserve">1. The amount of the currency Swap Payments and the currency Swap </t>
  </si>
  <si>
    <t xml:space="preserve">Termination Payments, if any, due to the currency Swap Counterparty </t>
  </si>
  <si>
    <t>under the currency Swap Agreement.</t>
  </si>
  <si>
    <t>2. Has there been a material change in practices with respect to charge-</t>
  </si>
  <si>
    <t>offs, collection and management of delinquent Receivables, and the effect</t>
  </si>
  <si>
    <t xml:space="preserve">of any grace period, re-aging, re-structuring, partial payments or </t>
  </si>
  <si>
    <t>other practices on delinquency and loss experience?</t>
  </si>
  <si>
    <t xml:space="preserve">3. Have there been any material modifications, extensions or waivers to </t>
  </si>
  <si>
    <t>Receivables terms, fees, penalties or payments during the Collection Period?</t>
  </si>
  <si>
    <t xml:space="preserve">4. Have there been any material breaches of representations, warranties </t>
  </si>
  <si>
    <t>or covenants contained in the Receivables?</t>
  </si>
  <si>
    <t xml:space="preserve">5. Has there been an issuance of notes or other securities backed by the </t>
  </si>
  <si>
    <t>Receivables?</t>
  </si>
  <si>
    <t xml:space="preserve">6. Has there been a material change in the underwriting, origination or acquisition </t>
  </si>
  <si>
    <t>of Receivables?</t>
  </si>
  <si>
    <t>NO</t>
  </si>
  <si>
    <t>Principal per $1000                     Face Amount</t>
  </si>
  <si>
    <t>Interest per $1000                              Face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</si>
</sst>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0.000%"/>
    <numFmt numFmtId="165" formatCode="#,##0.000000_);\(#,##0.000000\)"/>
    <numFmt numFmtId="166" formatCode="0.00000%"/>
    <numFmt numFmtId="167" formatCode="#,##0.000_);\(#,##0.000\)"/>
    <numFmt numFmtId="168" formatCode="_(* #,##0.0000000_);_(* \(#,##0.0000000\);_(* &quot;-&quot;??_);_(@_)"/>
    <numFmt numFmtId="169" formatCode="#,##0.0000000_);\(#,##0.0000000\)"/>
    <numFmt numFmtId="170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4"/>
      <name val="Calibri"/>
      <family val="2"/>
    </font>
    <font>
      <sz val="10"/>
      <name val="Arial"/>
      <family val="2"/>
    </font>
    <font>
      <sz val="14"/>
      <color indexed="62"/>
      <name val="Arial"/>
      <family val="2"/>
    </font>
    <font>
      <u/>
      <sz val="14"/>
      <name val="Arial"/>
      <family val="2"/>
    </font>
    <font>
      <sz val="14"/>
      <color indexed="12"/>
      <name val="Arial"/>
      <family val="2"/>
    </font>
    <font>
      <sz val="14"/>
      <color indexed="8"/>
      <name val="Arial"/>
      <family val="2"/>
    </font>
    <font>
      <sz val="14"/>
      <color indexed="10"/>
      <name val="Arial"/>
      <family val="2"/>
    </font>
    <font>
      <sz val="11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Fill="1" applyAlignment="1">
      <alignment vertical="top"/>
    </xf>
    <xf numFmtId="0" fontId="3" fillId="0" borderId="0" xfId="0" applyFont="1" applyFill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indent="5"/>
    </xf>
    <xf numFmtId="15" fontId="3" fillId="0" borderId="0" xfId="0" applyNumberFormat="1" applyFont="1" applyFill="1"/>
    <xf numFmtId="0" fontId="4" fillId="0" borderId="0" xfId="0" applyFont="1" applyAlignment="1"/>
    <xf numFmtId="15" fontId="3" fillId="0" borderId="0" xfId="0" applyNumberFormat="1" applyFont="1" applyAlignment="1">
      <alignment horizontal="center" vertical="center"/>
    </xf>
    <xf numFmtId="1" fontId="3" fillId="0" borderId="0" xfId="0" applyNumberFormat="1" applyFont="1"/>
    <xf numFmtId="0" fontId="6" fillId="0" borderId="0" xfId="3" applyFont="1" applyFill="1" applyBorder="1"/>
    <xf numFmtId="15" fontId="6" fillId="0" borderId="0" xfId="3" applyNumberFormat="1" applyFont="1" applyFill="1" applyBorder="1"/>
    <xf numFmtId="0" fontId="6" fillId="0" borderId="0" xfId="3" applyFont="1" applyBorder="1"/>
    <xf numFmtId="0" fontId="6" fillId="0" borderId="0" xfId="3" applyFont="1" applyBorder="1" applyAlignment="1">
      <alignment horizontal="center" vertical="center"/>
    </xf>
    <xf numFmtId="0" fontId="3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164" fontId="6" fillId="0" borderId="0" xfId="3" applyNumberFormat="1" applyFont="1" applyFill="1" applyBorder="1"/>
    <xf numFmtId="39" fontId="8" fillId="0" borderId="0" xfId="1" applyNumberFormat="1" applyFont="1" applyFill="1" applyBorder="1"/>
    <xf numFmtId="39" fontId="6" fillId="0" borderId="0" xfId="4" applyNumberFormat="1" applyFont="1" applyBorder="1"/>
    <xf numFmtId="39" fontId="6" fillId="0" borderId="0" xfId="4" applyNumberFormat="1" applyFont="1" applyFill="1" applyBorder="1"/>
    <xf numFmtId="165" fontId="6" fillId="0" borderId="0" xfId="4" applyNumberFormat="1" applyFont="1" applyBorder="1" applyAlignment="1">
      <alignment horizontal="center" vertical="center"/>
    </xf>
    <xf numFmtId="39" fontId="8" fillId="0" borderId="0" xfId="1" applyNumberFormat="1" applyFont="1" applyBorder="1"/>
    <xf numFmtId="39" fontId="3" fillId="0" borderId="0" xfId="1" applyNumberFormat="1" applyFont="1" applyBorder="1"/>
    <xf numFmtId="0" fontId="3" fillId="0" borderId="0" xfId="0" applyFont="1" applyFill="1" applyBorder="1" applyAlignment="1">
      <alignment horizontal="left" indent="1"/>
    </xf>
    <xf numFmtId="166" fontId="8" fillId="0" borderId="0" xfId="0" applyNumberFormat="1" applyFont="1" applyFill="1" applyBorder="1"/>
    <xf numFmtId="0" fontId="3" fillId="0" borderId="0" xfId="0" applyFont="1" applyBorder="1" applyAlignment="1">
      <alignment horizontal="left" indent="1"/>
    </xf>
    <xf numFmtId="164" fontId="3" fillId="0" borderId="0" xfId="0" applyNumberFormat="1" applyFont="1" applyBorder="1"/>
    <xf numFmtId="39" fontId="3" fillId="0" borderId="0" xfId="5" applyNumberFormat="1" applyFont="1" applyBorder="1"/>
    <xf numFmtId="167" fontId="3" fillId="0" borderId="0" xfId="5" applyNumberFormat="1" applyFont="1" applyBorder="1" applyAlignment="1">
      <alignment horizontal="center" vertical="center"/>
    </xf>
    <xf numFmtId="39" fontId="3" fillId="0" borderId="0" xfId="5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168" fontId="6" fillId="0" borderId="0" xfId="4" applyNumberFormat="1" applyFont="1" applyBorder="1"/>
    <xf numFmtId="168" fontId="6" fillId="0" borderId="0" xfId="4" applyNumberFormat="1" applyFont="1" applyFill="1" applyBorder="1"/>
    <xf numFmtId="0" fontId="3" fillId="0" borderId="0" xfId="0" applyFont="1" applyBorder="1"/>
    <xf numFmtId="39" fontId="3" fillId="0" borderId="1" xfId="5" applyNumberFormat="1" applyFont="1" applyBorder="1"/>
    <xf numFmtId="169" fontId="3" fillId="0" borderId="0" xfId="5" applyNumberFormat="1" applyFont="1" applyBorder="1"/>
    <xf numFmtId="39" fontId="3" fillId="0" borderId="0" xfId="5" applyNumberFormat="1" applyFont="1"/>
    <xf numFmtId="169" fontId="3" fillId="0" borderId="0" xfId="5" applyNumberFormat="1" applyFont="1"/>
    <xf numFmtId="39" fontId="3" fillId="0" borderId="0" xfId="5" applyNumberFormat="1" applyFont="1" applyAlignment="1">
      <alignment horizontal="center" vertical="center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indent="2"/>
    </xf>
    <xf numFmtId="39" fontId="6" fillId="0" borderId="0" xfId="4" applyNumberFormat="1" applyFont="1" applyFill="1" applyAlignment="1">
      <alignment horizontal="right"/>
    </xf>
    <xf numFmtId="39" fontId="3" fillId="0" borderId="0" xfId="0" applyNumberFormat="1" applyFont="1" applyFill="1" applyBorder="1" applyAlignment="1">
      <alignment horizontal="center" vertical="center"/>
    </xf>
    <xf numFmtId="39" fontId="6" fillId="0" borderId="2" xfId="4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39" fontId="3" fillId="0" borderId="0" xfId="5" applyNumberFormat="1" applyFont="1" applyAlignment="1">
      <alignment horizontal="right"/>
    </xf>
    <xf numFmtId="39" fontId="6" fillId="0" borderId="0" xfId="3" applyNumberFormat="1" applyFont="1" applyFill="1" applyAlignment="1">
      <alignment horizontal="right"/>
    </xf>
    <xf numFmtId="39" fontId="6" fillId="0" borderId="3" xfId="3" applyNumberFormat="1" applyFont="1" applyFill="1" applyBorder="1" applyAlignment="1">
      <alignment horizontal="right"/>
    </xf>
    <xf numFmtId="39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39" fontId="3" fillId="0" borderId="0" xfId="0" applyNumberFormat="1" applyFont="1" applyAlignment="1">
      <alignment horizontal="center"/>
    </xf>
    <xf numFmtId="43" fontId="7" fillId="0" borderId="0" xfId="5" applyFont="1" applyAlignment="1">
      <alignment horizontal="right"/>
    </xf>
    <xf numFmtId="170" fontId="6" fillId="0" borderId="0" xfId="4" applyNumberFormat="1" applyFont="1" applyFill="1" applyAlignment="1">
      <alignment horizontal="right"/>
    </xf>
    <xf numFmtId="0" fontId="6" fillId="0" borderId="0" xfId="3" applyFont="1"/>
    <xf numFmtId="170" fontId="6" fillId="0" borderId="0" xfId="4" applyNumberFormat="1" applyFont="1" applyFill="1"/>
    <xf numFmtId="39" fontId="6" fillId="0" borderId="0" xfId="4" applyNumberFormat="1" applyFont="1" applyFill="1" applyBorder="1" applyAlignment="1">
      <alignment horizontal="right"/>
    </xf>
    <xf numFmtId="39" fontId="6" fillId="0" borderId="0" xfId="4" applyNumberFormat="1" applyFont="1" applyFill="1"/>
    <xf numFmtId="39" fontId="6" fillId="0" borderId="0" xfId="3" applyNumberFormat="1" applyFont="1" applyFill="1"/>
    <xf numFmtId="0" fontId="3" fillId="0" borderId="0" xfId="0" applyFont="1" applyAlignment="1">
      <alignment horizontal="left" indent="3"/>
    </xf>
    <xf numFmtId="39" fontId="3" fillId="0" borderId="0" xfId="0" applyNumberFormat="1" applyFont="1"/>
    <xf numFmtId="43" fontId="3" fillId="0" borderId="0" xfId="5" applyFont="1"/>
    <xf numFmtId="43" fontId="6" fillId="0" borderId="0" xfId="4" applyNumberFormat="1" applyFont="1" applyFill="1"/>
    <xf numFmtId="0" fontId="6" fillId="0" borderId="0" xfId="3" applyFont="1" applyFill="1"/>
    <xf numFmtId="39" fontId="6" fillId="0" borderId="2" xfId="3" applyNumberFormat="1" applyFont="1" applyFill="1" applyBorder="1"/>
    <xf numFmtId="0" fontId="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indent="1"/>
    </xf>
    <xf numFmtId="10" fontId="3" fillId="0" borderId="0" xfId="0" applyNumberFormat="1" applyFont="1"/>
    <xf numFmtId="10" fontId="6" fillId="0" borderId="0" xfId="3" applyNumberFormat="1" applyFont="1" applyFill="1"/>
    <xf numFmtId="43" fontId="6" fillId="0" borderId="0" xfId="4" applyFont="1" applyFill="1"/>
    <xf numFmtId="10" fontId="3" fillId="0" borderId="0" xfId="2" applyNumberFormat="1" applyFont="1" applyFill="1" applyBorder="1" applyAlignment="1">
      <alignment horizontal="center" vertical="center"/>
    </xf>
    <xf numFmtId="10" fontId="6" fillId="0" borderId="0" xfId="6" applyNumberFormat="1" applyFont="1" applyFill="1"/>
    <xf numFmtId="43" fontId="7" fillId="0" borderId="0" xfId="5" applyFont="1" applyAlignment="1">
      <alignment horizontal="right" wrapText="1"/>
    </xf>
    <xf numFmtId="1" fontId="6" fillId="0" borderId="0" xfId="4" applyNumberFormat="1" applyFont="1" applyFill="1"/>
    <xf numFmtId="1" fontId="6" fillId="0" borderId="0" xfId="4" applyNumberFormat="1" applyFont="1" applyFill="1" applyBorder="1"/>
    <xf numFmtId="39" fontId="6" fillId="0" borderId="2" xfId="4" applyNumberFormat="1" applyFont="1" applyFill="1" applyBorder="1"/>
    <xf numFmtId="1" fontId="6" fillId="0" borderId="2" xfId="4" applyNumberFormat="1" applyFont="1" applyFill="1" applyBorder="1"/>
    <xf numFmtId="10" fontId="6" fillId="0" borderId="2" xfId="6" applyNumberFormat="1" applyFont="1" applyFill="1" applyBorder="1"/>
    <xf numFmtId="43" fontId="6" fillId="0" borderId="0" xfId="1" applyFont="1" applyFill="1"/>
    <xf numFmtId="170" fontId="6" fillId="0" borderId="0" xfId="1" applyNumberFormat="1" applyFont="1" applyFill="1"/>
    <xf numFmtId="10" fontId="6" fillId="0" borderId="0" xfId="4" applyNumberFormat="1" applyFont="1" applyFill="1"/>
    <xf numFmtId="0" fontId="6" fillId="0" borderId="0" xfId="3" applyFont="1" applyFill="1" applyAlignment="1">
      <alignment horizontal="right"/>
    </xf>
    <xf numFmtId="0" fontId="10" fillId="0" borderId="0" xfId="0" applyFont="1"/>
    <xf numFmtId="39" fontId="8" fillId="0" borderId="0" xfId="8" applyNumberFormat="1" applyFont="1" applyFill="1" applyBorder="1"/>
    <xf numFmtId="39" fontId="10" fillId="0" borderId="0" xfId="0" applyNumberFormat="1" applyFont="1"/>
    <xf numFmtId="39" fontId="8" fillId="0" borderId="0" xfId="8" applyNumberFormat="1" applyFont="1" applyBorder="1"/>
    <xf numFmtId="39" fontId="3" fillId="0" borderId="0" xfId="8" applyNumberFormat="1" applyFont="1" applyBorder="1"/>
    <xf numFmtId="0" fontId="10" fillId="0" borderId="0" xfId="0" applyFont="1" applyFill="1" applyBorder="1"/>
    <xf numFmtId="39" fontId="10" fillId="0" borderId="0" xfId="8" applyNumberFormat="1" applyFont="1" applyFill="1" applyBorder="1" applyAlignment="1">
      <alignment horizontal="right"/>
    </xf>
    <xf numFmtId="10" fontId="3" fillId="0" borderId="0" xfId="9" applyNumberFormat="1" applyFont="1" applyFill="1" applyBorder="1" applyAlignment="1">
      <alignment horizontal="center" vertical="center"/>
    </xf>
    <xf numFmtId="43" fontId="6" fillId="0" borderId="0" xfId="8" applyFont="1" applyFill="1"/>
    <xf numFmtId="170" fontId="6" fillId="0" borderId="0" xfId="8" applyNumberFormat="1" applyFont="1" applyFill="1"/>
  </cellXfs>
  <cellStyles count="10">
    <cellStyle name="Comma" xfId="1" builtinId="3"/>
    <cellStyle name="Comma 2" xfId="5"/>
    <cellStyle name="Comma 3" xfId="8"/>
    <cellStyle name="Comma 3 2" xfId="4"/>
    <cellStyle name="Normal" xfId="0" builtinId="0"/>
    <cellStyle name="Normal 2" xfId="7"/>
    <cellStyle name="Normal 3" xfId="3"/>
    <cellStyle name="Percent" xfId="2" builtinId="5"/>
    <cellStyle name="Percent 2" xfId="9"/>
    <cellStyle name="Percent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QPDBABS\Output%20Reports\October%202017%20Outputs\15-COct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OwnerTrust15C/ABS6/15-CSep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</sheetNames>
    <sheetDataSet>
      <sheetData sheetId="0"/>
      <sheetData sheetId="1">
        <row r="1">
          <cell r="B1" t="str">
            <v>dataname</v>
          </cell>
          <cell r="C1" t="str">
            <v>cvalue</v>
          </cell>
          <cell r="D1" t="str">
            <v>nvalue</v>
          </cell>
          <cell r="E1" t="str">
            <v>dvalue</v>
          </cell>
          <cell r="F1" t="str">
            <v>datatype</v>
          </cell>
        </row>
        <row r="2">
          <cell r="B2" t="str">
            <v>0601_COLLATERAL_BALANCE</v>
          </cell>
          <cell r="D2">
            <v>492795649.39999998</v>
          </cell>
          <cell r="F2" t="str">
            <v>N</v>
          </cell>
        </row>
        <row r="3">
          <cell r="B3" t="str">
            <v>0601_CURRENT_AMT</v>
          </cell>
          <cell r="D3">
            <v>0</v>
          </cell>
          <cell r="F3" t="str">
            <v>N</v>
          </cell>
        </row>
        <row r="4">
          <cell r="B4" t="str">
            <v>0601_CURRENT_CNT</v>
          </cell>
          <cell r="D4">
            <v>1852</v>
          </cell>
          <cell r="F4" t="str">
            <v>N</v>
          </cell>
        </row>
        <row r="5">
          <cell r="B5" t="str">
            <v>0601_DAILY_REMIT</v>
          </cell>
          <cell r="D5">
            <v>25357832.510000002</v>
          </cell>
          <cell r="F5" t="str">
            <v>N</v>
          </cell>
        </row>
        <row r="6">
          <cell r="B6" t="str">
            <v>0601_DELQ_121_PLUS_AMT</v>
          </cell>
          <cell r="D6">
            <v>18872.11</v>
          </cell>
          <cell r="F6" t="str">
            <v>N</v>
          </cell>
        </row>
        <row r="7">
          <cell r="B7" t="str">
            <v>0601_DELQ_121_PLUS_CNT</v>
          </cell>
          <cell r="D7">
            <v>1</v>
          </cell>
          <cell r="F7" t="str">
            <v>N</v>
          </cell>
        </row>
        <row r="8">
          <cell r="B8" t="str">
            <v>0601_DELQ_31_60_AMT</v>
          </cell>
          <cell r="D8">
            <v>3544135.28</v>
          </cell>
          <cell r="F8" t="str">
            <v>N</v>
          </cell>
        </row>
        <row r="9">
          <cell r="B9" t="str">
            <v>0601_DELQ_31_60_CNT</v>
          </cell>
          <cell r="D9">
            <v>247</v>
          </cell>
          <cell r="F9" t="str">
            <v>N</v>
          </cell>
        </row>
        <row r="10">
          <cell r="B10" t="str">
            <v>0601_DELQ_61_90_AMT</v>
          </cell>
          <cell r="D10">
            <v>665430.03</v>
          </cell>
          <cell r="F10" t="str">
            <v>N</v>
          </cell>
        </row>
        <row r="11">
          <cell r="B11" t="str">
            <v>0601_DELQ_61_90_CNT</v>
          </cell>
          <cell r="D11">
            <v>46</v>
          </cell>
          <cell r="F11" t="str">
            <v>N</v>
          </cell>
        </row>
        <row r="12">
          <cell r="B12" t="str">
            <v>0601_DELQ_91_120_AMT</v>
          </cell>
          <cell r="D12">
            <v>229257.61</v>
          </cell>
          <cell r="F12" t="str">
            <v>N</v>
          </cell>
        </row>
        <row r="13">
          <cell r="B13" t="str">
            <v>0601_DELQ_91_120_CNT</v>
          </cell>
          <cell r="D13">
            <v>16</v>
          </cell>
          <cell r="F13" t="str">
            <v>N</v>
          </cell>
        </row>
        <row r="14">
          <cell r="B14" t="str">
            <v>ADM_PURCH_PAY</v>
          </cell>
          <cell r="D14">
            <v>0</v>
          </cell>
          <cell r="F14" t="str">
            <v>N</v>
          </cell>
        </row>
        <row r="15">
          <cell r="B15" t="str">
            <v>COLL_END_DATE</v>
          </cell>
          <cell r="D15">
            <v>0</v>
          </cell>
          <cell r="E15">
            <v>43039</v>
          </cell>
          <cell r="F15" t="str">
            <v>D</v>
          </cell>
        </row>
        <row r="16">
          <cell r="B16" t="str">
            <v>COLLATERAL_COUNT</v>
          </cell>
          <cell r="D16">
            <v>40581</v>
          </cell>
          <cell r="F16" t="str">
            <v>N</v>
          </cell>
        </row>
        <row r="17">
          <cell r="B17" t="str">
            <v>COUNTERPARTY_PMT</v>
          </cell>
          <cell r="D17">
            <v>0</v>
          </cell>
          <cell r="F17" t="str">
            <v>N</v>
          </cell>
        </row>
        <row r="18">
          <cell r="B18" t="str">
            <v>DEBT_SALE_RECOVERIES</v>
          </cell>
          <cell r="D18">
            <v>0</v>
          </cell>
          <cell r="F18" t="str">
            <v>N</v>
          </cell>
        </row>
        <row r="19">
          <cell r="B19" t="str">
            <v>DISTRIBUTION_DATE</v>
          </cell>
          <cell r="D19">
            <v>0</v>
          </cell>
          <cell r="E19">
            <v>43054</v>
          </cell>
          <cell r="F19" t="str">
            <v>D</v>
          </cell>
        </row>
        <row r="20">
          <cell r="B20" t="str">
            <v>EARNING_YIELD_SUPPLEMENT</v>
          </cell>
          <cell r="D20">
            <v>0</v>
          </cell>
          <cell r="F20" t="str">
            <v>N</v>
          </cell>
        </row>
        <row r="21">
          <cell r="B21" t="str">
            <v>EVENT_DEFAULT_A</v>
          </cell>
          <cell r="C21" t="str">
            <v>NO</v>
          </cell>
          <cell r="D21">
            <v>0</v>
          </cell>
          <cell r="F21" t="str">
            <v>C</v>
          </cell>
        </row>
        <row r="22">
          <cell r="B22" t="str">
            <v>EVENT_DEFAULT_B</v>
          </cell>
          <cell r="C22" t="str">
            <v>NO</v>
          </cell>
          <cell r="D22">
            <v>0</v>
          </cell>
          <cell r="F22" t="str">
            <v>N</v>
          </cell>
        </row>
        <row r="23">
          <cell r="B23" t="str">
            <v>EVENT_DEFAULT_C</v>
          </cell>
          <cell r="C23" t="str">
            <v>NO</v>
          </cell>
          <cell r="D23">
            <v>0</v>
          </cell>
          <cell r="F23" t="str">
            <v>N</v>
          </cell>
        </row>
        <row r="24">
          <cell r="B24" t="str">
            <v>EVENT_DEFAULT_D</v>
          </cell>
          <cell r="C24" t="str">
            <v>NO</v>
          </cell>
          <cell r="D24">
            <v>0</v>
          </cell>
          <cell r="F24" t="str">
            <v>N</v>
          </cell>
        </row>
        <row r="25">
          <cell r="B25" t="str">
            <v>EVENT_DEFAULT_E</v>
          </cell>
          <cell r="C25" t="str">
            <v>NO</v>
          </cell>
          <cell r="D25">
            <v>0</v>
          </cell>
          <cell r="F25" t="str">
            <v>N</v>
          </cell>
        </row>
        <row r="26">
          <cell r="B26" t="str">
            <v>INT_ACCRUED_UNPAID</v>
          </cell>
          <cell r="D26">
            <v>0</v>
          </cell>
          <cell r="F26" t="str">
            <v>N</v>
          </cell>
        </row>
        <row r="27">
          <cell r="B27" t="str">
            <v>INT_COLL_ACCT</v>
          </cell>
          <cell r="D27">
            <v>15607.49</v>
          </cell>
          <cell r="F27" t="str">
            <v>N</v>
          </cell>
        </row>
        <row r="28">
          <cell r="B28" t="str">
            <v>INT_NET_LIQ_PROCEEDS</v>
          </cell>
          <cell r="D28">
            <v>10258.27</v>
          </cell>
          <cell r="F28" t="str">
            <v>N</v>
          </cell>
        </row>
        <row r="29">
          <cell r="B29" t="str">
            <v>INT_REPURCHASE_PROCEED</v>
          </cell>
          <cell r="D29">
            <v>0</v>
          </cell>
          <cell r="F29" t="str">
            <v>N</v>
          </cell>
        </row>
        <row r="30">
          <cell r="B30" t="str">
            <v>INT_RESERVE_ACCT</v>
          </cell>
          <cell r="D30">
            <v>2171.31</v>
          </cell>
          <cell r="F30" t="str">
            <v>N</v>
          </cell>
        </row>
        <row r="31">
          <cell r="B31" t="str">
            <v>INTEREST_COLLECTIONS</v>
          </cell>
          <cell r="D31">
            <v>1025004.46</v>
          </cell>
          <cell r="F31" t="str">
            <v>N</v>
          </cell>
        </row>
        <row r="32">
          <cell r="B32" t="str">
            <v>INVESTEARNEDYSA</v>
          </cell>
          <cell r="D32">
            <v>0</v>
          </cell>
          <cell r="F32" t="str">
            <v>N</v>
          </cell>
        </row>
        <row r="33">
          <cell r="B33" t="str">
            <v>LIBOR_RATE</v>
          </cell>
          <cell r="D33">
            <v>1.23889E-2</v>
          </cell>
          <cell r="F33" t="str">
            <v>N</v>
          </cell>
        </row>
        <row r="34">
          <cell r="B34" t="str">
            <v>LOSS_AMT</v>
          </cell>
          <cell r="D34">
            <v>558021.6</v>
          </cell>
          <cell r="F34" t="str">
            <v>N</v>
          </cell>
        </row>
        <row r="35">
          <cell r="B35" t="str">
            <v>LOSS_CNT</v>
          </cell>
          <cell r="D35">
            <v>41</v>
          </cell>
          <cell r="F35" t="str">
            <v>N</v>
          </cell>
        </row>
        <row r="36">
          <cell r="B36" t="str">
            <v>NET_SWAP_PAYMENTS</v>
          </cell>
          <cell r="D36">
            <v>0</v>
          </cell>
          <cell r="F36" t="str">
            <v>N</v>
          </cell>
        </row>
        <row r="37">
          <cell r="B37" t="str">
            <v>NET_SWAP_RECEIPTS</v>
          </cell>
          <cell r="D37">
            <v>0</v>
          </cell>
          <cell r="F37" t="str">
            <v>N</v>
          </cell>
        </row>
        <row r="38">
          <cell r="B38" t="str">
            <v>OPTIONAL_PURCHASE</v>
          </cell>
          <cell r="D38">
            <v>0</v>
          </cell>
          <cell r="F38" t="str">
            <v>N</v>
          </cell>
        </row>
        <row r="39">
          <cell r="B39" t="str">
            <v>OVERCOLLATERALIZATION_AMT</v>
          </cell>
          <cell r="D39">
            <v>13356052.619999999</v>
          </cell>
          <cell r="F39" t="str">
            <v>N</v>
          </cell>
        </row>
        <row r="40">
          <cell r="B40" t="str">
            <v>PI_ADV</v>
          </cell>
          <cell r="D40">
            <v>33614.660000000003</v>
          </cell>
          <cell r="F40" t="str">
            <v>N</v>
          </cell>
        </row>
        <row r="41">
          <cell r="B41" t="str">
            <v>POOL_WAC</v>
          </cell>
          <cell r="D41">
            <v>2.3474259899999999E-2</v>
          </cell>
          <cell r="F41" t="str">
            <v>N</v>
          </cell>
        </row>
        <row r="42">
          <cell r="B42" t="str">
            <v>POOL_WARM</v>
          </cell>
          <cell r="D42">
            <v>34.363912999999997</v>
          </cell>
          <cell r="F42" t="str">
            <v>N</v>
          </cell>
        </row>
        <row r="43">
          <cell r="B43" t="str">
            <v>PRIN_NET_LIQ_PROCEEDS</v>
          </cell>
          <cell r="D43">
            <v>208663.4</v>
          </cell>
          <cell r="F43" t="str">
            <v>N</v>
          </cell>
        </row>
        <row r="44">
          <cell r="B44" t="str">
            <v>PRIN_REPURCHASE_PROCEED</v>
          </cell>
          <cell r="D44">
            <v>0</v>
          </cell>
          <cell r="F44" t="str">
            <v>N</v>
          </cell>
        </row>
        <row r="45">
          <cell r="B45" t="str">
            <v>PRINCIPAL_COLLECTIONS</v>
          </cell>
          <cell r="D45">
            <v>24124992.34</v>
          </cell>
          <cell r="F45" t="str">
            <v>N</v>
          </cell>
        </row>
        <row r="46">
          <cell r="B46" t="str">
            <v>RECEIVED_DATE</v>
          </cell>
          <cell r="D46">
            <v>0</v>
          </cell>
          <cell r="E46">
            <v>43041</v>
          </cell>
          <cell r="F46" t="str">
            <v>D</v>
          </cell>
        </row>
        <row r="47">
          <cell r="B47" t="str">
            <v>RECOVERIES_ADV</v>
          </cell>
          <cell r="D47">
            <v>0</v>
          </cell>
          <cell r="F47" t="str">
            <v>N</v>
          </cell>
        </row>
        <row r="48">
          <cell r="B48" t="str">
            <v>RECOVERY_ADJ</v>
          </cell>
          <cell r="D48">
            <v>0</v>
          </cell>
          <cell r="F48" t="str">
            <v>N</v>
          </cell>
        </row>
        <row r="49">
          <cell r="B49" t="str">
            <v>RESCISSION</v>
          </cell>
          <cell r="C49" t="str">
            <v>NO</v>
          </cell>
          <cell r="D49">
            <v>0</v>
          </cell>
          <cell r="F49" t="str">
            <v>N</v>
          </cell>
        </row>
        <row r="50">
          <cell r="B50" t="str">
            <v>RESERVE_TO_COLL_TRANSFER</v>
          </cell>
          <cell r="D50">
            <v>0</v>
          </cell>
          <cell r="F50" t="str">
            <v>N</v>
          </cell>
        </row>
        <row r="51">
          <cell r="B51" t="str">
            <v>SEN_SWAP_TERM_PAYMENTS</v>
          </cell>
          <cell r="D51">
            <v>0</v>
          </cell>
          <cell r="F51" t="str">
            <v>N</v>
          </cell>
        </row>
        <row r="52">
          <cell r="B52" t="str">
            <v>STMNT_TO_NOTEHLD_1</v>
          </cell>
          <cell r="C52" t="str">
            <v>NO</v>
          </cell>
          <cell r="D52">
            <v>0</v>
          </cell>
          <cell r="F52" t="str">
            <v>N</v>
          </cell>
        </row>
        <row r="53">
          <cell r="B53" t="str">
            <v>STMNT_TO_NOTEHLD_2</v>
          </cell>
          <cell r="C53" t="str">
            <v>NO</v>
          </cell>
          <cell r="D53">
            <v>0</v>
          </cell>
          <cell r="F53" t="str">
            <v>N</v>
          </cell>
        </row>
        <row r="54">
          <cell r="B54" t="str">
            <v>STMNT_TO_NOTEHLD_3</v>
          </cell>
          <cell r="C54" t="str">
            <v>NO</v>
          </cell>
          <cell r="D54">
            <v>0</v>
          </cell>
          <cell r="F54" t="str">
            <v>N</v>
          </cell>
        </row>
        <row r="55">
          <cell r="B55" t="str">
            <v>STMNT_TO_NOTEHLD_4</v>
          </cell>
          <cell r="C55" t="str">
            <v>NO</v>
          </cell>
          <cell r="D55">
            <v>0</v>
          </cell>
          <cell r="F55" t="str">
            <v>N</v>
          </cell>
        </row>
        <row r="56">
          <cell r="B56" t="str">
            <v>STMNT_TO_NOTEHLD_5</v>
          </cell>
          <cell r="C56" t="str">
            <v>NO</v>
          </cell>
          <cell r="D56">
            <v>0</v>
          </cell>
          <cell r="F56" t="str">
            <v>N</v>
          </cell>
        </row>
        <row r="57">
          <cell r="B57" t="str">
            <v>STMNT_TO_NOTEHLD_6</v>
          </cell>
          <cell r="C57" t="str">
            <v>NO</v>
          </cell>
          <cell r="D57">
            <v>0</v>
          </cell>
          <cell r="F57" t="str">
            <v>N</v>
          </cell>
        </row>
        <row r="58">
          <cell r="B58" t="str">
            <v>SUB_SWAP_TERM_PAYMENTS</v>
          </cell>
          <cell r="D58">
            <v>0</v>
          </cell>
          <cell r="F58" t="str">
            <v>N</v>
          </cell>
        </row>
        <row r="59">
          <cell r="B59" t="str">
            <v>SWAP_REPLACEMENT_PROCEEDS</v>
          </cell>
          <cell r="D59">
            <v>0</v>
          </cell>
          <cell r="F59" t="str">
            <v>N</v>
          </cell>
        </row>
        <row r="60">
          <cell r="B60" t="str">
            <v>SWAP_TERM_RECEIPT</v>
          </cell>
          <cell r="D60">
            <v>0</v>
          </cell>
          <cell r="F60" t="str">
            <v>N</v>
          </cell>
        </row>
        <row r="61">
          <cell r="B61" t="str">
            <v>test</v>
          </cell>
          <cell r="D61">
            <v>0</v>
          </cell>
          <cell r="F61" t="str">
            <v>D</v>
          </cell>
        </row>
        <row r="62">
          <cell r="B62" t="str">
            <v>test2</v>
          </cell>
          <cell r="D62">
            <v>0</v>
          </cell>
          <cell r="F62" t="str">
            <v>N</v>
          </cell>
        </row>
        <row r="63">
          <cell r="B63" t="str">
            <v>WARRANT_PAY</v>
          </cell>
          <cell r="D63">
            <v>0</v>
          </cell>
          <cell r="F63" t="str">
            <v>N</v>
          </cell>
        </row>
        <row r="64">
          <cell r="B64" t="str">
            <v>YSA_BALANCE</v>
          </cell>
          <cell r="D64">
            <v>13913646.91</v>
          </cell>
          <cell r="F64" t="str">
            <v>N</v>
          </cell>
        </row>
        <row r="65">
          <cell r="B65" t="str">
            <v>_KeyABSID</v>
          </cell>
          <cell r="C65" t="str">
            <v>R15C</v>
          </cell>
          <cell r="F65" t="str">
            <v>C</v>
          </cell>
        </row>
        <row r="66">
          <cell r="B66" t="str">
            <v>_KeyDate</v>
          </cell>
          <cell r="E66">
            <v>43039</v>
          </cell>
          <cell r="F66" t="str">
            <v>D</v>
          </cell>
        </row>
        <row r="67">
          <cell r="B67" t="str">
            <v>_KeyPeriod</v>
          </cell>
          <cell r="D67">
            <v>24</v>
          </cell>
          <cell r="F67" t="str">
            <v>N</v>
          </cell>
        </row>
      </sheetData>
      <sheetData sheetId="2"/>
      <sheetData sheetId="3"/>
      <sheetData sheetId="4">
        <row r="1">
          <cell r="B1" t="str">
            <v>dataname</v>
          </cell>
          <cell r="C1" t="str">
            <v>cvalue</v>
          </cell>
          <cell r="D1" t="str">
            <v>nvalue</v>
          </cell>
          <cell r="E1" t="str">
            <v>dvalue</v>
          </cell>
          <cell r="F1" t="str">
            <v>datatype</v>
          </cell>
        </row>
        <row r="2">
          <cell r="B2" t="str">
            <v>0601_CUM_LOSS_CNT</v>
          </cell>
          <cell r="D2">
            <v>0</v>
          </cell>
          <cell r="F2" t="str">
            <v>N</v>
          </cell>
        </row>
        <row r="3">
          <cell r="B3" t="str">
            <v>0601_CUM_LOSS_AMT</v>
          </cell>
          <cell r="D3">
            <v>0</v>
          </cell>
          <cell r="F3" t="str">
            <v>N</v>
          </cell>
        </row>
        <row r="4">
          <cell r="B4" t="str">
            <v>0601_COLLATERAL_BALANCE</v>
          </cell>
          <cell r="D4">
            <v>1281676549.0699999</v>
          </cell>
          <cell r="F4" t="str">
            <v>N</v>
          </cell>
        </row>
        <row r="5">
          <cell r="B5" t="str">
            <v>DISTRIBUTION_DATE</v>
          </cell>
          <cell r="D5">
            <v>0</v>
          </cell>
          <cell r="E5">
            <v>42324</v>
          </cell>
          <cell r="F5" t="str">
            <v>D</v>
          </cell>
        </row>
        <row r="6">
          <cell r="B6" t="str">
            <v>COLL_END_DATE</v>
          </cell>
          <cell r="D6">
            <v>0</v>
          </cell>
          <cell r="E6">
            <v>42308</v>
          </cell>
          <cell r="F6" t="str">
            <v>D</v>
          </cell>
        </row>
        <row r="7">
          <cell r="B7" t="str">
            <v>CLOSING_DATE</v>
          </cell>
          <cell r="D7">
            <v>0</v>
          </cell>
          <cell r="E7">
            <v>42291</v>
          </cell>
          <cell r="F7" t="str">
            <v>D</v>
          </cell>
        </row>
        <row r="8">
          <cell r="B8" t="str">
            <v>NOTEBAL_A1</v>
          </cell>
          <cell r="D8">
            <v>260000000</v>
          </cell>
          <cell r="F8" t="str">
            <v>N</v>
          </cell>
        </row>
        <row r="9">
          <cell r="B9" t="str">
            <v>NOTEBAL_A2a</v>
          </cell>
          <cell r="D9">
            <v>360000000</v>
          </cell>
          <cell r="F9" t="str">
            <v>N</v>
          </cell>
        </row>
        <row r="10">
          <cell r="B10" t="str">
            <v>NOTEBAL_A2b</v>
          </cell>
          <cell r="D10">
            <v>100000000</v>
          </cell>
          <cell r="F10" t="str">
            <v>N</v>
          </cell>
        </row>
        <row r="11">
          <cell r="B11" t="str">
            <v>NOTEBAL_A3</v>
          </cell>
          <cell r="D11">
            <v>354000000</v>
          </cell>
          <cell r="F11" t="str">
            <v>N</v>
          </cell>
        </row>
        <row r="12">
          <cell r="B12" t="str">
            <v>NOTEBAL_A4</v>
          </cell>
          <cell r="D12">
            <v>106810000</v>
          </cell>
          <cell r="F12" t="str">
            <v>N</v>
          </cell>
        </row>
        <row r="13">
          <cell r="B13" t="str">
            <v>NOTEBAL_C</v>
          </cell>
          <cell r="D13">
            <v>49200825.439999998</v>
          </cell>
          <cell r="F13" t="str">
            <v>N</v>
          </cell>
        </row>
        <row r="14">
          <cell r="B14" t="str">
            <v>YIELD_SUPPLEMENT_ACCOUNT</v>
          </cell>
          <cell r="D14">
            <v>0</v>
          </cell>
          <cell r="F14" t="str">
            <v>N</v>
          </cell>
        </row>
        <row r="15">
          <cell r="B15" t="str">
            <v>0601_RESERVE_FUND</v>
          </cell>
          <cell r="D15">
            <v>3075027.06</v>
          </cell>
          <cell r="F15" t="str">
            <v>N</v>
          </cell>
        </row>
        <row r="16">
          <cell r="B16" t="str">
            <v>SHORTFALL_INTEREST_A1</v>
          </cell>
          <cell r="D16">
            <v>0</v>
          </cell>
          <cell r="F16" t="str">
            <v>N</v>
          </cell>
        </row>
        <row r="17">
          <cell r="B17" t="str">
            <v>SHORTFALL_INTEREST_A2a</v>
          </cell>
          <cell r="D17">
            <v>0</v>
          </cell>
          <cell r="F17" t="str">
            <v>N</v>
          </cell>
        </row>
        <row r="18">
          <cell r="B18" t="str">
            <v>SHORTFALL_INTEREST_A2b</v>
          </cell>
          <cell r="D18">
            <v>0</v>
          </cell>
          <cell r="F18" t="str">
            <v>N</v>
          </cell>
        </row>
        <row r="19">
          <cell r="B19" t="str">
            <v>SHORTFALL_INTEREST_A3</v>
          </cell>
          <cell r="D19">
            <v>0</v>
          </cell>
          <cell r="F19" t="str">
            <v>N</v>
          </cell>
        </row>
        <row r="20">
          <cell r="B20" t="str">
            <v>SHORTFALL_INTEREST_A4</v>
          </cell>
          <cell r="D20">
            <v>0</v>
          </cell>
          <cell r="F20" t="str">
            <v>N</v>
          </cell>
        </row>
        <row r="21">
          <cell r="B21" t="str">
            <v>SHORTFALL_CLASS_A1_PRIN</v>
          </cell>
          <cell r="D21">
            <v>0</v>
          </cell>
          <cell r="F21" t="str">
            <v>N</v>
          </cell>
        </row>
        <row r="22">
          <cell r="B22" t="str">
            <v>SHORTFALL_CLASS_A2a_PRIN</v>
          </cell>
          <cell r="D22">
            <v>0</v>
          </cell>
          <cell r="F22" t="str">
            <v>N</v>
          </cell>
        </row>
        <row r="23">
          <cell r="B23" t="str">
            <v>SHORTFALL_CLASS_A2b_PRIN</v>
          </cell>
          <cell r="D23">
            <v>0</v>
          </cell>
          <cell r="F23" t="str">
            <v>N</v>
          </cell>
        </row>
        <row r="24">
          <cell r="B24" t="str">
            <v>SHORTFALL_CLASS_A3_PRIN</v>
          </cell>
          <cell r="D24">
            <v>0</v>
          </cell>
          <cell r="F24" t="str">
            <v>N</v>
          </cell>
        </row>
        <row r="25">
          <cell r="B25" t="str">
            <v>SHORTFALL_CLASS_A4_PRIN</v>
          </cell>
          <cell r="D25">
            <v>0</v>
          </cell>
          <cell r="F25" t="str">
            <v>N</v>
          </cell>
        </row>
        <row r="26">
          <cell r="B26" t="str">
            <v>SHORTFALL_CERT_PRIN</v>
          </cell>
          <cell r="D26">
            <v>0</v>
          </cell>
          <cell r="F26" t="str">
            <v>N</v>
          </cell>
        </row>
        <row r="27">
          <cell r="B27" t="str">
            <v>SHORTFALL_SVC_FEE</v>
          </cell>
          <cell r="D27">
            <v>0</v>
          </cell>
          <cell r="F27" t="str">
            <v>N</v>
          </cell>
        </row>
        <row r="28">
          <cell r="B28" t="str">
            <v>SHORTFALL_SWAP_PAY</v>
          </cell>
          <cell r="D28">
            <v>0</v>
          </cell>
          <cell r="F28" t="str">
            <v>N</v>
          </cell>
        </row>
        <row r="29">
          <cell r="B29" t="str">
            <v>SHORTFALL_SR_SWAP_TRM_PAY</v>
          </cell>
          <cell r="D29">
            <v>0</v>
          </cell>
          <cell r="F29" t="str">
            <v>N</v>
          </cell>
        </row>
        <row r="30">
          <cell r="B30" t="str">
            <v>SHORTFALL_SUB_SWAP_TRM_PA</v>
          </cell>
          <cell r="D30">
            <v>0</v>
          </cell>
          <cell r="F30" t="str">
            <v>N</v>
          </cell>
        </row>
        <row r="31">
          <cell r="B31" t="str">
            <v>NET_LOSS_RATIO_PREV_2ND</v>
          </cell>
          <cell r="D31">
            <v>0</v>
          </cell>
          <cell r="F31" t="str">
            <v>N</v>
          </cell>
        </row>
        <row r="32">
          <cell r="B32" t="str">
            <v>NET_LOSS_RATIO_PREV</v>
          </cell>
          <cell r="D32">
            <v>0</v>
          </cell>
          <cell r="F32" t="str">
            <v>N</v>
          </cell>
        </row>
        <row r="33">
          <cell r="B33" t="str">
            <v>DELQ_RATIO_PREV_2ND</v>
          </cell>
          <cell r="D33">
            <v>0</v>
          </cell>
          <cell r="F33" t="str">
            <v>N</v>
          </cell>
        </row>
        <row r="34">
          <cell r="B34" t="str">
            <v>DELQ_RATIO_PREV</v>
          </cell>
          <cell r="D34">
            <v>0</v>
          </cell>
          <cell r="F34" t="str">
            <v>N</v>
          </cell>
        </row>
        <row r="35">
          <cell r="B35" t="str">
            <v>COLLATERAL_COUNT</v>
          </cell>
          <cell r="D35">
            <v>68271</v>
          </cell>
          <cell r="F35" t="str">
            <v>N</v>
          </cell>
        </row>
        <row r="36">
          <cell r="B36" t="str">
            <v>REIMBURSE_SVC_ADV</v>
          </cell>
          <cell r="D36">
            <v>0</v>
          </cell>
          <cell r="F36" t="str">
            <v>N</v>
          </cell>
        </row>
        <row r="37">
          <cell r="B37" t="str">
            <v>TOTAL_INT_ACCRUAL</v>
          </cell>
          <cell r="D37">
            <v>0</v>
          </cell>
          <cell r="F37" t="str">
            <v>N</v>
          </cell>
        </row>
        <row r="38">
          <cell r="B38" t="str">
            <v>INT_ACCRUAL_A1</v>
          </cell>
          <cell r="D38">
            <v>0</v>
          </cell>
          <cell r="F38" t="str">
            <v>N</v>
          </cell>
        </row>
        <row r="39">
          <cell r="B39" t="str">
            <v>INT_ACCRUAL_A2a</v>
          </cell>
          <cell r="D39">
            <v>0</v>
          </cell>
          <cell r="F39" t="str">
            <v>N</v>
          </cell>
        </row>
        <row r="40">
          <cell r="B40" t="str">
            <v>INT_ACCRUAL_A2b</v>
          </cell>
          <cell r="D40">
            <v>0</v>
          </cell>
          <cell r="F40" t="str">
            <v>N</v>
          </cell>
        </row>
        <row r="41">
          <cell r="B41" t="str">
            <v>INT_ACCRUAL_A3</v>
          </cell>
          <cell r="D41">
            <v>0</v>
          </cell>
          <cell r="F41" t="str">
            <v>N</v>
          </cell>
        </row>
        <row r="42">
          <cell r="B42" t="str">
            <v>INT_ACCRUAL_A4</v>
          </cell>
          <cell r="D42">
            <v>0</v>
          </cell>
          <cell r="F42" t="str">
            <v>N</v>
          </cell>
        </row>
        <row r="43">
          <cell r="B43" t="str">
            <v>OVERCOLLATERAL_BALANCE</v>
          </cell>
          <cell r="D43">
            <v>51665723.630000003</v>
          </cell>
          <cell r="F43" t="str">
            <v>N</v>
          </cell>
        </row>
        <row r="44">
          <cell r="B44" t="str">
            <v>DELQ_RATIO_PREV_3RD</v>
          </cell>
          <cell r="D44">
            <v>0</v>
          </cell>
          <cell r="F44" t="str">
            <v>N</v>
          </cell>
        </row>
        <row r="45">
          <cell r="B45" t="str">
            <v>DELQ_RATIO_PREV_3RD_AMT</v>
          </cell>
          <cell r="D45">
            <v>0</v>
          </cell>
          <cell r="F45" t="str">
            <v>N</v>
          </cell>
        </row>
        <row r="46">
          <cell r="B46" t="str">
            <v>DELQ_RATIO_PREV_2ND_AMT</v>
          </cell>
          <cell r="D46">
            <v>0</v>
          </cell>
          <cell r="E46" t="str">
            <v xml:space="preserve">  </v>
          </cell>
          <cell r="F46" t="str">
            <v>N</v>
          </cell>
        </row>
        <row r="47">
          <cell r="B47" t="str">
            <v>DELQ_RATIO_PREV_AMT</v>
          </cell>
          <cell r="D47">
            <v>0</v>
          </cell>
          <cell r="F47" t="str">
            <v>N</v>
          </cell>
        </row>
        <row r="48">
          <cell r="B48" t="str">
            <v>NET_LOSS_RATIO_PREV_3RD</v>
          </cell>
          <cell r="D48">
            <v>0</v>
          </cell>
          <cell r="F48" t="str">
            <v>N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B4">
            <v>517478663.33999997</v>
          </cell>
          <cell r="C4">
            <v>41621</v>
          </cell>
        </row>
        <row r="5">
          <cell r="B5">
            <v>492795649.39999998</v>
          </cell>
          <cell r="C5">
            <v>40581</v>
          </cell>
        </row>
        <row r="6">
          <cell r="B6">
            <v>14375261.83</v>
          </cell>
        </row>
        <row r="7">
          <cell r="B7">
            <v>13356052.619999999</v>
          </cell>
        </row>
        <row r="8">
          <cell r="B8">
            <v>503103401.50999999</v>
          </cell>
        </row>
        <row r="9">
          <cell r="B9">
            <v>479439596.77999997</v>
          </cell>
        </row>
        <row r="15">
          <cell r="B15">
            <v>247</v>
          </cell>
          <cell r="C15">
            <v>3544135.28</v>
          </cell>
          <cell r="D15">
            <v>7.1918964469656699E-3</v>
          </cell>
        </row>
        <row r="16">
          <cell r="B16">
            <v>46</v>
          </cell>
          <cell r="C16">
            <v>665430.03</v>
          </cell>
          <cell r="D16">
            <v>1.3503163650291756E-3</v>
          </cell>
        </row>
        <row r="17">
          <cell r="B17">
            <v>16</v>
          </cell>
          <cell r="C17">
            <v>229257.61</v>
          </cell>
          <cell r="D17">
            <v>4.6521841310719981E-4</v>
          </cell>
        </row>
        <row r="18">
          <cell r="B18">
            <v>1</v>
          </cell>
          <cell r="C18">
            <v>18872.11</v>
          </cell>
          <cell r="D18">
            <v>3.8296015849526289E-5</v>
          </cell>
        </row>
        <row r="19">
          <cell r="B19">
            <v>41</v>
          </cell>
          <cell r="C19">
            <v>558021.6</v>
          </cell>
        </row>
        <row r="20">
          <cell r="C20">
            <v>7418194.0399999991</v>
          </cell>
        </row>
        <row r="22">
          <cell r="B22">
            <v>1.4172723999999999E-3</v>
          </cell>
          <cell r="C22">
            <v>1.7107258E-3</v>
          </cell>
        </row>
        <row r="23">
          <cell r="B23">
            <v>1.8269974E-3</v>
          </cell>
          <cell r="C23">
            <v>2.1759779999999999E-3</v>
          </cell>
        </row>
        <row r="24">
          <cell r="B24">
            <v>2.0182120000000001E-3</v>
          </cell>
          <cell r="C24">
            <v>2.6245182999999998E-3</v>
          </cell>
        </row>
      </sheetData>
      <sheetData sheetId="13">
        <row r="6">
          <cell r="B6">
            <v>1025004.46</v>
          </cell>
        </row>
        <row r="7">
          <cell r="B7">
            <v>33614.660000000003</v>
          </cell>
        </row>
        <row r="15">
          <cell r="B15">
            <v>24124992.34</v>
          </cell>
        </row>
        <row r="16">
          <cell r="B16">
            <v>208663.4</v>
          </cell>
        </row>
        <row r="28">
          <cell r="B28">
            <v>0</v>
          </cell>
        </row>
        <row r="29">
          <cell r="B29">
            <v>0</v>
          </cell>
        </row>
        <row r="31">
          <cell r="B31">
            <v>2.3474259899999999E-2</v>
          </cell>
        </row>
        <row r="32">
          <cell r="B32">
            <v>34.363912999999997</v>
          </cell>
        </row>
        <row r="34">
          <cell r="B34">
            <v>6.0667688000000004E-3</v>
          </cell>
        </row>
        <row r="35">
          <cell r="B35">
            <v>6.3390340000000003E-4</v>
          </cell>
        </row>
        <row r="36">
          <cell r="B36">
            <v>-1.0796565E-3</v>
          </cell>
        </row>
      </sheetData>
      <sheetData sheetId="14">
        <row r="4">
          <cell r="B4">
            <v>3075027.0636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3075027.0636</v>
          </cell>
        </row>
        <row r="8">
          <cell r="B8">
            <v>3075027.0635999995</v>
          </cell>
        </row>
      </sheetData>
      <sheetData sheetId="15"/>
      <sheetData sheetId="16">
        <row r="3">
          <cell r="B3" t="str">
            <v>NO</v>
          </cell>
        </row>
        <row r="4">
          <cell r="B4" t="str">
            <v>No</v>
          </cell>
        </row>
        <row r="7">
          <cell r="C7">
            <v>25392274.859999999</v>
          </cell>
          <cell r="D7">
            <v>3075027.0636</v>
          </cell>
        </row>
        <row r="9">
          <cell r="B9">
            <v>56474.85</v>
          </cell>
          <cell r="C9">
            <v>56474.85</v>
          </cell>
        </row>
        <row r="10">
          <cell r="B10">
            <v>431232.21944999998</v>
          </cell>
          <cell r="C10">
            <v>431232.21944999998</v>
          </cell>
          <cell r="E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396264.02</v>
          </cell>
        </row>
        <row r="17">
          <cell r="C17">
            <v>148643.92000000001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23663804.730000019</v>
          </cell>
        </row>
        <row r="22">
          <cell r="C22">
            <v>0</v>
          </cell>
        </row>
        <row r="23">
          <cell r="C23">
            <v>0</v>
          </cell>
        </row>
      </sheetData>
      <sheetData sheetId="17">
        <row r="4">
          <cell r="B4">
            <v>260000000</v>
          </cell>
          <cell r="C4">
            <v>0</v>
          </cell>
          <cell r="F4">
            <v>4.0000000000000001E-3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</row>
        <row r="5">
          <cell r="B5">
            <v>360000000</v>
          </cell>
          <cell r="C5">
            <v>0</v>
          </cell>
          <cell r="F5">
            <v>8.6999999999999994E-3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</row>
        <row r="6">
          <cell r="B6">
            <v>100000000</v>
          </cell>
          <cell r="C6">
            <v>0</v>
          </cell>
          <cell r="F6">
            <v>1.5888900000000001E-2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</row>
        <row r="7">
          <cell r="B7">
            <v>354000000</v>
          </cell>
          <cell r="C7">
            <v>347092576.06999898</v>
          </cell>
          <cell r="F7">
            <v>1.37E-2</v>
          </cell>
          <cell r="H7">
            <v>396264.02</v>
          </cell>
          <cell r="I7">
            <v>0</v>
          </cell>
          <cell r="J7">
            <v>0</v>
          </cell>
          <cell r="K7">
            <v>396264.02</v>
          </cell>
          <cell r="L7">
            <v>0</v>
          </cell>
          <cell r="M7">
            <v>0</v>
          </cell>
          <cell r="N7">
            <v>23663804.730000019</v>
          </cell>
          <cell r="O7">
            <v>0</v>
          </cell>
          <cell r="P7">
            <v>323428771.33999896</v>
          </cell>
        </row>
        <row r="8">
          <cell r="B8">
            <v>106810000</v>
          </cell>
          <cell r="C8">
            <v>106810000</v>
          </cell>
          <cell r="F8">
            <v>1.67E-2</v>
          </cell>
          <cell r="H8">
            <v>148643.92000000001</v>
          </cell>
          <cell r="I8">
            <v>0</v>
          </cell>
          <cell r="K8">
            <v>148643.92000000001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106810000</v>
          </cell>
        </row>
        <row r="9">
          <cell r="B9">
            <v>49200825.439999998</v>
          </cell>
          <cell r="C9">
            <v>49200825.439999998</v>
          </cell>
          <cell r="M9">
            <v>0</v>
          </cell>
          <cell r="N9">
            <v>0</v>
          </cell>
          <cell r="O9">
            <v>0</v>
          </cell>
          <cell r="P9">
            <v>49200825.439999998</v>
          </cell>
        </row>
        <row r="15">
          <cell r="C15">
            <v>42291</v>
          </cell>
        </row>
        <row r="16">
          <cell r="C16">
            <v>42324</v>
          </cell>
        </row>
        <row r="17">
          <cell r="C17">
            <v>43024</v>
          </cell>
        </row>
        <row r="18">
          <cell r="C18">
            <v>43054</v>
          </cell>
        </row>
        <row r="19">
          <cell r="C19">
            <v>43008</v>
          </cell>
        </row>
        <row r="20">
          <cell r="C20">
            <v>43039</v>
          </cell>
        </row>
        <row r="23">
          <cell r="C23">
            <v>42660</v>
          </cell>
        </row>
        <row r="24">
          <cell r="C24">
            <v>43419</v>
          </cell>
        </row>
        <row r="26">
          <cell r="C26">
            <v>43966</v>
          </cell>
        </row>
        <row r="27">
          <cell r="C27">
            <v>44607</v>
          </cell>
        </row>
        <row r="30">
          <cell r="C30">
            <v>30</v>
          </cell>
        </row>
        <row r="31">
          <cell r="C31">
            <v>30</v>
          </cell>
        </row>
      </sheetData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</sheetNames>
    <sheetDataSet>
      <sheetData sheetId="0"/>
      <sheetData sheetId="1">
        <row r="1">
          <cell r="B1" t="str">
            <v>dataname</v>
          </cell>
          <cell r="C1" t="str">
            <v>cvalue</v>
          </cell>
          <cell r="D1" t="str">
            <v>nvalue</v>
          </cell>
          <cell r="E1" t="str">
            <v>dvalue</v>
          </cell>
          <cell r="F1" t="str">
            <v>datatype</v>
          </cell>
        </row>
        <row r="2">
          <cell r="B2" t="str">
            <v>0601_COLLATERAL_BALANCE</v>
          </cell>
          <cell r="D2">
            <v>517478663.33999997</v>
          </cell>
          <cell r="F2" t="str">
            <v>N</v>
          </cell>
        </row>
        <row r="3">
          <cell r="B3" t="str">
            <v>0601_CURRENT_AMT</v>
          </cell>
          <cell r="D3">
            <v>0</v>
          </cell>
          <cell r="F3" t="str">
            <v>N</v>
          </cell>
        </row>
        <row r="4">
          <cell r="B4" t="str">
            <v>0601_CURRENT_CNT</v>
          </cell>
          <cell r="D4">
            <v>2768</v>
          </cell>
          <cell r="F4" t="str">
            <v>N</v>
          </cell>
        </row>
        <row r="5">
          <cell r="B5" t="str">
            <v>0601_DAILY_REMIT</v>
          </cell>
          <cell r="D5">
            <v>25338210.73</v>
          </cell>
          <cell r="F5" t="str">
            <v>N</v>
          </cell>
        </row>
        <row r="6">
          <cell r="B6" t="str">
            <v>0601_DELQ_121_PLUS_AMT</v>
          </cell>
          <cell r="D6">
            <v>25974.77</v>
          </cell>
          <cell r="F6" t="str">
            <v>N</v>
          </cell>
        </row>
        <row r="7">
          <cell r="B7" t="str">
            <v>0601_DELQ_121_PLUS_CNT</v>
          </cell>
          <cell r="D7">
            <v>2</v>
          </cell>
          <cell r="F7" t="str">
            <v>N</v>
          </cell>
        </row>
        <row r="8">
          <cell r="B8" t="str">
            <v>0601_DELQ_31_60_AMT</v>
          </cell>
          <cell r="D8">
            <v>3738550.81</v>
          </cell>
          <cell r="F8" t="str">
            <v>N</v>
          </cell>
        </row>
        <row r="9">
          <cell r="B9" t="str">
            <v>0601_DELQ_31_60_CNT</v>
          </cell>
          <cell r="D9">
            <v>259</v>
          </cell>
          <cell r="F9" t="str">
            <v>N</v>
          </cell>
        </row>
        <row r="10">
          <cell r="B10" t="str">
            <v>0601_DELQ_61_90_AMT</v>
          </cell>
          <cell r="D10">
            <v>1054156.8600000001</v>
          </cell>
          <cell r="F10" t="str">
            <v>N</v>
          </cell>
        </row>
        <row r="11">
          <cell r="B11" t="str">
            <v>0601_DELQ_61_90_CNT</v>
          </cell>
          <cell r="D11">
            <v>61</v>
          </cell>
          <cell r="F11" t="str">
            <v>N</v>
          </cell>
        </row>
        <row r="12">
          <cell r="B12" t="str">
            <v>0601_DELQ_91_120_AMT</v>
          </cell>
          <cell r="D12">
            <v>278000.59000000003</v>
          </cell>
          <cell r="F12" t="str">
            <v>N</v>
          </cell>
        </row>
        <row r="13">
          <cell r="B13" t="str">
            <v>0601_DELQ_91_120_CNT</v>
          </cell>
          <cell r="D13">
            <v>21</v>
          </cell>
          <cell r="F13" t="str">
            <v>N</v>
          </cell>
        </row>
        <row r="14">
          <cell r="B14" t="str">
            <v>ADM_PURCH_PAY</v>
          </cell>
          <cell r="D14">
            <v>0</v>
          </cell>
          <cell r="F14" t="str">
            <v>N</v>
          </cell>
        </row>
        <row r="15">
          <cell r="B15" t="str">
            <v>COLL_END_DATE</v>
          </cell>
          <cell r="D15">
            <v>0</v>
          </cell>
          <cell r="E15">
            <v>43008</v>
          </cell>
          <cell r="F15" t="str">
            <v>D</v>
          </cell>
        </row>
        <row r="16">
          <cell r="B16" t="str">
            <v>COLLATERAL_COUNT</v>
          </cell>
          <cell r="D16">
            <v>41621</v>
          </cell>
          <cell r="F16" t="str">
            <v>N</v>
          </cell>
        </row>
        <row r="17">
          <cell r="B17" t="str">
            <v>COUNTERPARTY_PMT</v>
          </cell>
          <cell r="D17">
            <v>0</v>
          </cell>
          <cell r="F17" t="str">
            <v>N</v>
          </cell>
        </row>
        <row r="18">
          <cell r="B18" t="str">
            <v>DEBT_SALE_RECOVERIES</v>
          </cell>
          <cell r="D18">
            <v>0</v>
          </cell>
          <cell r="F18" t="str">
            <v>N</v>
          </cell>
        </row>
        <row r="19">
          <cell r="B19" t="str">
            <v>DISTRIBUTION_DATE</v>
          </cell>
          <cell r="D19">
            <v>0</v>
          </cell>
          <cell r="E19">
            <v>43024</v>
          </cell>
          <cell r="F19" t="str">
            <v>D</v>
          </cell>
        </row>
        <row r="20">
          <cell r="B20" t="str">
            <v>EARNING_YIELD_SUPPLEMENT</v>
          </cell>
          <cell r="D20">
            <v>0</v>
          </cell>
          <cell r="F20" t="str">
            <v>N</v>
          </cell>
        </row>
        <row r="21">
          <cell r="B21" t="str">
            <v>EVENT_DEFAULT_A</v>
          </cell>
          <cell r="C21" t="str">
            <v>NO</v>
          </cell>
          <cell r="D21">
            <v>0</v>
          </cell>
          <cell r="F21" t="str">
            <v>C</v>
          </cell>
        </row>
        <row r="22">
          <cell r="B22" t="str">
            <v>EVENT_DEFAULT_B</v>
          </cell>
          <cell r="C22" t="str">
            <v>NO</v>
          </cell>
          <cell r="D22">
            <v>0</v>
          </cell>
          <cell r="F22" t="str">
            <v>N</v>
          </cell>
        </row>
        <row r="23">
          <cell r="B23" t="str">
            <v>EVENT_DEFAULT_C</v>
          </cell>
          <cell r="C23" t="str">
            <v>NO</v>
          </cell>
          <cell r="D23">
            <v>0</v>
          </cell>
          <cell r="F23" t="str">
            <v>N</v>
          </cell>
        </row>
        <row r="24">
          <cell r="B24" t="str">
            <v>EVENT_DEFAULT_D</v>
          </cell>
          <cell r="C24" t="str">
            <v>NO</v>
          </cell>
          <cell r="D24">
            <v>0</v>
          </cell>
          <cell r="F24" t="str">
            <v>N</v>
          </cell>
        </row>
        <row r="25">
          <cell r="B25" t="str">
            <v>EVENT_DEFAULT_E</v>
          </cell>
          <cell r="C25" t="str">
            <v>NO</v>
          </cell>
          <cell r="D25">
            <v>0</v>
          </cell>
          <cell r="F25" t="str">
            <v>N</v>
          </cell>
        </row>
        <row r="26">
          <cell r="B26" t="str">
            <v>INT_ACCRUED_UNPAID</v>
          </cell>
          <cell r="D26">
            <v>0</v>
          </cell>
          <cell r="F26" t="str">
            <v>N</v>
          </cell>
        </row>
        <row r="27">
          <cell r="B27" t="str">
            <v>INT_COLL_ACCT</v>
          </cell>
          <cell r="D27">
            <v>16004.65</v>
          </cell>
          <cell r="F27" t="str">
            <v>N</v>
          </cell>
        </row>
        <row r="28">
          <cell r="B28" t="str">
            <v>INT_NET_LIQ_PROCEEDS</v>
          </cell>
          <cell r="D28">
            <v>4473.58</v>
          </cell>
          <cell r="F28" t="str">
            <v>N</v>
          </cell>
        </row>
        <row r="29">
          <cell r="B29" t="str">
            <v>INT_REPURCHASE_PROCEED</v>
          </cell>
          <cell r="D29">
            <v>0</v>
          </cell>
          <cell r="F29" t="str">
            <v>N</v>
          </cell>
        </row>
        <row r="30">
          <cell r="B30" t="str">
            <v>INT_RESERVE_ACCT</v>
          </cell>
          <cell r="D30">
            <v>2101.27</v>
          </cell>
          <cell r="F30" t="str">
            <v>N</v>
          </cell>
        </row>
        <row r="31">
          <cell r="B31" t="str">
            <v>INTEREST_COLLECTIONS</v>
          </cell>
          <cell r="D31">
            <v>1030578.72</v>
          </cell>
          <cell r="F31" t="str">
            <v>N</v>
          </cell>
        </row>
        <row r="32">
          <cell r="B32" t="str">
            <v>INVESTEARNEDYSA</v>
          </cell>
          <cell r="D32">
            <v>0</v>
          </cell>
          <cell r="F32" t="str">
            <v>N</v>
          </cell>
        </row>
        <row r="33">
          <cell r="B33" t="str">
            <v>LIBOR_RATE</v>
          </cell>
          <cell r="D33">
            <v>1.23444E-2</v>
          </cell>
          <cell r="F33" t="str">
            <v>N</v>
          </cell>
        </row>
        <row r="34">
          <cell r="B34" t="str">
            <v>LOSS_AMT</v>
          </cell>
          <cell r="D34">
            <v>205654.62</v>
          </cell>
          <cell r="F34" t="str">
            <v>N</v>
          </cell>
        </row>
        <row r="35">
          <cell r="B35" t="str">
            <v>LOSS_CNT</v>
          </cell>
          <cell r="D35">
            <v>21</v>
          </cell>
          <cell r="F35" t="str">
            <v>N</v>
          </cell>
        </row>
        <row r="36">
          <cell r="B36" t="str">
            <v>NET_SWAP_PAYMENTS</v>
          </cell>
          <cell r="D36">
            <v>0</v>
          </cell>
          <cell r="F36" t="str">
            <v>N</v>
          </cell>
        </row>
        <row r="37">
          <cell r="B37" t="str">
            <v>NET_SWAP_RECEIPTS</v>
          </cell>
          <cell r="D37">
            <v>0</v>
          </cell>
          <cell r="F37" t="str">
            <v>N</v>
          </cell>
        </row>
        <row r="38">
          <cell r="B38" t="str">
            <v>OPTIONAL_PURCHASE</v>
          </cell>
          <cell r="D38">
            <v>0</v>
          </cell>
          <cell r="F38" t="str">
            <v>N</v>
          </cell>
        </row>
        <row r="39">
          <cell r="B39" t="str">
            <v>OVERCOLLATERALIZATION_AMT</v>
          </cell>
          <cell r="D39">
            <v>14375261.83</v>
          </cell>
          <cell r="F39" t="str">
            <v>N</v>
          </cell>
        </row>
        <row r="40">
          <cell r="B40" t="str">
            <v>PI_ADV</v>
          </cell>
          <cell r="D40">
            <v>56474.85</v>
          </cell>
          <cell r="F40" t="str">
            <v>N</v>
          </cell>
        </row>
        <row r="41">
          <cell r="B41" t="str">
            <v>POOL_WAC</v>
          </cell>
          <cell r="D41">
            <v>2.3492496500000001E-2</v>
          </cell>
          <cell r="F41" t="str">
            <v>N</v>
          </cell>
        </row>
        <row r="42">
          <cell r="B42" t="str">
            <v>POOL_WARM</v>
          </cell>
          <cell r="D42">
            <v>35.275013999999999</v>
          </cell>
          <cell r="F42" t="str">
            <v>N</v>
          </cell>
        </row>
        <row r="43">
          <cell r="B43" t="str">
            <v>PRIN_NET_LIQ_PROCEEDS</v>
          </cell>
          <cell r="D43">
            <v>254395.63</v>
          </cell>
          <cell r="F43" t="str">
            <v>N</v>
          </cell>
        </row>
        <row r="44">
          <cell r="B44" t="str">
            <v>PRIN_REPURCHASE_PROCEED</v>
          </cell>
          <cell r="D44">
            <v>0</v>
          </cell>
          <cell r="F44" t="str">
            <v>N</v>
          </cell>
        </row>
        <row r="45">
          <cell r="B45" t="str">
            <v>PRINCIPAL_COLLECTIONS</v>
          </cell>
          <cell r="D45">
            <v>24054741.120000001</v>
          </cell>
          <cell r="F45" t="str">
            <v>N</v>
          </cell>
        </row>
        <row r="46">
          <cell r="B46" t="str">
            <v>RECEIVED_DATE</v>
          </cell>
          <cell r="D46">
            <v>0</v>
          </cell>
          <cell r="E46">
            <v>43011</v>
          </cell>
          <cell r="F46" t="str">
            <v>D</v>
          </cell>
        </row>
        <row r="47">
          <cell r="B47" t="str">
            <v>RECOVERIES_ADV</v>
          </cell>
          <cell r="D47">
            <v>0</v>
          </cell>
          <cell r="F47" t="str">
            <v>N</v>
          </cell>
        </row>
        <row r="48">
          <cell r="B48" t="str">
            <v>RECOVERY_ADJ</v>
          </cell>
          <cell r="D48">
            <v>0</v>
          </cell>
          <cell r="F48" t="str">
            <v>N</v>
          </cell>
        </row>
        <row r="49">
          <cell r="B49" t="str">
            <v>RESCISSION</v>
          </cell>
          <cell r="C49" t="str">
            <v>NO</v>
          </cell>
          <cell r="D49">
            <v>0</v>
          </cell>
          <cell r="F49" t="str">
            <v>N</v>
          </cell>
        </row>
        <row r="50">
          <cell r="B50" t="str">
            <v>RESERVE_TO_COLL_TRANSFER</v>
          </cell>
          <cell r="D50">
            <v>0</v>
          </cell>
          <cell r="F50" t="str">
            <v>N</v>
          </cell>
        </row>
        <row r="51">
          <cell r="B51" t="str">
            <v>SEN_SWAP_TERM_PAYMENTS</v>
          </cell>
          <cell r="D51">
            <v>0</v>
          </cell>
          <cell r="F51" t="str">
            <v>N</v>
          </cell>
        </row>
        <row r="52">
          <cell r="B52" t="str">
            <v>STMNT_TO_NOTEHLD_1</v>
          </cell>
          <cell r="C52" t="str">
            <v>NO</v>
          </cell>
          <cell r="D52">
            <v>0</v>
          </cell>
          <cell r="F52" t="str">
            <v>N</v>
          </cell>
        </row>
        <row r="53">
          <cell r="B53" t="str">
            <v>STMNT_TO_NOTEHLD_2</v>
          </cell>
          <cell r="C53" t="str">
            <v>NO</v>
          </cell>
          <cell r="D53">
            <v>0</v>
          </cell>
          <cell r="F53" t="str">
            <v>N</v>
          </cell>
        </row>
        <row r="54">
          <cell r="B54" t="str">
            <v>STMNT_TO_NOTEHLD_3</v>
          </cell>
          <cell r="C54" t="str">
            <v>NO</v>
          </cell>
          <cell r="D54">
            <v>0</v>
          </cell>
          <cell r="F54" t="str">
            <v>N</v>
          </cell>
        </row>
        <row r="55">
          <cell r="B55" t="str">
            <v>STMNT_TO_NOTEHLD_4</v>
          </cell>
          <cell r="C55" t="str">
            <v>NO</v>
          </cell>
          <cell r="D55">
            <v>0</v>
          </cell>
          <cell r="F55" t="str">
            <v>N</v>
          </cell>
        </row>
        <row r="56">
          <cell r="B56" t="str">
            <v>STMNT_TO_NOTEHLD_5</v>
          </cell>
          <cell r="C56" t="str">
            <v>NO</v>
          </cell>
          <cell r="D56">
            <v>0</v>
          </cell>
          <cell r="F56" t="str">
            <v>N</v>
          </cell>
        </row>
        <row r="57">
          <cell r="B57" t="str">
            <v>STMNT_TO_NOTEHLD_6</v>
          </cell>
          <cell r="C57" t="str">
            <v>NO</v>
          </cell>
          <cell r="D57">
            <v>0</v>
          </cell>
          <cell r="F57" t="str">
            <v>N</v>
          </cell>
        </row>
        <row r="58">
          <cell r="B58" t="str">
            <v>SUB_SWAP_TERM_PAYMENTS</v>
          </cell>
          <cell r="D58">
            <v>0</v>
          </cell>
          <cell r="F58" t="str">
            <v>N</v>
          </cell>
        </row>
        <row r="59">
          <cell r="B59" t="str">
            <v>SWAP_REPLACEMENT_PROCEEDS</v>
          </cell>
          <cell r="D59">
            <v>0</v>
          </cell>
          <cell r="F59" t="str">
            <v>N</v>
          </cell>
        </row>
        <row r="60">
          <cell r="B60" t="str">
            <v>SWAP_TERM_RECEIPT</v>
          </cell>
          <cell r="D60">
            <v>0</v>
          </cell>
          <cell r="F60" t="str">
            <v>N</v>
          </cell>
        </row>
        <row r="61">
          <cell r="B61" t="str">
            <v>test</v>
          </cell>
          <cell r="D61">
            <v>0</v>
          </cell>
          <cell r="F61" t="str">
            <v>D</v>
          </cell>
        </row>
        <row r="62">
          <cell r="B62" t="str">
            <v>test2</v>
          </cell>
          <cell r="D62">
            <v>0</v>
          </cell>
          <cell r="F62" t="str">
            <v>N</v>
          </cell>
        </row>
        <row r="63">
          <cell r="B63" t="str">
            <v>WARRANT_PAY</v>
          </cell>
          <cell r="D63">
            <v>0</v>
          </cell>
          <cell r="F63" t="str">
            <v>N</v>
          </cell>
        </row>
        <row r="64">
          <cell r="B64" t="str">
            <v>YSA_BALANCE</v>
          </cell>
          <cell r="D64">
            <v>14990469.35</v>
          </cell>
          <cell r="F64" t="str">
            <v>N</v>
          </cell>
        </row>
        <row r="65">
          <cell r="B65" t="str">
            <v>_KeyABSID</v>
          </cell>
          <cell r="C65" t="str">
            <v>R15C</v>
          </cell>
          <cell r="F65" t="str">
            <v>C</v>
          </cell>
        </row>
        <row r="66">
          <cell r="B66" t="str">
            <v>_KeyDate</v>
          </cell>
          <cell r="E66">
            <v>43008</v>
          </cell>
          <cell r="F66" t="str">
            <v>D</v>
          </cell>
        </row>
        <row r="67">
          <cell r="B67" t="str">
            <v>_KeyPeriod</v>
          </cell>
          <cell r="D67">
            <v>23</v>
          </cell>
          <cell r="F67" t="str">
            <v>N</v>
          </cell>
        </row>
      </sheetData>
      <sheetData sheetId="2"/>
      <sheetData sheetId="3"/>
      <sheetData sheetId="4">
        <row r="1">
          <cell r="B1" t="str">
            <v>dataname</v>
          </cell>
          <cell r="C1" t="str">
            <v>cvalue</v>
          </cell>
          <cell r="D1" t="str">
            <v>nvalue</v>
          </cell>
          <cell r="E1" t="str">
            <v>dvalue</v>
          </cell>
          <cell r="F1" t="str">
            <v>datatype</v>
          </cell>
        </row>
        <row r="2">
          <cell r="B2" t="str">
            <v>0601_CUM_LOSS_CNT</v>
          </cell>
          <cell r="D2">
            <v>0</v>
          </cell>
          <cell r="F2" t="str">
            <v>N</v>
          </cell>
        </row>
        <row r="3">
          <cell r="B3" t="str">
            <v>0601_CUM_LOSS_AMT</v>
          </cell>
          <cell r="D3">
            <v>0</v>
          </cell>
          <cell r="F3" t="str">
            <v>N</v>
          </cell>
        </row>
        <row r="4">
          <cell r="B4" t="str">
            <v>0601_COLLATERAL_BALANCE</v>
          </cell>
          <cell r="D4">
            <v>1281676549.0699999</v>
          </cell>
          <cell r="F4" t="str">
            <v>N</v>
          </cell>
        </row>
        <row r="5">
          <cell r="B5" t="str">
            <v>DISTRIBUTION_DATE</v>
          </cell>
          <cell r="D5">
            <v>0</v>
          </cell>
          <cell r="E5">
            <v>42324</v>
          </cell>
          <cell r="F5" t="str">
            <v>D</v>
          </cell>
        </row>
        <row r="6">
          <cell r="B6" t="str">
            <v>COLL_END_DATE</v>
          </cell>
          <cell r="D6">
            <v>0</v>
          </cell>
          <cell r="E6">
            <v>42308</v>
          </cell>
          <cell r="F6" t="str">
            <v>D</v>
          </cell>
        </row>
        <row r="7">
          <cell r="B7" t="str">
            <v>CLOSING_DATE</v>
          </cell>
          <cell r="D7">
            <v>0</v>
          </cell>
          <cell r="E7">
            <v>42291</v>
          </cell>
          <cell r="F7" t="str">
            <v>D</v>
          </cell>
        </row>
        <row r="8">
          <cell r="B8" t="str">
            <v>NOTEBAL_A1</v>
          </cell>
          <cell r="D8">
            <v>260000000</v>
          </cell>
          <cell r="F8" t="str">
            <v>N</v>
          </cell>
        </row>
        <row r="9">
          <cell r="B9" t="str">
            <v>NOTEBAL_A2a</v>
          </cell>
          <cell r="D9">
            <v>360000000</v>
          </cell>
          <cell r="F9" t="str">
            <v>N</v>
          </cell>
        </row>
        <row r="10">
          <cell r="B10" t="str">
            <v>NOTEBAL_A2b</v>
          </cell>
          <cell r="D10">
            <v>100000000</v>
          </cell>
          <cell r="F10" t="str">
            <v>N</v>
          </cell>
        </row>
        <row r="11">
          <cell r="B11" t="str">
            <v>NOTEBAL_A3</v>
          </cell>
          <cell r="D11">
            <v>354000000</v>
          </cell>
          <cell r="F11" t="str">
            <v>N</v>
          </cell>
        </row>
        <row r="12">
          <cell r="B12" t="str">
            <v>NOTEBAL_A4</v>
          </cell>
          <cell r="D12">
            <v>106810000</v>
          </cell>
          <cell r="F12" t="str">
            <v>N</v>
          </cell>
        </row>
        <row r="13">
          <cell r="B13" t="str">
            <v>NOTEBAL_C</v>
          </cell>
          <cell r="D13">
            <v>49200825.439999998</v>
          </cell>
          <cell r="F13" t="str">
            <v>N</v>
          </cell>
        </row>
        <row r="14">
          <cell r="B14" t="str">
            <v>YIELD_SUPPLEMENT_ACCOUNT</v>
          </cell>
          <cell r="D14">
            <v>0</v>
          </cell>
          <cell r="F14" t="str">
            <v>N</v>
          </cell>
        </row>
        <row r="15">
          <cell r="B15" t="str">
            <v>0601_RESERVE_FUND</v>
          </cell>
          <cell r="D15">
            <v>3075027.06</v>
          </cell>
          <cell r="F15" t="str">
            <v>N</v>
          </cell>
        </row>
        <row r="16">
          <cell r="B16" t="str">
            <v>SHORTFALL_INTEREST_A1</v>
          </cell>
          <cell r="D16">
            <v>0</v>
          </cell>
          <cell r="F16" t="str">
            <v>N</v>
          </cell>
        </row>
        <row r="17">
          <cell r="B17" t="str">
            <v>SHORTFALL_INTEREST_A2a</v>
          </cell>
          <cell r="D17">
            <v>0</v>
          </cell>
          <cell r="F17" t="str">
            <v>N</v>
          </cell>
        </row>
        <row r="18">
          <cell r="B18" t="str">
            <v>SHORTFALL_INTEREST_A2b</v>
          </cell>
          <cell r="D18">
            <v>0</v>
          </cell>
          <cell r="F18" t="str">
            <v>N</v>
          </cell>
        </row>
        <row r="19">
          <cell r="B19" t="str">
            <v>SHORTFALL_INTEREST_A3</v>
          </cell>
          <cell r="D19">
            <v>0</v>
          </cell>
          <cell r="F19" t="str">
            <v>N</v>
          </cell>
        </row>
        <row r="20">
          <cell r="B20" t="str">
            <v>SHORTFALL_INTEREST_A4</v>
          </cell>
          <cell r="D20">
            <v>0</v>
          </cell>
          <cell r="F20" t="str">
            <v>N</v>
          </cell>
        </row>
        <row r="21">
          <cell r="B21" t="str">
            <v>SHORTFALL_CLASS_A1_PRIN</v>
          </cell>
          <cell r="D21">
            <v>0</v>
          </cell>
          <cell r="F21" t="str">
            <v>N</v>
          </cell>
        </row>
        <row r="22">
          <cell r="B22" t="str">
            <v>SHORTFALL_CLASS_A2a_PRIN</v>
          </cell>
          <cell r="D22">
            <v>0</v>
          </cell>
          <cell r="F22" t="str">
            <v>N</v>
          </cell>
        </row>
        <row r="23">
          <cell r="B23" t="str">
            <v>SHORTFALL_CLASS_A2b_PRIN</v>
          </cell>
          <cell r="D23">
            <v>0</v>
          </cell>
          <cell r="F23" t="str">
            <v>N</v>
          </cell>
        </row>
        <row r="24">
          <cell r="B24" t="str">
            <v>SHORTFALL_CLASS_A3_PRIN</v>
          </cell>
          <cell r="D24">
            <v>0</v>
          </cell>
          <cell r="F24" t="str">
            <v>N</v>
          </cell>
        </row>
        <row r="25">
          <cell r="B25" t="str">
            <v>SHORTFALL_CLASS_A4_PRIN</v>
          </cell>
          <cell r="D25">
            <v>0</v>
          </cell>
          <cell r="F25" t="str">
            <v>N</v>
          </cell>
        </row>
        <row r="26">
          <cell r="B26" t="str">
            <v>SHORTFALL_CERT_PRIN</v>
          </cell>
          <cell r="D26">
            <v>0</v>
          </cell>
          <cell r="F26" t="str">
            <v>N</v>
          </cell>
        </row>
        <row r="27">
          <cell r="B27" t="str">
            <v>SHORTFALL_SVC_FEE</v>
          </cell>
          <cell r="D27">
            <v>0</v>
          </cell>
          <cell r="F27" t="str">
            <v>N</v>
          </cell>
        </row>
        <row r="28">
          <cell r="B28" t="str">
            <v>SHORTFALL_SWAP_PAY</v>
          </cell>
          <cell r="D28">
            <v>0</v>
          </cell>
          <cell r="F28" t="str">
            <v>N</v>
          </cell>
        </row>
        <row r="29">
          <cell r="B29" t="str">
            <v>SHORTFALL_SR_SWAP_TRM_PAY</v>
          </cell>
          <cell r="D29">
            <v>0</v>
          </cell>
          <cell r="F29" t="str">
            <v>N</v>
          </cell>
        </row>
        <row r="30">
          <cell r="B30" t="str">
            <v>SHORTFALL_SUB_SWAP_TRM_PA</v>
          </cell>
          <cell r="D30">
            <v>0</v>
          </cell>
          <cell r="F30" t="str">
            <v>N</v>
          </cell>
        </row>
        <row r="31">
          <cell r="B31" t="str">
            <v>NET_LOSS_RATIO_PREV_2ND</v>
          </cell>
          <cell r="D31">
            <v>0</v>
          </cell>
          <cell r="F31" t="str">
            <v>N</v>
          </cell>
        </row>
        <row r="32">
          <cell r="B32" t="str">
            <v>NET_LOSS_RATIO_PREV</v>
          </cell>
          <cell r="D32">
            <v>0</v>
          </cell>
          <cell r="F32" t="str">
            <v>N</v>
          </cell>
        </row>
        <row r="33">
          <cell r="B33" t="str">
            <v>DELQ_RATIO_PREV_2ND</v>
          </cell>
          <cell r="D33">
            <v>0</v>
          </cell>
          <cell r="F33" t="str">
            <v>N</v>
          </cell>
        </row>
        <row r="34">
          <cell r="B34" t="str">
            <v>DELQ_RATIO_PREV</v>
          </cell>
          <cell r="D34">
            <v>0</v>
          </cell>
          <cell r="F34" t="str">
            <v>N</v>
          </cell>
        </row>
        <row r="35">
          <cell r="B35" t="str">
            <v>COLLATERAL_COUNT</v>
          </cell>
          <cell r="D35">
            <v>68271</v>
          </cell>
          <cell r="F35" t="str">
            <v>N</v>
          </cell>
        </row>
        <row r="36">
          <cell r="B36" t="str">
            <v>REIMBURSE_SVC_ADV</v>
          </cell>
          <cell r="D36">
            <v>0</v>
          </cell>
          <cell r="F36" t="str">
            <v>N</v>
          </cell>
        </row>
        <row r="37">
          <cell r="B37" t="str">
            <v>TOTAL_INT_ACCRUAL</v>
          </cell>
          <cell r="D37">
            <v>0</v>
          </cell>
          <cell r="F37" t="str">
            <v>N</v>
          </cell>
        </row>
        <row r="38">
          <cell r="B38" t="str">
            <v>INT_ACCRUAL_A1</v>
          </cell>
          <cell r="D38">
            <v>0</v>
          </cell>
          <cell r="F38" t="str">
            <v>N</v>
          </cell>
        </row>
        <row r="39">
          <cell r="B39" t="str">
            <v>INT_ACCRUAL_A2a</v>
          </cell>
          <cell r="D39">
            <v>0</v>
          </cell>
          <cell r="F39" t="str">
            <v>N</v>
          </cell>
        </row>
        <row r="40">
          <cell r="B40" t="str">
            <v>INT_ACCRUAL_A2b</v>
          </cell>
          <cell r="D40">
            <v>0</v>
          </cell>
          <cell r="F40" t="str">
            <v>N</v>
          </cell>
        </row>
        <row r="41">
          <cell r="B41" t="str">
            <v>INT_ACCRUAL_A3</v>
          </cell>
          <cell r="D41">
            <v>0</v>
          </cell>
          <cell r="F41" t="str">
            <v>N</v>
          </cell>
        </row>
        <row r="42">
          <cell r="B42" t="str">
            <v>INT_ACCRUAL_A4</v>
          </cell>
          <cell r="D42">
            <v>0</v>
          </cell>
          <cell r="F42" t="str">
            <v>N</v>
          </cell>
        </row>
        <row r="43">
          <cell r="B43" t="str">
            <v>OVERCOLLATERAL_BALANCE</v>
          </cell>
          <cell r="D43">
            <v>51665723.630000003</v>
          </cell>
          <cell r="F43" t="str">
            <v>N</v>
          </cell>
        </row>
        <row r="44">
          <cell r="B44" t="str">
            <v>DELQ_RATIO_PREV_3RD</v>
          </cell>
          <cell r="D44">
            <v>0</v>
          </cell>
          <cell r="F44" t="str">
            <v>N</v>
          </cell>
        </row>
        <row r="45">
          <cell r="B45" t="str">
            <v>DELQ_RATIO_PREV_3RD_AMT</v>
          </cell>
          <cell r="D45">
            <v>0</v>
          </cell>
          <cell r="F45" t="str">
            <v>N</v>
          </cell>
        </row>
        <row r="46">
          <cell r="B46" t="str">
            <v>DELQ_RATIO_PREV_2ND_AMT</v>
          </cell>
          <cell r="D46">
            <v>0</v>
          </cell>
          <cell r="E46" t="str">
            <v xml:space="preserve">  </v>
          </cell>
          <cell r="F46" t="str">
            <v>N</v>
          </cell>
        </row>
        <row r="47">
          <cell r="B47" t="str">
            <v>DELQ_RATIO_PREV_AMT</v>
          </cell>
          <cell r="D47">
            <v>0</v>
          </cell>
          <cell r="F47" t="str">
            <v>N</v>
          </cell>
        </row>
        <row r="48">
          <cell r="B48" t="str">
            <v>NET_LOSS_RATIO_PREV_3RD</v>
          </cell>
          <cell r="D48">
            <v>0</v>
          </cell>
          <cell r="F48" t="str">
            <v>N</v>
          </cell>
        </row>
      </sheetData>
      <sheetData sheetId="5"/>
      <sheetData sheetId="6">
        <row r="15">
          <cell r="C15">
            <v>360000000</v>
          </cell>
        </row>
        <row r="16">
          <cell r="C16">
            <v>100000000</v>
          </cell>
        </row>
        <row r="172">
          <cell r="E172">
            <v>61</v>
          </cell>
        </row>
        <row r="173">
          <cell r="E173">
            <v>21</v>
          </cell>
        </row>
        <row r="174">
          <cell r="E174">
            <v>2</v>
          </cell>
        </row>
      </sheetData>
      <sheetData sheetId="7"/>
      <sheetData sheetId="8"/>
      <sheetData sheetId="9"/>
      <sheetData sheetId="10"/>
      <sheetData sheetId="11"/>
      <sheetData sheetId="12">
        <row r="4">
          <cell r="B4">
            <v>541739059.08000004</v>
          </cell>
          <cell r="C4">
            <v>42693</v>
          </cell>
        </row>
        <row r="5">
          <cell r="B5">
            <v>517478663.33999997</v>
          </cell>
          <cell r="C5">
            <v>41621</v>
          </cell>
        </row>
        <row r="6">
          <cell r="B6">
            <v>15374560.720000001</v>
          </cell>
        </row>
        <row r="7">
          <cell r="B7">
            <v>14375261.83</v>
          </cell>
        </row>
        <row r="8">
          <cell r="B8">
            <v>526364498.36000001</v>
          </cell>
        </row>
        <row r="9">
          <cell r="B9">
            <v>503103401.50999999</v>
          </cell>
        </row>
        <row r="15">
          <cell r="B15">
            <v>259</v>
          </cell>
          <cell r="C15">
            <v>3738550.81</v>
          </cell>
          <cell r="D15">
            <v>7.224550643054539E-3</v>
          </cell>
        </row>
        <row r="16">
          <cell r="B16">
            <v>61</v>
          </cell>
          <cell r="C16">
            <v>1054156.8600000001</v>
          </cell>
          <cell r="D16">
            <v>2.0371020772065834E-3</v>
          </cell>
        </row>
        <row r="17">
          <cell r="B17">
            <v>21</v>
          </cell>
          <cell r="C17">
            <v>278000.59000000003</v>
          </cell>
          <cell r="D17">
            <v>5.3722135750618335E-4</v>
          </cell>
        </row>
        <row r="18">
          <cell r="B18">
            <v>2</v>
          </cell>
          <cell r="C18">
            <v>25974.77</v>
          </cell>
          <cell r="D18">
            <v>5.0194861817778465E-5</v>
          </cell>
        </row>
        <row r="19">
          <cell r="B19">
            <v>21</v>
          </cell>
          <cell r="C19">
            <v>205654.62</v>
          </cell>
        </row>
        <row r="20">
          <cell r="C20">
            <v>7068835.8399999999</v>
          </cell>
        </row>
        <row r="22">
          <cell r="B22">
            <v>1.6798441E-3</v>
          </cell>
          <cell r="C22">
            <v>1.9730269E-3</v>
          </cell>
        </row>
        <row r="23">
          <cell r="B23">
            <v>1.4172723999999999E-3</v>
          </cell>
          <cell r="C23">
            <v>1.7107258E-3</v>
          </cell>
        </row>
        <row r="24">
          <cell r="B24">
            <v>1.8269974E-3</v>
          </cell>
          <cell r="C24">
            <v>2.1759779999999999E-3</v>
          </cell>
        </row>
      </sheetData>
      <sheetData sheetId="13">
        <row r="6">
          <cell r="B6">
            <v>1030578.72</v>
          </cell>
        </row>
        <row r="7">
          <cell r="B7">
            <v>56474.85</v>
          </cell>
        </row>
        <row r="15">
          <cell r="B15">
            <v>24054741.120000001</v>
          </cell>
        </row>
        <row r="16">
          <cell r="B16">
            <v>254395.63</v>
          </cell>
        </row>
        <row r="28">
          <cell r="B28">
            <v>0</v>
          </cell>
        </row>
        <row r="29">
          <cell r="B29">
            <v>0</v>
          </cell>
        </row>
        <row r="31">
          <cell r="B31">
            <v>2.3492496500000001E-2</v>
          </cell>
        </row>
        <row r="32">
          <cell r="B32">
            <v>35.275013999999999</v>
          </cell>
        </row>
        <row r="34">
          <cell r="B34">
            <v>5.5224799999999998E-3</v>
          </cell>
        </row>
        <row r="35">
          <cell r="B35">
            <v>6.0667688000000004E-3</v>
          </cell>
        </row>
        <row r="36">
          <cell r="B36">
            <v>6.3390340000000003E-4</v>
          </cell>
        </row>
      </sheetData>
      <sheetData sheetId="14">
        <row r="4">
          <cell r="B4">
            <v>3075027.0636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3075027.0636</v>
          </cell>
        </row>
        <row r="8">
          <cell r="B8">
            <v>3075027.0635999995</v>
          </cell>
        </row>
      </sheetData>
      <sheetData sheetId="15"/>
      <sheetData sheetId="16">
        <row r="3">
          <cell r="B3" t="str">
            <v>NO</v>
          </cell>
        </row>
        <row r="4">
          <cell r="B4" t="str">
            <v>No</v>
          </cell>
        </row>
        <row r="7">
          <cell r="C7">
            <v>25396190.32</v>
          </cell>
        </row>
        <row r="9">
          <cell r="B9">
            <v>31014.79</v>
          </cell>
          <cell r="C9">
            <v>31014.79</v>
          </cell>
        </row>
        <row r="10">
          <cell r="B10">
            <v>451449.21590000001</v>
          </cell>
          <cell r="C10">
            <v>451449.21590000001</v>
          </cell>
          <cell r="E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9278.93</v>
          </cell>
        </row>
        <row r="15">
          <cell r="C15">
            <v>4850.57</v>
          </cell>
        </row>
        <row r="16">
          <cell r="C16">
            <v>404150</v>
          </cell>
        </row>
        <row r="17">
          <cell r="C17">
            <v>148643.92000000001</v>
          </cell>
        </row>
        <row r="18">
          <cell r="C18">
            <v>0</v>
          </cell>
        </row>
        <row r="19">
          <cell r="C19">
            <v>12798526.6330426</v>
          </cell>
        </row>
        <row r="20">
          <cell r="C20">
            <v>3555146.2869564798</v>
          </cell>
        </row>
        <row r="21">
          <cell r="C21">
            <v>6907423.9300009441</v>
          </cell>
        </row>
        <row r="22">
          <cell r="C22">
            <v>0</v>
          </cell>
        </row>
        <row r="23">
          <cell r="C23">
            <v>0</v>
          </cell>
        </row>
      </sheetData>
      <sheetData sheetId="17">
        <row r="4">
          <cell r="B4">
            <v>260000000</v>
          </cell>
          <cell r="C4">
            <v>0</v>
          </cell>
          <cell r="F4">
            <v>4.0000000000000001E-3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</row>
        <row r="5">
          <cell r="B5">
            <v>360000000</v>
          </cell>
          <cell r="C5">
            <v>12798526.6330426</v>
          </cell>
          <cell r="F5">
            <v>8.6999999999999994E-3</v>
          </cell>
          <cell r="H5">
            <v>9278.93</v>
          </cell>
          <cell r="I5">
            <v>0</v>
          </cell>
          <cell r="J5">
            <v>0</v>
          </cell>
          <cell r="K5">
            <v>9278.93</v>
          </cell>
          <cell r="L5">
            <v>0</v>
          </cell>
          <cell r="M5">
            <v>0</v>
          </cell>
          <cell r="N5">
            <v>12798526.6330426</v>
          </cell>
          <cell r="O5">
            <v>0</v>
          </cell>
          <cell r="P5">
            <v>0</v>
          </cell>
        </row>
        <row r="6">
          <cell r="B6">
            <v>100000000</v>
          </cell>
          <cell r="C6">
            <v>3555146.2869564798</v>
          </cell>
          <cell r="F6">
            <v>1.5844400000000002E-2</v>
          </cell>
          <cell r="H6">
            <v>4850.57</v>
          </cell>
          <cell r="I6">
            <v>0</v>
          </cell>
          <cell r="J6">
            <v>0</v>
          </cell>
          <cell r="K6">
            <v>4850.57</v>
          </cell>
          <cell r="L6">
            <v>0</v>
          </cell>
          <cell r="M6">
            <v>0</v>
          </cell>
          <cell r="N6">
            <v>3555146.2869564798</v>
          </cell>
          <cell r="O6">
            <v>0</v>
          </cell>
          <cell r="P6">
            <v>0</v>
          </cell>
        </row>
        <row r="7">
          <cell r="B7">
            <v>354000000</v>
          </cell>
          <cell r="C7">
            <v>354000000</v>
          </cell>
          <cell r="F7">
            <v>1.37E-2</v>
          </cell>
          <cell r="H7">
            <v>404150</v>
          </cell>
          <cell r="I7">
            <v>0</v>
          </cell>
          <cell r="J7">
            <v>0</v>
          </cell>
          <cell r="K7">
            <v>404150</v>
          </cell>
          <cell r="L7">
            <v>0</v>
          </cell>
          <cell r="M7">
            <v>0</v>
          </cell>
          <cell r="N7">
            <v>6907423.9300009441</v>
          </cell>
          <cell r="O7">
            <v>0</v>
          </cell>
          <cell r="P7">
            <v>347092576.06999904</v>
          </cell>
        </row>
        <row r="8">
          <cell r="B8">
            <v>106810000</v>
          </cell>
          <cell r="C8">
            <v>106810000</v>
          </cell>
          <cell r="F8">
            <v>1.67E-2</v>
          </cell>
          <cell r="H8">
            <v>148643.92000000001</v>
          </cell>
          <cell r="I8">
            <v>0</v>
          </cell>
          <cell r="K8">
            <v>148643.92000000001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106810000</v>
          </cell>
        </row>
        <row r="9">
          <cell r="B9">
            <v>49200825.439999998</v>
          </cell>
          <cell r="C9">
            <v>49200825.439999998</v>
          </cell>
          <cell r="M9">
            <v>0</v>
          </cell>
          <cell r="N9">
            <v>0</v>
          </cell>
          <cell r="O9">
            <v>0</v>
          </cell>
          <cell r="P9">
            <v>49200825.439999998</v>
          </cell>
        </row>
        <row r="15">
          <cell r="C15">
            <v>42291</v>
          </cell>
        </row>
        <row r="16">
          <cell r="C16">
            <v>42324</v>
          </cell>
        </row>
        <row r="17">
          <cell r="C17">
            <v>42993</v>
          </cell>
        </row>
        <row r="18">
          <cell r="C18">
            <v>43024</v>
          </cell>
        </row>
        <row r="19">
          <cell r="C19">
            <v>42978</v>
          </cell>
        </row>
        <row r="20">
          <cell r="C20">
            <v>43008</v>
          </cell>
        </row>
        <row r="24">
          <cell r="C24">
            <v>43419</v>
          </cell>
        </row>
        <row r="30">
          <cell r="C30">
            <v>30</v>
          </cell>
        </row>
        <row r="31">
          <cell r="C31">
            <v>31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276"/>
  <sheetViews>
    <sheetView tabSelected="1" workbookViewId="0">
      <selection activeCell="B7" sqref="B7"/>
    </sheetView>
  </sheetViews>
  <sheetFormatPr defaultRowHeight="18" x14ac:dyDescent="0.25"/>
  <cols>
    <col min="1" max="1" width="34.5703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85546875" style="4" customWidth="1"/>
    <col min="7" max="7" width="34.5703125" style="87" customWidth="1"/>
    <col min="8" max="9" width="34.5703125" style="3" customWidth="1"/>
    <col min="10" max="10" width="9.140625" style="3"/>
    <col min="11" max="11" width="9.5703125" style="3" bestFit="1" customWidth="1"/>
    <col min="12" max="16384" width="9.140625" style="3"/>
  </cols>
  <sheetData>
    <row r="1" spans="1:13" x14ac:dyDescent="0.25">
      <c r="A1" s="1" t="s">
        <v>0</v>
      </c>
      <c r="B1" s="2"/>
    </row>
    <row r="2" spans="1:13" ht="15.75" customHeight="1" x14ac:dyDescent="0.3">
      <c r="A2" s="2"/>
      <c r="B2" s="2"/>
      <c r="C2" s="5"/>
    </row>
    <row r="3" spans="1:13" ht="15.75" customHeight="1" x14ac:dyDescent="0.3">
      <c r="A3" s="2" t="s">
        <v>1</v>
      </c>
      <c r="B3" s="6">
        <v>43100</v>
      </c>
      <c r="C3" s="7" t="s">
        <v>2</v>
      </c>
      <c r="D3" s="3">
        <v>30</v>
      </c>
      <c r="E3" s="3" t="s">
        <v>3</v>
      </c>
      <c r="F3" s="8">
        <v>43070</v>
      </c>
      <c r="G3" s="3"/>
    </row>
    <row r="4" spans="1:13" ht="15.75" customHeight="1" x14ac:dyDescent="0.3">
      <c r="A4" s="2" t="s">
        <v>4</v>
      </c>
      <c r="B4" s="6">
        <v>43116</v>
      </c>
      <c r="C4" s="7" t="s">
        <v>5</v>
      </c>
      <c r="D4" s="9">
        <v>32</v>
      </c>
      <c r="E4" s="3" t="s">
        <v>6</v>
      </c>
      <c r="F4" s="8">
        <v>43100</v>
      </c>
      <c r="G4" s="3"/>
    </row>
    <row r="5" spans="1:13" ht="17.25" customHeight="1" x14ac:dyDescent="0.3">
      <c r="A5" s="2"/>
      <c r="B5" s="2"/>
      <c r="C5" s="5"/>
      <c r="E5" s="3" t="s">
        <v>7</v>
      </c>
      <c r="F5" s="8">
        <v>43084</v>
      </c>
      <c r="G5" s="3"/>
    </row>
    <row r="6" spans="1:13" ht="15.75" customHeight="1" x14ac:dyDescent="0.3">
      <c r="A6" s="2"/>
      <c r="B6" s="2"/>
      <c r="C6" s="5"/>
      <c r="E6" s="3" t="s">
        <v>8</v>
      </c>
      <c r="F6" s="8">
        <v>43116</v>
      </c>
      <c r="G6" s="3"/>
    </row>
    <row r="7" spans="1:13" x14ac:dyDescent="0.25">
      <c r="A7" s="10"/>
      <c r="B7" s="11"/>
      <c r="C7" s="12"/>
      <c r="D7" s="12"/>
      <c r="E7" s="10"/>
      <c r="F7" s="13"/>
    </row>
    <row r="8" spans="1:13" x14ac:dyDescent="0.25">
      <c r="A8" s="10"/>
      <c r="B8" s="10"/>
      <c r="C8" s="12"/>
      <c r="D8" s="12"/>
      <c r="E8" s="10"/>
      <c r="F8" s="13"/>
    </row>
    <row r="9" spans="1:13" x14ac:dyDescent="0.25">
      <c r="A9" s="14"/>
      <c r="B9" s="15" t="s">
        <v>9</v>
      </c>
      <c r="C9" s="16" t="s">
        <v>10</v>
      </c>
      <c r="D9" s="16" t="s">
        <v>11</v>
      </c>
      <c r="E9" s="16" t="s">
        <v>12</v>
      </c>
      <c r="F9" s="17" t="s">
        <v>13</v>
      </c>
    </row>
    <row r="10" spans="1:13" x14ac:dyDescent="0.25">
      <c r="A10" s="14" t="s">
        <v>14</v>
      </c>
      <c r="B10" s="18"/>
      <c r="C10" s="88">
        <v>1281676549.0699999</v>
      </c>
      <c r="D10" s="20">
        <v>470113119.22000003</v>
      </c>
      <c r="E10" s="21">
        <v>448779375.52999997</v>
      </c>
      <c r="F10" s="22">
        <v>0.36485806974053459</v>
      </c>
      <c r="G10" s="89"/>
      <c r="H10" s="65"/>
      <c r="I10" s="65"/>
      <c r="J10" s="65"/>
      <c r="K10" s="65"/>
      <c r="L10" s="65"/>
      <c r="M10" s="65"/>
    </row>
    <row r="11" spans="1:13" x14ac:dyDescent="0.25">
      <c r="A11" s="14" t="s">
        <v>15</v>
      </c>
      <c r="B11" s="18"/>
      <c r="C11" s="90">
        <v>51665723.630000003</v>
      </c>
      <c r="D11" s="20">
        <v>12438964.220000001</v>
      </c>
      <c r="E11" s="21">
        <v>11575210.060000001</v>
      </c>
      <c r="F11" s="22"/>
      <c r="G11" s="89"/>
      <c r="H11" s="65"/>
      <c r="I11" s="65"/>
      <c r="J11" s="65"/>
      <c r="K11" s="65"/>
      <c r="L11" s="65"/>
      <c r="M11" s="65"/>
    </row>
    <row r="12" spans="1:13" x14ac:dyDescent="0.25">
      <c r="A12" s="14" t="s">
        <v>16</v>
      </c>
      <c r="B12" s="18"/>
      <c r="C12" s="91">
        <v>1230010825.4399998</v>
      </c>
      <c r="D12" s="20">
        <v>457674155</v>
      </c>
      <c r="E12" s="21">
        <v>437204165.46999997</v>
      </c>
      <c r="F12" s="22"/>
      <c r="G12" s="89"/>
      <c r="H12" s="65"/>
      <c r="I12" s="65"/>
      <c r="J12" s="65"/>
      <c r="K12" s="65"/>
      <c r="L12" s="65"/>
      <c r="M12" s="65"/>
    </row>
    <row r="13" spans="1:13" x14ac:dyDescent="0.25">
      <c r="A13" s="14" t="s">
        <v>17</v>
      </c>
      <c r="B13" s="10"/>
      <c r="C13" s="91">
        <v>1230010825.4400001</v>
      </c>
      <c r="D13" s="20">
        <v>457674154.99999899</v>
      </c>
      <c r="E13" s="21">
        <v>437204165.46999896</v>
      </c>
      <c r="F13" s="22">
        <v>0.35544741267915431</v>
      </c>
      <c r="G13" s="89"/>
      <c r="H13" s="39"/>
      <c r="I13" s="65"/>
      <c r="J13" s="65"/>
      <c r="K13" s="65"/>
      <c r="L13" s="65"/>
      <c r="M13" s="65"/>
    </row>
    <row r="14" spans="1:13" x14ac:dyDescent="0.25">
      <c r="A14" s="25" t="s">
        <v>18</v>
      </c>
      <c r="B14" s="26">
        <v>4.0000000000000001E-3</v>
      </c>
      <c r="C14" s="90">
        <v>260000000</v>
      </c>
      <c r="D14" s="20">
        <v>0</v>
      </c>
      <c r="E14" s="21">
        <v>0</v>
      </c>
      <c r="F14" s="22">
        <v>0</v>
      </c>
      <c r="H14" s="39"/>
      <c r="I14" s="65"/>
      <c r="J14" s="65"/>
      <c r="K14" s="65"/>
      <c r="L14" s="65"/>
      <c r="M14" s="65"/>
    </row>
    <row r="15" spans="1:13" x14ac:dyDescent="0.25">
      <c r="A15" s="25" t="s">
        <v>19</v>
      </c>
      <c r="B15" s="26">
        <v>8.6999999999999994E-3</v>
      </c>
      <c r="C15" s="90">
        <v>360000000</v>
      </c>
      <c r="D15" s="20">
        <v>0</v>
      </c>
      <c r="E15" s="21">
        <v>0</v>
      </c>
      <c r="F15" s="22">
        <v>0</v>
      </c>
      <c r="G15" s="89"/>
      <c r="I15" s="65"/>
      <c r="J15" s="65"/>
      <c r="K15" s="65"/>
      <c r="L15" s="65"/>
      <c r="M15" s="65"/>
    </row>
    <row r="16" spans="1:13" x14ac:dyDescent="0.25">
      <c r="A16" s="25" t="s">
        <v>20</v>
      </c>
      <c r="B16" s="26">
        <v>1.82703E-2</v>
      </c>
      <c r="C16" s="90">
        <v>100000000</v>
      </c>
      <c r="D16" s="20">
        <v>0</v>
      </c>
      <c r="E16" s="21">
        <v>0</v>
      </c>
      <c r="F16" s="22">
        <v>0</v>
      </c>
      <c r="G16" s="89"/>
      <c r="I16" s="65"/>
      <c r="J16" s="65"/>
      <c r="K16" s="65"/>
      <c r="L16" s="65"/>
      <c r="M16" s="65"/>
    </row>
    <row r="17" spans="1:13" x14ac:dyDescent="0.25">
      <c r="A17" s="25" t="s">
        <v>21</v>
      </c>
      <c r="B17" s="26">
        <v>1.37E-2</v>
      </c>
      <c r="C17" s="90">
        <v>354000000</v>
      </c>
      <c r="D17" s="20">
        <v>301663329.55999899</v>
      </c>
      <c r="E17" s="21">
        <v>281193340.02999896</v>
      </c>
      <c r="F17" s="22">
        <v>0.79433146901129648</v>
      </c>
      <c r="I17" s="65"/>
      <c r="J17" s="65"/>
      <c r="K17" s="65"/>
      <c r="L17" s="65"/>
      <c r="M17" s="65"/>
    </row>
    <row r="18" spans="1:13" x14ac:dyDescent="0.25">
      <c r="A18" s="25" t="s">
        <v>22</v>
      </c>
      <c r="B18" s="26">
        <v>1.67E-2</v>
      </c>
      <c r="C18" s="90">
        <v>106810000</v>
      </c>
      <c r="D18" s="20">
        <v>106810000</v>
      </c>
      <c r="E18" s="21">
        <v>106810000</v>
      </c>
      <c r="F18" s="22">
        <v>1</v>
      </c>
      <c r="I18" s="65"/>
      <c r="J18" s="65"/>
      <c r="K18" s="65"/>
      <c r="L18" s="65"/>
      <c r="M18" s="65"/>
    </row>
    <row r="19" spans="1:13" x14ac:dyDescent="0.25">
      <c r="A19" s="25" t="s">
        <v>23</v>
      </c>
      <c r="B19" s="26">
        <v>0</v>
      </c>
      <c r="C19" s="90">
        <v>49200825.439999998</v>
      </c>
      <c r="D19" s="20">
        <v>49200825.439999998</v>
      </c>
      <c r="E19" s="21">
        <v>49200825.439999998</v>
      </c>
      <c r="F19" s="22">
        <v>1</v>
      </c>
      <c r="I19" s="65"/>
      <c r="J19" s="65"/>
      <c r="K19" s="65"/>
      <c r="L19" s="65"/>
      <c r="M19" s="65"/>
    </row>
    <row r="20" spans="1:13" x14ac:dyDescent="0.25">
      <c r="A20" s="27"/>
      <c r="B20" s="28"/>
      <c r="C20" s="29"/>
      <c r="D20" s="29"/>
      <c r="E20" s="29"/>
      <c r="F20" s="30"/>
    </row>
    <row r="21" spans="1:13" x14ac:dyDescent="0.25">
      <c r="A21" s="27"/>
      <c r="B21" s="28"/>
      <c r="C21" s="29"/>
      <c r="D21" s="29"/>
      <c r="E21" s="29"/>
      <c r="F21" s="31"/>
    </row>
    <row r="22" spans="1:13" ht="54" x14ac:dyDescent="0.25">
      <c r="A22" s="27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25">
      <c r="A23" s="27" t="s">
        <v>18</v>
      </c>
      <c r="B23" s="20">
        <v>0</v>
      </c>
      <c r="C23" s="20">
        <v>0</v>
      </c>
      <c r="D23" s="34">
        <v>0</v>
      </c>
      <c r="E23" s="35">
        <v>0</v>
      </c>
      <c r="F23" s="31"/>
      <c r="G23" s="89"/>
    </row>
    <row r="24" spans="1:13" x14ac:dyDescent="0.25">
      <c r="A24" s="27" t="s">
        <v>19</v>
      </c>
      <c r="B24" s="20">
        <v>0</v>
      </c>
      <c r="C24" s="20">
        <v>0</v>
      </c>
      <c r="D24" s="34">
        <v>0</v>
      </c>
      <c r="E24" s="35">
        <v>0</v>
      </c>
      <c r="F24" s="31"/>
      <c r="G24" s="89"/>
    </row>
    <row r="25" spans="1:13" x14ac:dyDescent="0.25">
      <c r="A25" s="27" t="s">
        <v>20</v>
      </c>
      <c r="B25" s="20">
        <v>0</v>
      </c>
      <c r="C25" s="20">
        <v>0</v>
      </c>
      <c r="D25" s="34">
        <v>0</v>
      </c>
      <c r="E25" s="35">
        <v>0</v>
      </c>
      <c r="F25" s="31"/>
    </row>
    <row r="26" spans="1:13" x14ac:dyDescent="0.25">
      <c r="A26" s="27" t="s">
        <v>21</v>
      </c>
      <c r="B26" s="20">
        <v>20469989.530000031</v>
      </c>
      <c r="C26" s="20">
        <v>344398.97</v>
      </c>
      <c r="D26" s="34">
        <v>57.824829180791049</v>
      </c>
      <c r="E26" s="35">
        <v>0.9728784463276835</v>
      </c>
      <c r="F26" s="31"/>
    </row>
    <row r="27" spans="1:13" x14ac:dyDescent="0.25">
      <c r="A27" s="27" t="s">
        <v>22</v>
      </c>
      <c r="B27" s="20">
        <v>0</v>
      </c>
      <c r="C27" s="20">
        <v>148643.92000000001</v>
      </c>
      <c r="D27" s="34">
        <v>0</v>
      </c>
      <c r="E27" s="35">
        <v>1.391666697874731</v>
      </c>
      <c r="F27" s="31"/>
    </row>
    <row r="28" spans="1:13" x14ac:dyDescent="0.25">
      <c r="A28" s="27" t="s">
        <v>23</v>
      </c>
      <c r="B28" s="20">
        <v>0</v>
      </c>
      <c r="C28" s="20">
        <v>0</v>
      </c>
      <c r="D28" s="34">
        <v>0</v>
      </c>
      <c r="E28" s="35">
        <v>0</v>
      </c>
      <c r="F28" s="31"/>
    </row>
    <row r="29" spans="1:13" ht="18.75" thickBot="1" x14ac:dyDescent="0.3">
      <c r="A29" s="36" t="s">
        <v>28</v>
      </c>
      <c r="B29" s="37">
        <v>20469989.530000031</v>
      </c>
      <c r="C29" s="37">
        <v>493042.89</v>
      </c>
      <c r="D29" s="38"/>
      <c r="E29" s="29"/>
      <c r="F29" s="31"/>
    </row>
    <row r="30" spans="1:13" x14ac:dyDescent="0.25">
      <c r="B30" s="39"/>
      <c r="C30" s="39"/>
      <c r="D30" s="40"/>
      <c r="E30" s="39"/>
      <c r="F30" s="41"/>
    </row>
    <row r="31" spans="1:13" x14ac:dyDescent="0.25">
      <c r="A31" s="42"/>
      <c r="B31" s="43"/>
      <c r="C31" s="39"/>
      <c r="D31" s="39"/>
      <c r="E31" s="39"/>
      <c r="F31" s="41"/>
    </row>
    <row r="32" spans="1:13" x14ac:dyDescent="0.25">
      <c r="A32" s="3" t="s">
        <v>29</v>
      </c>
      <c r="E32" s="44"/>
    </row>
    <row r="33" spans="1:7" x14ac:dyDescent="0.25">
      <c r="E33" s="44"/>
      <c r="F33" s="45"/>
      <c r="G33" s="92"/>
    </row>
    <row r="34" spans="1:7" x14ac:dyDescent="0.25">
      <c r="A34" s="42" t="s">
        <v>30</v>
      </c>
      <c r="F34" s="45"/>
      <c r="G34" s="92"/>
    </row>
    <row r="35" spans="1:7" x14ac:dyDescent="0.25">
      <c r="A35" s="46" t="s">
        <v>31</v>
      </c>
      <c r="E35" s="47">
        <v>895076.71</v>
      </c>
      <c r="F35" s="48"/>
      <c r="G35" s="93"/>
    </row>
    <row r="36" spans="1:7" x14ac:dyDescent="0.25">
      <c r="A36" s="46" t="s">
        <v>32</v>
      </c>
      <c r="E36" s="49">
        <v>0</v>
      </c>
      <c r="F36" s="48"/>
      <c r="G36" s="93"/>
    </row>
    <row r="37" spans="1:7" x14ac:dyDescent="0.25">
      <c r="A37" s="42" t="s">
        <v>33</v>
      </c>
      <c r="E37" s="47">
        <v>895076.71</v>
      </c>
      <c r="F37" s="48"/>
      <c r="G37" s="93"/>
    </row>
    <row r="38" spans="1:7" x14ac:dyDescent="0.25">
      <c r="E38" s="50"/>
      <c r="F38" s="48"/>
      <c r="G38" s="93"/>
    </row>
    <row r="39" spans="1:7" x14ac:dyDescent="0.25">
      <c r="A39" s="42" t="s">
        <v>34</v>
      </c>
      <c r="E39" s="50"/>
      <c r="F39" s="48"/>
      <c r="G39" s="93"/>
    </row>
    <row r="40" spans="1:7" x14ac:dyDescent="0.25">
      <c r="A40" s="46" t="s">
        <v>35</v>
      </c>
      <c r="E40" s="47">
        <v>20943991.199999999</v>
      </c>
      <c r="F40" s="48"/>
      <c r="G40" s="93"/>
    </row>
    <row r="41" spans="1:7" x14ac:dyDescent="0.25">
      <c r="A41" s="46" t="s">
        <v>36</v>
      </c>
      <c r="E41" s="49">
        <v>0</v>
      </c>
      <c r="F41" s="48"/>
      <c r="G41" s="93"/>
    </row>
    <row r="42" spans="1:7" x14ac:dyDescent="0.25">
      <c r="A42" s="42" t="s">
        <v>37</v>
      </c>
      <c r="E42" s="47">
        <v>20943991.199999999</v>
      </c>
      <c r="F42" s="48"/>
      <c r="G42" s="93"/>
    </row>
    <row r="43" spans="1:7" x14ac:dyDescent="0.25">
      <c r="A43" s="46"/>
      <c r="E43" s="51"/>
      <c r="F43" s="48"/>
      <c r="G43" s="93"/>
    </row>
    <row r="44" spans="1:7" x14ac:dyDescent="0.25">
      <c r="A44" s="42" t="s">
        <v>38</v>
      </c>
      <c r="E44" s="47">
        <v>200482.19</v>
      </c>
      <c r="F44" s="48"/>
      <c r="G44" s="93"/>
    </row>
    <row r="45" spans="1:7" x14ac:dyDescent="0.25">
      <c r="A45" s="42" t="s">
        <v>39</v>
      </c>
      <c r="E45" s="47">
        <v>63827.92</v>
      </c>
      <c r="F45" s="48"/>
      <c r="G45" s="93"/>
    </row>
    <row r="46" spans="1:7" x14ac:dyDescent="0.25">
      <c r="A46" s="42"/>
      <c r="E46" s="52"/>
      <c r="F46" s="48"/>
      <c r="G46" s="93"/>
    </row>
    <row r="47" spans="1:7" ht="18.75" thickBot="1" x14ac:dyDescent="0.3">
      <c r="A47" s="3" t="s">
        <v>40</v>
      </c>
      <c r="E47" s="53">
        <v>22103378.020000003</v>
      </c>
      <c r="F47" s="48"/>
      <c r="G47" s="93"/>
    </row>
    <row r="48" spans="1:7" ht="18.75" thickTop="1" x14ac:dyDescent="0.25">
      <c r="E48" s="54"/>
      <c r="F48" s="48"/>
      <c r="G48" s="93"/>
    </row>
    <row r="49" spans="1:7" x14ac:dyDescent="0.25">
      <c r="A49" s="3" t="s">
        <v>41</v>
      </c>
      <c r="D49" s="55"/>
      <c r="E49" s="56"/>
      <c r="F49" s="48"/>
      <c r="G49" s="93"/>
    </row>
    <row r="50" spans="1:7" x14ac:dyDescent="0.25">
      <c r="D50" s="57" t="s">
        <v>42</v>
      </c>
      <c r="E50" s="57" t="s">
        <v>43</v>
      </c>
      <c r="F50" s="48"/>
      <c r="G50" s="93"/>
    </row>
    <row r="51" spans="1:7" x14ac:dyDescent="0.25">
      <c r="A51" s="42" t="s">
        <v>44</v>
      </c>
      <c r="D51" s="58">
        <v>39845</v>
      </c>
      <c r="E51" s="52">
        <v>457674155</v>
      </c>
      <c r="F51" s="48"/>
      <c r="G51" s="93"/>
    </row>
    <row r="52" spans="1:7" x14ac:dyDescent="0.25">
      <c r="A52" s="42" t="s">
        <v>45</v>
      </c>
      <c r="D52" s="59"/>
      <c r="E52" s="49">
        <v>20469989.530000031</v>
      </c>
      <c r="F52" s="48"/>
      <c r="G52" s="93"/>
    </row>
    <row r="53" spans="1:7" x14ac:dyDescent="0.25">
      <c r="A53" s="42"/>
      <c r="D53" s="60">
        <v>39206</v>
      </c>
      <c r="E53" s="61">
        <v>437204165.46999997</v>
      </c>
      <c r="F53" s="48"/>
      <c r="G53" s="93"/>
    </row>
    <row r="54" spans="1:7" x14ac:dyDescent="0.25">
      <c r="F54" s="48"/>
      <c r="G54" s="93"/>
    </row>
    <row r="55" spans="1:7" x14ac:dyDescent="0.25">
      <c r="A55" s="3" t="s">
        <v>46</v>
      </c>
      <c r="E55" s="55"/>
      <c r="F55" s="48"/>
      <c r="G55" s="93"/>
    </row>
    <row r="56" spans="1:7" x14ac:dyDescent="0.25">
      <c r="F56" s="48"/>
      <c r="G56" s="93"/>
    </row>
    <row r="57" spans="1:7" x14ac:dyDescent="0.25">
      <c r="A57" s="42" t="s">
        <v>40</v>
      </c>
      <c r="E57" s="62">
        <v>22103378.020000003</v>
      </c>
      <c r="F57" s="48"/>
      <c r="G57" s="93"/>
    </row>
    <row r="58" spans="1:7" x14ac:dyDescent="0.25">
      <c r="A58" s="42" t="s">
        <v>47</v>
      </c>
      <c r="E58" s="62">
        <v>0</v>
      </c>
      <c r="F58" s="48"/>
      <c r="G58" s="93"/>
    </row>
    <row r="59" spans="1:7" x14ac:dyDescent="0.25">
      <c r="A59" s="42" t="s">
        <v>48</v>
      </c>
      <c r="E59" s="63">
        <v>22103378.020000003</v>
      </c>
      <c r="F59" s="48"/>
      <c r="G59" s="93"/>
    </row>
    <row r="60" spans="1:7" x14ac:dyDescent="0.25">
      <c r="F60" s="48"/>
      <c r="G60" s="93"/>
    </row>
    <row r="61" spans="1:7" x14ac:dyDescent="0.25">
      <c r="A61" s="42" t="s">
        <v>49</v>
      </c>
      <c r="E61" s="39">
        <v>49212.19</v>
      </c>
      <c r="F61" s="48"/>
      <c r="G61" s="93"/>
    </row>
    <row r="62" spans="1:7" x14ac:dyDescent="0.25">
      <c r="F62" s="48"/>
      <c r="G62" s="93"/>
    </row>
    <row r="63" spans="1:7" x14ac:dyDescent="0.25">
      <c r="A63" s="42" t="s">
        <v>50</v>
      </c>
      <c r="F63" s="48"/>
      <c r="G63" s="93"/>
    </row>
    <row r="64" spans="1:7" x14ac:dyDescent="0.25">
      <c r="A64" s="46" t="s">
        <v>51</v>
      </c>
      <c r="E64" s="62">
        <v>391760.93</v>
      </c>
      <c r="F64" s="48"/>
      <c r="G64" s="93"/>
    </row>
    <row r="65" spans="1:7" x14ac:dyDescent="0.25">
      <c r="A65" s="46" t="s">
        <v>52</v>
      </c>
      <c r="E65" s="62">
        <v>391760.93</v>
      </c>
      <c r="F65" s="48"/>
      <c r="G65" s="93"/>
    </row>
    <row r="66" spans="1:7" x14ac:dyDescent="0.25">
      <c r="A66" s="46" t="s">
        <v>53</v>
      </c>
      <c r="E66" s="63">
        <v>0</v>
      </c>
      <c r="F66" s="48"/>
      <c r="G66" s="93"/>
    </row>
    <row r="67" spans="1:7" x14ac:dyDescent="0.25">
      <c r="F67" s="48"/>
      <c r="G67" s="93"/>
    </row>
    <row r="68" spans="1:7" x14ac:dyDescent="0.25">
      <c r="A68" s="42" t="s">
        <v>54</v>
      </c>
      <c r="F68" s="48"/>
      <c r="G68" s="93"/>
    </row>
    <row r="69" spans="1:7" x14ac:dyDescent="0.25">
      <c r="A69" s="46" t="s">
        <v>55</v>
      </c>
      <c r="F69" s="48"/>
      <c r="G69" s="93"/>
    </row>
    <row r="70" spans="1:7" x14ac:dyDescent="0.25">
      <c r="A70" s="64" t="s">
        <v>56</v>
      </c>
      <c r="E70" s="62">
        <v>0</v>
      </c>
      <c r="F70" s="48"/>
      <c r="G70" s="93"/>
    </row>
    <row r="71" spans="1:7" x14ac:dyDescent="0.25">
      <c r="A71" s="64" t="s">
        <v>57</v>
      </c>
      <c r="E71" s="62">
        <v>0</v>
      </c>
      <c r="F71" s="48"/>
      <c r="G71" s="93"/>
    </row>
    <row r="72" spans="1:7" x14ac:dyDescent="0.25">
      <c r="A72" s="64" t="s">
        <v>58</v>
      </c>
      <c r="E72" s="62">
        <v>0</v>
      </c>
      <c r="F72" s="48"/>
      <c r="G72" s="93"/>
    </row>
    <row r="73" spans="1:7" x14ac:dyDescent="0.25">
      <c r="A73" s="64"/>
      <c r="E73" s="62"/>
      <c r="F73" s="48"/>
      <c r="G73" s="93"/>
    </row>
    <row r="74" spans="1:7" x14ac:dyDescent="0.25">
      <c r="A74" s="64" t="s">
        <v>59</v>
      </c>
      <c r="E74" s="62">
        <v>0</v>
      </c>
      <c r="F74" s="48"/>
      <c r="G74" s="93"/>
    </row>
    <row r="75" spans="1:7" x14ac:dyDescent="0.25">
      <c r="A75" s="64" t="s">
        <v>60</v>
      </c>
      <c r="E75" s="62">
        <v>0</v>
      </c>
      <c r="F75" s="48"/>
      <c r="G75" s="93"/>
    </row>
    <row r="76" spans="1:7" x14ac:dyDescent="0.25">
      <c r="F76" s="48"/>
      <c r="G76" s="93"/>
    </row>
    <row r="77" spans="1:7" x14ac:dyDescent="0.25">
      <c r="A77" s="46" t="s">
        <v>61</v>
      </c>
      <c r="F77" s="48"/>
      <c r="G77" s="93"/>
    </row>
    <row r="78" spans="1:7" x14ac:dyDescent="0.25">
      <c r="A78" s="64" t="s">
        <v>62</v>
      </c>
      <c r="E78" s="62">
        <v>0</v>
      </c>
      <c r="F78" s="48"/>
      <c r="G78" s="93"/>
    </row>
    <row r="79" spans="1:7" x14ac:dyDescent="0.25">
      <c r="A79" s="64" t="s">
        <v>63</v>
      </c>
      <c r="E79" s="62">
        <v>0</v>
      </c>
      <c r="F79" s="48"/>
      <c r="G79" s="93"/>
    </row>
    <row r="80" spans="1:7" x14ac:dyDescent="0.25">
      <c r="A80" s="64" t="s">
        <v>64</v>
      </c>
      <c r="E80" s="62">
        <v>0</v>
      </c>
      <c r="F80" s="48"/>
      <c r="G80" s="93"/>
    </row>
    <row r="81" spans="1:7" x14ac:dyDescent="0.25">
      <c r="A81" s="64"/>
      <c r="E81" s="62"/>
      <c r="F81" s="48"/>
      <c r="G81" s="93"/>
    </row>
    <row r="82" spans="1:7" x14ac:dyDescent="0.25">
      <c r="A82" s="64" t="s">
        <v>65</v>
      </c>
      <c r="E82" s="62">
        <v>0</v>
      </c>
      <c r="F82" s="48"/>
      <c r="G82" s="93"/>
    </row>
    <row r="83" spans="1:7" x14ac:dyDescent="0.25">
      <c r="A83" s="64" t="s">
        <v>66</v>
      </c>
      <c r="E83" s="62">
        <v>0</v>
      </c>
      <c r="F83" s="48"/>
      <c r="G83" s="93"/>
    </row>
    <row r="84" spans="1:7" x14ac:dyDescent="0.25">
      <c r="A84" s="64"/>
      <c r="F84" s="48"/>
      <c r="G84" s="93"/>
    </row>
    <row r="85" spans="1:7" x14ac:dyDescent="0.25">
      <c r="A85" s="46" t="s">
        <v>67</v>
      </c>
      <c r="F85" s="48"/>
      <c r="G85" s="93"/>
    </row>
    <row r="86" spans="1:7" x14ac:dyDescent="0.25">
      <c r="A86" s="64" t="s">
        <v>68</v>
      </c>
      <c r="E86" s="62">
        <v>0</v>
      </c>
      <c r="F86" s="48"/>
      <c r="G86" s="93"/>
    </row>
    <row r="87" spans="1:7" x14ac:dyDescent="0.25">
      <c r="A87" s="64" t="s">
        <v>69</v>
      </c>
      <c r="E87" s="62">
        <v>0</v>
      </c>
      <c r="F87" s="48"/>
      <c r="G87" s="93"/>
    </row>
    <row r="88" spans="1:7" x14ac:dyDescent="0.25">
      <c r="A88" s="64" t="s">
        <v>70</v>
      </c>
      <c r="E88" s="62">
        <v>0</v>
      </c>
      <c r="F88" s="48"/>
      <c r="G88" s="93"/>
    </row>
    <row r="89" spans="1:7" x14ac:dyDescent="0.25">
      <c r="A89" s="64"/>
      <c r="E89" s="62"/>
      <c r="F89" s="48"/>
      <c r="G89" s="93"/>
    </row>
    <row r="90" spans="1:7" x14ac:dyDescent="0.25">
      <c r="A90" s="64" t="s">
        <v>71</v>
      </c>
      <c r="E90" s="62">
        <v>0</v>
      </c>
      <c r="F90" s="48"/>
      <c r="G90" s="93"/>
    </row>
    <row r="91" spans="1:7" x14ac:dyDescent="0.25">
      <c r="A91" s="64" t="s">
        <v>72</v>
      </c>
      <c r="E91" s="62">
        <v>0</v>
      </c>
      <c r="F91" s="48"/>
      <c r="G91" s="93"/>
    </row>
    <row r="92" spans="1:7" x14ac:dyDescent="0.25">
      <c r="A92" s="64"/>
      <c r="F92" s="48"/>
      <c r="G92" s="93"/>
    </row>
    <row r="93" spans="1:7" x14ac:dyDescent="0.25">
      <c r="A93" s="46" t="s">
        <v>73</v>
      </c>
      <c r="F93" s="48"/>
      <c r="G93" s="93"/>
    </row>
    <row r="94" spans="1:7" x14ac:dyDescent="0.25">
      <c r="A94" s="64" t="s">
        <v>74</v>
      </c>
      <c r="E94" s="62">
        <v>0</v>
      </c>
      <c r="F94" s="48"/>
      <c r="G94" s="93"/>
    </row>
    <row r="95" spans="1:7" x14ac:dyDescent="0.25">
      <c r="A95" s="64" t="s">
        <v>75</v>
      </c>
      <c r="E95" s="62">
        <v>0</v>
      </c>
      <c r="F95" s="48"/>
      <c r="G95" s="93"/>
    </row>
    <row r="96" spans="1:7" x14ac:dyDescent="0.25">
      <c r="A96" s="64" t="s">
        <v>76</v>
      </c>
      <c r="E96" s="62">
        <v>344398.97</v>
      </c>
      <c r="F96" s="48"/>
      <c r="G96" s="93"/>
    </row>
    <row r="97" spans="1:7" x14ac:dyDescent="0.25">
      <c r="A97" s="64"/>
      <c r="E97" s="62"/>
      <c r="F97" s="48"/>
      <c r="G97" s="93"/>
    </row>
    <row r="98" spans="1:7" x14ac:dyDescent="0.25">
      <c r="A98" s="64" t="s">
        <v>77</v>
      </c>
      <c r="E98" s="62">
        <v>344398.97</v>
      </c>
      <c r="F98" s="48"/>
      <c r="G98" s="93"/>
    </row>
    <row r="99" spans="1:7" x14ac:dyDescent="0.25">
      <c r="A99" s="64" t="s">
        <v>78</v>
      </c>
      <c r="E99" s="62">
        <v>0</v>
      </c>
      <c r="F99" s="48"/>
      <c r="G99" s="93"/>
    </row>
    <row r="100" spans="1:7" x14ac:dyDescent="0.25">
      <c r="F100" s="48"/>
      <c r="G100" s="93"/>
    </row>
    <row r="101" spans="1:7" x14ac:dyDescent="0.25">
      <c r="A101" s="46" t="s">
        <v>79</v>
      </c>
      <c r="F101" s="48"/>
      <c r="G101" s="93"/>
    </row>
    <row r="102" spans="1:7" x14ac:dyDescent="0.25">
      <c r="A102" s="64" t="s">
        <v>80</v>
      </c>
      <c r="E102" s="62">
        <v>0</v>
      </c>
      <c r="F102" s="48"/>
      <c r="G102" s="93"/>
    </row>
    <row r="103" spans="1:7" x14ac:dyDescent="0.25">
      <c r="A103" s="64" t="s">
        <v>81</v>
      </c>
      <c r="E103" s="62">
        <v>0</v>
      </c>
      <c r="F103" s="48"/>
      <c r="G103" s="93"/>
    </row>
    <row r="104" spans="1:7" x14ac:dyDescent="0.25">
      <c r="A104" s="64" t="s">
        <v>82</v>
      </c>
      <c r="E104" s="62">
        <v>148643.92000000001</v>
      </c>
      <c r="F104" s="48"/>
      <c r="G104" s="93"/>
    </row>
    <row r="105" spans="1:7" x14ac:dyDescent="0.25">
      <c r="A105" s="64"/>
      <c r="E105" s="62"/>
      <c r="F105" s="48"/>
      <c r="G105" s="93"/>
    </row>
    <row r="106" spans="1:7" x14ac:dyDescent="0.25">
      <c r="A106" s="64" t="s">
        <v>83</v>
      </c>
      <c r="E106" s="62">
        <v>148643.92000000001</v>
      </c>
      <c r="F106" s="48"/>
      <c r="G106" s="93"/>
    </row>
    <row r="107" spans="1:7" x14ac:dyDescent="0.25">
      <c r="A107" s="64" t="s">
        <v>84</v>
      </c>
      <c r="E107" s="62">
        <v>0</v>
      </c>
      <c r="F107" s="48"/>
      <c r="G107" s="93"/>
    </row>
    <row r="108" spans="1:7" x14ac:dyDescent="0.25">
      <c r="A108" s="64"/>
      <c r="E108" s="39"/>
      <c r="F108" s="48"/>
      <c r="G108" s="93"/>
    </row>
    <row r="109" spans="1:7" x14ac:dyDescent="0.25">
      <c r="A109" s="46" t="s">
        <v>85</v>
      </c>
      <c r="F109" s="48"/>
      <c r="G109" s="93"/>
    </row>
    <row r="110" spans="1:7" x14ac:dyDescent="0.25">
      <c r="A110" s="64" t="s">
        <v>86</v>
      </c>
      <c r="E110" s="63">
        <v>493042.89</v>
      </c>
      <c r="F110" s="48"/>
      <c r="G110" s="93"/>
    </row>
    <row r="111" spans="1:7" x14ac:dyDescent="0.25">
      <c r="A111" s="64" t="s">
        <v>87</v>
      </c>
      <c r="E111" s="63">
        <v>493042.89</v>
      </c>
      <c r="F111" s="48"/>
      <c r="G111" s="93"/>
    </row>
    <row r="112" spans="1:7" x14ac:dyDescent="0.25">
      <c r="A112" s="64" t="s">
        <v>88</v>
      </c>
      <c r="E112" s="63">
        <v>0</v>
      </c>
      <c r="F112" s="48"/>
      <c r="G112" s="93"/>
    </row>
    <row r="113" spans="1:7" x14ac:dyDescent="0.25">
      <c r="A113" s="64" t="s">
        <v>89</v>
      </c>
      <c r="E113" s="63">
        <v>0</v>
      </c>
      <c r="F113" s="48"/>
      <c r="G113" s="93"/>
    </row>
    <row r="114" spans="1:7" x14ac:dyDescent="0.25">
      <c r="F114" s="48"/>
      <c r="G114" s="93"/>
    </row>
    <row r="115" spans="1:7" x14ac:dyDescent="0.25">
      <c r="A115" s="42" t="s">
        <v>90</v>
      </c>
      <c r="E115" s="65">
        <v>21169362.007316668</v>
      </c>
      <c r="F115" s="48"/>
      <c r="G115" s="93"/>
    </row>
    <row r="116" spans="1:7" x14ac:dyDescent="0.25">
      <c r="A116" s="46"/>
      <c r="F116" s="48"/>
      <c r="G116" s="93"/>
    </row>
    <row r="117" spans="1:7" x14ac:dyDescent="0.25">
      <c r="A117" s="42" t="s">
        <v>91</v>
      </c>
      <c r="E117" s="66">
        <v>20469989.530000031</v>
      </c>
      <c r="F117" s="48"/>
      <c r="G117" s="93"/>
    </row>
    <row r="118" spans="1:7" x14ac:dyDescent="0.25">
      <c r="A118" s="42"/>
      <c r="F118" s="48"/>
      <c r="G118" s="93"/>
    </row>
    <row r="119" spans="1:7" x14ac:dyDescent="0.25">
      <c r="A119" s="46" t="s">
        <v>92</v>
      </c>
      <c r="E119" s="62">
        <v>0</v>
      </c>
      <c r="F119" s="48"/>
      <c r="G119" s="93"/>
    </row>
    <row r="120" spans="1:7" x14ac:dyDescent="0.25">
      <c r="A120" s="46" t="s">
        <v>93</v>
      </c>
      <c r="E120" s="67">
        <v>20469989.530000031</v>
      </c>
      <c r="F120" s="48"/>
      <c r="G120" s="93"/>
    </row>
    <row r="121" spans="1:7" x14ac:dyDescent="0.25">
      <c r="A121" s="46" t="s">
        <v>94</v>
      </c>
      <c r="E121" s="63">
        <v>0</v>
      </c>
      <c r="F121" s="48"/>
      <c r="G121" s="93"/>
    </row>
    <row r="122" spans="1:7" x14ac:dyDescent="0.25">
      <c r="A122" s="46"/>
      <c r="E122" s="65"/>
      <c r="F122" s="48"/>
      <c r="G122" s="93"/>
    </row>
    <row r="123" spans="1:7" x14ac:dyDescent="0.25">
      <c r="A123" s="42" t="s">
        <v>95</v>
      </c>
      <c r="E123" s="63">
        <v>0</v>
      </c>
      <c r="F123" s="48"/>
      <c r="G123" s="93"/>
    </row>
    <row r="124" spans="1:7" x14ac:dyDescent="0.25">
      <c r="A124" s="42"/>
      <c r="E124" s="68"/>
      <c r="F124" s="48"/>
      <c r="G124" s="93"/>
    </row>
    <row r="125" spans="1:7" x14ac:dyDescent="0.25">
      <c r="A125" s="46" t="s">
        <v>96</v>
      </c>
      <c r="E125" s="62">
        <v>0</v>
      </c>
      <c r="F125" s="48"/>
      <c r="G125" s="93"/>
    </row>
    <row r="126" spans="1:7" x14ac:dyDescent="0.25">
      <c r="A126" s="46" t="s">
        <v>97</v>
      </c>
      <c r="E126" s="63">
        <v>0</v>
      </c>
      <c r="F126" s="48"/>
      <c r="G126" s="93"/>
    </row>
    <row r="127" spans="1:7" x14ac:dyDescent="0.25">
      <c r="A127" s="46" t="s">
        <v>98</v>
      </c>
      <c r="E127" s="63">
        <v>0</v>
      </c>
      <c r="F127" s="48"/>
      <c r="G127" s="93"/>
    </row>
    <row r="128" spans="1:7" x14ac:dyDescent="0.25">
      <c r="A128" s="46"/>
      <c r="E128" s="65"/>
      <c r="F128" s="48"/>
      <c r="G128" s="93"/>
    </row>
    <row r="129" spans="1:7" x14ac:dyDescent="0.25">
      <c r="A129" s="42" t="s">
        <v>99</v>
      </c>
      <c r="E129" s="63">
        <v>699372.47731663659</v>
      </c>
      <c r="F129" s="48"/>
      <c r="G129" s="93"/>
    </row>
    <row r="130" spans="1:7" x14ac:dyDescent="0.25">
      <c r="A130" s="46" t="s">
        <v>100</v>
      </c>
      <c r="E130" s="62">
        <v>0</v>
      </c>
      <c r="F130" s="48"/>
      <c r="G130" s="93"/>
    </row>
    <row r="131" spans="1:7" x14ac:dyDescent="0.25">
      <c r="A131" s="42" t="s">
        <v>101</v>
      </c>
      <c r="E131" s="63">
        <v>699372.47731663659</v>
      </c>
      <c r="F131" s="48"/>
      <c r="G131" s="93"/>
    </row>
    <row r="132" spans="1:7" x14ac:dyDescent="0.25">
      <c r="F132" s="48"/>
      <c r="G132" s="93"/>
    </row>
    <row r="133" spans="1:7" hidden="1" x14ac:dyDescent="0.25">
      <c r="A133" s="3" t="s">
        <v>102</v>
      </c>
      <c r="F133" s="48"/>
      <c r="G133" s="93"/>
    </row>
    <row r="134" spans="1:7" hidden="1" x14ac:dyDescent="0.25">
      <c r="F134" s="48"/>
      <c r="G134" s="93"/>
    </row>
    <row r="135" spans="1:7" hidden="1" x14ac:dyDescent="0.25">
      <c r="A135" s="42" t="s">
        <v>103</v>
      </c>
      <c r="E135" s="62">
        <v>0</v>
      </c>
      <c r="F135" s="48"/>
      <c r="G135" s="93"/>
    </row>
    <row r="136" spans="1:7" hidden="1" x14ac:dyDescent="0.25">
      <c r="A136" s="42" t="s">
        <v>104</v>
      </c>
      <c r="E136" s="69">
        <v>0</v>
      </c>
      <c r="F136" s="48"/>
      <c r="G136" s="93"/>
    </row>
    <row r="137" spans="1:7" hidden="1" x14ac:dyDescent="0.25">
      <c r="A137" s="42" t="s">
        <v>105</v>
      </c>
      <c r="E137" s="63">
        <v>0</v>
      </c>
      <c r="F137" s="48"/>
      <c r="G137" s="93"/>
    </row>
    <row r="138" spans="1:7" hidden="1" x14ac:dyDescent="0.25">
      <c r="A138" s="42"/>
      <c r="E138" s="65"/>
      <c r="F138" s="48"/>
      <c r="G138" s="93"/>
    </row>
    <row r="139" spans="1:7" hidden="1" x14ac:dyDescent="0.25">
      <c r="A139" s="42"/>
      <c r="E139" s="65"/>
      <c r="F139" s="48"/>
      <c r="G139" s="93"/>
    </row>
    <row r="140" spans="1:7" x14ac:dyDescent="0.25">
      <c r="F140" s="48"/>
      <c r="G140" s="93"/>
    </row>
    <row r="141" spans="1:7" x14ac:dyDescent="0.25">
      <c r="A141" s="3" t="s">
        <v>106</v>
      </c>
      <c r="F141" s="48"/>
      <c r="G141" s="93"/>
    </row>
    <row r="142" spans="1:7" x14ac:dyDescent="0.25">
      <c r="F142" s="48"/>
      <c r="G142" s="93"/>
    </row>
    <row r="143" spans="1:7" x14ac:dyDescent="0.25">
      <c r="A143" s="42" t="s">
        <v>107</v>
      </c>
      <c r="E143" s="63">
        <v>3075027.06</v>
      </c>
      <c r="F143" s="48"/>
      <c r="G143" s="93"/>
    </row>
    <row r="144" spans="1:7" x14ac:dyDescent="0.25">
      <c r="A144" s="42" t="s">
        <v>108</v>
      </c>
      <c r="E144" s="63">
        <v>3075027.0635999995</v>
      </c>
      <c r="F144" s="70"/>
      <c r="G144" s="93"/>
    </row>
    <row r="145" spans="1:256" x14ac:dyDescent="0.25">
      <c r="A145" s="42" t="s">
        <v>109</v>
      </c>
      <c r="E145" s="62">
        <v>3075027.0636</v>
      </c>
      <c r="F145" s="48"/>
      <c r="G145" s="93"/>
    </row>
    <row r="146" spans="1:256" s="2" customFormat="1" x14ac:dyDescent="0.25">
      <c r="A146" s="71" t="s">
        <v>110</v>
      </c>
      <c r="B146" s="71"/>
      <c r="C146" s="71"/>
      <c r="D146" s="71"/>
      <c r="E146" s="62">
        <v>0</v>
      </c>
      <c r="F146" s="4"/>
      <c r="G146" s="93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  <c r="AM146" s="71"/>
      <c r="AN146" s="71"/>
      <c r="AO146" s="71"/>
      <c r="AP146" s="71"/>
      <c r="AQ146" s="71"/>
      <c r="AR146" s="71"/>
      <c r="AS146" s="71"/>
      <c r="AT146" s="71"/>
      <c r="AU146" s="71"/>
      <c r="AV146" s="71"/>
      <c r="AW146" s="71"/>
      <c r="AX146" s="71"/>
      <c r="AY146" s="71"/>
      <c r="AZ146" s="71"/>
      <c r="BA146" s="71"/>
      <c r="BB146" s="71"/>
      <c r="BC146" s="71"/>
      <c r="BD146" s="71"/>
      <c r="BE146" s="71"/>
      <c r="BF146" s="71"/>
      <c r="BG146" s="71"/>
      <c r="BH146" s="71"/>
      <c r="BI146" s="71"/>
      <c r="BJ146" s="71"/>
      <c r="BK146" s="71"/>
      <c r="BL146" s="71"/>
      <c r="BM146" s="71"/>
      <c r="BN146" s="71"/>
      <c r="BO146" s="71"/>
      <c r="BP146" s="71"/>
      <c r="BQ146" s="71"/>
      <c r="BR146" s="71"/>
      <c r="BS146" s="71"/>
      <c r="BT146" s="71"/>
      <c r="BU146" s="71"/>
      <c r="BV146" s="71"/>
      <c r="BW146" s="71"/>
      <c r="BX146" s="71"/>
      <c r="BY146" s="71"/>
      <c r="BZ146" s="71"/>
      <c r="CA146" s="71"/>
      <c r="CB146" s="71"/>
      <c r="CC146" s="71"/>
      <c r="CD146" s="71"/>
      <c r="CE146" s="71"/>
      <c r="CF146" s="71"/>
      <c r="CG146" s="71"/>
      <c r="CH146" s="71"/>
      <c r="CI146" s="71"/>
      <c r="CJ146" s="71"/>
      <c r="CK146" s="71"/>
      <c r="CL146" s="71"/>
      <c r="CM146" s="71"/>
      <c r="CN146" s="71"/>
      <c r="CO146" s="71"/>
      <c r="CP146" s="71"/>
      <c r="CQ146" s="71"/>
      <c r="CR146" s="71"/>
      <c r="CS146" s="71"/>
      <c r="CT146" s="71"/>
      <c r="CU146" s="71"/>
      <c r="CV146" s="71"/>
      <c r="CW146" s="71"/>
      <c r="CX146" s="71"/>
      <c r="CY146" s="71"/>
      <c r="CZ146" s="71"/>
      <c r="DA146" s="71"/>
      <c r="DB146" s="71"/>
      <c r="DC146" s="71"/>
      <c r="DD146" s="71"/>
      <c r="DE146" s="71"/>
      <c r="DF146" s="71"/>
      <c r="DG146" s="71"/>
      <c r="DH146" s="71"/>
      <c r="DI146" s="71"/>
      <c r="DJ146" s="71"/>
      <c r="DK146" s="71"/>
      <c r="DL146" s="71"/>
      <c r="DM146" s="71"/>
      <c r="DN146" s="71"/>
      <c r="DO146" s="71"/>
      <c r="DP146" s="71"/>
      <c r="DQ146" s="71"/>
      <c r="DR146" s="71"/>
      <c r="DS146" s="71"/>
      <c r="DT146" s="71"/>
      <c r="DU146" s="71"/>
      <c r="DV146" s="71"/>
      <c r="DW146" s="71"/>
      <c r="DX146" s="71"/>
      <c r="DY146" s="71"/>
      <c r="DZ146" s="71"/>
      <c r="EA146" s="71"/>
      <c r="EB146" s="71"/>
      <c r="EC146" s="71"/>
      <c r="ED146" s="71"/>
      <c r="EE146" s="71"/>
      <c r="EF146" s="71"/>
      <c r="EG146" s="71"/>
      <c r="EH146" s="71"/>
      <c r="EI146" s="71"/>
      <c r="EJ146" s="71"/>
      <c r="EK146" s="71"/>
      <c r="EL146" s="71"/>
      <c r="EM146" s="71"/>
      <c r="EN146" s="71"/>
      <c r="EO146" s="71"/>
      <c r="EP146" s="71"/>
      <c r="EQ146" s="71"/>
      <c r="ER146" s="71"/>
      <c r="ES146" s="71"/>
      <c r="ET146" s="71"/>
      <c r="EU146" s="71"/>
      <c r="EV146" s="71"/>
      <c r="EW146" s="71"/>
      <c r="EX146" s="71"/>
      <c r="EY146" s="71"/>
      <c r="EZ146" s="71"/>
      <c r="FA146" s="71"/>
      <c r="FB146" s="71"/>
      <c r="FC146" s="71"/>
      <c r="FD146" s="71"/>
      <c r="FE146" s="71"/>
      <c r="FF146" s="71"/>
      <c r="FG146" s="71"/>
      <c r="FH146" s="71"/>
      <c r="FI146" s="71"/>
      <c r="FJ146" s="71"/>
      <c r="FK146" s="71"/>
      <c r="FL146" s="71"/>
      <c r="FM146" s="71"/>
      <c r="FN146" s="71"/>
      <c r="FO146" s="71"/>
      <c r="FP146" s="71"/>
      <c r="FQ146" s="71"/>
      <c r="FR146" s="71"/>
      <c r="FS146" s="71"/>
      <c r="FT146" s="71"/>
      <c r="FU146" s="71"/>
      <c r="FV146" s="71"/>
      <c r="FW146" s="71"/>
      <c r="FX146" s="71"/>
      <c r="FY146" s="71"/>
      <c r="FZ146" s="71"/>
      <c r="GA146" s="71"/>
      <c r="GB146" s="71"/>
      <c r="GC146" s="71"/>
      <c r="GD146" s="71"/>
      <c r="GE146" s="71"/>
      <c r="GF146" s="71"/>
      <c r="GG146" s="71"/>
      <c r="GH146" s="71"/>
      <c r="GI146" s="71"/>
      <c r="GJ146" s="71"/>
      <c r="GK146" s="71"/>
      <c r="GL146" s="71"/>
      <c r="GM146" s="71"/>
      <c r="GN146" s="71"/>
      <c r="GO146" s="71"/>
      <c r="GP146" s="71"/>
      <c r="GQ146" s="71"/>
      <c r="GR146" s="71"/>
      <c r="GS146" s="71"/>
      <c r="GT146" s="71"/>
      <c r="GU146" s="71"/>
      <c r="GV146" s="71"/>
      <c r="GW146" s="71"/>
      <c r="GX146" s="71"/>
      <c r="GY146" s="71"/>
      <c r="GZ146" s="71"/>
      <c r="HA146" s="71"/>
      <c r="HB146" s="71"/>
      <c r="HC146" s="71"/>
      <c r="HD146" s="71"/>
      <c r="HE146" s="71"/>
      <c r="HF146" s="71"/>
      <c r="HG146" s="71"/>
      <c r="HH146" s="71"/>
      <c r="HI146" s="71"/>
      <c r="HJ146" s="71"/>
      <c r="HK146" s="71"/>
      <c r="HL146" s="71"/>
      <c r="HM146" s="71"/>
      <c r="HN146" s="71"/>
      <c r="HO146" s="71"/>
      <c r="HP146" s="71"/>
      <c r="HQ146" s="71"/>
      <c r="HR146" s="71"/>
      <c r="HS146" s="71"/>
      <c r="HT146" s="71"/>
      <c r="HU146" s="71"/>
      <c r="HV146" s="71"/>
      <c r="HW146" s="71"/>
      <c r="HX146" s="71"/>
      <c r="HY146" s="71"/>
      <c r="HZ146" s="71"/>
      <c r="IA146" s="71"/>
      <c r="IB146" s="71"/>
      <c r="IC146" s="71"/>
      <c r="ID146" s="71"/>
      <c r="IE146" s="71"/>
      <c r="IF146" s="71"/>
      <c r="IG146" s="71"/>
      <c r="IH146" s="71"/>
      <c r="II146" s="71"/>
      <c r="IJ146" s="71"/>
      <c r="IK146" s="71"/>
      <c r="IL146" s="71"/>
      <c r="IM146" s="71"/>
      <c r="IN146" s="71"/>
      <c r="IO146" s="71"/>
      <c r="IP146" s="71"/>
      <c r="IQ146" s="71"/>
      <c r="IR146" s="71"/>
      <c r="IS146" s="71"/>
      <c r="IT146" s="71"/>
      <c r="IU146" s="71"/>
      <c r="IV146" s="71"/>
    </row>
    <row r="147" spans="1:256" x14ac:dyDescent="0.25">
      <c r="A147" s="42" t="s">
        <v>111</v>
      </c>
      <c r="E147" s="63">
        <v>3075027.0636</v>
      </c>
      <c r="F147" s="48"/>
      <c r="G147" s="93"/>
    </row>
    <row r="148" spans="1:256" x14ac:dyDescent="0.25">
      <c r="F148" s="48"/>
      <c r="G148" s="93"/>
    </row>
    <row r="149" spans="1:256" x14ac:dyDescent="0.25">
      <c r="A149" s="42" t="s">
        <v>112</v>
      </c>
      <c r="D149" s="72"/>
      <c r="E149" s="65">
        <v>3075027.0635999995</v>
      </c>
      <c r="F149" s="48"/>
      <c r="G149" s="93"/>
    </row>
    <row r="150" spans="1:256" x14ac:dyDescent="0.25">
      <c r="F150" s="48"/>
      <c r="G150" s="93"/>
    </row>
    <row r="151" spans="1:256" x14ac:dyDescent="0.25">
      <c r="A151" s="3" t="s">
        <v>113</v>
      </c>
      <c r="F151" s="48"/>
      <c r="G151" s="93"/>
    </row>
    <row r="152" spans="1:256" x14ac:dyDescent="0.25">
      <c r="F152" s="48"/>
      <c r="G152" s="93"/>
    </row>
    <row r="153" spans="1:256" x14ac:dyDescent="0.25">
      <c r="A153" s="42" t="s">
        <v>114</v>
      </c>
      <c r="E153" s="73">
        <v>2.3416629200000001E-2</v>
      </c>
      <c r="F153" s="48"/>
      <c r="G153" s="93"/>
    </row>
    <row r="154" spans="1:256" x14ac:dyDescent="0.25">
      <c r="A154" s="42" t="s">
        <v>115</v>
      </c>
      <c r="E154" s="74">
        <v>32.619311000000003</v>
      </c>
      <c r="F154" s="48"/>
      <c r="G154" s="93"/>
    </row>
    <row r="155" spans="1:256" x14ac:dyDescent="0.25">
      <c r="F155" s="48"/>
      <c r="G155" s="93"/>
    </row>
    <row r="156" spans="1:256" x14ac:dyDescent="0.25">
      <c r="D156" s="57" t="s">
        <v>43</v>
      </c>
      <c r="E156" s="57" t="s">
        <v>42</v>
      </c>
      <c r="F156" s="48"/>
      <c r="G156" s="93"/>
    </row>
    <row r="157" spans="1:256" x14ac:dyDescent="0.25">
      <c r="A157" s="42" t="s">
        <v>116</v>
      </c>
      <c r="D157" s="63">
        <v>389752.49</v>
      </c>
      <c r="E157" s="3">
        <v>31</v>
      </c>
      <c r="F157" s="94"/>
      <c r="G157" s="93"/>
    </row>
    <row r="158" spans="1:256" x14ac:dyDescent="0.25">
      <c r="A158" s="42" t="s">
        <v>117</v>
      </c>
      <c r="D158" s="69">
        <v>200482.19</v>
      </c>
      <c r="F158" s="48"/>
      <c r="G158" s="93"/>
    </row>
    <row r="159" spans="1:256" x14ac:dyDescent="0.25">
      <c r="A159" s="3" t="s">
        <v>118</v>
      </c>
      <c r="D159" s="65">
        <v>189270.3</v>
      </c>
    </row>
    <row r="160" spans="1:256" x14ac:dyDescent="0.25">
      <c r="A160" s="42" t="s">
        <v>119</v>
      </c>
      <c r="D160" s="63">
        <v>470113119.22000003</v>
      </c>
      <c r="F160" s="94"/>
      <c r="G160" s="93"/>
    </row>
    <row r="161" spans="1:7" x14ac:dyDescent="0.25">
      <c r="F161" s="94"/>
      <c r="G161" s="93"/>
    </row>
    <row r="162" spans="1:7" x14ac:dyDescent="0.25">
      <c r="A162" s="42" t="s">
        <v>120</v>
      </c>
      <c r="D162" s="76">
        <v>-1.0796565E-3</v>
      </c>
      <c r="F162" s="94"/>
      <c r="G162" s="93"/>
    </row>
    <row r="163" spans="1:7" x14ac:dyDescent="0.25">
      <c r="A163" s="42" t="s">
        <v>121</v>
      </c>
      <c r="D163" s="76">
        <v>8.1013937000000008E-3</v>
      </c>
      <c r="F163" s="94"/>
      <c r="G163" s="93"/>
    </row>
    <row r="164" spans="1:7" x14ac:dyDescent="0.25">
      <c r="A164" s="42" t="s">
        <v>122</v>
      </c>
      <c r="D164" s="76">
        <v>3.9599524000000002E-3</v>
      </c>
      <c r="F164" s="94"/>
      <c r="G164" s="93"/>
    </row>
    <row r="165" spans="1:7" x14ac:dyDescent="0.25">
      <c r="A165" s="42" t="s">
        <v>123</v>
      </c>
      <c r="D165" s="76">
        <v>4.831270405234362E-3</v>
      </c>
      <c r="F165" s="48"/>
      <c r="G165" s="93"/>
    </row>
    <row r="166" spans="1:7" x14ac:dyDescent="0.25">
      <c r="A166" s="42" t="s">
        <v>124</v>
      </c>
      <c r="D166" s="73">
        <v>3.9532400013085906E-3</v>
      </c>
      <c r="F166" s="48"/>
      <c r="G166" s="93"/>
    </row>
    <row r="167" spans="1:7" x14ac:dyDescent="0.25">
      <c r="A167" s="42"/>
      <c r="F167" s="48"/>
      <c r="G167" s="93"/>
    </row>
    <row r="168" spans="1:7" x14ac:dyDescent="0.25">
      <c r="A168" s="42" t="s">
        <v>125</v>
      </c>
      <c r="D168" s="65">
        <v>7770084.9500000002</v>
      </c>
      <c r="F168" s="48"/>
      <c r="G168" s="93"/>
    </row>
    <row r="169" spans="1:7" x14ac:dyDescent="0.25">
      <c r="A169" s="42"/>
      <c r="F169" s="48"/>
      <c r="G169" s="93"/>
    </row>
    <row r="170" spans="1:7" ht="36" x14ac:dyDescent="0.25">
      <c r="A170" s="42" t="s">
        <v>126</v>
      </c>
      <c r="D170" s="57" t="s">
        <v>43</v>
      </c>
      <c r="E170" s="57" t="s">
        <v>42</v>
      </c>
      <c r="F170" s="77" t="s">
        <v>127</v>
      </c>
      <c r="G170" s="93"/>
    </row>
    <row r="171" spans="1:7" x14ac:dyDescent="0.25">
      <c r="A171" s="46" t="s">
        <v>128</v>
      </c>
      <c r="D171" s="62">
        <v>4062994.04</v>
      </c>
      <c r="E171" s="78">
        <v>276</v>
      </c>
      <c r="F171" s="76">
        <v>9.0534330709865635E-3</v>
      </c>
      <c r="G171" s="93"/>
    </row>
    <row r="172" spans="1:7" x14ac:dyDescent="0.25">
      <c r="A172" s="46" t="s">
        <v>129</v>
      </c>
      <c r="D172" s="62">
        <v>955712.86</v>
      </c>
      <c r="E172" s="78">
        <v>70</v>
      </c>
      <c r="F172" s="76">
        <v>2.1295828465185619E-3</v>
      </c>
      <c r="G172" s="93"/>
    </row>
    <row r="173" spans="1:7" x14ac:dyDescent="0.25">
      <c r="A173" s="46" t="s">
        <v>130</v>
      </c>
      <c r="D173" s="21">
        <v>202734.69</v>
      </c>
      <c r="E173" s="79">
        <v>16</v>
      </c>
      <c r="F173" s="76">
        <v>4.5174689625737403E-4</v>
      </c>
      <c r="G173" s="93"/>
    </row>
    <row r="174" spans="1:7" x14ac:dyDescent="0.25">
      <c r="A174" s="46" t="s">
        <v>131</v>
      </c>
      <c r="D174" s="80">
        <v>16113.29</v>
      </c>
      <c r="E174" s="81">
        <v>3</v>
      </c>
      <c r="F174" s="82">
        <v>3.5904702574556842E-5</v>
      </c>
      <c r="G174" s="93"/>
    </row>
    <row r="175" spans="1:7" x14ac:dyDescent="0.25">
      <c r="A175" s="42" t="s">
        <v>132</v>
      </c>
      <c r="D175" s="95">
        <v>5237554.8800000008</v>
      </c>
      <c r="E175" s="96">
        <v>365</v>
      </c>
      <c r="F175" s="85">
        <v>1.1670667516337056E-2</v>
      </c>
      <c r="G175" s="93"/>
    </row>
    <row r="176" spans="1:7" x14ac:dyDescent="0.25">
      <c r="A176" s="42"/>
      <c r="D176" s="62"/>
      <c r="E176" s="78"/>
      <c r="F176" s="48"/>
      <c r="G176" s="93"/>
    </row>
    <row r="177" spans="1:7" x14ac:dyDescent="0.25">
      <c r="A177" s="42" t="s">
        <v>133</v>
      </c>
      <c r="D177" s="76"/>
      <c r="E177" s="76"/>
      <c r="F177" s="94"/>
      <c r="G177" s="93"/>
    </row>
    <row r="178" spans="1:7" x14ac:dyDescent="0.25">
      <c r="A178" s="42" t="s">
        <v>134</v>
      </c>
      <c r="D178" s="76">
        <v>2.6245182999999998E-3</v>
      </c>
      <c r="E178" s="76">
        <v>2.0182120000000001E-3</v>
      </c>
      <c r="F178" s="94"/>
      <c r="G178" s="93"/>
    </row>
    <row r="179" spans="1:7" x14ac:dyDescent="0.25">
      <c r="A179" s="42" t="s">
        <v>135</v>
      </c>
      <c r="D179" s="76">
        <v>1.8538307999999999E-3</v>
      </c>
      <c r="E179" s="76">
        <v>1.5524506999999999E-3</v>
      </c>
      <c r="F179" s="94"/>
      <c r="G179" s="93"/>
    </row>
    <row r="180" spans="1:7" x14ac:dyDescent="0.25">
      <c r="A180" s="42" t="s">
        <v>136</v>
      </c>
      <c r="D180" s="76">
        <v>2.4318444E-3</v>
      </c>
      <c r="E180" s="76">
        <v>2.0579747E-3</v>
      </c>
      <c r="F180" s="94"/>
      <c r="G180" s="93"/>
    </row>
    <row r="181" spans="1:7" x14ac:dyDescent="0.25">
      <c r="A181" s="42" t="s">
        <v>137</v>
      </c>
      <c r="D181" s="76">
        <v>2.617234445350493E-3</v>
      </c>
      <c r="E181" s="76">
        <v>2.2700607049941333E-3</v>
      </c>
      <c r="F181" s="48"/>
      <c r="G181" s="93"/>
    </row>
    <row r="182" spans="1:7" x14ac:dyDescent="0.25">
      <c r="A182" s="42" t="s">
        <v>138</v>
      </c>
      <c r="D182" s="76">
        <v>2.3818569863376235E-3</v>
      </c>
      <c r="E182" s="76">
        <v>1.9746745262485335E-3</v>
      </c>
      <c r="F182" s="48"/>
      <c r="G182" s="93"/>
    </row>
    <row r="183" spans="1:7" x14ac:dyDescent="0.25">
      <c r="F183" s="48"/>
      <c r="G183" s="93"/>
    </row>
    <row r="184" spans="1:7" x14ac:dyDescent="0.25">
      <c r="A184" s="3" t="s">
        <v>139</v>
      </c>
      <c r="F184" s="48"/>
      <c r="G184" s="93"/>
    </row>
    <row r="185" spans="1:7" x14ac:dyDescent="0.25">
      <c r="F185" s="48"/>
      <c r="G185" s="93"/>
    </row>
    <row r="186" spans="1:7" x14ac:dyDescent="0.25">
      <c r="A186" s="42" t="s">
        <v>140</v>
      </c>
      <c r="F186" s="48"/>
      <c r="G186" s="93"/>
    </row>
    <row r="187" spans="1:7" x14ac:dyDescent="0.25">
      <c r="A187" s="42" t="s">
        <v>141</v>
      </c>
      <c r="E187" s="50"/>
      <c r="F187" s="48"/>
      <c r="G187" s="93"/>
    </row>
    <row r="188" spans="1:7" x14ac:dyDescent="0.25">
      <c r="A188" s="42" t="s">
        <v>142</v>
      </c>
      <c r="E188" s="86" t="s">
        <v>155</v>
      </c>
      <c r="F188" s="48"/>
      <c r="G188" s="93"/>
    </row>
    <row r="189" spans="1:7" x14ac:dyDescent="0.25">
      <c r="A189" s="42"/>
      <c r="E189" s="86"/>
      <c r="F189" s="48"/>
      <c r="G189" s="93"/>
    </row>
    <row r="190" spans="1:7" x14ac:dyDescent="0.25">
      <c r="A190" s="42" t="s">
        <v>143</v>
      </c>
      <c r="E190" s="68"/>
      <c r="F190" s="48"/>
      <c r="G190" s="93"/>
    </row>
    <row r="191" spans="1:7" x14ac:dyDescent="0.25">
      <c r="A191" s="42" t="s">
        <v>144</v>
      </c>
      <c r="E191" s="68"/>
      <c r="F191" s="48"/>
      <c r="G191" s="93"/>
    </row>
    <row r="192" spans="1:7" x14ac:dyDescent="0.25">
      <c r="A192" s="42" t="s">
        <v>145</v>
      </c>
      <c r="E192" s="86"/>
      <c r="F192" s="48"/>
      <c r="G192" s="93"/>
    </row>
    <row r="193" spans="1:7" x14ac:dyDescent="0.25">
      <c r="A193" s="42" t="s">
        <v>146</v>
      </c>
      <c r="E193" s="86" t="s">
        <v>155</v>
      </c>
      <c r="F193" s="48"/>
      <c r="G193" s="93"/>
    </row>
    <row r="194" spans="1:7" x14ac:dyDescent="0.25">
      <c r="A194" s="42"/>
      <c r="E194" s="68"/>
      <c r="F194" s="48"/>
      <c r="G194" s="93"/>
    </row>
    <row r="195" spans="1:7" x14ac:dyDescent="0.25">
      <c r="A195" s="42" t="s">
        <v>147</v>
      </c>
      <c r="E195" s="68"/>
      <c r="F195" s="48"/>
      <c r="G195" s="93"/>
    </row>
    <row r="196" spans="1:7" x14ac:dyDescent="0.25">
      <c r="A196" s="42" t="s">
        <v>148</v>
      </c>
      <c r="E196" s="86" t="s">
        <v>155</v>
      </c>
      <c r="F196" s="48"/>
      <c r="G196" s="93"/>
    </row>
    <row r="197" spans="1:7" x14ac:dyDescent="0.25">
      <c r="A197" s="42"/>
      <c r="E197" s="68"/>
      <c r="F197" s="48"/>
      <c r="G197" s="93"/>
    </row>
    <row r="198" spans="1:7" x14ac:dyDescent="0.25">
      <c r="A198" s="42" t="s">
        <v>149</v>
      </c>
      <c r="E198" s="68"/>
      <c r="F198" s="48"/>
      <c r="G198" s="93"/>
    </row>
    <row r="199" spans="1:7" x14ac:dyDescent="0.25">
      <c r="A199" s="42" t="s">
        <v>150</v>
      </c>
      <c r="E199" s="86" t="s">
        <v>155</v>
      </c>
      <c r="F199" s="48"/>
      <c r="G199" s="93"/>
    </row>
    <row r="200" spans="1:7" x14ac:dyDescent="0.25">
      <c r="A200" s="42"/>
      <c r="E200" s="68"/>
      <c r="F200" s="48"/>
      <c r="G200" s="93"/>
    </row>
    <row r="201" spans="1:7" x14ac:dyDescent="0.25">
      <c r="A201" s="42" t="s">
        <v>151</v>
      </c>
      <c r="E201" s="68"/>
      <c r="F201" s="48"/>
      <c r="G201" s="93"/>
    </row>
    <row r="202" spans="1:7" x14ac:dyDescent="0.25">
      <c r="A202" s="42" t="s">
        <v>152</v>
      </c>
      <c r="E202" s="86" t="s">
        <v>155</v>
      </c>
      <c r="F202" s="48"/>
      <c r="G202" s="93"/>
    </row>
    <row r="203" spans="1:7" x14ac:dyDescent="0.25">
      <c r="A203" s="42"/>
      <c r="E203" s="86"/>
      <c r="F203" s="48"/>
      <c r="G203" s="93"/>
    </row>
    <row r="204" spans="1:7" x14ac:dyDescent="0.25">
      <c r="A204" s="42" t="s">
        <v>153</v>
      </c>
      <c r="E204" s="68"/>
      <c r="G204" s="93"/>
    </row>
    <row r="205" spans="1:7" x14ac:dyDescent="0.25">
      <c r="A205" s="42" t="s">
        <v>154</v>
      </c>
      <c r="E205" s="86" t="s">
        <v>155</v>
      </c>
      <c r="F205" s="45"/>
      <c r="G205" s="93"/>
    </row>
    <row r="206" spans="1:7" x14ac:dyDescent="0.25">
      <c r="G206" s="92"/>
    </row>
    <row r="207" spans="1:7" x14ac:dyDescent="0.25">
      <c r="G207" s="92"/>
    </row>
    <row r="208" spans="1:7" x14ac:dyDescent="0.25">
      <c r="F208" s="45"/>
      <c r="G208" s="92"/>
    </row>
    <row r="209" spans="6:7" x14ac:dyDescent="0.25">
      <c r="F209" s="45"/>
      <c r="G209" s="92"/>
    </row>
    <row r="210" spans="6:7" x14ac:dyDescent="0.25">
      <c r="F210" s="45"/>
      <c r="G210" s="92"/>
    </row>
    <row r="211" spans="6:7" x14ac:dyDescent="0.25">
      <c r="F211" s="45"/>
      <c r="G211" s="92"/>
    </row>
    <row r="212" spans="6:7" x14ac:dyDescent="0.25">
      <c r="F212" s="45"/>
      <c r="G212" s="92"/>
    </row>
    <row r="213" spans="6:7" x14ac:dyDescent="0.25">
      <c r="F213" s="45"/>
      <c r="G213" s="92"/>
    </row>
    <row r="214" spans="6:7" x14ac:dyDescent="0.25">
      <c r="F214" s="45"/>
      <c r="G214" s="92"/>
    </row>
    <row r="215" spans="6:7" x14ac:dyDescent="0.25">
      <c r="F215" s="45"/>
      <c r="G215" s="92"/>
    </row>
    <row r="216" spans="6:7" x14ac:dyDescent="0.25">
      <c r="F216" s="45"/>
      <c r="G216" s="92"/>
    </row>
    <row r="217" spans="6:7" x14ac:dyDescent="0.25">
      <c r="F217" s="45"/>
      <c r="G217" s="92"/>
    </row>
    <row r="218" spans="6:7" x14ac:dyDescent="0.25">
      <c r="F218" s="45"/>
      <c r="G218" s="92"/>
    </row>
    <row r="219" spans="6:7" x14ac:dyDescent="0.25">
      <c r="F219" s="45"/>
      <c r="G219" s="92"/>
    </row>
    <row r="220" spans="6:7" x14ac:dyDescent="0.25">
      <c r="F220" s="45"/>
      <c r="G220" s="92"/>
    </row>
    <row r="221" spans="6:7" x14ac:dyDescent="0.25">
      <c r="F221" s="45"/>
      <c r="G221" s="92"/>
    </row>
    <row r="222" spans="6:7" x14ac:dyDescent="0.25">
      <c r="F222" s="45"/>
      <c r="G222" s="92"/>
    </row>
    <row r="223" spans="6:7" x14ac:dyDescent="0.25">
      <c r="F223" s="45"/>
      <c r="G223" s="92"/>
    </row>
    <row r="224" spans="6:7" x14ac:dyDescent="0.25">
      <c r="F224" s="45"/>
      <c r="G224" s="92"/>
    </row>
    <row r="225" spans="6:7" x14ac:dyDescent="0.25">
      <c r="F225" s="45"/>
      <c r="G225" s="92"/>
    </row>
    <row r="226" spans="6:7" x14ac:dyDescent="0.25">
      <c r="F226" s="45"/>
      <c r="G226" s="92"/>
    </row>
    <row r="227" spans="6:7" x14ac:dyDescent="0.25">
      <c r="F227" s="45"/>
      <c r="G227" s="92"/>
    </row>
    <row r="228" spans="6:7" x14ac:dyDescent="0.25">
      <c r="F228" s="45"/>
      <c r="G228" s="92"/>
    </row>
    <row r="229" spans="6:7" x14ac:dyDescent="0.25">
      <c r="F229" s="45"/>
      <c r="G229" s="92"/>
    </row>
    <row r="230" spans="6:7" x14ac:dyDescent="0.25">
      <c r="F230" s="45"/>
      <c r="G230" s="92"/>
    </row>
    <row r="231" spans="6:7" x14ac:dyDescent="0.25">
      <c r="F231" s="45"/>
      <c r="G231" s="92"/>
    </row>
    <row r="232" spans="6:7" x14ac:dyDescent="0.25">
      <c r="F232" s="45"/>
      <c r="G232" s="92"/>
    </row>
    <row r="233" spans="6:7" x14ac:dyDescent="0.25">
      <c r="F233" s="45"/>
      <c r="G233" s="92"/>
    </row>
    <row r="234" spans="6:7" x14ac:dyDescent="0.25">
      <c r="F234" s="45"/>
      <c r="G234" s="92"/>
    </row>
    <row r="235" spans="6:7" x14ac:dyDescent="0.25">
      <c r="F235" s="45"/>
      <c r="G235" s="92"/>
    </row>
    <row r="236" spans="6:7" x14ac:dyDescent="0.25">
      <c r="F236" s="45"/>
      <c r="G236" s="92"/>
    </row>
    <row r="237" spans="6:7" x14ac:dyDescent="0.25">
      <c r="F237" s="45"/>
      <c r="G237" s="92"/>
    </row>
    <row r="238" spans="6:7" x14ac:dyDescent="0.25">
      <c r="F238" s="45"/>
      <c r="G238" s="92"/>
    </row>
    <row r="239" spans="6:7" x14ac:dyDescent="0.25">
      <c r="F239" s="45"/>
      <c r="G239" s="92"/>
    </row>
    <row r="240" spans="6:7" x14ac:dyDescent="0.25">
      <c r="F240" s="45"/>
      <c r="G240" s="92"/>
    </row>
    <row r="241" spans="6:7" x14ac:dyDescent="0.25">
      <c r="F241" s="45"/>
      <c r="G241" s="92"/>
    </row>
    <row r="242" spans="6:7" x14ac:dyDescent="0.25">
      <c r="F242" s="45"/>
      <c r="G242" s="92"/>
    </row>
    <row r="243" spans="6:7" x14ac:dyDescent="0.25">
      <c r="F243" s="45"/>
      <c r="G243" s="92"/>
    </row>
    <row r="244" spans="6:7" x14ac:dyDescent="0.25">
      <c r="F244" s="45"/>
      <c r="G244" s="92"/>
    </row>
    <row r="245" spans="6:7" x14ac:dyDescent="0.25">
      <c r="F245" s="45"/>
      <c r="G245" s="92"/>
    </row>
    <row r="246" spans="6:7" x14ac:dyDescent="0.25">
      <c r="F246" s="45"/>
      <c r="G246" s="92"/>
    </row>
    <row r="247" spans="6:7" x14ac:dyDescent="0.25">
      <c r="F247" s="45"/>
      <c r="G247" s="92"/>
    </row>
    <row r="248" spans="6:7" x14ac:dyDescent="0.25">
      <c r="F248" s="45"/>
      <c r="G248" s="92"/>
    </row>
    <row r="249" spans="6:7" x14ac:dyDescent="0.25">
      <c r="F249" s="45"/>
      <c r="G249" s="92"/>
    </row>
    <row r="250" spans="6:7" x14ac:dyDescent="0.25">
      <c r="F250" s="45"/>
      <c r="G250" s="92"/>
    </row>
    <row r="251" spans="6:7" x14ac:dyDescent="0.25">
      <c r="F251" s="45"/>
      <c r="G251" s="92"/>
    </row>
    <row r="252" spans="6:7" x14ac:dyDescent="0.25">
      <c r="F252" s="45"/>
      <c r="G252" s="92"/>
    </row>
    <row r="253" spans="6:7" x14ac:dyDescent="0.25">
      <c r="F253" s="45"/>
      <c r="G253" s="92"/>
    </row>
    <row r="254" spans="6:7" x14ac:dyDescent="0.25">
      <c r="F254" s="45"/>
      <c r="G254" s="92"/>
    </row>
    <row r="255" spans="6:7" x14ac:dyDescent="0.25">
      <c r="F255" s="45"/>
      <c r="G255" s="92"/>
    </row>
    <row r="256" spans="6:7" x14ac:dyDescent="0.25">
      <c r="F256" s="45"/>
      <c r="G256" s="92"/>
    </row>
    <row r="257" spans="6:7" x14ac:dyDescent="0.25">
      <c r="F257" s="45"/>
      <c r="G257" s="92"/>
    </row>
    <row r="258" spans="6:7" x14ac:dyDescent="0.25">
      <c r="F258" s="45"/>
      <c r="G258" s="92"/>
    </row>
    <row r="259" spans="6:7" x14ac:dyDescent="0.25">
      <c r="F259" s="45"/>
      <c r="G259" s="92"/>
    </row>
    <row r="260" spans="6:7" x14ac:dyDescent="0.25">
      <c r="F260" s="45"/>
      <c r="G260" s="92"/>
    </row>
    <row r="261" spans="6:7" x14ac:dyDescent="0.25">
      <c r="F261" s="45"/>
      <c r="G261" s="92"/>
    </row>
    <row r="262" spans="6:7" x14ac:dyDescent="0.25">
      <c r="F262" s="45"/>
      <c r="G262" s="92"/>
    </row>
    <row r="263" spans="6:7" x14ac:dyDescent="0.25">
      <c r="F263" s="45"/>
      <c r="G263" s="92"/>
    </row>
    <row r="264" spans="6:7" x14ac:dyDescent="0.25">
      <c r="F264" s="45"/>
      <c r="G264" s="92"/>
    </row>
    <row r="265" spans="6:7" x14ac:dyDescent="0.25">
      <c r="F265" s="45"/>
      <c r="G265" s="92"/>
    </row>
    <row r="266" spans="6:7" x14ac:dyDescent="0.25">
      <c r="F266" s="45"/>
      <c r="G266" s="92"/>
    </row>
    <row r="267" spans="6:7" x14ac:dyDescent="0.25">
      <c r="F267" s="45"/>
      <c r="G267" s="92"/>
    </row>
    <row r="268" spans="6:7" x14ac:dyDescent="0.25">
      <c r="F268" s="45"/>
      <c r="G268" s="92"/>
    </row>
    <row r="269" spans="6:7" x14ac:dyDescent="0.25">
      <c r="F269" s="45"/>
      <c r="G269" s="92"/>
    </row>
    <row r="270" spans="6:7" x14ac:dyDescent="0.25">
      <c r="F270" s="45"/>
      <c r="G270" s="92"/>
    </row>
    <row r="271" spans="6:7" x14ac:dyDescent="0.25">
      <c r="F271" s="45"/>
      <c r="G271" s="92"/>
    </row>
    <row r="272" spans="6:7" x14ac:dyDescent="0.25">
      <c r="F272" s="45"/>
      <c r="G272" s="92"/>
    </row>
    <row r="273" spans="6:7" x14ac:dyDescent="0.25">
      <c r="F273" s="45"/>
      <c r="G273" s="92"/>
    </row>
    <row r="274" spans="6:7" x14ac:dyDescent="0.25">
      <c r="F274" s="45"/>
      <c r="G274" s="92"/>
    </row>
    <row r="275" spans="6:7" x14ac:dyDescent="0.25">
      <c r="F275" s="45"/>
      <c r="G275" s="92"/>
    </row>
    <row r="276" spans="6:7" x14ac:dyDescent="0.25">
      <c r="F276" s="45"/>
      <c r="G276" s="92"/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6"/>
  <sheetViews>
    <sheetView workbookViewId="0">
      <selection sqref="A1:F1048576"/>
    </sheetView>
  </sheetViews>
  <sheetFormatPr defaultRowHeight="18" x14ac:dyDescent="0.25"/>
  <cols>
    <col min="1" max="1" width="34.5703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85546875" style="4" customWidth="1"/>
  </cols>
  <sheetData>
    <row r="1" spans="1:6" x14ac:dyDescent="0.25">
      <c r="A1" s="1" t="s">
        <v>0</v>
      </c>
      <c r="B1" s="2"/>
    </row>
    <row r="2" spans="1:6" ht="18.75" x14ac:dyDescent="0.3">
      <c r="A2" s="2"/>
      <c r="B2" s="2"/>
      <c r="C2" s="5"/>
    </row>
    <row r="3" spans="1:6" ht="18.75" x14ac:dyDescent="0.3">
      <c r="A3" s="2" t="s">
        <v>1</v>
      </c>
      <c r="B3" s="6">
        <v>42825</v>
      </c>
      <c r="C3" s="7" t="s">
        <v>2</v>
      </c>
      <c r="D3" s="3">
        <v>30</v>
      </c>
      <c r="E3" s="3" t="s">
        <v>3</v>
      </c>
      <c r="F3" s="8">
        <v>42795</v>
      </c>
    </row>
    <row r="4" spans="1:6" ht="18.75" x14ac:dyDescent="0.3">
      <c r="A4" s="2" t="s">
        <v>4</v>
      </c>
      <c r="B4" s="6">
        <v>42842</v>
      </c>
      <c r="C4" s="7" t="s">
        <v>5</v>
      </c>
      <c r="D4" s="9">
        <v>33</v>
      </c>
      <c r="E4" s="3" t="s">
        <v>6</v>
      </c>
      <c r="F4" s="8">
        <v>42825</v>
      </c>
    </row>
    <row r="5" spans="1:6" ht="18.75" x14ac:dyDescent="0.3">
      <c r="A5" s="2"/>
      <c r="B5" s="2"/>
      <c r="C5" s="5"/>
      <c r="E5" s="3" t="s">
        <v>7</v>
      </c>
      <c r="F5" s="8">
        <v>42809</v>
      </c>
    </row>
    <row r="6" spans="1:6" ht="18.75" x14ac:dyDescent="0.3">
      <c r="A6" s="2"/>
      <c r="B6" s="2"/>
      <c r="C6" s="5"/>
      <c r="E6" s="3" t="s">
        <v>8</v>
      </c>
      <c r="F6" s="8">
        <v>42842</v>
      </c>
    </row>
    <row r="7" spans="1:6" x14ac:dyDescent="0.25">
      <c r="A7" s="10"/>
      <c r="B7" s="11"/>
      <c r="C7" s="12"/>
      <c r="D7" s="12"/>
      <c r="E7" s="10"/>
      <c r="F7" s="13"/>
    </row>
    <row r="8" spans="1:6" x14ac:dyDescent="0.25">
      <c r="A8" s="10"/>
      <c r="B8" s="10"/>
      <c r="C8" s="12"/>
      <c r="D8" s="12"/>
      <c r="E8" s="10"/>
      <c r="F8" s="13"/>
    </row>
    <row r="9" spans="1:6" x14ac:dyDescent="0.25">
      <c r="A9" s="14"/>
      <c r="B9" s="15" t="s">
        <v>9</v>
      </c>
      <c r="C9" s="16" t="s">
        <v>10</v>
      </c>
      <c r="D9" s="16" t="s">
        <v>11</v>
      </c>
      <c r="E9" s="16" t="s">
        <v>12</v>
      </c>
      <c r="F9" s="17" t="s">
        <v>13</v>
      </c>
    </row>
    <row r="10" spans="1:6" x14ac:dyDescent="0.25">
      <c r="A10" s="14" t="s">
        <v>14</v>
      </c>
      <c r="B10" s="18"/>
      <c r="C10" s="19">
        <v>1281676549.0699999</v>
      </c>
      <c r="D10" s="20">
        <v>708002517.45000005</v>
      </c>
      <c r="E10" s="21">
        <v>677350952.54999995</v>
      </c>
      <c r="F10" s="22">
        <v>0.55068698465129184</v>
      </c>
    </row>
    <row r="11" spans="1:6" x14ac:dyDescent="0.25">
      <c r="A11" s="14" t="s">
        <v>15</v>
      </c>
      <c r="B11" s="18"/>
      <c r="C11" s="23">
        <v>51665723.630000003</v>
      </c>
      <c r="D11" s="20">
        <v>22668946.030000001</v>
      </c>
      <c r="E11" s="21">
        <v>21281610.920000002</v>
      </c>
      <c r="F11" s="22"/>
    </row>
    <row r="12" spans="1:6" x14ac:dyDescent="0.25">
      <c r="A12" s="14" t="s">
        <v>16</v>
      </c>
      <c r="B12" s="18"/>
      <c r="C12" s="24">
        <v>1230010825.4399998</v>
      </c>
      <c r="D12" s="20">
        <v>685333571.42000008</v>
      </c>
      <c r="E12" s="21">
        <v>656069341.63</v>
      </c>
      <c r="F12" s="22"/>
    </row>
    <row r="13" spans="1:6" x14ac:dyDescent="0.25">
      <c r="A13" s="14" t="s">
        <v>17</v>
      </c>
      <c r="B13" s="10"/>
      <c r="C13" s="24">
        <v>1230010825.4400001</v>
      </c>
      <c r="D13" s="20">
        <v>685333571.41999888</v>
      </c>
      <c r="E13" s="21">
        <v>656069341.62999868</v>
      </c>
      <c r="F13" s="22">
        <v>0.53338501422969931</v>
      </c>
    </row>
    <row r="14" spans="1:6" x14ac:dyDescent="0.25">
      <c r="A14" s="25" t="s">
        <v>18</v>
      </c>
      <c r="B14" s="26">
        <v>4.0000000000000001E-3</v>
      </c>
      <c r="C14" s="23">
        <v>260000000</v>
      </c>
      <c r="D14" s="20">
        <v>0</v>
      </c>
      <c r="E14" s="21">
        <v>0</v>
      </c>
      <c r="F14" s="22">
        <v>0</v>
      </c>
    </row>
    <row r="15" spans="1:6" x14ac:dyDescent="0.25">
      <c r="A15" s="25" t="s">
        <v>19</v>
      </c>
      <c r="B15" s="26">
        <v>8.6999999999999994E-3</v>
      </c>
      <c r="C15" s="23">
        <v>360000000</v>
      </c>
      <c r="D15" s="20">
        <v>137209105.549564</v>
      </c>
      <c r="E15" s="21">
        <v>114306664.84434655</v>
      </c>
      <c r="F15" s="22">
        <v>0.31751851345651821</v>
      </c>
    </row>
    <row r="16" spans="1:6" x14ac:dyDescent="0.25">
      <c r="A16" s="25" t="s">
        <v>20</v>
      </c>
      <c r="B16" s="26">
        <v>1.26222E-2</v>
      </c>
      <c r="C16" s="23">
        <v>100000000</v>
      </c>
      <c r="D16" s="20">
        <v>38113640.430434801</v>
      </c>
      <c r="E16" s="21">
        <v>31751851.345652174</v>
      </c>
      <c r="F16" s="22">
        <v>0.31751851345652177</v>
      </c>
    </row>
    <row r="17" spans="1:6" x14ac:dyDescent="0.25">
      <c r="A17" s="25" t="s">
        <v>21</v>
      </c>
      <c r="B17" s="26">
        <v>1.37E-2</v>
      </c>
      <c r="C17" s="23">
        <v>354000000</v>
      </c>
      <c r="D17" s="20">
        <v>354000000</v>
      </c>
      <c r="E17" s="21">
        <v>354000000</v>
      </c>
      <c r="F17" s="22">
        <v>1</v>
      </c>
    </row>
    <row r="18" spans="1:6" x14ac:dyDescent="0.25">
      <c r="A18" s="25" t="s">
        <v>22</v>
      </c>
      <c r="B18" s="26">
        <v>1.67E-2</v>
      </c>
      <c r="C18" s="23">
        <v>106810000</v>
      </c>
      <c r="D18" s="20">
        <v>106810000</v>
      </c>
      <c r="E18" s="21">
        <v>106810000</v>
      </c>
      <c r="F18" s="22">
        <v>1</v>
      </c>
    </row>
    <row r="19" spans="1:6" x14ac:dyDescent="0.25">
      <c r="A19" s="25" t="s">
        <v>23</v>
      </c>
      <c r="B19" s="26">
        <v>0</v>
      </c>
      <c r="C19" s="23">
        <v>49200825.439999998</v>
      </c>
      <c r="D19" s="20">
        <v>49200825.439999998</v>
      </c>
      <c r="E19" s="21">
        <v>49200825.439999998</v>
      </c>
      <c r="F19" s="22">
        <v>1</v>
      </c>
    </row>
    <row r="20" spans="1:6" x14ac:dyDescent="0.25">
      <c r="A20" s="27"/>
      <c r="B20" s="28"/>
      <c r="C20" s="29"/>
      <c r="D20" s="29"/>
      <c r="E20" s="29"/>
      <c r="F20" s="30"/>
    </row>
    <row r="21" spans="1:6" x14ac:dyDescent="0.25">
      <c r="A21" s="27"/>
      <c r="B21" s="28"/>
      <c r="C21" s="29"/>
      <c r="D21" s="29"/>
      <c r="E21" s="29"/>
      <c r="F21" s="31"/>
    </row>
    <row r="22" spans="1:6" ht="54" x14ac:dyDescent="0.25">
      <c r="A22" s="27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6" x14ac:dyDescent="0.25">
      <c r="A23" s="27" t="s">
        <v>18</v>
      </c>
      <c r="B23" s="20">
        <v>0</v>
      </c>
      <c r="C23" s="20">
        <v>0</v>
      </c>
      <c r="D23" s="34">
        <v>0</v>
      </c>
      <c r="E23" s="35">
        <v>0</v>
      </c>
      <c r="F23" s="31"/>
    </row>
    <row r="24" spans="1:6" x14ac:dyDescent="0.25">
      <c r="A24" s="27" t="s">
        <v>19</v>
      </c>
      <c r="B24" s="20">
        <v>22902440.705217458</v>
      </c>
      <c r="C24" s="20">
        <v>99476.6</v>
      </c>
      <c r="D24" s="34">
        <v>63.617890847826274</v>
      </c>
      <c r="E24" s="35">
        <v>0.27632388888888892</v>
      </c>
      <c r="F24" s="31"/>
    </row>
    <row r="25" spans="1:6" x14ac:dyDescent="0.25">
      <c r="A25" s="27" t="s">
        <v>20</v>
      </c>
      <c r="B25" s="20">
        <v>6361789.0847826265</v>
      </c>
      <c r="C25" s="20">
        <v>44098.82</v>
      </c>
      <c r="D25" s="34">
        <v>63.617890847826267</v>
      </c>
      <c r="E25" s="35">
        <v>0.4409882</v>
      </c>
      <c r="F25" s="31"/>
    </row>
    <row r="26" spans="1:6" x14ac:dyDescent="0.25">
      <c r="A26" s="27" t="s">
        <v>21</v>
      </c>
      <c r="B26" s="20">
        <v>0</v>
      </c>
      <c r="C26" s="20">
        <v>404150</v>
      </c>
      <c r="D26" s="34">
        <v>0</v>
      </c>
      <c r="E26" s="35">
        <v>1.1416666666666666</v>
      </c>
      <c r="F26" s="31"/>
    </row>
    <row r="27" spans="1:6" x14ac:dyDescent="0.25">
      <c r="A27" s="27" t="s">
        <v>22</v>
      </c>
      <c r="B27" s="20">
        <v>0</v>
      </c>
      <c r="C27" s="20">
        <v>148643.92000000001</v>
      </c>
      <c r="D27" s="34">
        <v>0</v>
      </c>
      <c r="E27" s="35">
        <v>1.391666697874731</v>
      </c>
      <c r="F27" s="31"/>
    </row>
    <row r="28" spans="1:6" x14ac:dyDescent="0.25">
      <c r="A28" s="27" t="s">
        <v>23</v>
      </c>
      <c r="B28" s="20">
        <v>0</v>
      </c>
      <c r="C28" s="20">
        <v>0</v>
      </c>
      <c r="D28" s="34">
        <v>0</v>
      </c>
      <c r="E28" s="35">
        <v>0</v>
      </c>
      <c r="F28" s="31"/>
    </row>
    <row r="29" spans="1:6" ht="18.75" thickBot="1" x14ac:dyDescent="0.3">
      <c r="A29" s="36" t="s">
        <v>28</v>
      </c>
      <c r="B29" s="37">
        <v>29264229.790000085</v>
      </c>
      <c r="C29" s="37">
        <v>696369.34000000008</v>
      </c>
      <c r="D29" s="38"/>
      <c r="E29" s="29"/>
      <c r="F29" s="31"/>
    </row>
    <row r="30" spans="1:6" x14ac:dyDescent="0.25">
      <c r="B30" s="39"/>
      <c r="C30" s="39"/>
      <c r="D30" s="40"/>
      <c r="E30" s="39"/>
      <c r="F30" s="41"/>
    </row>
    <row r="31" spans="1:6" x14ac:dyDescent="0.25">
      <c r="A31" s="42"/>
      <c r="B31" s="43"/>
      <c r="C31" s="39"/>
      <c r="D31" s="39"/>
      <c r="E31" s="39"/>
      <c r="F31" s="41"/>
    </row>
    <row r="32" spans="1:6" x14ac:dyDescent="0.25">
      <c r="A32" s="3" t="s">
        <v>29</v>
      </c>
      <c r="E32" s="44"/>
    </row>
    <row r="33" spans="1:6" x14ac:dyDescent="0.25">
      <c r="E33" s="44"/>
      <c r="F33" s="45"/>
    </row>
    <row r="34" spans="1:6" x14ac:dyDescent="0.25">
      <c r="A34" s="42" t="s">
        <v>30</v>
      </c>
      <c r="F34" s="45"/>
    </row>
    <row r="35" spans="1:6" x14ac:dyDescent="0.25">
      <c r="A35" s="46" t="s">
        <v>31</v>
      </c>
      <c r="E35" s="47">
        <v>1380039.83</v>
      </c>
      <c r="F35" s="48"/>
    </row>
    <row r="36" spans="1:6" x14ac:dyDescent="0.25">
      <c r="A36" s="46" t="s">
        <v>32</v>
      </c>
      <c r="E36" s="49">
        <v>0</v>
      </c>
      <c r="F36" s="48"/>
    </row>
    <row r="37" spans="1:6" x14ac:dyDescent="0.25">
      <c r="A37" s="42" t="s">
        <v>33</v>
      </c>
      <c r="E37" s="47">
        <v>1380039.83</v>
      </c>
      <c r="F37" s="48"/>
    </row>
    <row r="38" spans="1:6" x14ac:dyDescent="0.25">
      <c r="E38" s="50"/>
      <c r="F38" s="48"/>
    </row>
    <row r="39" spans="1:6" x14ac:dyDescent="0.25">
      <c r="A39" s="42" t="s">
        <v>34</v>
      </c>
      <c r="E39" s="50"/>
      <c r="F39" s="48"/>
    </row>
    <row r="40" spans="1:6" x14ac:dyDescent="0.25">
      <c r="A40" s="46" t="s">
        <v>35</v>
      </c>
      <c r="E40" s="47">
        <v>30079975.370000001</v>
      </c>
      <c r="F40" s="48"/>
    </row>
    <row r="41" spans="1:6" x14ac:dyDescent="0.25">
      <c r="A41" s="46" t="s">
        <v>36</v>
      </c>
      <c r="E41" s="49">
        <v>0</v>
      </c>
      <c r="F41" s="48"/>
    </row>
    <row r="42" spans="1:6" x14ac:dyDescent="0.25">
      <c r="A42" s="42" t="s">
        <v>37</v>
      </c>
      <c r="E42" s="47">
        <v>30079975.370000001</v>
      </c>
      <c r="F42" s="48"/>
    </row>
    <row r="43" spans="1:6" x14ac:dyDescent="0.25">
      <c r="A43" s="46"/>
      <c r="E43" s="51"/>
      <c r="F43" s="48"/>
    </row>
    <row r="44" spans="1:6" x14ac:dyDescent="0.25">
      <c r="A44" s="42" t="s">
        <v>38</v>
      </c>
      <c r="E44" s="47">
        <v>312906.53999999998</v>
      </c>
      <c r="F44" s="48"/>
    </row>
    <row r="45" spans="1:6" x14ac:dyDescent="0.25">
      <c r="A45" s="42" t="s">
        <v>39</v>
      </c>
      <c r="E45" s="47">
        <v>26122.84</v>
      </c>
      <c r="F45" s="48"/>
    </row>
    <row r="46" spans="1:6" x14ac:dyDescent="0.25">
      <c r="A46" s="42"/>
      <c r="E46" s="52"/>
      <c r="F46" s="48"/>
    </row>
    <row r="47" spans="1:6" ht="18.75" thickBot="1" x14ac:dyDescent="0.3">
      <c r="A47" s="3" t="s">
        <v>40</v>
      </c>
      <c r="E47" s="53">
        <v>31799044.580000002</v>
      </c>
      <c r="F47" s="48"/>
    </row>
    <row r="48" spans="1:6" ht="18.75" thickTop="1" x14ac:dyDescent="0.25">
      <c r="E48" s="54"/>
      <c r="F48" s="48"/>
    </row>
    <row r="49" spans="1:6" x14ac:dyDescent="0.25">
      <c r="A49" s="3" t="s">
        <v>41</v>
      </c>
      <c r="D49" s="55"/>
      <c r="E49" s="56"/>
      <c r="F49" s="48"/>
    </row>
    <row r="50" spans="1:6" x14ac:dyDescent="0.25">
      <c r="D50" s="57" t="s">
        <v>42</v>
      </c>
      <c r="E50" s="57" t="s">
        <v>43</v>
      </c>
      <c r="F50" s="48"/>
    </row>
    <row r="51" spans="1:6" x14ac:dyDescent="0.25">
      <c r="A51" s="42" t="s">
        <v>44</v>
      </c>
      <c r="D51" s="58">
        <v>48012</v>
      </c>
      <c r="E51" s="52">
        <v>685333571.42000008</v>
      </c>
      <c r="F51" s="48"/>
    </row>
    <row r="52" spans="1:6" x14ac:dyDescent="0.25">
      <c r="A52" s="42" t="s">
        <v>45</v>
      </c>
      <c r="D52" s="59"/>
      <c r="E52" s="49">
        <v>29264229.790000081</v>
      </c>
      <c r="F52" s="48"/>
    </row>
    <row r="53" spans="1:6" x14ac:dyDescent="0.25">
      <c r="A53" s="42"/>
      <c r="D53" s="60">
        <v>47117</v>
      </c>
      <c r="E53" s="61">
        <v>656069341.63</v>
      </c>
      <c r="F53" s="48"/>
    </row>
    <row r="54" spans="1:6" x14ac:dyDescent="0.25">
      <c r="F54" s="48"/>
    </row>
    <row r="55" spans="1:6" x14ac:dyDescent="0.25">
      <c r="A55" s="3" t="s">
        <v>46</v>
      </c>
      <c r="E55" s="55"/>
      <c r="F55" s="48"/>
    </row>
    <row r="56" spans="1:6" x14ac:dyDescent="0.25">
      <c r="F56" s="48"/>
    </row>
    <row r="57" spans="1:6" x14ac:dyDescent="0.25">
      <c r="A57" s="42" t="s">
        <v>40</v>
      </c>
      <c r="E57" s="62">
        <v>31799044.580000002</v>
      </c>
      <c r="F57" s="48"/>
    </row>
    <row r="58" spans="1:6" x14ac:dyDescent="0.25">
      <c r="A58" s="42" t="s">
        <v>47</v>
      </c>
      <c r="E58" s="62">
        <v>0</v>
      </c>
      <c r="F58" s="48"/>
    </row>
    <row r="59" spans="1:6" x14ac:dyDescent="0.25">
      <c r="A59" s="42" t="s">
        <v>48</v>
      </c>
      <c r="E59" s="63">
        <v>31799044.580000002</v>
      </c>
      <c r="F59" s="48"/>
    </row>
    <row r="60" spans="1:6" x14ac:dyDescent="0.25">
      <c r="F60" s="48"/>
    </row>
    <row r="61" spans="1:6" x14ac:dyDescent="0.25">
      <c r="A61" s="42" t="s">
        <v>49</v>
      </c>
      <c r="E61" s="39">
        <v>11573.51</v>
      </c>
      <c r="F61" s="48"/>
    </row>
    <row r="62" spans="1:6" x14ac:dyDescent="0.25">
      <c r="F62" s="48"/>
    </row>
    <row r="63" spans="1:6" x14ac:dyDescent="0.25">
      <c r="A63" s="42" t="s">
        <v>50</v>
      </c>
      <c r="F63" s="48"/>
    </row>
    <row r="64" spans="1:6" x14ac:dyDescent="0.25">
      <c r="A64" s="46" t="s">
        <v>51</v>
      </c>
      <c r="E64" s="62">
        <v>590002.1</v>
      </c>
      <c r="F64" s="48"/>
    </row>
    <row r="65" spans="1:6" x14ac:dyDescent="0.25">
      <c r="A65" s="46" t="s">
        <v>52</v>
      </c>
      <c r="E65" s="62">
        <v>590002.1</v>
      </c>
      <c r="F65" s="48"/>
    </row>
    <row r="66" spans="1:6" x14ac:dyDescent="0.25">
      <c r="A66" s="46" t="s">
        <v>53</v>
      </c>
      <c r="E66" s="63">
        <v>0</v>
      </c>
      <c r="F66" s="48"/>
    </row>
    <row r="67" spans="1:6" x14ac:dyDescent="0.25">
      <c r="F67" s="48"/>
    </row>
    <row r="68" spans="1:6" x14ac:dyDescent="0.25">
      <c r="A68" s="42" t="s">
        <v>54</v>
      </c>
      <c r="F68" s="48"/>
    </row>
    <row r="69" spans="1:6" x14ac:dyDescent="0.25">
      <c r="A69" s="46" t="s">
        <v>55</v>
      </c>
      <c r="F69" s="48"/>
    </row>
    <row r="70" spans="1:6" x14ac:dyDescent="0.25">
      <c r="A70" s="64" t="s">
        <v>56</v>
      </c>
      <c r="E70" s="62">
        <v>0</v>
      </c>
      <c r="F70" s="48"/>
    </row>
    <row r="71" spans="1:6" x14ac:dyDescent="0.25">
      <c r="A71" s="64" t="s">
        <v>57</v>
      </c>
      <c r="E71" s="62">
        <v>0</v>
      </c>
      <c r="F71" s="48"/>
    </row>
    <row r="72" spans="1:6" x14ac:dyDescent="0.25">
      <c r="A72" s="64" t="s">
        <v>58</v>
      </c>
      <c r="E72" s="62">
        <v>0</v>
      </c>
      <c r="F72" s="48"/>
    </row>
    <row r="73" spans="1:6" x14ac:dyDescent="0.25">
      <c r="A73" s="64"/>
      <c r="E73" s="62"/>
      <c r="F73" s="48"/>
    </row>
    <row r="74" spans="1:6" x14ac:dyDescent="0.25">
      <c r="A74" s="64" t="s">
        <v>59</v>
      </c>
      <c r="E74" s="62">
        <v>0</v>
      </c>
      <c r="F74" s="48"/>
    </row>
    <row r="75" spans="1:6" x14ac:dyDescent="0.25">
      <c r="A75" s="64" t="s">
        <v>60</v>
      </c>
      <c r="E75" s="62">
        <v>0</v>
      </c>
      <c r="F75" s="48"/>
    </row>
    <row r="76" spans="1:6" x14ac:dyDescent="0.25">
      <c r="F76" s="48"/>
    </row>
    <row r="77" spans="1:6" x14ac:dyDescent="0.25">
      <c r="A77" s="46" t="s">
        <v>61</v>
      </c>
      <c r="F77" s="48"/>
    </row>
    <row r="78" spans="1:6" x14ac:dyDescent="0.25">
      <c r="A78" s="64" t="s">
        <v>62</v>
      </c>
      <c r="E78" s="62">
        <v>0</v>
      </c>
      <c r="F78" s="48"/>
    </row>
    <row r="79" spans="1:6" x14ac:dyDescent="0.25">
      <c r="A79" s="64" t="s">
        <v>63</v>
      </c>
      <c r="E79" s="62">
        <v>0</v>
      </c>
      <c r="F79" s="48"/>
    </row>
    <row r="80" spans="1:6" x14ac:dyDescent="0.25">
      <c r="A80" s="64" t="s">
        <v>64</v>
      </c>
      <c r="E80" s="62">
        <v>99476.6</v>
      </c>
      <c r="F80" s="48"/>
    </row>
    <row r="81" spans="1:6" x14ac:dyDescent="0.25">
      <c r="A81" s="64"/>
      <c r="E81" s="62"/>
      <c r="F81" s="48"/>
    </row>
    <row r="82" spans="1:6" x14ac:dyDescent="0.25">
      <c r="A82" s="64" t="s">
        <v>65</v>
      </c>
      <c r="E82" s="62">
        <v>99476.6</v>
      </c>
      <c r="F82" s="48"/>
    </row>
    <row r="83" spans="1:6" x14ac:dyDescent="0.25">
      <c r="A83" s="64" t="s">
        <v>66</v>
      </c>
      <c r="E83" s="62">
        <v>0</v>
      </c>
      <c r="F83" s="48"/>
    </row>
    <row r="84" spans="1:6" x14ac:dyDescent="0.25">
      <c r="A84" s="64"/>
      <c r="F84" s="48"/>
    </row>
    <row r="85" spans="1:6" x14ac:dyDescent="0.25">
      <c r="A85" s="46" t="s">
        <v>67</v>
      </c>
      <c r="F85" s="48"/>
    </row>
    <row r="86" spans="1:6" x14ac:dyDescent="0.25">
      <c r="A86" s="64" t="s">
        <v>68</v>
      </c>
      <c r="E86" s="62">
        <v>0</v>
      </c>
      <c r="F86" s="48"/>
    </row>
    <row r="87" spans="1:6" x14ac:dyDescent="0.25">
      <c r="A87" s="64" t="s">
        <v>69</v>
      </c>
      <c r="E87" s="62">
        <v>0</v>
      </c>
      <c r="F87" s="48"/>
    </row>
    <row r="88" spans="1:6" x14ac:dyDescent="0.25">
      <c r="A88" s="64" t="s">
        <v>70</v>
      </c>
      <c r="E88" s="62">
        <v>44098.82</v>
      </c>
      <c r="F88" s="48"/>
    </row>
    <row r="89" spans="1:6" x14ac:dyDescent="0.25">
      <c r="A89" s="64"/>
      <c r="E89" s="62"/>
      <c r="F89" s="48"/>
    </row>
    <row r="90" spans="1:6" x14ac:dyDescent="0.25">
      <c r="A90" s="64" t="s">
        <v>71</v>
      </c>
      <c r="E90" s="62">
        <v>44098.82</v>
      </c>
      <c r="F90" s="48"/>
    </row>
    <row r="91" spans="1:6" x14ac:dyDescent="0.25">
      <c r="A91" s="64" t="s">
        <v>72</v>
      </c>
      <c r="E91" s="62">
        <v>0</v>
      </c>
      <c r="F91" s="48"/>
    </row>
    <row r="92" spans="1:6" x14ac:dyDescent="0.25">
      <c r="A92" s="64"/>
      <c r="F92" s="48"/>
    </row>
    <row r="93" spans="1:6" x14ac:dyDescent="0.25">
      <c r="A93" s="46" t="s">
        <v>73</v>
      </c>
      <c r="F93" s="48"/>
    </row>
    <row r="94" spans="1:6" x14ac:dyDescent="0.25">
      <c r="A94" s="64" t="s">
        <v>74</v>
      </c>
      <c r="E94" s="62">
        <v>0</v>
      </c>
      <c r="F94" s="48"/>
    </row>
    <row r="95" spans="1:6" x14ac:dyDescent="0.25">
      <c r="A95" s="64" t="s">
        <v>75</v>
      </c>
      <c r="E95" s="62">
        <v>0</v>
      </c>
      <c r="F95" s="48"/>
    </row>
    <row r="96" spans="1:6" x14ac:dyDescent="0.25">
      <c r="A96" s="64" t="s">
        <v>76</v>
      </c>
      <c r="E96" s="62">
        <v>404150</v>
      </c>
      <c r="F96" s="48"/>
    </row>
    <row r="97" spans="1:6" x14ac:dyDescent="0.25">
      <c r="A97" s="64"/>
      <c r="E97" s="62"/>
      <c r="F97" s="48"/>
    </row>
    <row r="98" spans="1:6" x14ac:dyDescent="0.25">
      <c r="A98" s="64" t="s">
        <v>77</v>
      </c>
      <c r="E98" s="62">
        <v>404150</v>
      </c>
      <c r="F98" s="48"/>
    </row>
    <row r="99" spans="1:6" x14ac:dyDescent="0.25">
      <c r="A99" s="64" t="s">
        <v>78</v>
      </c>
      <c r="E99" s="62">
        <v>0</v>
      </c>
      <c r="F99" s="48"/>
    </row>
    <row r="100" spans="1:6" x14ac:dyDescent="0.25">
      <c r="F100" s="48"/>
    </row>
    <row r="101" spans="1:6" x14ac:dyDescent="0.25">
      <c r="A101" s="46" t="s">
        <v>79</v>
      </c>
      <c r="F101" s="48"/>
    </row>
    <row r="102" spans="1:6" x14ac:dyDescent="0.25">
      <c r="A102" s="64" t="s">
        <v>80</v>
      </c>
      <c r="E102" s="62">
        <v>0</v>
      </c>
      <c r="F102" s="48"/>
    </row>
    <row r="103" spans="1:6" x14ac:dyDescent="0.25">
      <c r="A103" s="64" t="s">
        <v>81</v>
      </c>
      <c r="E103" s="62">
        <v>0</v>
      </c>
      <c r="F103" s="48"/>
    </row>
    <row r="104" spans="1:6" x14ac:dyDescent="0.25">
      <c r="A104" s="64" t="s">
        <v>82</v>
      </c>
      <c r="E104" s="62">
        <v>148643.92000000001</v>
      </c>
      <c r="F104" s="48"/>
    </row>
    <row r="105" spans="1:6" x14ac:dyDescent="0.25">
      <c r="A105" s="64"/>
      <c r="E105" s="62"/>
      <c r="F105" s="48"/>
    </row>
    <row r="106" spans="1:6" x14ac:dyDescent="0.25">
      <c r="A106" s="64" t="s">
        <v>83</v>
      </c>
      <c r="E106" s="62">
        <v>148643.92000000001</v>
      </c>
      <c r="F106" s="48"/>
    </row>
    <row r="107" spans="1:6" x14ac:dyDescent="0.25">
      <c r="A107" s="64" t="s">
        <v>84</v>
      </c>
      <c r="E107" s="62">
        <v>0</v>
      </c>
      <c r="F107" s="48"/>
    </row>
    <row r="108" spans="1:6" x14ac:dyDescent="0.25">
      <c r="A108" s="64"/>
      <c r="E108" s="39"/>
      <c r="F108" s="48"/>
    </row>
    <row r="109" spans="1:6" x14ac:dyDescent="0.25">
      <c r="A109" s="46" t="s">
        <v>85</v>
      </c>
      <c r="F109" s="48"/>
    </row>
    <row r="110" spans="1:6" x14ac:dyDescent="0.25">
      <c r="A110" s="64" t="s">
        <v>86</v>
      </c>
      <c r="E110" s="63">
        <v>696369.34000000008</v>
      </c>
      <c r="F110" s="48"/>
    </row>
    <row r="111" spans="1:6" x14ac:dyDescent="0.25">
      <c r="A111" s="64" t="s">
        <v>87</v>
      </c>
      <c r="E111" s="63">
        <v>696369.34000000008</v>
      </c>
      <c r="F111" s="48"/>
    </row>
    <row r="112" spans="1:6" x14ac:dyDescent="0.25">
      <c r="A112" s="64" t="s">
        <v>88</v>
      </c>
      <c r="E112" s="63">
        <v>0</v>
      </c>
      <c r="F112" s="48"/>
    </row>
    <row r="113" spans="1:6" x14ac:dyDescent="0.25">
      <c r="A113" s="64" t="s">
        <v>89</v>
      </c>
      <c r="E113" s="63">
        <v>0</v>
      </c>
      <c r="F113" s="48"/>
    </row>
    <row r="114" spans="1:6" x14ac:dyDescent="0.25">
      <c r="F114" s="48"/>
    </row>
    <row r="115" spans="1:6" x14ac:dyDescent="0.25">
      <c r="A115" s="42" t="s">
        <v>90</v>
      </c>
      <c r="E115" s="65">
        <v>30501099.632125001</v>
      </c>
      <c r="F115" s="48"/>
    </row>
    <row r="116" spans="1:6" x14ac:dyDescent="0.25">
      <c r="A116" s="46"/>
      <c r="F116" s="48"/>
    </row>
    <row r="117" spans="1:6" x14ac:dyDescent="0.25">
      <c r="A117" s="42" t="s">
        <v>91</v>
      </c>
      <c r="E117" s="66">
        <v>29264229.790000085</v>
      </c>
      <c r="F117" s="48"/>
    </row>
    <row r="118" spans="1:6" x14ac:dyDescent="0.25">
      <c r="A118" s="42"/>
      <c r="F118" s="48"/>
    </row>
    <row r="119" spans="1:6" x14ac:dyDescent="0.25">
      <c r="A119" s="46" t="s">
        <v>92</v>
      </c>
      <c r="E119" s="62">
        <v>0</v>
      </c>
      <c r="F119" s="48"/>
    </row>
    <row r="120" spans="1:6" x14ac:dyDescent="0.25">
      <c r="A120" s="46" t="s">
        <v>93</v>
      </c>
      <c r="E120" s="67">
        <v>29264229.790000085</v>
      </c>
      <c r="F120" s="48"/>
    </row>
    <row r="121" spans="1:6" x14ac:dyDescent="0.25">
      <c r="A121" s="46" t="s">
        <v>94</v>
      </c>
      <c r="E121" s="63">
        <v>0</v>
      </c>
      <c r="F121" s="48"/>
    </row>
    <row r="122" spans="1:6" x14ac:dyDescent="0.25">
      <c r="A122" s="46"/>
      <c r="E122" s="65"/>
      <c r="F122" s="48"/>
    </row>
    <row r="123" spans="1:6" x14ac:dyDescent="0.25">
      <c r="A123" s="42" t="s">
        <v>95</v>
      </c>
      <c r="E123" s="63">
        <v>0</v>
      </c>
      <c r="F123" s="48"/>
    </row>
    <row r="124" spans="1:6" x14ac:dyDescent="0.25">
      <c r="A124" s="42"/>
      <c r="E124" s="68"/>
      <c r="F124" s="48"/>
    </row>
    <row r="125" spans="1:6" x14ac:dyDescent="0.25">
      <c r="A125" s="46" t="s">
        <v>96</v>
      </c>
      <c r="E125" s="62">
        <v>0</v>
      </c>
      <c r="F125" s="48"/>
    </row>
    <row r="126" spans="1:6" x14ac:dyDescent="0.25">
      <c r="A126" s="46" t="s">
        <v>97</v>
      </c>
      <c r="E126" s="63">
        <v>0</v>
      </c>
      <c r="F126" s="48"/>
    </row>
    <row r="127" spans="1:6" x14ac:dyDescent="0.25">
      <c r="A127" s="46" t="s">
        <v>98</v>
      </c>
      <c r="E127" s="63">
        <v>0</v>
      </c>
      <c r="F127" s="48"/>
    </row>
    <row r="128" spans="1:6" x14ac:dyDescent="0.25">
      <c r="A128" s="46"/>
      <c r="E128" s="65"/>
      <c r="F128" s="48"/>
    </row>
    <row r="129" spans="1:6" x14ac:dyDescent="0.25">
      <c r="A129" s="42" t="s">
        <v>99</v>
      </c>
      <c r="E129" s="63">
        <v>1236869.8421249166</v>
      </c>
      <c r="F129" s="48"/>
    </row>
    <row r="130" spans="1:6" x14ac:dyDescent="0.25">
      <c r="A130" s="46" t="s">
        <v>100</v>
      </c>
      <c r="E130" s="62">
        <v>0</v>
      </c>
      <c r="F130" s="48"/>
    </row>
    <row r="131" spans="1:6" x14ac:dyDescent="0.25">
      <c r="A131" s="42" t="s">
        <v>101</v>
      </c>
      <c r="E131" s="63">
        <v>1236869.8421249166</v>
      </c>
      <c r="F131" s="48"/>
    </row>
    <row r="132" spans="1:6" x14ac:dyDescent="0.25">
      <c r="F132" s="48"/>
    </row>
    <row r="133" spans="1:6" x14ac:dyDescent="0.25">
      <c r="A133" s="3" t="s">
        <v>102</v>
      </c>
      <c r="F133" s="48"/>
    </row>
    <row r="134" spans="1:6" x14ac:dyDescent="0.25">
      <c r="F134" s="48"/>
    </row>
    <row r="135" spans="1:6" x14ac:dyDescent="0.25">
      <c r="A135" s="42" t="s">
        <v>103</v>
      </c>
      <c r="E135" s="62">
        <v>0</v>
      </c>
      <c r="F135" s="48"/>
    </row>
    <row r="136" spans="1:6" x14ac:dyDescent="0.25">
      <c r="A136" s="42" t="s">
        <v>104</v>
      </c>
      <c r="E136" s="69">
        <v>0</v>
      </c>
      <c r="F136" s="48"/>
    </row>
    <row r="137" spans="1:6" x14ac:dyDescent="0.25">
      <c r="A137" s="42" t="s">
        <v>105</v>
      </c>
      <c r="E137" s="63">
        <v>0</v>
      </c>
      <c r="F137" s="48"/>
    </row>
    <row r="138" spans="1:6" x14ac:dyDescent="0.25">
      <c r="A138" s="42"/>
      <c r="E138" s="65"/>
      <c r="F138" s="48"/>
    </row>
    <row r="139" spans="1:6" x14ac:dyDescent="0.25">
      <c r="A139" s="42"/>
      <c r="E139" s="65"/>
      <c r="F139" s="48"/>
    </row>
    <row r="140" spans="1:6" x14ac:dyDescent="0.25">
      <c r="F140" s="48"/>
    </row>
    <row r="141" spans="1:6" x14ac:dyDescent="0.25">
      <c r="A141" s="3" t="s">
        <v>106</v>
      </c>
      <c r="F141" s="48"/>
    </row>
    <row r="142" spans="1:6" x14ac:dyDescent="0.25">
      <c r="F142" s="48"/>
    </row>
    <row r="143" spans="1:6" x14ac:dyDescent="0.25">
      <c r="A143" s="42" t="s">
        <v>107</v>
      </c>
      <c r="E143" s="63">
        <v>3075027.06</v>
      </c>
      <c r="F143" s="48"/>
    </row>
    <row r="144" spans="1:6" x14ac:dyDescent="0.25">
      <c r="A144" s="42" t="s">
        <v>108</v>
      </c>
      <c r="E144" s="63">
        <v>3075027.0635999995</v>
      </c>
      <c r="F144" s="70"/>
    </row>
    <row r="145" spans="1:6" x14ac:dyDescent="0.25">
      <c r="A145" s="42" t="s">
        <v>109</v>
      </c>
      <c r="E145" s="62">
        <v>3075027.0636</v>
      </c>
      <c r="F145" s="48"/>
    </row>
    <row r="146" spans="1:6" x14ac:dyDescent="0.25">
      <c r="A146" s="71" t="s">
        <v>110</v>
      </c>
      <c r="B146" s="71"/>
      <c r="C146" s="71"/>
      <c r="D146" s="71"/>
      <c r="E146" s="62">
        <v>0</v>
      </c>
    </row>
    <row r="147" spans="1:6" x14ac:dyDescent="0.25">
      <c r="A147" s="42" t="s">
        <v>111</v>
      </c>
      <c r="E147" s="63">
        <v>3075027.0636</v>
      </c>
      <c r="F147" s="48"/>
    </row>
    <row r="148" spans="1:6" x14ac:dyDescent="0.25">
      <c r="F148" s="48"/>
    </row>
    <row r="149" spans="1:6" x14ac:dyDescent="0.25">
      <c r="A149" s="42" t="s">
        <v>112</v>
      </c>
      <c r="D149" s="72"/>
      <c r="E149" s="65">
        <v>3075027.0635999995</v>
      </c>
      <c r="F149" s="48"/>
    </row>
    <row r="150" spans="1:6" x14ac:dyDescent="0.25">
      <c r="F150" s="48"/>
    </row>
    <row r="151" spans="1:6" x14ac:dyDescent="0.25">
      <c r="A151" s="3" t="s">
        <v>113</v>
      </c>
      <c r="F151" s="48"/>
    </row>
    <row r="152" spans="1:6" x14ac:dyDescent="0.25">
      <c r="F152" s="48"/>
    </row>
    <row r="153" spans="1:6" x14ac:dyDescent="0.25">
      <c r="A153" s="42" t="s">
        <v>114</v>
      </c>
      <c r="E153" s="73">
        <v>2.3755972300000001E-2</v>
      </c>
      <c r="F153" s="48"/>
    </row>
    <row r="154" spans="1:6" x14ac:dyDescent="0.25">
      <c r="A154" s="42" t="s">
        <v>115</v>
      </c>
      <c r="E154" s="74">
        <v>40.510941000000003</v>
      </c>
      <c r="F154" s="48"/>
    </row>
    <row r="155" spans="1:6" x14ac:dyDescent="0.25">
      <c r="F155" s="48"/>
    </row>
    <row r="156" spans="1:6" x14ac:dyDescent="0.25">
      <c r="D156" s="57" t="s">
        <v>43</v>
      </c>
      <c r="E156" s="57" t="s">
        <v>42</v>
      </c>
      <c r="F156" s="48"/>
    </row>
    <row r="157" spans="1:6" x14ac:dyDescent="0.25">
      <c r="A157" s="42" t="s">
        <v>116</v>
      </c>
      <c r="D157" s="63">
        <v>571589.53</v>
      </c>
      <c r="E157" s="3">
        <v>37</v>
      </c>
      <c r="F157" s="75"/>
    </row>
    <row r="158" spans="1:6" x14ac:dyDescent="0.25">
      <c r="A158" s="42" t="s">
        <v>117</v>
      </c>
      <c r="D158" s="69">
        <v>312906.53999999998</v>
      </c>
      <c r="F158" s="48"/>
    </row>
    <row r="159" spans="1:6" x14ac:dyDescent="0.25">
      <c r="A159" s="3" t="s">
        <v>118</v>
      </c>
      <c r="D159" s="65">
        <v>258682.99000000005</v>
      </c>
    </row>
    <row r="160" spans="1:6" x14ac:dyDescent="0.25">
      <c r="A160" s="42" t="s">
        <v>119</v>
      </c>
      <c r="D160" s="63">
        <v>708002517.45000005</v>
      </c>
      <c r="F160" s="75"/>
    </row>
    <row r="161" spans="1:6" x14ac:dyDescent="0.25">
      <c r="F161" s="75"/>
    </row>
    <row r="162" spans="1:6" x14ac:dyDescent="0.25">
      <c r="A162" s="42" t="s">
        <v>120</v>
      </c>
      <c r="D162" s="76">
        <v>5.2253903000000004E-3</v>
      </c>
      <c r="F162" s="75"/>
    </row>
    <row r="163" spans="1:6" x14ac:dyDescent="0.25">
      <c r="A163" s="42" t="s">
        <v>121</v>
      </c>
      <c r="D163" s="76">
        <v>4.8350318000000003E-3</v>
      </c>
      <c r="F163" s="75"/>
    </row>
    <row r="164" spans="1:6" x14ac:dyDescent="0.25">
      <c r="A164" s="42" t="s">
        <v>122</v>
      </c>
      <c r="D164" s="76">
        <v>6.1227317E-3</v>
      </c>
      <c r="F164" s="75"/>
    </row>
    <row r="165" spans="1:6" x14ac:dyDescent="0.25">
      <c r="A165" s="42" t="s">
        <v>123</v>
      </c>
      <c r="D165" s="76">
        <v>4.3844418677779955E-3</v>
      </c>
      <c r="F165" s="48"/>
    </row>
    <row r="166" spans="1:6" x14ac:dyDescent="0.25">
      <c r="A166" s="42" t="s">
        <v>124</v>
      </c>
      <c r="D166" s="73">
        <v>5.1418989169444993E-3</v>
      </c>
      <c r="F166" s="48"/>
    </row>
    <row r="167" spans="1:6" x14ac:dyDescent="0.25">
      <c r="A167" s="42"/>
      <c r="F167" s="48"/>
    </row>
    <row r="168" spans="1:6" x14ac:dyDescent="0.25">
      <c r="A168" s="42" t="s">
        <v>125</v>
      </c>
      <c r="D168" s="65">
        <v>6343875.6500000004</v>
      </c>
      <c r="F168" s="48"/>
    </row>
    <row r="169" spans="1:6" x14ac:dyDescent="0.25">
      <c r="A169" s="42"/>
      <c r="F169" s="48"/>
    </row>
    <row r="170" spans="1:6" ht="36" x14ac:dyDescent="0.25">
      <c r="A170" s="42" t="s">
        <v>126</v>
      </c>
      <c r="D170" s="57" t="s">
        <v>43</v>
      </c>
      <c r="E170" s="57" t="s">
        <v>42</v>
      </c>
      <c r="F170" s="77" t="s">
        <v>127</v>
      </c>
    </row>
    <row r="171" spans="1:6" x14ac:dyDescent="0.25">
      <c r="A171" s="46" t="s">
        <v>128</v>
      </c>
      <c r="D171" s="62">
        <v>3993153.56</v>
      </c>
      <c r="E171" s="78">
        <v>243</v>
      </c>
      <c r="F171" s="76">
        <v>5.8952505270231208E-3</v>
      </c>
    </row>
    <row r="172" spans="1:6" x14ac:dyDescent="0.25">
      <c r="A172" s="46" t="s">
        <v>129</v>
      </c>
      <c r="D172" s="62">
        <v>765246.77</v>
      </c>
      <c r="E172" s="78">
        <v>52</v>
      </c>
      <c r="F172" s="76">
        <v>1.1297640715187624E-3</v>
      </c>
    </row>
    <row r="173" spans="1:6" x14ac:dyDescent="0.25">
      <c r="A173" s="46" t="s">
        <v>130</v>
      </c>
      <c r="D173" s="21">
        <v>178914.4</v>
      </c>
      <c r="E173" s="79">
        <v>13</v>
      </c>
      <c r="F173" s="76">
        <v>2.6413840465780268E-4</v>
      </c>
    </row>
    <row r="174" spans="1:6" x14ac:dyDescent="0.25">
      <c r="A174" s="46" t="s">
        <v>131</v>
      </c>
      <c r="D174" s="80">
        <v>0</v>
      </c>
      <c r="E174" s="81">
        <v>0</v>
      </c>
      <c r="F174" s="82">
        <v>0</v>
      </c>
    </row>
    <row r="175" spans="1:6" x14ac:dyDescent="0.25">
      <c r="A175" s="42" t="s">
        <v>132</v>
      </c>
      <c r="D175" s="83">
        <v>4937314.7300000004</v>
      </c>
      <c r="E175" s="84">
        <v>308</v>
      </c>
      <c r="F175" s="85">
        <v>7.2891530031996858E-3</v>
      </c>
    </row>
    <row r="176" spans="1:6" x14ac:dyDescent="0.25">
      <c r="A176" s="42"/>
      <c r="D176" s="62"/>
      <c r="E176" s="78"/>
      <c r="F176" s="48"/>
    </row>
    <row r="177" spans="1:6" x14ac:dyDescent="0.25">
      <c r="A177" s="42" t="s">
        <v>133</v>
      </c>
      <c r="D177" s="76"/>
      <c r="E177" s="76"/>
      <c r="F177" s="75"/>
    </row>
    <row r="178" spans="1:6" x14ac:dyDescent="0.25">
      <c r="A178" s="42" t="s">
        <v>134</v>
      </c>
      <c r="D178" s="76">
        <v>2.1902516E-3</v>
      </c>
      <c r="E178" s="76">
        <v>2.0535121E-3</v>
      </c>
      <c r="F178" s="75"/>
    </row>
    <row r="179" spans="1:6" x14ac:dyDescent="0.25">
      <c r="A179" s="42" t="s">
        <v>135</v>
      </c>
      <c r="D179" s="76">
        <v>1.9825601E-3</v>
      </c>
      <c r="E179" s="76">
        <v>2.0092672E-3</v>
      </c>
      <c r="F179" s="75"/>
    </row>
    <row r="180" spans="1:6" x14ac:dyDescent="0.25">
      <c r="A180" s="42" t="s">
        <v>136</v>
      </c>
      <c r="D180" s="76">
        <v>1.7121317E-3</v>
      </c>
      <c r="E180" s="76">
        <v>1.5412812999999999E-3</v>
      </c>
      <c r="F180" s="75"/>
    </row>
    <row r="181" spans="1:6" x14ac:dyDescent="0.25">
      <c r="A181" s="42" t="s">
        <v>137</v>
      </c>
      <c r="D181" s="76">
        <v>1.3939024761765652E-3</v>
      </c>
      <c r="E181" s="76">
        <v>1.3795445380648174E-3</v>
      </c>
      <c r="F181" s="48"/>
    </row>
    <row r="182" spans="1:6" x14ac:dyDescent="0.25">
      <c r="A182" s="42" t="s">
        <v>138</v>
      </c>
      <c r="D182" s="76">
        <v>1.8197114690441413E-3</v>
      </c>
      <c r="E182" s="76">
        <v>1.7459012845162042E-3</v>
      </c>
      <c r="F182" s="48"/>
    </row>
    <row r="183" spans="1:6" x14ac:dyDescent="0.25">
      <c r="F183" s="48"/>
    </row>
    <row r="184" spans="1:6" x14ac:dyDescent="0.25">
      <c r="A184" s="3" t="s">
        <v>139</v>
      </c>
      <c r="F184" s="48"/>
    </row>
    <row r="185" spans="1:6" x14ac:dyDescent="0.25">
      <c r="F185" s="48"/>
    </row>
    <row r="186" spans="1:6" x14ac:dyDescent="0.25">
      <c r="A186" s="42" t="s">
        <v>140</v>
      </c>
      <c r="F186" s="48"/>
    </row>
    <row r="187" spans="1:6" x14ac:dyDescent="0.25">
      <c r="A187" s="42" t="s">
        <v>141</v>
      </c>
      <c r="E187" s="50"/>
      <c r="F187" s="48"/>
    </row>
    <row r="188" spans="1:6" x14ac:dyDescent="0.25">
      <c r="A188" s="42" t="s">
        <v>142</v>
      </c>
      <c r="E188" s="86" t="s">
        <v>155</v>
      </c>
      <c r="F188" s="48"/>
    </row>
    <row r="189" spans="1:6" x14ac:dyDescent="0.25">
      <c r="A189" s="42"/>
      <c r="E189" s="86"/>
      <c r="F189" s="48"/>
    </row>
    <row r="190" spans="1:6" x14ac:dyDescent="0.25">
      <c r="A190" s="42" t="s">
        <v>143</v>
      </c>
      <c r="E190" s="68"/>
      <c r="F190" s="48"/>
    </row>
    <row r="191" spans="1:6" x14ac:dyDescent="0.25">
      <c r="A191" s="42" t="s">
        <v>144</v>
      </c>
      <c r="E191" s="68"/>
      <c r="F191" s="48"/>
    </row>
    <row r="192" spans="1:6" x14ac:dyDescent="0.25">
      <c r="A192" s="42" t="s">
        <v>145</v>
      </c>
      <c r="E192" s="86"/>
      <c r="F192" s="48"/>
    </row>
    <row r="193" spans="1:6" x14ac:dyDescent="0.25">
      <c r="A193" s="42" t="s">
        <v>146</v>
      </c>
      <c r="E193" s="86" t="s">
        <v>155</v>
      </c>
      <c r="F193" s="48"/>
    </row>
    <row r="194" spans="1:6" x14ac:dyDescent="0.25">
      <c r="A194" s="42"/>
      <c r="E194" s="68"/>
      <c r="F194" s="48"/>
    </row>
    <row r="195" spans="1:6" x14ac:dyDescent="0.25">
      <c r="A195" s="42" t="s">
        <v>147</v>
      </c>
      <c r="E195" s="68"/>
      <c r="F195" s="48"/>
    </row>
    <row r="196" spans="1:6" x14ac:dyDescent="0.25">
      <c r="A196" s="42" t="s">
        <v>148</v>
      </c>
      <c r="E196" s="86" t="s">
        <v>155</v>
      </c>
      <c r="F196" s="48"/>
    </row>
    <row r="197" spans="1:6" x14ac:dyDescent="0.25">
      <c r="A197" s="42"/>
      <c r="E197" s="68"/>
      <c r="F197" s="48"/>
    </row>
    <row r="198" spans="1:6" x14ac:dyDescent="0.25">
      <c r="A198" s="42" t="s">
        <v>149</v>
      </c>
      <c r="E198" s="68"/>
      <c r="F198" s="48"/>
    </row>
    <row r="199" spans="1:6" x14ac:dyDescent="0.25">
      <c r="A199" s="42" t="s">
        <v>150</v>
      </c>
      <c r="E199" s="86" t="s">
        <v>155</v>
      </c>
      <c r="F199" s="48"/>
    </row>
    <row r="200" spans="1:6" x14ac:dyDescent="0.25">
      <c r="A200" s="42"/>
      <c r="E200" s="68"/>
      <c r="F200" s="48"/>
    </row>
    <row r="201" spans="1:6" x14ac:dyDescent="0.25">
      <c r="A201" s="42" t="s">
        <v>151</v>
      </c>
      <c r="E201" s="68"/>
      <c r="F201" s="48"/>
    </row>
    <row r="202" spans="1:6" x14ac:dyDescent="0.25">
      <c r="A202" s="42" t="s">
        <v>152</v>
      </c>
      <c r="E202" s="86" t="s">
        <v>155</v>
      </c>
      <c r="F202" s="48"/>
    </row>
    <row r="203" spans="1:6" x14ac:dyDescent="0.25">
      <c r="A203" s="42"/>
      <c r="E203" s="86"/>
      <c r="F203" s="48"/>
    </row>
    <row r="204" spans="1:6" x14ac:dyDescent="0.25">
      <c r="A204" s="42" t="s">
        <v>153</v>
      </c>
      <c r="E204" s="68"/>
    </row>
    <row r="205" spans="1:6" x14ac:dyDescent="0.25">
      <c r="A205" s="42" t="s">
        <v>154</v>
      </c>
      <c r="E205" s="86" t="s">
        <v>155</v>
      </c>
      <c r="F205" s="45"/>
    </row>
    <row r="208" spans="1:6" x14ac:dyDescent="0.25">
      <c r="F208" s="45"/>
    </row>
    <row r="209" spans="6:6" x14ac:dyDescent="0.25">
      <c r="F209" s="45"/>
    </row>
    <row r="210" spans="6:6" x14ac:dyDescent="0.25">
      <c r="F210" s="45"/>
    </row>
    <row r="211" spans="6:6" x14ac:dyDescent="0.25">
      <c r="F211" s="45"/>
    </row>
    <row r="212" spans="6:6" x14ac:dyDescent="0.25">
      <c r="F212" s="45"/>
    </row>
    <row r="213" spans="6:6" x14ac:dyDescent="0.25">
      <c r="F213" s="45"/>
    </row>
    <row r="214" spans="6:6" x14ac:dyDescent="0.25">
      <c r="F214" s="45"/>
    </row>
    <row r="215" spans="6:6" x14ac:dyDescent="0.25">
      <c r="F215" s="45"/>
    </row>
    <row r="216" spans="6:6" x14ac:dyDescent="0.25">
      <c r="F216" s="45"/>
    </row>
    <row r="217" spans="6:6" x14ac:dyDescent="0.25">
      <c r="F217" s="45"/>
    </row>
    <row r="218" spans="6:6" x14ac:dyDescent="0.25">
      <c r="F218" s="45"/>
    </row>
    <row r="219" spans="6:6" x14ac:dyDescent="0.25">
      <c r="F219" s="45"/>
    </row>
    <row r="220" spans="6:6" x14ac:dyDescent="0.25">
      <c r="F220" s="45"/>
    </row>
    <row r="221" spans="6:6" x14ac:dyDescent="0.25">
      <c r="F221" s="45"/>
    </row>
    <row r="222" spans="6:6" x14ac:dyDescent="0.25">
      <c r="F222" s="45"/>
    </row>
    <row r="223" spans="6:6" x14ac:dyDescent="0.25">
      <c r="F223" s="45"/>
    </row>
    <row r="224" spans="6:6" x14ac:dyDescent="0.25">
      <c r="F224" s="45"/>
    </row>
    <row r="225" spans="6:6" x14ac:dyDescent="0.25">
      <c r="F225" s="45"/>
    </row>
    <row r="226" spans="6:6" x14ac:dyDescent="0.25">
      <c r="F226" s="45"/>
    </row>
    <row r="227" spans="6:6" x14ac:dyDescent="0.25">
      <c r="F227" s="45"/>
    </row>
    <row r="228" spans="6:6" x14ac:dyDescent="0.25">
      <c r="F228" s="45"/>
    </row>
    <row r="229" spans="6:6" x14ac:dyDescent="0.25">
      <c r="F229" s="45"/>
    </row>
    <row r="230" spans="6:6" x14ac:dyDescent="0.25">
      <c r="F230" s="45"/>
    </row>
    <row r="231" spans="6:6" x14ac:dyDescent="0.25">
      <c r="F231" s="45"/>
    </row>
    <row r="232" spans="6:6" x14ac:dyDescent="0.25">
      <c r="F232" s="45"/>
    </row>
    <row r="233" spans="6:6" x14ac:dyDescent="0.25">
      <c r="F233" s="45"/>
    </row>
    <row r="234" spans="6:6" x14ac:dyDescent="0.25">
      <c r="F234" s="45"/>
    </row>
    <row r="235" spans="6:6" x14ac:dyDescent="0.25">
      <c r="F235" s="45"/>
    </row>
    <row r="236" spans="6:6" x14ac:dyDescent="0.25">
      <c r="F236" s="45"/>
    </row>
    <row r="237" spans="6:6" x14ac:dyDescent="0.25">
      <c r="F237" s="45"/>
    </row>
    <row r="238" spans="6:6" x14ac:dyDescent="0.25">
      <c r="F238" s="45"/>
    </row>
    <row r="239" spans="6:6" x14ac:dyDescent="0.25">
      <c r="F239" s="45"/>
    </row>
    <row r="240" spans="6:6" x14ac:dyDescent="0.25">
      <c r="F240" s="45"/>
    </row>
    <row r="241" spans="6:6" x14ac:dyDescent="0.25">
      <c r="F241" s="45"/>
    </row>
    <row r="242" spans="6:6" x14ac:dyDescent="0.25">
      <c r="F242" s="45"/>
    </row>
    <row r="243" spans="6:6" x14ac:dyDescent="0.25">
      <c r="F243" s="45"/>
    </row>
    <row r="244" spans="6:6" x14ac:dyDescent="0.25">
      <c r="F244" s="45"/>
    </row>
    <row r="245" spans="6:6" x14ac:dyDescent="0.25">
      <c r="F245" s="45"/>
    </row>
    <row r="246" spans="6:6" x14ac:dyDescent="0.25">
      <c r="F246" s="45"/>
    </row>
    <row r="247" spans="6:6" x14ac:dyDescent="0.25">
      <c r="F247" s="45"/>
    </row>
    <row r="248" spans="6:6" x14ac:dyDescent="0.25">
      <c r="F248" s="45"/>
    </row>
    <row r="249" spans="6:6" x14ac:dyDescent="0.25">
      <c r="F249" s="45"/>
    </row>
    <row r="250" spans="6:6" x14ac:dyDescent="0.25">
      <c r="F250" s="45"/>
    </row>
    <row r="251" spans="6:6" x14ac:dyDescent="0.25">
      <c r="F251" s="45"/>
    </row>
    <row r="252" spans="6:6" x14ac:dyDescent="0.25">
      <c r="F252" s="45"/>
    </row>
    <row r="253" spans="6:6" x14ac:dyDescent="0.25">
      <c r="F253" s="45"/>
    </row>
    <row r="254" spans="6:6" x14ac:dyDescent="0.25">
      <c r="F254" s="45"/>
    </row>
    <row r="255" spans="6:6" x14ac:dyDescent="0.25">
      <c r="F255" s="45"/>
    </row>
    <row r="256" spans="6:6" x14ac:dyDescent="0.25">
      <c r="F256" s="45"/>
    </row>
    <row r="257" spans="6:6" x14ac:dyDescent="0.25">
      <c r="F257" s="45"/>
    </row>
    <row r="258" spans="6:6" x14ac:dyDescent="0.25">
      <c r="F258" s="45"/>
    </row>
    <row r="259" spans="6:6" x14ac:dyDescent="0.25">
      <c r="F259" s="45"/>
    </row>
    <row r="260" spans="6:6" x14ac:dyDescent="0.25">
      <c r="F260" s="45"/>
    </row>
    <row r="261" spans="6:6" x14ac:dyDescent="0.25">
      <c r="F261" s="45"/>
    </row>
    <row r="262" spans="6:6" x14ac:dyDescent="0.25">
      <c r="F262" s="45"/>
    </row>
    <row r="263" spans="6:6" x14ac:dyDescent="0.25">
      <c r="F263" s="45"/>
    </row>
    <row r="264" spans="6:6" x14ac:dyDescent="0.25">
      <c r="F264" s="45"/>
    </row>
    <row r="265" spans="6:6" x14ac:dyDescent="0.25">
      <c r="F265" s="45"/>
    </row>
    <row r="266" spans="6:6" x14ac:dyDescent="0.25">
      <c r="F266" s="45"/>
    </row>
    <row r="267" spans="6:6" x14ac:dyDescent="0.25">
      <c r="F267" s="45"/>
    </row>
    <row r="268" spans="6:6" x14ac:dyDescent="0.25">
      <c r="F268" s="45"/>
    </row>
    <row r="269" spans="6:6" x14ac:dyDescent="0.25">
      <c r="F269" s="45"/>
    </row>
    <row r="270" spans="6:6" x14ac:dyDescent="0.25">
      <c r="F270" s="45"/>
    </row>
    <row r="271" spans="6:6" x14ac:dyDescent="0.25">
      <c r="F271" s="45"/>
    </row>
    <row r="272" spans="6:6" x14ac:dyDescent="0.25">
      <c r="F272" s="45"/>
    </row>
    <row r="273" spans="6:6" x14ac:dyDescent="0.25">
      <c r="F273" s="45"/>
    </row>
    <row r="274" spans="6:6" x14ac:dyDescent="0.25">
      <c r="F274" s="45"/>
    </row>
    <row r="275" spans="6:6" x14ac:dyDescent="0.25">
      <c r="F275" s="45"/>
    </row>
    <row r="276" spans="6:6" x14ac:dyDescent="0.25">
      <c r="F276" s="4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6"/>
  <sheetViews>
    <sheetView workbookViewId="0">
      <selection activeCell="C30" sqref="C30"/>
    </sheetView>
  </sheetViews>
  <sheetFormatPr defaultRowHeight="18" x14ac:dyDescent="0.25"/>
  <cols>
    <col min="1" max="1" width="34.5703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85546875" style="4" customWidth="1"/>
  </cols>
  <sheetData>
    <row r="1" spans="1:6" x14ac:dyDescent="0.25">
      <c r="A1" s="1" t="s">
        <v>0</v>
      </c>
      <c r="B1" s="2"/>
    </row>
    <row r="2" spans="1:6" ht="18.75" x14ac:dyDescent="0.3">
      <c r="A2" s="2"/>
      <c r="B2" s="2"/>
      <c r="C2" s="5"/>
    </row>
    <row r="3" spans="1:6" ht="18.75" x14ac:dyDescent="0.3">
      <c r="A3" s="2" t="s">
        <v>1</v>
      </c>
      <c r="B3" s="6">
        <v>42794</v>
      </c>
      <c r="C3" s="7" t="s">
        <v>2</v>
      </c>
      <c r="D3" s="3">
        <v>30</v>
      </c>
      <c r="E3" s="3" t="s">
        <v>3</v>
      </c>
      <c r="F3" s="8">
        <v>42767</v>
      </c>
    </row>
    <row r="4" spans="1:6" ht="18.75" x14ac:dyDescent="0.3">
      <c r="A4" s="2" t="s">
        <v>4</v>
      </c>
      <c r="B4" s="6">
        <v>42809</v>
      </c>
      <c r="C4" s="7" t="s">
        <v>5</v>
      </c>
      <c r="D4" s="9">
        <v>28</v>
      </c>
      <c r="E4" s="3" t="s">
        <v>6</v>
      </c>
      <c r="F4" s="8">
        <v>42794</v>
      </c>
    </row>
    <row r="5" spans="1:6" ht="18.75" x14ac:dyDescent="0.3">
      <c r="A5" s="2"/>
      <c r="B5" s="2"/>
      <c r="C5" s="5"/>
      <c r="E5" s="3" t="s">
        <v>7</v>
      </c>
      <c r="F5" s="8">
        <v>42781</v>
      </c>
    </row>
    <row r="6" spans="1:6" ht="18.75" x14ac:dyDescent="0.3">
      <c r="A6" s="2"/>
      <c r="B6" s="2"/>
      <c r="C6" s="5"/>
      <c r="E6" s="3" t="s">
        <v>8</v>
      </c>
      <c r="F6" s="8">
        <v>42809</v>
      </c>
    </row>
    <row r="7" spans="1:6" x14ac:dyDescent="0.25">
      <c r="A7" s="10"/>
      <c r="B7" s="11"/>
      <c r="C7" s="12"/>
      <c r="D7" s="12"/>
      <c r="E7" s="10"/>
      <c r="F7" s="13"/>
    </row>
    <row r="8" spans="1:6" x14ac:dyDescent="0.25">
      <c r="A8" s="10"/>
      <c r="B8" s="10"/>
      <c r="C8" s="12"/>
      <c r="D8" s="12"/>
      <c r="E8" s="10"/>
      <c r="F8" s="13"/>
    </row>
    <row r="9" spans="1:6" x14ac:dyDescent="0.25">
      <c r="A9" s="14"/>
      <c r="B9" s="15" t="s">
        <v>9</v>
      </c>
      <c r="C9" s="16" t="s">
        <v>10</v>
      </c>
      <c r="D9" s="16" t="s">
        <v>11</v>
      </c>
      <c r="E9" s="16" t="s">
        <v>12</v>
      </c>
      <c r="F9" s="17" t="s">
        <v>13</v>
      </c>
    </row>
    <row r="10" spans="1:6" x14ac:dyDescent="0.25">
      <c r="A10" s="14" t="s">
        <v>14</v>
      </c>
      <c r="B10" s="18"/>
      <c r="C10" s="19">
        <v>1281676549.0699999</v>
      </c>
      <c r="D10" s="20">
        <v>735788769.94000006</v>
      </c>
      <c r="E10" s="21">
        <v>708002517.45000005</v>
      </c>
      <c r="F10" s="22">
        <v>0.57560673679171337</v>
      </c>
    </row>
    <row r="11" spans="1:6" x14ac:dyDescent="0.25">
      <c r="A11" s="14" t="s">
        <v>15</v>
      </c>
      <c r="B11" s="18"/>
      <c r="C11" s="23">
        <v>51665723.630000003</v>
      </c>
      <c r="D11" s="20">
        <v>23974339.18</v>
      </c>
      <c r="E11" s="21">
        <v>22668946.030000001</v>
      </c>
      <c r="F11" s="22"/>
    </row>
    <row r="12" spans="1:6" x14ac:dyDescent="0.25">
      <c r="A12" s="14" t="s">
        <v>16</v>
      </c>
      <c r="B12" s="18"/>
      <c r="C12" s="24">
        <v>1230010825.4399998</v>
      </c>
      <c r="D12" s="20">
        <v>711814430.76000011</v>
      </c>
      <c r="E12" s="21">
        <v>685333571.42000008</v>
      </c>
      <c r="F12" s="22"/>
    </row>
    <row r="13" spans="1:6" x14ac:dyDescent="0.25">
      <c r="A13" s="14" t="s">
        <v>17</v>
      </c>
      <c r="B13" s="10"/>
      <c r="C13" s="24">
        <v>1230010825.4400001</v>
      </c>
      <c r="D13" s="20">
        <v>711814430.7599988</v>
      </c>
      <c r="E13" s="21">
        <v>685333571.41999865</v>
      </c>
      <c r="F13" s="22">
        <v>0.55717686157342627</v>
      </c>
    </row>
    <row r="14" spans="1:6" x14ac:dyDescent="0.25">
      <c r="A14" s="25" t="s">
        <v>18</v>
      </c>
      <c r="B14" s="26">
        <v>4.0000000000000001E-3</v>
      </c>
      <c r="C14" s="23">
        <v>260000000</v>
      </c>
      <c r="D14" s="20">
        <v>0</v>
      </c>
      <c r="E14" s="21">
        <v>0</v>
      </c>
      <c r="F14" s="22">
        <v>0</v>
      </c>
    </row>
    <row r="15" spans="1:6" x14ac:dyDescent="0.25">
      <c r="A15" s="25" t="s">
        <v>19</v>
      </c>
      <c r="B15" s="26">
        <v>8.6999999999999994E-3</v>
      </c>
      <c r="C15" s="23">
        <v>360000000</v>
      </c>
      <c r="D15" s="20">
        <v>157933256.33739001</v>
      </c>
      <c r="E15" s="21">
        <v>137209105.54956388</v>
      </c>
      <c r="F15" s="22">
        <v>0.38113640430434415</v>
      </c>
    </row>
    <row r="16" spans="1:6" x14ac:dyDescent="0.25">
      <c r="A16" s="25" t="s">
        <v>20</v>
      </c>
      <c r="B16" s="26">
        <v>1.12E-2</v>
      </c>
      <c r="C16" s="23">
        <v>100000000</v>
      </c>
      <c r="D16" s="20">
        <v>43870348.982608698</v>
      </c>
      <c r="E16" s="21">
        <v>38113640.430434778</v>
      </c>
      <c r="F16" s="22">
        <v>0.38113640430434781</v>
      </c>
    </row>
    <row r="17" spans="1:6" x14ac:dyDescent="0.25">
      <c r="A17" s="25" t="s">
        <v>21</v>
      </c>
      <c r="B17" s="26">
        <v>1.37E-2</v>
      </c>
      <c r="C17" s="23">
        <v>354000000</v>
      </c>
      <c r="D17" s="20">
        <v>354000000</v>
      </c>
      <c r="E17" s="21">
        <v>354000000</v>
      </c>
      <c r="F17" s="22">
        <v>1</v>
      </c>
    </row>
    <row r="18" spans="1:6" x14ac:dyDescent="0.25">
      <c r="A18" s="25" t="s">
        <v>22</v>
      </c>
      <c r="B18" s="26">
        <v>1.67E-2</v>
      </c>
      <c r="C18" s="23">
        <v>106810000</v>
      </c>
      <c r="D18" s="20">
        <v>106810000</v>
      </c>
      <c r="E18" s="21">
        <v>106810000</v>
      </c>
      <c r="F18" s="22">
        <v>1</v>
      </c>
    </row>
    <row r="19" spans="1:6" x14ac:dyDescent="0.25">
      <c r="A19" s="25" t="s">
        <v>23</v>
      </c>
      <c r="B19" s="26">
        <v>0</v>
      </c>
      <c r="C19" s="23">
        <v>49200825.439999998</v>
      </c>
      <c r="D19" s="20">
        <v>49200825.439999998</v>
      </c>
      <c r="E19" s="21">
        <v>49200825.439999998</v>
      </c>
      <c r="F19" s="22">
        <v>1</v>
      </c>
    </row>
    <row r="20" spans="1:6" x14ac:dyDescent="0.25">
      <c r="A20" s="27"/>
      <c r="B20" s="28"/>
      <c r="C20" s="29"/>
      <c r="D20" s="29"/>
      <c r="E20" s="29"/>
      <c r="F20" s="30"/>
    </row>
    <row r="21" spans="1:6" x14ac:dyDescent="0.25">
      <c r="A21" s="27"/>
      <c r="B21" s="28"/>
      <c r="C21" s="29"/>
      <c r="D21" s="29"/>
      <c r="E21" s="29"/>
      <c r="F21" s="31"/>
    </row>
    <row r="22" spans="1:6" ht="54" x14ac:dyDescent="0.25">
      <c r="A22" s="27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6" x14ac:dyDescent="0.25">
      <c r="A23" s="27" t="s">
        <v>18</v>
      </c>
      <c r="B23" s="20">
        <v>0</v>
      </c>
      <c r="C23" s="20">
        <v>0</v>
      </c>
      <c r="D23" s="34">
        <v>0</v>
      </c>
      <c r="E23" s="35">
        <v>0</v>
      </c>
      <c r="F23" s="31"/>
    </row>
    <row r="24" spans="1:6" x14ac:dyDescent="0.25">
      <c r="A24" s="27" t="s">
        <v>19</v>
      </c>
      <c r="B24" s="20">
        <v>20724150.787826113</v>
      </c>
      <c r="C24" s="20">
        <v>114501.61</v>
      </c>
      <c r="D24" s="34">
        <v>57.567085521739202</v>
      </c>
      <c r="E24" s="35">
        <v>0.31806002777777775</v>
      </c>
      <c r="F24" s="31"/>
    </row>
    <row r="25" spans="1:6" x14ac:dyDescent="0.25">
      <c r="A25" s="27" t="s">
        <v>20</v>
      </c>
      <c r="B25" s="20">
        <v>5756708.5521739209</v>
      </c>
      <c r="C25" s="20">
        <v>38215.949999999997</v>
      </c>
      <c r="D25" s="34">
        <v>57.567085521739209</v>
      </c>
      <c r="E25" s="35">
        <v>0.38215949999999999</v>
      </c>
      <c r="F25" s="31"/>
    </row>
    <row r="26" spans="1:6" x14ac:dyDescent="0.25">
      <c r="A26" s="27" t="s">
        <v>21</v>
      </c>
      <c r="B26" s="20">
        <v>0</v>
      </c>
      <c r="C26" s="20">
        <v>404150</v>
      </c>
      <c r="D26" s="34">
        <v>0</v>
      </c>
      <c r="E26" s="35">
        <v>1.1416666666666666</v>
      </c>
      <c r="F26" s="31"/>
    </row>
    <row r="27" spans="1:6" x14ac:dyDescent="0.25">
      <c r="A27" s="27" t="s">
        <v>22</v>
      </c>
      <c r="B27" s="20">
        <v>0</v>
      </c>
      <c r="C27" s="20">
        <v>148643.92000000001</v>
      </c>
      <c r="D27" s="34">
        <v>0</v>
      </c>
      <c r="E27" s="35">
        <v>1.391666697874731</v>
      </c>
      <c r="F27" s="31"/>
    </row>
    <row r="28" spans="1:6" x14ac:dyDescent="0.25">
      <c r="A28" s="27" t="s">
        <v>23</v>
      </c>
      <c r="B28" s="20">
        <v>0</v>
      </c>
      <c r="C28" s="20">
        <v>0</v>
      </c>
      <c r="D28" s="34">
        <v>0</v>
      </c>
      <c r="E28" s="35">
        <v>0</v>
      </c>
      <c r="F28" s="31"/>
    </row>
    <row r="29" spans="1:6" ht="18.75" thickBot="1" x14ac:dyDescent="0.3">
      <c r="A29" s="36" t="s">
        <v>28</v>
      </c>
      <c r="B29" s="37">
        <v>26480859.340000033</v>
      </c>
      <c r="C29" s="37">
        <v>705511.4800000001</v>
      </c>
      <c r="D29" s="38"/>
      <c r="E29" s="29"/>
      <c r="F29" s="31"/>
    </row>
    <row r="30" spans="1:6" x14ac:dyDescent="0.25">
      <c r="B30" s="39"/>
      <c r="C30" s="39"/>
      <c r="D30" s="40"/>
      <c r="E30" s="39"/>
      <c r="F30" s="41"/>
    </row>
    <row r="31" spans="1:6" x14ac:dyDescent="0.25">
      <c r="A31" s="42"/>
      <c r="B31" s="43"/>
      <c r="C31" s="39"/>
      <c r="D31" s="39"/>
      <c r="E31" s="39"/>
      <c r="F31" s="41"/>
    </row>
    <row r="32" spans="1:6" x14ac:dyDescent="0.25">
      <c r="A32" s="3" t="s">
        <v>29</v>
      </c>
      <c r="E32" s="44"/>
    </row>
    <row r="33" spans="1:6" x14ac:dyDescent="0.25">
      <c r="E33" s="44"/>
      <c r="F33" s="45"/>
    </row>
    <row r="34" spans="1:6" x14ac:dyDescent="0.25">
      <c r="A34" s="42" t="s">
        <v>30</v>
      </c>
      <c r="F34" s="45"/>
    </row>
    <row r="35" spans="1:6" x14ac:dyDescent="0.25">
      <c r="A35" s="46" t="s">
        <v>31</v>
      </c>
      <c r="E35" s="47">
        <v>1425046.22</v>
      </c>
      <c r="F35" s="48"/>
    </row>
    <row r="36" spans="1:6" x14ac:dyDescent="0.25">
      <c r="A36" s="46" t="s">
        <v>32</v>
      </c>
      <c r="E36" s="49">
        <v>0</v>
      </c>
      <c r="F36" s="48"/>
    </row>
    <row r="37" spans="1:6" x14ac:dyDescent="0.25">
      <c r="A37" s="42" t="s">
        <v>33</v>
      </c>
      <c r="E37" s="47">
        <v>1425046.22</v>
      </c>
      <c r="F37" s="48"/>
    </row>
    <row r="38" spans="1:6" x14ac:dyDescent="0.25">
      <c r="E38" s="50"/>
      <c r="F38" s="48"/>
    </row>
    <row r="39" spans="1:6" x14ac:dyDescent="0.25">
      <c r="A39" s="42" t="s">
        <v>34</v>
      </c>
      <c r="E39" s="50"/>
      <c r="F39" s="48"/>
    </row>
    <row r="40" spans="1:6" x14ac:dyDescent="0.25">
      <c r="A40" s="46" t="s">
        <v>35</v>
      </c>
      <c r="E40" s="47">
        <v>27028811.239999998</v>
      </c>
      <c r="F40" s="48"/>
    </row>
    <row r="41" spans="1:6" x14ac:dyDescent="0.25">
      <c r="A41" s="46" t="s">
        <v>36</v>
      </c>
      <c r="E41" s="49">
        <v>0</v>
      </c>
      <c r="F41" s="48"/>
    </row>
    <row r="42" spans="1:6" x14ac:dyDescent="0.25">
      <c r="A42" s="42" t="s">
        <v>37</v>
      </c>
      <c r="E42" s="47">
        <v>27028811.239999998</v>
      </c>
      <c r="F42" s="48"/>
    </row>
    <row r="43" spans="1:6" x14ac:dyDescent="0.25">
      <c r="A43" s="46"/>
      <c r="E43" s="51"/>
      <c r="F43" s="48"/>
    </row>
    <row r="44" spans="1:6" x14ac:dyDescent="0.25">
      <c r="A44" s="42" t="s">
        <v>38</v>
      </c>
      <c r="E44" s="47">
        <v>382021.48</v>
      </c>
      <c r="F44" s="48"/>
    </row>
    <row r="45" spans="1:6" x14ac:dyDescent="0.25">
      <c r="A45" s="42" t="s">
        <v>39</v>
      </c>
      <c r="E45" s="47">
        <v>11573.51</v>
      </c>
      <c r="F45" s="48"/>
    </row>
    <row r="46" spans="1:6" x14ac:dyDescent="0.25">
      <c r="A46" s="42"/>
      <c r="E46" s="52"/>
      <c r="F46" s="48"/>
    </row>
    <row r="47" spans="1:6" ht="18.75" thickBot="1" x14ac:dyDescent="0.3">
      <c r="A47" s="3" t="s">
        <v>40</v>
      </c>
      <c r="E47" s="53">
        <v>28847452.449999999</v>
      </c>
      <c r="F47" s="48"/>
    </row>
    <row r="48" spans="1:6" ht="18.75" thickTop="1" x14ac:dyDescent="0.25">
      <c r="E48" s="54"/>
      <c r="F48" s="48"/>
    </row>
    <row r="49" spans="1:6" x14ac:dyDescent="0.25">
      <c r="A49" s="3" t="s">
        <v>41</v>
      </c>
      <c r="D49" s="55"/>
      <c r="E49" s="56"/>
      <c r="F49" s="48"/>
    </row>
    <row r="50" spans="1:6" x14ac:dyDescent="0.25">
      <c r="D50" s="57" t="s">
        <v>42</v>
      </c>
      <c r="E50" s="57" t="s">
        <v>43</v>
      </c>
      <c r="F50" s="48"/>
    </row>
    <row r="51" spans="1:6" x14ac:dyDescent="0.25">
      <c r="A51" s="42" t="s">
        <v>44</v>
      </c>
      <c r="D51" s="58">
        <v>48774</v>
      </c>
      <c r="E51" s="52">
        <v>711814430.76000011</v>
      </c>
      <c r="F51" s="48"/>
    </row>
    <row r="52" spans="1:6" x14ac:dyDescent="0.25">
      <c r="A52" s="42" t="s">
        <v>45</v>
      </c>
      <c r="D52" s="59"/>
      <c r="E52" s="49">
        <v>26480859.340000033</v>
      </c>
      <c r="F52" s="48"/>
    </row>
    <row r="53" spans="1:6" x14ac:dyDescent="0.25">
      <c r="A53" s="42"/>
      <c r="D53" s="60">
        <v>48012</v>
      </c>
      <c r="E53" s="61">
        <v>685333571.42000008</v>
      </c>
      <c r="F53" s="48"/>
    </row>
    <row r="54" spans="1:6" x14ac:dyDescent="0.25">
      <c r="F54" s="48"/>
    </row>
    <row r="55" spans="1:6" x14ac:dyDescent="0.25">
      <c r="A55" s="3" t="s">
        <v>46</v>
      </c>
      <c r="E55" s="55"/>
      <c r="F55" s="48"/>
    </row>
    <row r="56" spans="1:6" x14ac:dyDescent="0.25">
      <c r="F56" s="48"/>
    </row>
    <row r="57" spans="1:6" x14ac:dyDescent="0.25">
      <c r="A57" s="42" t="s">
        <v>40</v>
      </c>
      <c r="E57" s="62">
        <v>28847452.449999999</v>
      </c>
      <c r="F57" s="48"/>
    </row>
    <row r="58" spans="1:6" x14ac:dyDescent="0.25">
      <c r="A58" s="42" t="s">
        <v>47</v>
      </c>
      <c r="E58" s="62">
        <v>0</v>
      </c>
      <c r="F58" s="48"/>
    </row>
    <row r="59" spans="1:6" x14ac:dyDescent="0.25">
      <c r="A59" s="42" t="s">
        <v>48</v>
      </c>
      <c r="E59" s="63">
        <v>28847452.449999999</v>
      </c>
      <c r="F59" s="48"/>
    </row>
    <row r="60" spans="1:6" x14ac:dyDescent="0.25">
      <c r="F60" s="48"/>
    </row>
    <row r="61" spans="1:6" x14ac:dyDescent="0.25">
      <c r="A61" s="42" t="s">
        <v>49</v>
      </c>
      <c r="E61" s="39">
        <v>0</v>
      </c>
      <c r="F61" s="48"/>
    </row>
    <row r="62" spans="1:6" x14ac:dyDescent="0.25">
      <c r="F62" s="48"/>
    </row>
    <row r="63" spans="1:6" x14ac:dyDescent="0.25">
      <c r="A63" s="42" t="s">
        <v>50</v>
      </c>
      <c r="F63" s="48"/>
    </row>
    <row r="64" spans="1:6" x14ac:dyDescent="0.25">
      <c r="A64" s="46" t="s">
        <v>51</v>
      </c>
      <c r="E64" s="62">
        <v>613157.31000000006</v>
      </c>
      <c r="F64" s="48"/>
    </row>
    <row r="65" spans="1:6" x14ac:dyDescent="0.25">
      <c r="A65" s="46" t="s">
        <v>52</v>
      </c>
      <c r="E65" s="62">
        <v>613157.31000000006</v>
      </c>
      <c r="F65" s="48"/>
    </row>
    <row r="66" spans="1:6" x14ac:dyDescent="0.25">
      <c r="A66" s="46" t="s">
        <v>53</v>
      </c>
      <c r="E66" s="63">
        <v>0</v>
      </c>
      <c r="F66" s="48"/>
    </row>
    <row r="67" spans="1:6" x14ac:dyDescent="0.25">
      <c r="F67" s="48"/>
    </row>
    <row r="68" spans="1:6" x14ac:dyDescent="0.25">
      <c r="A68" s="42" t="s">
        <v>54</v>
      </c>
      <c r="F68" s="48"/>
    </row>
    <row r="69" spans="1:6" x14ac:dyDescent="0.25">
      <c r="A69" s="46" t="s">
        <v>55</v>
      </c>
      <c r="F69" s="48"/>
    </row>
    <row r="70" spans="1:6" x14ac:dyDescent="0.25">
      <c r="A70" s="64" t="s">
        <v>56</v>
      </c>
      <c r="E70" s="62">
        <v>0</v>
      </c>
      <c r="F70" s="48"/>
    </row>
    <row r="71" spans="1:6" x14ac:dyDescent="0.25">
      <c r="A71" s="64" t="s">
        <v>57</v>
      </c>
      <c r="E71" s="62">
        <v>0</v>
      </c>
      <c r="F71" s="48"/>
    </row>
    <row r="72" spans="1:6" x14ac:dyDescent="0.25">
      <c r="A72" s="64" t="s">
        <v>58</v>
      </c>
      <c r="E72" s="62">
        <v>0</v>
      </c>
      <c r="F72" s="48"/>
    </row>
    <row r="73" spans="1:6" x14ac:dyDescent="0.25">
      <c r="A73" s="64"/>
      <c r="E73" s="62"/>
      <c r="F73" s="48"/>
    </row>
    <row r="74" spans="1:6" x14ac:dyDescent="0.25">
      <c r="A74" s="64" t="s">
        <v>59</v>
      </c>
      <c r="E74" s="62">
        <v>0</v>
      </c>
      <c r="F74" s="48"/>
    </row>
    <row r="75" spans="1:6" x14ac:dyDescent="0.25">
      <c r="A75" s="64" t="s">
        <v>60</v>
      </c>
      <c r="E75" s="62">
        <v>0</v>
      </c>
      <c r="F75" s="48"/>
    </row>
    <row r="76" spans="1:6" x14ac:dyDescent="0.25">
      <c r="F76" s="48"/>
    </row>
    <row r="77" spans="1:6" x14ac:dyDescent="0.25">
      <c r="A77" s="46" t="s">
        <v>61</v>
      </c>
      <c r="F77" s="48"/>
    </row>
    <row r="78" spans="1:6" x14ac:dyDescent="0.25">
      <c r="A78" s="64" t="s">
        <v>62</v>
      </c>
      <c r="E78" s="62">
        <v>0</v>
      </c>
      <c r="F78" s="48"/>
    </row>
    <row r="79" spans="1:6" x14ac:dyDescent="0.25">
      <c r="A79" s="64" t="s">
        <v>63</v>
      </c>
      <c r="E79" s="62">
        <v>0</v>
      </c>
      <c r="F79" s="48"/>
    </row>
    <row r="80" spans="1:6" x14ac:dyDescent="0.25">
      <c r="A80" s="64" t="s">
        <v>64</v>
      </c>
      <c r="E80" s="62">
        <v>114501.61</v>
      </c>
      <c r="F80" s="48"/>
    </row>
    <row r="81" spans="1:6" x14ac:dyDescent="0.25">
      <c r="A81" s="64"/>
      <c r="E81" s="62"/>
      <c r="F81" s="48"/>
    </row>
    <row r="82" spans="1:6" x14ac:dyDescent="0.25">
      <c r="A82" s="64" t="s">
        <v>65</v>
      </c>
      <c r="E82" s="62">
        <v>114501.61</v>
      </c>
      <c r="F82" s="48"/>
    </row>
    <row r="83" spans="1:6" x14ac:dyDescent="0.25">
      <c r="A83" s="64" t="s">
        <v>66</v>
      </c>
      <c r="E83" s="62">
        <v>0</v>
      </c>
      <c r="F83" s="48"/>
    </row>
    <row r="84" spans="1:6" x14ac:dyDescent="0.25">
      <c r="A84" s="64"/>
      <c r="F84" s="48"/>
    </row>
    <row r="85" spans="1:6" x14ac:dyDescent="0.25">
      <c r="A85" s="46" t="s">
        <v>67</v>
      </c>
      <c r="F85" s="48"/>
    </row>
    <row r="86" spans="1:6" x14ac:dyDescent="0.25">
      <c r="A86" s="64" t="s">
        <v>68</v>
      </c>
      <c r="E86" s="62">
        <v>0</v>
      </c>
      <c r="F86" s="48"/>
    </row>
    <row r="87" spans="1:6" x14ac:dyDescent="0.25">
      <c r="A87" s="64" t="s">
        <v>69</v>
      </c>
      <c r="E87" s="62">
        <v>0</v>
      </c>
      <c r="F87" s="48"/>
    </row>
    <row r="88" spans="1:6" x14ac:dyDescent="0.25">
      <c r="A88" s="64" t="s">
        <v>70</v>
      </c>
      <c r="E88" s="62">
        <v>38215.949999999997</v>
      </c>
      <c r="F88" s="48"/>
    </row>
    <row r="89" spans="1:6" x14ac:dyDescent="0.25">
      <c r="A89" s="64"/>
      <c r="E89" s="62"/>
      <c r="F89" s="48"/>
    </row>
    <row r="90" spans="1:6" x14ac:dyDescent="0.25">
      <c r="A90" s="64" t="s">
        <v>71</v>
      </c>
      <c r="E90" s="62">
        <v>38215.949999999997</v>
      </c>
      <c r="F90" s="48"/>
    </row>
    <row r="91" spans="1:6" x14ac:dyDescent="0.25">
      <c r="A91" s="64" t="s">
        <v>72</v>
      </c>
      <c r="E91" s="62">
        <v>0</v>
      </c>
      <c r="F91" s="48"/>
    </row>
    <row r="92" spans="1:6" x14ac:dyDescent="0.25">
      <c r="A92" s="64"/>
      <c r="F92" s="48"/>
    </row>
    <row r="93" spans="1:6" x14ac:dyDescent="0.25">
      <c r="A93" s="46" t="s">
        <v>73</v>
      </c>
      <c r="F93" s="48"/>
    </row>
    <row r="94" spans="1:6" x14ac:dyDescent="0.25">
      <c r="A94" s="64" t="s">
        <v>74</v>
      </c>
      <c r="E94" s="62">
        <v>0</v>
      </c>
      <c r="F94" s="48"/>
    </row>
    <row r="95" spans="1:6" x14ac:dyDescent="0.25">
      <c r="A95" s="64" t="s">
        <v>75</v>
      </c>
      <c r="E95" s="62">
        <v>0</v>
      </c>
      <c r="F95" s="48"/>
    </row>
    <row r="96" spans="1:6" x14ac:dyDescent="0.25">
      <c r="A96" s="64" t="s">
        <v>76</v>
      </c>
      <c r="E96" s="62">
        <v>404150</v>
      </c>
      <c r="F96" s="48"/>
    </row>
    <row r="97" spans="1:6" x14ac:dyDescent="0.25">
      <c r="A97" s="64"/>
      <c r="E97" s="62"/>
      <c r="F97" s="48"/>
    </row>
    <row r="98" spans="1:6" x14ac:dyDescent="0.25">
      <c r="A98" s="64" t="s">
        <v>77</v>
      </c>
      <c r="E98" s="62">
        <v>404150</v>
      </c>
      <c r="F98" s="48"/>
    </row>
    <row r="99" spans="1:6" x14ac:dyDescent="0.25">
      <c r="A99" s="64" t="s">
        <v>78</v>
      </c>
      <c r="E99" s="62">
        <v>0</v>
      </c>
      <c r="F99" s="48"/>
    </row>
    <row r="100" spans="1:6" x14ac:dyDescent="0.25">
      <c r="F100" s="48"/>
    </row>
    <row r="101" spans="1:6" x14ac:dyDescent="0.25">
      <c r="A101" s="46" t="s">
        <v>79</v>
      </c>
      <c r="F101" s="48"/>
    </row>
    <row r="102" spans="1:6" x14ac:dyDescent="0.25">
      <c r="A102" s="64" t="s">
        <v>80</v>
      </c>
      <c r="E102" s="62">
        <v>0</v>
      </c>
      <c r="F102" s="48"/>
    </row>
    <row r="103" spans="1:6" x14ac:dyDescent="0.25">
      <c r="A103" s="64" t="s">
        <v>81</v>
      </c>
      <c r="E103" s="62">
        <v>0</v>
      </c>
      <c r="F103" s="48"/>
    </row>
    <row r="104" spans="1:6" x14ac:dyDescent="0.25">
      <c r="A104" s="64" t="s">
        <v>82</v>
      </c>
      <c r="E104" s="62">
        <v>148643.92000000001</v>
      </c>
      <c r="F104" s="48"/>
    </row>
    <row r="105" spans="1:6" x14ac:dyDescent="0.25">
      <c r="A105" s="64"/>
      <c r="E105" s="62"/>
      <c r="F105" s="48"/>
    </row>
    <row r="106" spans="1:6" x14ac:dyDescent="0.25">
      <c r="A106" s="64" t="s">
        <v>83</v>
      </c>
      <c r="E106" s="62">
        <v>148643.92000000001</v>
      </c>
      <c r="F106" s="48"/>
    </row>
    <row r="107" spans="1:6" x14ac:dyDescent="0.25">
      <c r="A107" s="64" t="s">
        <v>84</v>
      </c>
      <c r="E107" s="62">
        <v>0</v>
      </c>
      <c r="F107" s="48"/>
    </row>
    <row r="108" spans="1:6" x14ac:dyDescent="0.25">
      <c r="A108" s="64"/>
      <c r="E108" s="39"/>
      <c r="F108" s="48"/>
    </row>
    <row r="109" spans="1:6" x14ac:dyDescent="0.25">
      <c r="A109" s="46" t="s">
        <v>85</v>
      </c>
      <c r="F109" s="48"/>
    </row>
    <row r="110" spans="1:6" x14ac:dyDescent="0.25">
      <c r="A110" s="64" t="s">
        <v>86</v>
      </c>
      <c r="E110" s="63">
        <v>705511.4800000001</v>
      </c>
      <c r="F110" s="48"/>
    </row>
    <row r="111" spans="1:6" x14ac:dyDescent="0.25">
      <c r="A111" s="64" t="s">
        <v>87</v>
      </c>
      <c r="E111" s="63">
        <v>705511.4800000001</v>
      </c>
      <c r="F111" s="48"/>
    </row>
    <row r="112" spans="1:6" x14ac:dyDescent="0.25">
      <c r="A112" s="64" t="s">
        <v>88</v>
      </c>
      <c r="E112" s="63">
        <v>0</v>
      </c>
      <c r="F112" s="48"/>
    </row>
    <row r="113" spans="1:6" x14ac:dyDescent="0.25">
      <c r="A113" s="64" t="s">
        <v>89</v>
      </c>
      <c r="E113" s="63">
        <v>0</v>
      </c>
      <c r="F113" s="48"/>
    </row>
    <row r="114" spans="1:6" x14ac:dyDescent="0.25">
      <c r="F114" s="48"/>
    </row>
    <row r="115" spans="1:6" x14ac:dyDescent="0.25">
      <c r="A115" s="42" t="s">
        <v>90</v>
      </c>
      <c r="E115" s="65">
        <v>27528783.661716666</v>
      </c>
      <c r="F115" s="48"/>
    </row>
    <row r="116" spans="1:6" x14ac:dyDescent="0.25">
      <c r="A116" s="46"/>
      <c r="F116" s="48"/>
    </row>
    <row r="117" spans="1:6" x14ac:dyDescent="0.25">
      <c r="A117" s="42" t="s">
        <v>91</v>
      </c>
      <c r="E117" s="66">
        <v>26480859.340000033</v>
      </c>
      <c r="F117" s="48"/>
    </row>
    <row r="118" spans="1:6" x14ac:dyDescent="0.25">
      <c r="A118" s="42"/>
      <c r="F118" s="48"/>
    </row>
    <row r="119" spans="1:6" x14ac:dyDescent="0.25">
      <c r="A119" s="46" t="s">
        <v>92</v>
      </c>
      <c r="E119" s="62">
        <v>0</v>
      </c>
      <c r="F119" s="48"/>
    </row>
    <row r="120" spans="1:6" x14ac:dyDescent="0.25">
      <c r="A120" s="46" t="s">
        <v>93</v>
      </c>
      <c r="E120" s="67">
        <v>26480859.340000033</v>
      </c>
      <c r="F120" s="48"/>
    </row>
    <row r="121" spans="1:6" x14ac:dyDescent="0.25">
      <c r="A121" s="46" t="s">
        <v>94</v>
      </c>
      <c r="E121" s="63">
        <v>0</v>
      </c>
      <c r="F121" s="48"/>
    </row>
    <row r="122" spans="1:6" x14ac:dyDescent="0.25">
      <c r="A122" s="46"/>
      <c r="E122" s="65"/>
      <c r="F122" s="48"/>
    </row>
    <row r="123" spans="1:6" x14ac:dyDescent="0.25">
      <c r="A123" s="42" t="s">
        <v>95</v>
      </c>
      <c r="E123" s="63">
        <v>0</v>
      </c>
      <c r="F123" s="48"/>
    </row>
    <row r="124" spans="1:6" x14ac:dyDescent="0.25">
      <c r="A124" s="42"/>
      <c r="E124" s="68"/>
      <c r="F124" s="48"/>
    </row>
    <row r="125" spans="1:6" x14ac:dyDescent="0.25">
      <c r="A125" s="46" t="s">
        <v>96</v>
      </c>
      <c r="E125" s="62">
        <v>0</v>
      </c>
      <c r="F125" s="48"/>
    </row>
    <row r="126" spans="1:6" x14ac:dyDescent="0.25">
      <c r="A126" s="46" t="s">
        <v>97</v>
      </c>
      <c r="E126" s="63">
        <v>0</v>
      </c>
      <c r="F126" s="48"/>
    </row>
    <row r="127" spans="1:6" x14ac:dyDescent="0.25">
      <c r="A127" s="46" t="s">
        <v>98</v>
      </c>
      <c r="E127" s="63">
        <v>0</v>
      </c>
      <c r="F127" s="48"/>
    </row>
    <row r="128" spans="1:6" x14ac:dyDescent="0.25">
      <c r="A128" s="46"/>
      <c r="E128" s="65"/>
      <c r="F128" s="48"/>
    </row>
    <row r="129" spans="1:6" x14ac:dyDescent="0.25">
      <c r="A129" s="42" t="s">
        <v>99</v>
      </c>
      <c r="E129" s="63">
        <v>1047924.3217166327</v>
      </c>
      <c r="F129" s="48"/>
    </row>
    <row r="130" spans="1:6" x14ac:dyDescent="0.25">
      <c r="A130" s="46" t="s">
        <v>100</v>
      </c>
      <c r="E130" s="62">
        <v>0</v>
      </c>
      <c r="F130" s="48"/>
    </row>
    <row r="131" spans="1:6" x14ac:dyDescent="0.25">
      <c r="A131" s="42" t="s">
        <v>101</v>
      </c>
      <c r="E131" s="63">
        <v>1047924.3217166327</v>
      </c>
      <c r="F131" s="48"/>
    </row>
    <row r="132" spans="1:6" x14ac:dyDescent="0.25">
      <c r="F132" s="48"/>
    </row>
    <row r="133" spans="1:6" x14ac:dyDescent="0.25">
      <c r="A133" s="3" t="s">
        <v>102</v>
      </c>
      <c r="F133" s="48"/>
    </row>
    <row r="134" spans="1:6" x14ac:dyDescent="0.25">
      <c r="F134" s="48"/>
    </row>
    <row r="135" spans="1:6" x14ac:dyDescent="0.25">
      <c r="A135" s="42" t="s">
        <v>103</v>
      </c>
      <c r="E135" s="62">
        <v>0</v>
      </c>
      <c r="F135" s="48"/>
    </row>
    <row r="136" spans="1:6" x14ac:dyDescent="0.25">
      <c r="A136" s="42" t="s">
        <v>104</v>
      </c>
      <c r="E136" s="69">
        <v>0</v>
      </c>
      <c r="F136" s="48"/>
    </row>
    <row r="137" spans="1:6" x14ac:dyDescent="0.25">
      <c r="A137" s="42" t="s">
        <v>105</v>
      </c>
      <c r="E137" s="63">
        <v>0</v>
      </c>
      <c r="F137" s="48"/>
    </row>
    <row r="138" spans="1:6" x14ac:dyDescent="0.25">
      <c r="A138" s="42"/>
      <c r="E138" s="65"/>
      <c r="F138" s="48"/>
    </row>
    <row r="139" spans="1:6" x14ac:dyDescent="0.25">
      <c r="A139" s="42"/>
      <c r="E139" s="65"/>
      <c r="F139" s="48"/>
    </row>
    <row r="140" spans="1:6" x14ac:dyDescent="0.25">
      <c r="F140" s="48"/>
    </row>
    <row r="141" spans="1:6" x14ac:dyDescent="0.25">
      <c r="A141" s="3" t="s">
        <v>106</v>
      </c>
      <c r="F141" s="48"/>
    </row>
    <row r="142" spans="1:6" x14ac:dyDescent="0.25">
      <c r="F142" s="48"/>
    </row>
    <row r="143" spans="1:6" x14ac:dyDescent="0.25">
      <c r="A143" s="42" t="s">
        <v>107</v>
      </c>
      <c r="E143" s="63">
        <v>3075027.06</v>
      </c>
      <c r="F143" s="48"/>
    </row>
    <row r="144" spans="1:6" x14ac:dyDescent="0.25">
      <c r="A144" s="42" t="s">
        <v>108</v>
      </c>
      <c r="E144" s="63">
        <v>3075027.0635999995</v>
      </c>
      <c r="F144" s="70"/>
    </row>
    <row r="145" spans="1:6" x14ac:dyDescent="0.25">
      <c r="A145" s="42" t="s">
        <v>109</v>
      </c>
      <c r="E145" s="62">
        <v>3075027.0636</v>
      </c>
      <c r="F145" s="48"/>
    </row>
    <row r="146" spans="1:6" x14ac:dyDescent="0.25">
      <c r="A146" s="71" t="s">
        <v>110</v>
      </c>
      <c r="B146" s="71"/>
      <c r="C146" s="71"/>
      <c r="D146" s="71"/>
      <c r="E146" s="62">
        <v>0</v>
      </c>
    </row>
    <row r="147" spans="1:6" x14ac:dyDescent="0.25">
      <c r="A147" s="42" t="s">
        <v>111</v>
      </c>
      <c r="E147" s="63">
        <v>3075027.0636</v>
      </c>
      <c r="F147" s="48"/>
    </row>
    <row r="148" spans="1:6" x14ac:dyDescent="0.25">
      <c r="F148" s="48"/>
    </row>
    <row r="149" spans="1:6" x14ac:dyDescent="0.25">
      <c r="A149" s="42" t="s">
        <v>112</v>
      </c>
      <c r="D149" s="72"/>
      <c r="E149" s="65">
        <v>3075027.0635999995</v>
      </c>
      <c r="F149" s="48"/>
    </row>
    <row r="150" spans="1:6" x14ac:dyDescent="0.25">
      <c r="F150" s="48"/>
    </row>
    <row r="151" spans="1:6" x14ac:dyDescent="0.25">
      <c r="A151" s="3" t="s">
        <v>113</v>
      </c>
      <c r="F151" s="48"/>
    </row>
    <row r="152" spans="1:6" x14ac:dyDescent="0.25">
      <c r="F152" s="48"/>
    </row>
    <row r="153" spans="1:6" x14ac:dyDescent="0.25">
      <c r="A153" s="42" t="s">
        <v>114</v>
      </c>
      <c r="E153" s="73">
        <v>2.38425757E-2</v>
      </c>
      <c r="F153" s="48"/>
    </row>
    <row r="154" spans="1:6" x14ac:dyDescent="0.25">
      <c r="A154" s="42" t="s">
        <v>115</v>
      </c>
      <c r="E154" s="74">
        <v>41.452154999999998</v>
      </c>
      <c r="F154" s="48"/>
    </row>
    <row r="155" spans="1:6" x14ac:dyDescent="0.25">
      <c r="F155" s="48"/>
    </row>
    <row r="156" spans="1:6" x14ac:dyDescent="0.25">
      <c r="D156" s="57" t="s">
        <v>43</v>
      </c>
      <c r="E156" s="57" t="s">
        <v>42</v>
      </c>
      <c r="F156" s="48"/>
    </row>
    <row r="157" spans="1:6" x14ac:dyDescent="0.25">
      <c r="A157" s="42" t="s">
        <v>116</v>
      </c>
      <c r="D157" s="63">
        <v>757441.25</v>
      </c>
      <c r="E157" s="3">
        <v>41</v>
      </c>
      <c r="F157" s="75"/>
    </row>
    <row r="158" spans="1:6" x14ac:dyDescent="0.25">
      <c r="A158" s="42" t="s">
        <v>117</v>
      </c>
      <c r="D158" s="69">
        <v>382021.48</v>
      </c>
      <c r="F158" s="48"/>
    </row>
    <row r="159" spans="1:6" x14ac:dyDescent="0.25">
      <c r="A159" s="3" t="s">
        <v>118</v>
      </c>
      <c r="D159" s="65">
        <v>375419.77</v>
      </c>
    </row>
    <row r="160" spans="1:6" x14ac:dyDescent="0.25">
      <c r="A160" s="42" t="s">
        <v>119</v>
      </c>
      <c r="D160" s="63">
        <v>735788769.94000006</v>
      </c>
      <c r="F160" s="75"/>
    </row>
    <row r="161" spans="1:6" x14ac:dyDescent="0.25">
      <c r="F161" s="75"/>
    </row>
    <row r="162" spans="1:6" x14ac:dyDescent="0.25">
      <c r="A162" s="42" t="s">
        <v>120</v>
      </c>
      <c r="D162" s="76">
        <v>4.1892971000000003E-3</v>
      </c>
      <c r="F162" s="75"/>
    </row>
    <row r="163" spans="1:6" x14ac:dyDescent="0.25">
      <c r="A163" s="42" t="s">
        <v>121</v>
      </c>
      <c r="D163" s="76">
        <v>5.2253903000000004E-3</v>
      </c>
      <c r="F163" s="75"/>
    </row>
    <row r="164" spans="1:6" x14ac:dyDescent="0.25">
      <c r="A164" s="42" t="s">
        <v>122</v>
      </c>
      <c r="D164" s="76">
        <v>4.8350318000000003E-3</v>
      </c>
      <c r="F164" s="75"/>
    </row>
    <row r="165" spans="1:6" x14ac:dyDescent="0.25">
      <c r="A165" s="42" t="s">
        <v>123</v>
      </c>
      <c r="D165" s="76">
        <v>6.1227317187341193E-3</v>
      </c>
      <c r="F165" s="48"/>
    </row>
    <row r="166" spans="1:6" x14ac:dyDescent="0.25">
      <c r="A166" s="42" t="s">
        <v>124</v>
      </c>
      <c r="D166" s="73">
        <v>5.0931127296835301E-3</v>
      </c>
      <c r="F166" s="48"/>
    </row>
    <row r="167" spans="1:6" x14ac:dyDescent="0.25">
      <c r="A167" s="42"/>
      <c r="F167" s="48"/>
    </row>
    <row r="168" spans="1:6" x14ac:dyDescent="0.25">
      <c r="A168" s="42" t="s">
        <v>125</v>
      </c>
      <c r="D168" s="65">
        <v>6085192.6600000001</v>
      </c>
      <c r="F168" s="48"/>
    </row>
    <row r="169" spans="1:6" x14ac:dyDescent="0.25">
      <c r="A169" s="42"/>
      <c r="F169" s="48"/>
    </row>
    <row r="170" spans="1:6" ht="36" x14ac:dyDescent="0.25">
      <c r="A170" s="42" t="s">
        <v>126</v>
      </c>
      <c r="D170" s="57" t="s">
        <v>43</v>
      </c>
      <c r="E170" s="57" t="s">
        <v>42</v>
      </c>
      <c r="F170" s="77" t="s">
        <v>127</v>
      </c>
    </row>
    <row r="171" spans="1:6" x14ac:dyDescent="0.25">
      <c r="A171" s="46" t="s">
        <v>128</v>
      </c>
      <c r="D171" s="62">
        <v>4174047.57</v>
      </c>
      <c r="E171" s="78">
        <v>246</v>
      </c>
      <c r="F171" s="76">
        <v>5.8955264524109211E-3</v>
      </c>
    </row>
    <row r="172" spans="1:6" x14ac:dyDescent="0.25">
      <c r="A172" s="46" t="s">
        <v>129</v>
      </c>
      <c r="D172" s="62">
        <v>1004392.23</v>
      </c>
      <c r="E172" s="78">
        <v>57</v>
      </c>
      <c r="F172" s="76">
        <v>1.4186280489757316E-3</v>
      </c>
    </row>
    <row r="173" spans="1:6" x14ac:dyDescent="0.25">
      <c r="A173" s="46" t="s">
        <v>130</v>
      </c>
      <c r="D173" s="21">
        <v>200459.45</v>
      </c>
      <c r="E173" s="79">
        <v>16</v>
      </c>
      <c r="F173" s="76">
        <v>2.8313380963953519E-4</v>
      </c>
    </row>
    <row r="174" spans="1:6" x14ac:dyDescent="0.25">
      <c r="A174" s="46" t="s">
        <v>131</v>
      </c>
      <c r="D174" s="80">
        <v>7341.88</v>
      </c>
      <c r="E174" s="81">
        <v>1</v>
      </c>
      <c r="F174" s="82">
        <v>1.0369850133362685E-5</v>
      </c>
    </row>
    <row r="175" spans="1:6" x14ac:dyDescent="0.25">
      <c r="A175" s="42" t="s">
        <v>132</v>
      </c>
      <c r="D175" s="83">
        <v>5386241.1299999999</v>
      </c>
      <c r="E175" s="84">
        <v>320</v>
      </c>
      <c r="F175" s="85">
        <v>7.6076581611595508E-3</v>
      </c>
    </row>
    <row r="176" spans="1:6" x14ac:dyDescent="0.25">
      <c r="A176" s="42"/>
      <c r="D176" s="62"/>
      <c r="E176" s="78"/>
      <c r="F176" s="48"/>
    </row>
    <row r="177" spans="1:6" x14ac:dyDescent="0.25">
      <c r="A177" s="42" t="s">
        <v>133</v>
      </c>
      <c r="D177" s="76"/>
      <c r="E177" s="76"/>
      <c r="F177" s="75"/>
    </row>
    <row r="178" spans="1:6" x14ac:dyDescent="0.25">
      <c r="A178" s="42" t="s">
        <v>134</v>
      </c>
      <c r="D178" s="76">
        <v>2.0946552E-3</v>
      </c>
      <c r="E178" s="76">
        <v>2.0002377E-3</v>
      </c>
      <c r="F178" s="75"/>
    </row>
    <row r="179" spans="1:6" x14ac:dyDescent="0.25">
      <c r="A179" s="42" t="s">
        <v>135</v>
      </c>
      <c r="D179" s="76">
        <v>2.1902516E-3</v>
      </c>
      <c r="E179" s="76">
        <v>2.0535121E-3</v>
      </c>
      <c r="F179" s="75"/>
    </row>
    <row r="180" spans="1:6" x14ac:dyDescent="0.25">
      <c r="A180" s="42" t="s">
        <v>136</v>
      </c>
      <c r="D180" s="76">
        <v>1.9825601E-3</v>
      </c>
      <c r="E180" s="76">
        <v>2.0092672E-3</v>
      </c>
      <c r="F180" s="75"/>
    </row>
    <row r="181" spans="1:6" x14ac:dyDescent="0.25">
      <c r="A181" s="42" t="s">
        <v>137</v>
      </c>
      <c r="D181" s="76">
        <v>1.7121317087486292E-3</v>
      </c>
      <c r="E181" s="76">
        <v>1.5412813463300842E-3</v>
      </c>
      <c r="F181" s="48"/>
    </row>
    <row r="182" spans="1:6" x14ac:dyDescent="0.25">
      <c r="A182" s="42" t="s">
        <v>138</v>
      </c>
      <c r="D182" s="76">
        <v>1.9948996521871572E-3</v>
      </c>
      <c r="E182" s="76">
        <v>1.9010745865825213E-3</v>
      </c>
      <c r="F182" s="48"/>
    </row>
    <row r="183" spans="1:6" x14ac:dyDescent="0.25">
      <c r="F183" s="48"/>
    </row>
    <row r="184" spans="1:6" x14ac:dyDescent="0.25">
      <c r="A184" s="3" t="s">
        <v>139</v>
      </c>
      <c r="F184" s="48"/>
    </row>
    <row r="185" spans="1:6" x14ac:dyDescent="0.25">
      <c r="F185" s="48"/>
    </row>
    <row r="186" spans="1:6" x14ac:dyDescent="0.25">
      <c r="A186" s="42" t="s">
        <v>140</v>
      </c>
      <c r="F186" s="48"/>
    </row>
    <row r="187" spans="1:6" x14ac:dyDescent="0.25">
      <c r="A187" s="42" t="s">
        <v>141</v>
      </c>
      <c r="E187" s="50"/>
      <c r="F187" s="48"/>
    </row>
    <row r="188" spans="1:6" x14ac:dyDescent="0.25">
      <c r="A188" s="42" t="s">
        <v>142</v>
      </c>
      <c r="E188" s="86" t="s">
        <v>155</v>
      </c>
      <c r="F188" s="48"/>
    </row>
    <row r="189" spans="1:6" x14ac:dyDescent="0.25">
      <c r="A189" s="42"/>
      <c r="E189" s="86"/>
      <c r="F189" s="48"/>
    </row>
    <row r="190" spans="1:6" x14ac:dyDescent="0.25">
      <c r="A190" s="42" t="s">
        <v>143</v>
      </c>
      <c r="E190" s="68"/>
      <c r="F190" s="48"/>
    </row>
    <row r="191" spans="1:6" x14ac:dyDescent="0.25">
      <c r="A191" s="42" t="s">
        <v>144</v>
      </c>
      <c r="E191" s="68"/>
      <c r="F191" s="48"/>
    </row>
    <row r="192" spans="1:6" x14ac:dyDescent="0.25">
      <c r="A192" s="42" t="s">
        <v>145</v>
      </c>
      <c r="E192" s="86"/>
      <c r="F192" s="48"/>
    </row>
    <row r="193" spans="1:6" x14ac:dyDescent="0.25">
      <c r="A193" s="42" t="s">
        <v>146</v>
      </c>
      <c r="E193" s="86" t="s">
        <v>155</v>
      </c>
      <c r="F193" s="48"/>
    </row>
    <row r="194" spans="1:6" x14ac:dyDescent="0.25">
      <c r="A194" s="42"/>
      <c r="E194" s="68"/>
      <c r="F194" s="48"/>
    </row>
    <row r="195" spans="1:6" x14ac:dyDescent="0.25">
      <c r="A195" s="42" t="s">
        <v>147</v>
      </c>
      <c r="E195" s="68"/>
      <c r="F195" s="48"/>
    </row>
    <row r="196" spans="1:6" x14ac:dyDescent="0.25">
      <c r="A196" s="42" t="s">
        <v>148</v>
      </c>
      <c r="E196" s="86" t="s">
        <v>155</v>
      </c>
      <c r="F196" s="48"/>
    </row>
    <row r="197" spans="1:6" x14ac:dyDescent="0.25">
      <c r="A197" s="42"/>
      <c r="E197" s="68"/>
      <c r="F197" s="48"/>
    </row>
    <row r="198" spans="1:6" x14ac:dyDescent="0.25">
      <c r="A198" s="42" t="s">
        <v>149</v>
      </c>
      <c r="E198" s="68"/>
      <c r="F198" s="48"/>
    </row>
    <row r="199" spans="1:6" x14ac:dyDescent="0.25">
      <c r="A199" s="42" t="s">
        <v>150</v>
      </c>
      <c r="E199" s="86" t="s">
        <v>155</v>
      </c>
      <c r="F199" s="48"/>
    </row>
    <row r="200" spans="1:6" x14ac:dyDescent="0.25">
      <c r="A200" s="42"/>
      <c r="E200" s="68"/>
      <c r="F200" s="48"/>
    </row>
    <row r="201" spans="1:6" x14ac:dyDescent="0.25">
      <c r="A201" s="42" t="s">
        <v>151</v>
      </c>
      <c r="E201" s="68"/>
      <c r="F201" s="48"/>
    </row>
    <row r="202" spans="1:6" x14ac:dyDescent="0.25">
      <c r="A202" s="42" t="s">
        <v>152</v>
      </c>
      <c r="E202" s="86" t="s">
        <v>155</v>
      </c>
      <c r="F202" s="48"/>
    </row>
    <row r="203" spans="1:6" x14ac:dyDescent="0.25">
      <c r="A203" s="42"/>
      <c r="E203" s="86"/>
      <c r="F203" s="48"/>
    </row>
    <row r="204" spans="1:6" x14ac:dyDescent="0.25">
      <c r="A204" s="42" t="s">
        <v>153</v>
      </c>
      <c r="E204" s="68"/>
    </row>
    <row r="205" spans="1:6" x14ac:dyDescent="0.25">
      <c r="A205" s="42" t="s">
        <v>154</v>
      </c>
      <c r="E205" s="86" t="s">
        <v>155</v>
      </c>
      <c r="F205" s="45"/>
    </row>
    <row r="208" spans="1:6" x14ac:dyDescent="0.25">
      <c r="F208" s="45"/>
    </row>
    <row r="209" spans="6:6" x14ac:dyDescent="0.25">
      <c r="F209" s="45"/>
    </row>
    <row r="210" spans="6:6" x14ac:dyDescent="0.25">
      <c r="F210" s="45"/>
    </row>
    <row r="211" spans="6:6" x14ac:dyDescent="0.25">
      <c r="F211" s="45"/>
    </row>
    <row r="212" spans="6:6" x14ac:dyDescent="0.25">
      <c r="F212" s="45"/>
    </row>
    <row r="213" spans="6:6" x14ac:dyDescent="0.25">
      <c r="F213" s="45"/>
    </row>
    <row r="214" spans="6:6" x14ac:dyDescent="0.25">
      <c r="F214" s="45"/>
    </row>
    <row r="215" spans="6:6" x14ac:dyDescent="0.25">
      <c r="F215" s="45"/>
    </row>
    <row r="216" spans="6:6" x14ac:dyDescent="0.25">
      <c r="F216" s="45"/>
    </row>
    <row r="217" spans="6:6" x14ac:dyDescent="0.25">
      <c r="F217" s="45"/>
    </row>
    <row r="218" spans="6:6" x14ac:dyDescent="0.25">
      <c r="F218" s="45"/>
    </row>
    <row r="219" spans="6:6" x14ac:dyDescent="0.25">
      <c r="F219" s="45"/>
    </row>
    <row r="220" spans="6:6" x14ac:dyDescent="0.25">
      <c r="F220" s="45"/>
    </row>
    <row r="221" spans="6:6" x14ac:dyDescent="0.25">
      <c r="F221" s="45"/>
    </row>
    <row r="222" spans="6:6" x14ac:dyDescent="0.25">
      <c r="F222" s="45"/>
    </row>
    <row r="223" spans="6:6" x14ac:dyDescent="0.25">
      <c r="F223" s="45"/>
    </row>
    <row r="224" spans="6:6" x14ac:dyDescent="0.25">
      <c r="F224" s="45"/>
    </row>
    <row r="225" spans="6:6" x14ac:dyDescent="0.25">
      <c r="F225" s="45"/>
    </row>
    <row r="226" spans="6:6" x14ac:dyDescent="0.25">
      <c r="F226" s="45"/>
    </row>
    <row r="227" spans="6:6" x14ac:dyDescent="0.25">
      <c r="F227" s="45"/>
    </row>
    <row r="228" spans="6:6" x14ac:dyDescent="0.25">
      <c r="F228" s="45"/>
    </row>
    <row r="229" spans="6:6" x14ac:dyDescent="0.25">
      <c r="F229" s="45"/>
    </row>
    <row r="230" spans="6:6" x14ac:dyDescent="0.25">
      <c r="F230" s="45"/>
    </row>
    <row r="231" spans="6:6" x14ac:dyDescent="0.25">
      <c r="F231" s="45"/>
    </row>
    <row r="232" spans="6:6" x14ac:dyDescent="0.25">
      <c r="F232" s="45"/>
    </row>
    <row r="233" spans="6:6" x14ac:dyDescent="0.25">
      <c r="F233" s="45"/>
    </row>
    <row r="234" spans="6:6" x14ac:dyDescent="0.25">
      <c r="F234" s="45"/>
    </row>
    <row r="235" spans="6:6" x14ac:dyDescent="0.25">
      <c r="F235" s="45"/>
    </row>
    <row r="236" spans="6:6" x14ac:dyDescent="0.25">
      <c r="F236" s="45"/>
    </row>
    <row r="237" spans="6:6" x14ac:dyDescent="0.25">
      <c r="F237" s="45"/>
    </row>
    <row r="238" spans="6:6" x14ac:dyDescent="0.25">
      <c r="F238" s="45"/>
    </row>
    <row r="239" spans="6:6" x14ac:dyDescent="0.25">
      <c r="F239" s="45"/>
    </row>
    <row r="240" spans="6:6" x14ac:dyDescent="0.25">
      <c r="F240" s="45"/>
    </row>
    <row r="241" spans="6:6" x14ac:dyDescent="0.25">
      <c r="F241" s="45"/>
    </row>
    <row r="242" spans="6:6" x14ac:dyDescent="0.25">
      <c r="F242" s="45"/>
    </row>
    <row r="243" spans="6:6" x14ac:dyDescent="0.25">
      <c r="F243" s="45"/>
    </row>
    <row r="244" spans="6:6" x14ac:dyDescent="0.25">
      <c r="F244" s="45"/>
    </row>
    <row r="245" spans="6:6" x14ac:dyDescent="0.25">
      <c r="F245" s="45"/>
    </row>
    <row r="246" spans="6:6" x14ac:dyDescent="0.25">
      <c r="F246" s="45"/>
    </row>
    <row r="247" spans="6:6" x14ac:dyDescent="0.25">
      <c r="F247" s="45"/>
    </row>
    <row r="248" spans="6:6" x14ac:dyDescent="0.25">
      <c r="F248" s="45"/>
    </row>
    <row r="249" spans="6:6" x14ac:dyDescent="0.25">
      <c r="F249" s="45"/>
    </row>
    <row r="250" spans="6:6" x14ac:dyDescent="0.25">
      <c r="F250" s="45"/>
    </row>
    <row r="251" spans="6:6" x14ac:dyDescent="0.25">
      <c r="F251" s="45"/>
    </row>
    <row r="252" spans="6:6" x14ac:dyDescent="0.25">
      <c r="F252" s="45"/>
    </row>
    <row r="253" spans="6:6" x14ac:dyDescent="0.25">
      <c r="F253" s="45"/>
    </row>
    <row r="254" spans="6:6" x14ac:dyDescent="0.25">
      <c r="F254" s="45"/>
    </row>
    <row r="255" spans="6:6" x14ac:dyDescent="0.25">
      <c r="F255" s="45"/>
    </row>
    <row r="256" spans="6:6" x14ac:dyDescent="0.25">
      <c r="F256" s="45"/>
    </row>
    <row r="257" spans="6:6" x14ac:dyDescent="0.25">
      <c r="F257" s="45"/>
    </row>
    <row r="258" spans="6:6" x14ac:dyDescent="0.25">
      <c r="F258" s="45"/>
    </row>
    <row r="259" spans="6:6" x14ac:dyDescent="0.25">
      <c r="F259" s="45"/>
    </row>
    <row r="260" spans="6:6" x14ac:dyDescent="0.25">
      <c r="F260" s="45"/>
    </row>
    <row r="261" spans="6:6" x14ac:dyDescent="0.25">
      <c r="F261" s="45"/>
    </row>
    <row r="262" spans="6:6" x14ac:dyDescent="0.25">
      <c r="F262" s="45"/>
    </row>
    <row r="263" spans="6:6" x14ac:dyDescent="0.25">
      <c r="F263" s="45"/>
    </row>
    <row r="264" spans="6:6" x14ac:dyDescent="0.25">
      <c r="F264" s="45"/>
    </row>
    <row r="265" spans="6:6" x14ac:dyDescent="0.25">
      <c r="F265" s="45"/>
    </row>
    <row r="266" spans="6:6" x14ac:dyDescent="0.25">
      <c r="F266" s="45"/>
    </row>
    <row r="267" spans="6:6" x14ac:dyDescent="0.25">
      <c r="F267" s="45"/>
    </row>
    <row r="268" spans="6:6" x14ac:dyDescent="0.25">
      <c r="F268" s="45"/>
    </row>
    <row r="269" spans="6:6" x14ac:dyDescent="0.25">
      <c r="F269" s="45"/>
    </row>
    <row r="270" spans="6:6" x14ac:dyDescent="0.25">
      <c r="F270" s="45"/>
    </row>
    <row r="271" spans="6:6" x14ac:dyDescent="0.25">
      <c r="F271" s="45"/>
    </row>
    <row r="272" spans="6:6" x14ac:dyDescent="0.25">
      <c r="F272" s="45"/>
    </row>
    <row r="273" spans="6:6" x14ac:dyDescent="0.25">
      <c r="F273" s="45"/>
    </row>
    <row r="274" spans="6:6" x14ac:dyDescent="0.25">
      <c r="F274" s="45"/>
    </row>
    <row r="275" spans="6:6" x14ac:dyDescent="0.25">
      <c r="F275" s="45"/>
    </row>
    <row r="276" spans="6:6" x14ac:dyDescent="0.25">
      <c r="F276" s="4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6"/>
  <sheetViews>
    <sheetView workbookViewId="0">
      <selection activeCell="C22" sqref="C22"/>
    </sheetView>
  </sheetViews>
  <sheetFormatPr defaultRowHeight="18" x14ac:dyDescent="0.25"/>
  <cols>
    <col min="1" max="1" width="34.5703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85546875" style="4" customWidth="1"/>
  </cols>
  <sheetData>
    <row r="1" spans="1:6" x14ac:dyDescent="0.25">
      <c r="A1" s="1" t="s">
        <v>0</v>
      </c>
      <c r="B1" s="2"/>
    </row>
    <row r="2" spans="1:6" ht="18.75" x14ac:dyDescent="0.3">
      <c r="A2" s="2"/>
      <c r="B2" s="2"/>
      <c r="C2" s="5"/>
    </row>
    <row r="3" spans="1:6" ht="18.75" x14ac:dyDescent="0.3">
      <c r="A3" s="2" t="s">
        <v>1</v>
      </c>
      <c r="B3" s="6">
        <v>42766</v>
      </c>
      <c r="C3" s="7" t="s">
        <v>2</v>
      </c>
      <c r="D3" s="3">
        <v>30</v>
      </c>
      <c r="E3" s="3" t="s">
        <v>3</v>
      </c>
      <c r="F3" s="8">
        <v>42736</v>
      </c>
    </row>
    <row r="4" spans="1:6" ht="18.75" x14ac:dyDescent="0.3">
      <c r="A4" s="2" t="s">
        <v>4</v>
      </c>
      <c r="B4" s="6">
        <v>42781</v>
      </c>
      <c r="C4" s="7" t="s">
        <v>5</v>
      </c>
      <c r="D4" s="9">
        <v>29</v>
      </c>
      <c r="E4" s="3" t="s">
        <v>6</v>
      </c>
      <c r="F4" s="8">
        <v>42766</v>
      </c>
    </row>
    <row r="5" spans="1:6" ht="18.75" x14ac:dyDescent="0.3">
      <c r="A5" s="2"/>
      <c r="B5" s="2"/>
      <c r="C5" s="5"/>
      <c r="E5" s="3" t="s">
        <v>7</v>
      </c>
      <c r="F5" s="8">
        <v>42752</v>
      </c>
    </row>
    <row r="6" spans="1:6" ht="18.75" x14ac:dyDescent="0.3">
      <c r="A6" s="2"/>
      <c r="B6" s="2"/>
      <c r="C6" s="5"/>
      <c r="E6" s="3" t="s">
        <v>8</v>
      </c>
      <c r="F6" s="8">
        <v>42781</v>
      </c>
    </row>
    <row r="7" spans="1:6" x14ac:dyDescent="0.25">
      <c r="A7" s="10"/>
      <c r="B7" s="11"/>
      <c r="C7" s="12"/>
      <c r="D7" s="12"/>
      <c r="E7" s="10"/>
      <c r="F7" s="13"/>
    </row>
    <row r="8" spans="1:6" x14ac:dyDescent="0.25">
      <c r="A8" s="10"/>
      <c r="B8" s="10"/>
      <c r="C8" s="12"/>
      <c r="D8" s="12"/>
      <c r="E8" s="10"/>
      <c r="F8" s="13"/>
    </row>
    <row r="9" spans="1:6" x14ac:dyDescent="0.25">
      <c r="A9" s="14"/>
      <c r="B9" s="15" t="s">
        <v>9</v>
      </c>
      <c r="C9" s="16" t="s">
        <v>10</v>
      </c>
      <c r="D9" s="16" t="s">
        <v>11</v>
      </c>
      <c r="E9" s="16" t="s">
        <v>12</v>
      </c>
      <c r="F9" s="17" t="s">
        <v>13</v>
      </c>
    </row>
    <row r="10" spans="1:6" x14ac:dyDescent="0.25">
      <c r="A10" s="14" t="s">
        <v>14</v>
      </c>
      <c r="B10" s="18"/>
      <c r="C10" s="19">
        <v>1281676549.0699999</v>
      </c>
      <c r="D10" s="20">
        <v>766298375.49000001</v>
      </c>
      <c r="E10" s="21">
        <v>735788769.94000006</v>
      </c>
      <c r="F10" s="22">
        <v>0.59819698714992486</v>
      </c>
    </row>
    <row r="11" spans="1:6" x14ac:dyDescent="0.25">
      <c r="A11" s="14" t="s">
        <v>15</v>
      </c>
      <c r="B11" s="18"/>
      <c r="C11" s="23">
        <v>51665723.630000003</v>
      </c>
      <c r="D11" s="20">
        <v>25411314.030000001</v>
      </c>
      <c r="E11" s="21">
        <v>23974339.18</v>
      </c>
      <c r="F11" s="22"/>
    </row>
    <row r="12" spans="1:6" x14ac:dyDescent="0.25">
      <c r="A12" s="14" t="s">
        <v>16</v>
      </c>
      <c r="B12" s="18"/>
      <c r="C12" s="24">
        <v>1230010825.4399998</v>
      </c>
      <c r="D12" s="20">
        <v>740887061.46000004</v>
      </c>
      <c r="E12" s="21">
        <v>711814430.76000011</v>
      </c>
      <c r="F12" s="22"/>
    </row>
    <row r="13" spans="1:6" x14ac:dyDescent="0.25">
      <c r="A13" s="14" t="s">
        <v>17</v>
      </c>
      <c r="B13" s="10"/>
      <c r="C13" s="24">
        <v>1230010825.4400001</v>
      </c>
      <c r="D13" s="20">
        <v>740887061.45999837</v>
      </c>
      <c r="E13" s="21">
        <v>711814430.75999832</v>
      </c>
      <c r="F13" s="22">
        <v>0.57870582602829346</v>
      </c>
    </row>
    <row r="14" spans="1:6" x14ac:dyDescent="0.25">
      <c r="A14" s="25" t="s">
        <v>18</v>
      </c>
      <c r="B14" s="26">
        <v>4.0000000000000001E-3</v>
      </c>
      <c r="C14" s="23">
        <v>260000000</v>
      </c>
      <c r="D14" s="20">
        <v>0</v>
      </c>
      <c r="E14" s="21">
        <v>0</v>
      </c>
      <c r="F14" s="22">
        <v>0</v>
      </c>
    </row>
    <row r="15" spans="1:6" x14ac:dyDescent="0.25">
      <c r="A15" s="25" t="s">
        <v>19</v>
      </c>
      <c r="B15" s="26">
        <v>8.6999999999999994E-3</v>
      </c>
      <c r="C15" s="23">
        <v>360000000</v>
      </c>
      <c r="D15" s="20">
        <v>180685749.92869401</v>
      </c>
      <c r="E15" s="21">
        <v>157933256.33738971</v>
      </c>
      <c r="F15" s="22">
        <v>0.43870348982608254</v>
      </c>
    </row>
    <row r="16" spans="1:6" x14ac:dyDescent="0.25">
      <c r="A16" s="25" t="s">
        <v>20</v>
      </c>
      <c r="B16" s="26">
        <v>1.11833E-2</v>
      </c>
      <c r="C16" s="23">
        <v>100000000</v>
      </c>
      <c r="D16" s="20">
        <v>50190486.091304302</v>
      </c>
      <c r="E16" s="21">
        <v>43870348.982608669</v>
      </c>
      <c r="F16" s="22">
        <v>0.4387034898260867</v>
      </c>
    </row>
    <row r="17" spans="1:6" x14ac:dyDescent="0.25">
      <c r="A17" s="25" t="s">
        <v>21</v>
      </c>
      <c r="B17" s="26">
        <v>1.37E-2</v>
      </c>
      <c r="C17" s="23">
        <v>354000000</v>
      </c>
      <c r="D17" s="20">
        <v>354000000</v>
      </c>
      <c r="E17" s="21">
        <v>354000000</v>
      </c>
      <c r="F17" s="22">
        <v>1</v>
      </c>
    </row>
    <row r="18" spans="1:6" x14ac:dyDescent="0.25">
      <c r="A18" s="25" t="s">
        <v>22</v>
      </c>
      <c r="B18" s="26">
        <v>1.67E-2</v>
      </c>
      <c r="C18" s="23">
        <v>106810000</v>
      </c>
      <c r="D18" s="20">
        <v>106810000</v>
      </c>
      <c r="E18" s="21">
        <v>106810000</v>
      </c>
      <c r="F18" s="22">
        <v>1</v>
      </c>
    </row>
    <row r="19" spans="1:6" x14ac:dyDescent="0.25">
      <c r="A19" s="25" t="s">
        <v>23</v>
      </c>
      <c r="B19" s="26">
        <v>0</v>
      </c>
      <c r="C19" s="23">
        <v>49200825.439999998</v>
      </c>
      <c r="D19" s="20">
        <v>49200825.439999998</v>
      </c>
      <c r="E19" s="21">
        <v>49200825.439999998</v>
      </c>
      <c r="F19" s="22">
        <v>1</v>
      </c>
    </row>
    <row r="20" spans="1:6" x14ac:dyDescent="0.25">
      <c r="A20" s="27"/>
      <c r="B20" s="28"/>
      <c r="C20" s="29"/>
      <c r="D20" s="29"/>
      <c r="E20" s="29"/>
      <c r="F20" s="30"/>
    </row>
    <row r="21" spans="1:6" x14ac:dyDescent="0.25">
      <c r="A21" s="27"/>
      <c r="B21" s="28"/>
      <c r="C21" s="29"/>
      <c r="D21" s="29"/>
      <c r="E21" s="29"/>
      <c r="F21" s="31"/>
    </row>
    <row r="22" spans="1:6" ht="54" x14ac:dyDescent="0.25">
      <c r="A22" s="27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6" x14ac:dyDescent="0.25">
      <c r="A23" s="27" t="s">
        <v>18</v>
      </c>
      <c r="B23" s="20">
        <v>0</v>
      </c>
      <c r="C23" s="20">
        <v>0</v>
      </c>
      <c r="D23" s="34">
        <v>0</v>
      </c>
      <c r="E23" s="35">
        <v>0</v>
      </c>
      <c r="F23" s="31"/>
    </row>
    <row r="24" spans="1:6" x14ac:dyDescent="0.25">
      <c r="A24" s="27" t="s">
        <v>19</v>
      </c>
      <c r="B24" s="20">
        <v>22752493.591304291</v>
      </c>
      <c r="C24" s="20">
        <v>130997.17</v>
      </c>
      <c r="D24" s="34">
        <v>63.201371086956364</v>
      </c>
      <c r="E24" s="35">
        <v>0.36388102777777775</v>
      </c>
      <c r="F24" s="31"/>
    </row>
    <row r="25" spans="1:6" x14ac:dyDescent="0.25">
      <c r="A25" s="27" t="s">
        <v>20</v>
      </c>
      <c r="B25" s="20">
        <v>6320137.1086956365</v>
      </c>
      <c r="C25" s="20">
        <v>45215.45</v>
      </c>
      <c r="D25" s="34">
        <v>63.201371086956364</v>
      </c>
      <c r="E25" s="35">
        <v>0.45215449999999996</v>
      </c>
      <c r="F25" s="31"/>
    </row>
    <row r="26" spans="1:6" x14ac:dyDescent="0.25">
      <c r="A26" s="27" t="s">
        <v>21</v>
      </c>
      <c r="B26" s="20">
        <v>0</v>
      </c>
      <c r="C26" s="20">
        <v>404150</v>
      </c>
      <c r="D26" s="34">
        <v>0</v>
      </c>
      <c r="E26" s="35">
        <v>1.1416666666666666</v>
      </c>
      <c r="F26" s="31"/>
    </row>
    <row r="27" spans="1:6" x14ac:dyDescent="0.25">
      <c r="A27" s="27" t="s">
        <v>22</v>
      </c>
      <c r="B27" s="20">
        <v>0</v>
      </c>
      <c r="C27" s="20">
        <v>148643.92000000001</v>
      </c>
      <c r="D27" s="34">
        <v>0</v>
      </c>
      <c r="E27" s="35">
        <v>1.391666697874731</v>
      </c>
      <c r="F27" s="31"/>
    </row>
    <row r="28" spans="1:6" x14ac:dyDescent="0.25">
      <c r="A28" s="27" t="s">
        <v>23</v>
      </c>
      <c r="B28" s="20">
        <v>0</v>
      </c>
      <c r="C28" s="20">
        <v>0</v>
      </c>
      <c r="D28" s="34">
        <v>0</v>
      </c>
      <c r="E28" s="35">
        <v>0</v>
      </c>
      <c r="F28" s="31"/>
    </row>
    <row r="29" spans="1:6" ht="18.75" thickBot="1" x14ac:dyDescent="0.3">
      <c r="A29" s="36" t="s">
        <v>28</v>
      </c>
      <c r="B29" s="37">
        <v>29072630.699999928</v>
      </c>
      <c r="C29" s="37">
        <v>729006.54</v>
      </c>
      <c r="D29" s="38"/>
      <c r="E29" s="29"/>
      <c r="F29" s="31"/>
    </row>
    <row r="30" spans="1:6" x14ac:dyDescent="0.25">
      <c r="B30" s="39"/>
      <c r="C30" s="39"/>
      <c r="D30" s="40"/>
      <c r="E30" s="39"/>
      <c r="F30" s="41"/>
    </row>
    <row r="31" spans="1:6" x14ac:dyDescent="0.25">
      <c r="A31" s="42"/>
      <c r="B31" s="43"/>
      <c r="C31" s="39"/>
      <c r="D31" s="39"/>
      <c r="E31" s="39"/>
      <c r="F31" s="41"/>
    </row>
    <row r="32" spans="1:6" x14ac:dyDescent="0.25">
      <c r="A32" s="3" t="s">
        <v>29</v>
      </c>
      <c r="E32" s="44"/>
    </row>
    <row r="33" spans="1:6" x14ac:dyDescent="0.25">
      <c r="E33" s="44"/>
      <c r="F33" s="45"/>
    </row>
    <row r="34" spans="1:6" x14ac:dyDescent="0.25">
      <c r="A34" s="42" t="s">
        <v>30</v>
      </c>
      <c r="F34" s="45"/>
    </row>
    <row r="35" spans="1:6" x14ac:dyDescent="0.25">
      <c r="A35" s="46" t="s">
        <v>31</v>
      </c>
      <c r="E35" s="47">
        <v>1596548.99</v>
      </c>
      <c r="F35" s="48"/>
    </row>
    <row r="36" spans="1:6" x14ac:dyDescent="0.25">
      <c r="A36" s="46" t="s">
        <v>32</v>
      </c>
      <c r="E36" s="49">
        <v>0</v>
      </c>
      <c r="F36" s="48"/>
    </row>
    <row r="37" spans="1:6" x14ac:dyDescent="0.25">
      <c r="A37" s="42" t="s">
        <v>33</v>
      </c>
      <c r="E37" s="47">
        <v>1596548.99</v>
      </c>
      <c r="F37" s="48"/>
    </row>
    <row r="38" spans="1:6" x14ac:dyDescent="0.25">
      <c r="E38" s="50"/>
      <c r="F38" s="48"/>
    </row>
    <row r="39" spans="1:6" x14ac:dyDescent="0.25">
      <c r="A39" s="42" t="s">
        <v>34</v>
      </c>
      <c r="E39" s="50"/>
      <c r="F39" s="48"/>
    </row>
    <row r="40" spans="1:6" x14ac:dyDescent="0.25">
      <c r="A40" s="46" t="s">
        <v>35</v>
      </c>
      <c r="E40" s="47">
        <v>29845114.530000001</v>
      </c>
      <c r="F40" s="48"/>
    </row>
    <row r="41" spans="1:6" x14ac:dyDescent="0.25">
      <c r="A41" s="46" t="s">
        <v>36</v>
      </c>
      <c r="E41" s="49">
        <v>0</v>
      </c>
      <c r="F41" s="48"/>
    </row>
    <row r="42" spans="1:6" x14ac:dyDescent="0.25">
      <c r="A42" s="42" t="s">
        <v>37</v>
      </c>
      <c r="E42" s="47">
        <v>29845114.530000001</v>
      </c>
      <c r="F42" s="48"/>
    </row>
    <row r="43" spans="1:6" x14ac:dyDescent="0.25">
      <c r="A43" s="46"/>
      <c r="E43" s="51"/>
      <c r="F43" s="48"/>
    </row>
    <row r="44" spans="1:6" x14ac:dyDescent="0.25">
      <c r="A44" s="42" t="s">
        <v>38</v>
      </c>
      <c r="E44" s="47">
        <v>355734.6</v>
      </c>
      <c r="F44" s="48"/>
    </row>
    <row r="45" spans="1:6" x14ac:dyDescent="0.25">
      <c r="A45" s="42" t="s">
        <v>39</v>
      </c>
      <c r="E45" s="47">
        <v>0</v>
      </c>
      <c r="F45" s="48"/>
    </row>
    <row r="46" spans="1:6" x14ac:dyDescent="0.25">
      <c r="A46" s="42"/>
      <c r="E46" s="52"/>
      <c r="F46" s="48"/>
    </row>
    <row r="47" spans="1:6" ht="18.75" thickBot="1" x14ac:dyDescent="0.3">
      <c r="A47" s="3" t="s">
        <v>40</v>
      </c>
      <c r="E47" s="53">
        <v>31797398.120000001</v>
      </c>
      <c r="F47" s="48"/>
    </row>
    <row r="48" spans="1:6" ht="18.75" thickTop="1" x14ac:dyDescent="0.25">
      <c r="E48" s="54"/>
      <c r="F48" s="48"/>
    </row>
    <row r="49" spans="1:6" x14ac:dyDescent="0.25">
      <c r="A49" s="3" t="s">
        <v>41</v>
      </c>
      <c r="D49" s="55"/>
      <c r="E49" s="56"/>
      <c r="F49" s="48"/>
    </row>
    <row r="50" spans="1:6" x14ac:dyDescent="0.25">
      <c r="D50" s="57" t="s">
        <v>42</v>
      </c>
      <c r="E50" s="57" t="s">
        <v>43</v>
      </c>
      <c r="F50" s="48"/>
    </row>
    <row r="51" spans="1:6" x14ac:dyDescent="0.25">
      <c r="A51" s="42" t="s">
        <v>44</v>
      </c>
      <c r="D51" s="58">
        <v>49671</v>
      </c>
      <c r="E51" s="52">
        <v>740887061.46000004</v>
      </c>
      <c r="F51" s="48"/>
    </row>
    <row r="52" spans="1:6" x14ac:dyDescent="0.25">
      <c r="A52" s="42" t="s">
        <v>45</v>
      </c>
      <c r="D52" s="59"/>
      <c r="E52" s="49">
        <v>29072630.699999928</v>
      </c>
      <c r="F52" s="48"/>
    </row>
    <row r="53" spans="1:6" x14ac:dyDescent="0.25">
      <c r="A53" s="42"/>
      <c r="D53" s="60">
        <v>48774</v>
      </c>
      <c r="E53" s="61">
        <v>711814430.76000011</v>
      </c>
      <c r="F53" s="48"/>
    </row>
    <row r="54" spans="1:6" x14ac:dyDescent="0.25">
      <c r="F54" s="48"/>
    </row>
    <row r="55" spans="1:6" x14ac:dyDescent="0.25">
      <c r="A55" s="3" t="s">
        <v>46</v>
      </c>
      <c r="E55" s="55"/>
      <c r="F55" s="48"/>
    </row>
    <row r="56" spans="1:6" x14ac:dyDescent="0.25">
      <c r="F56" s="48"/>
    </row>
    <row r="57" spans="1:6" x14ac:dyDescent="0.25">
      <c r="A57" s="42" t="s">
        <v>40</v>
      </c>
      <c r="E57" s="62">
        <v>31797398.120000001</v>
      </c>
      <c r="F57" s="48"/>
    </row>
    <row r="58" spans="1:6" x14ac:dyDescent="0.25">
      <c r="A58" s="42" t="s">
        <v>47</v>
      </c>
      <c r="E58" s="62">
        <v>0</v>
      </c>
      <c r="F58" s="48"/>
    </row>
    <row r="59" spans="1:6" x14ac:dyDescent="0.25">
      <c r="A59" s="42" t="s">
        <v>48</v>
      </c>
      <c r="E59" s="63">
        <v>31797398.120000001</v>
      </c>
      <c r="F59" s="48"/>
    </row>
    <row r="60" spans="1:6" x14ac:dyDescent="0.25">
      <c r="F60" s="48"/>
    </row>
    <row r="61" spans="1:6" x14ac:dyDescent="0.25">
      <c r="A61" s="42" t="s">
        <v>49</v>
      </c>
      <c r="E61" s="39">
        <v>57282.69</v>
      </c>
      <c r="F61" s="48"/>
    </row>
    <row r="62" spans="1:6" x14ac:dyDescent="0.25">
      <c r="F62" s="48"/>
    </row>
    <row r="63" spans="1:6" x14ac:dyDescent="0.25">
      <c r="A63" s="42" t="s">
        <v>50</v>
      </c>
      <c r="F63" s="48"/>
    </row>
    <row r="64" spans="1:6" x14ac:dyDescent="0.25">
      <c r="A64" s="46" t="s">
        <v>51</v>
      </c>
      <c r="E64" s="62">
        <v>638581.98</v>
      </c>
      <c r="F64" s="48"/>
    </row>
    <row r="65" spans="1:6" x14ac:dyDescent="0.25">
      <c r="A65" s="46" t="s">
        <v>52</v>
      </c>
      <c r="E65" s="62">
        <v>638581.98</v>
      </c>
      <c r="F65" s="48"/>
    </row>
    <row r="66" spans="1:6" x14ac:dyDescent="0.25">
      <c r="A66" s="46" t="s">
        <v>53</v>
      </c>
      <c r="E66" s="63">
        <v>0</v>
      </c>
      <c r="F66" s="48"/>
    </row>
    <row r="67" spans="1:6" x14ac:dyDescent="0.25">
      <c r="F67" s="48"/>
    </row>
    <row r="68" spans="1:6" x14ac:dyDescent="0.25">
      <c r="A68" s="42" t="s">
        <v>54</v>
      </c>
      <c r="F68" s="48"/>
    </row>
    <row r="69" spans="1:6" x14ac:dyDescent="0.25">
      <c r="A69" s="46" t="s">
        <v>55</v>
      </c>
      <c r="F69" s="48"/>
    </row>
    <row r="70" spans="1:6" x14ac:dyDescent="0.25">
      <c r="A70" s="64" t="s">
        <v>56</v>
      </c>
      <c r="E70" s="62">
        <v>0</v>
      </c>
      <c r="F70" s="48"/>
    </row>
    <row r="71" spans="1:6" x14ac:dyDescent="0.25">
      <c r="A71" s="64" t="s">
        <v>57</v>
      </c>
      <c r="E71" s="62">
        <v>0</v>
      </c>
      <c r="F71" s="48"/>
    </row>
    <row r="72" spans="1:6" x14ac:dyDescent="0.25">
      <c r="A72" s="64" t="s">
        <v>58</v>
      </c>
      <c r="E72" s="62">
        <v>0</v>
      </c>
      <c r="F72" s="48"/>
    </row>
    <row r="73" spans="1:6" x14ac:dyDescent="0.25">
      <c r="A73" s="64"/>
      <c r="E73" s="62"/>
      <c r="F73" s="48"/>
    </row>
    <row r="74" spans="1:6" x14ac:dyDescent="0.25">
      <c r="A74" s="64" t="s">
        <v>59</v>
      </c>
      <c r="E74" s="62">
        <v>0</v>
      </c>
      <c r="F74" s="48"/>
    </row>
    <row r="75" spans="1:6" x14ac:dyDescent="0.25">
      <c r="A75" s="64" t="s">
        <v>60</v>
      </c>
      <c r="E75" s="62">
        <v>0</v>
      </c>
      <c r="F75" s="48"/>
    </row>
    <row r="76" spans="1:6" x14ac:dyDescent="0.25">
      <c r="F76" s="48"/>
    </row>
    <row r="77" spans="1:6" x14ac:dyDescent="0.25">
      <c r="A77" s="46" t="s">
        <v>61</v>
      </c>
      <c r="F77" s="48"/>
    </row>
    <row r="78" spans="1:6" x14ac:dyDescent="0.25">
      <c r="A78" s="64" t="s">
        <v>62</v>
      </c>
      <c r="E78" s="62">
        <v>0</v>
      </c>
      <c r="F78" s="48"/>
    </row>
    <row r="79" spans="1:6" x14ac:dyDescent="0.25">
      <c r="A79" s="64" t="s">
        <v>63</v>
      </c>
      <c r="E79" s="62">
        <v>0</v>
      </c>
      <c r="F79" s="48"/>
    </row>
    <row r="80" spans="1:6" x14ac:dyDescent="0.25">
      <c r="A80" s="64" t="s">
        <v>64</v>
      </c>
      <c r="E80" s="62">
        <v>130997.17</v>
      </c>
      <c r="F80" s="48"/>
    </row>
    <row r="81" spans="1:6" x14ac:dyDescent="0.25">
      <c r="A81" s="64"/>
      <c r="E81" s="62"/>
      <c r="F81" s="48"/>
    </row>
    <row r="82" spans="1:6" x14ac:dyDescent="0.25">
      <c r="A82" s="64" t="s">
        <v>65</v>
      </c>
      <c r="E82" s="62">
        <v>130997.17</v>
      </c>
      <c r="F82" s="48"/>
    </row>
    <row r="83" spans="1:6" x14ac:dyDescent="0.25">
      <c r="A83" s="64" t="s">
        <v>66</v>
      </c>
      <c r="E83" s="62">
        <v>0</v>
      </c>
      <c r="F83" s="48"/>
    </row>
    <row r="84" spans="1:6" x14ac:dyDescent="0.25">
      <c r="A84" s="64"/>
      <c r="F84" s="48"/>
    </row>
    <row r="85" spans="1:6" x14ac:dyDescent="0.25">
      <c r="A85" s="46" t="s">
        <v>67</v>
      </c>
      <c r="F85" s="48"/>
    </row>
    <row r="86" spans="1:6" x14ac:dyDescent="0.25">
      <c r="A86" s="64" t="s">
        <v>68</v>
      </c>
      <c r="E86" s="62">
        <v>0</v>
      </c>
      <c r="F86" s="48"/>
    </row>
    <row r="87" spans="1:6" x14ac:dyDescent="0.25">
      <c r="A87" s="64" t="s">
        <v>69</v>
      </c>
      <c r="E87" s="62">
        <v>0</v>
      </c>
      <c r="F87" s="48"/>
    </row>
    <row r="88" spans="1:6" x14ac:dyDescent="0.25">
      <c r="A88" s="64" t="s">
        <v>70</v>
      </c>
      <c r="E88" s="62">
        <v>45215.45</v>
      </c>
      <c r="F88" s="48"/>
    </row>
    <row r="89" spans="1:6" x14ac:dyDescent="0.25">
      <c r="A89" s="64"/>
      <c r="E89" s="62"/>
      <c r="F89" s="48"/>
    </row>
    <row r="90" spans="1:6" x14ac:dyDescent="0.25">
      <c r="A90" s="64" t="s">
        <v>71</v>
      </c>
      <c r="E90" s="62">
        <v>45215.45</v>
      </c>
      <c r="F90" s="48"/>
    </row>
    <row r="91" spans="1:6" x14ac:dyDescent="0.25">
      <c r="A91" s="64" t="s">
        <v>72</v>
      </c>
      <c r="E91" s="62">
        <v>0</v>
      </c>
      <c r="F91" s="48"/>
    </row>
    <row r="92" spans="1:6" x14ac:dyDescent="0.25">
      <c r="A92" s="64"/>
      <c r="F92" s="48"/>
    </row>
    <row r="93" spans="1:6" x14ac:dyDescent="0.25">
      <c r="A93" s="46" t="s">
        <v>73</v>
      </c>
      <c r="F93" s="48"/>
    </row>
    <row r="94" spans="1:6" x14ac:dyDescent="0.25">
      <c r="A94" s="64" t="s">
        <v>74</v>
      </c>
      <c r="E94" s="62">
        <v>0</v>
      </c>
      <c r="F94" s="48"/>
    </row>
    <row r="95" spans="1:6" x14ac:dyDescent="0.25">
      <c r="A95" s="64" t="s">
        <v>75</v>
      </c>
      <c r="E95" s="62">
        <v>0</v>
      </c>
      <c r="F95" s="48"/>
    </row>
    <row r="96" spans="1:6" x14ac:dyDescent="0.25">
      <c r="A96" s="64" t="s">
        <v>76</v>
      </c>
      <c r="E96" s="62">
        <v>404150</v>
      </c>
      <c r="F96" s="48"/>
    </row>
    <row r="97" spans="1:6" x14ac:dyDescent="0.25">
      <c r="A97" s="64"/>
      <c r="E97" s="62"/>
      <c r="F97" s="48"/>
    </row>
    <row r="98" spans="1:6" x14ac:dyDescent="0.25">
      <c r="A98" s="64" t="s">
        <v>77</v>
      </c>
      <c r="E98" s="62">
        <v>404150</v>
      </c>
      <c r="F98" s="48"/>
    </row>
    <row r="99" spans="1:6" x14ac:dyDescent="0.25">
      <c r="A99" s="64" t="s">
        <v>78</v>
      </c>
      <c r="E99" s="62">
        <v>0</v>
      </c>
      <c r="F99" s="48"/>
    </row>
    <row r="100" spans="1:6" x14ac:dyDescent="0.25">
      <c r="F100" s="48"/>
    </row>
    <row r="101" spans="1:6" x14ac:dyDescent="0.25">
      <c r="A101" s="46" t="s">
        <v>79</v>
      </c>
      <c r="F101" s="48"/>
    </row>
    <row r="102" spans="1:6" x14ac:dyDescent="0.25">
      <c r="A102" s="64" t="s">
        <v>80</v>
      </c>
      <c r="E102" s="62">
        <v>0</v>
      </c>
      <c r="F102" s="48"/>
    </row>
    <row r="103" spans="1:6" x14ac:dyDescent="0.25">
      <c r="A103" s="64" t="s">
        <v>81</v>
      </c>
      <c r="E103" s="62">
        <v>0</v>
      </c>
      <c r="F103" s="48"/>
    </row>
    <row r="104" spans="1:6" x14ac:dyDescent="0.25">
      <c r="A104" s="64" t="s">
        <v>82</v>
      </c>
      <c r="E104" s="62">
        <v>148643.92000000001</v>
      </c>
      <c r="F104" s="48"/>
    </row>
    <row r="105" spans="1:6" x14ac:dyDescent="0.25">
      <c r="A105" s="64"/>
      <c r="E105" s="62"/>
      <c r="F105" s="48"/>
    </row>
    <row r="106" spans="1:6" x14ac:dyDescent="0.25">
      <c r="A106" s="64" t="s">
        <v>83</v>
      </c>
      <c r="E106" s="62">
        <v>148643.92000000001</v>
      </c>
      <c r="F106" s="48"/>
    </row>
    <row r="107" spans="1:6" x14ac:dyDescent="0.25">
      <c r="A107" s="64" t="s">
        <v>84</v>
      </c>
      <c r="E107" s="62">
        <v>0</v>
      </c>
      <c r="F107" s="48"/>
    </row>
    <row r="108" spans="1:6" x14ac:dyDescent="0.25">
      <c r="A108" s="64"/>
      <c r="E108" s="39"/>
      <c r="F108" s="48"/>
    </row>
    <row r="109" spans="1:6" x14ac:dyDescent="0.25">
      <c r="A109" s="46" t="s">
        <v>85</v>
      </c>
      <c r="F109" s="48"/>
    </row>
    <row r="110" spans="1:6" x14ac:dyDescent="0.25">
      <c r="A110" s="64" t="s">
        <v>86</v>
      </c>
      <c r="E110" s="63">
        <v>729006.54</v>
      </c>
      <c r="F110" s="48"/>
    </row>
    <row r="111" spans="1:6" x14ac:dyDescent="0.25">
      <c r="A111" s="64" t="s">
        <v>87</v>
      </c>
      <c r="E111" s="63">
        <v>729006.54</v>
      </c>
      <c r="F111" s="48"/>
    </row>
    <row r="112" spans="1:6" x14ac:dyDescent="0.25">
      <c r="A112" s="64" t="s">
        <v>88</v>
      </c>
      <c r="E112" s="63">
        <v>0</v>
      </c>
      <c r="F112" s="48"/>
    </row>
    <row r="113" spans="1:6" x14ac:dyDescent="0.25">
      <c r="A113" s="64" t="s">
        <v>89</v>
      </c>
      <c r="E113" s="63">
        <v>0</v>
      </c>
      <c r="F113" s="48"/>
    </row>
    <row r="114" spans="1:6" x14ac:dyDescent="0.25">
      <c r="F114" s="48"/>
    </row>
    <row r="115" spans="1:6" x14ac:dyDescent="0.25">
      <c r="A115" s="42" t="s">
        <v>90</v>
      </c>
      <c r="E115" s="65">
        <v>30372526.910425</v>
      </c>
      <c r="F115" s="48"/>
    </row>
    <row r="116" spans="1:6" x14ac:dyDescent="0.25">
      <c r="A116" s="46"/>
      <c r="F116" s="48"/>
    </row>
    <row r="117" spans="1:6" x14ac:dyDescent="0.25">
      <c r="A117" s="42" t="s">
        <v>91</v>
      </c>
      <c r="E117" s="66">
        <v>29072630.699999928</v>
      </c>
      <c r="F117" s="48"/>
    </row>
    <row r="118" spans="1:6" x14ac:dyDescent="0.25">
      <c r="A118" s="42"/>
      <c r="F118" s="48"/>
    </row>
    <row r="119" spans="1:6" x14ac:dyDescent="0.25">
      <c r="A119" s="46" t="s">
        <v>92</v>
      </c>
      <c r="E119" s="62">
        <v>0</v>
      </c>
      <c r="F119" s="48"/>
    </row>
    <row r="120" spans="1:6" x14ac:dyDescent="0.25">
      <c r="A120" s="46" t="s">
        <v>93</v>
      </c>
      <c r="E120" s="67">
        <v>29072630.699999928</v>
      </c>
      <c r="F120" s="48"/>
    </row>
    <row r="121" spans="1:6" x14ac:dyDescent="0.25">
      <c r="A121" s="46" t="s">
        <v>94</v>
      </c>
      <c r="E121" s="63">
        <v>0</v>
      </c>
      <c r="F121" s="48"/>
    </row>
    <row r="122" spans="1:6" x14ac:dyDescent="0.25">
      <c r="A122" s="46"/>
      <c r="E122" s="65"/>
      <c r="F122" s="48"/>
    </row>
    <row r="123" spans="1:6" x14ac:dyDescent="0.25">
      <c r="A123" s="42" t="s">
        <v>95</v>
      </c>
      <c r="E123" s="63">
        <v>0</v>
      </c>
      <c r="F123" s="48"/>
    </row>
    <row r="124" spans="1:6" x14ac:dyDescent="0.25">
      <c r="A124" s="42"/>
      <c r="E124" s="68"/>
      <c r="F124" s="48"/>
    </row>
    <row r="125" spans="1:6" x14ac:dyDescent="0.25">
      <c r="A125" s="46" t="s">
        <v>96</v>
      </c>
      <c r="E125" s="62">
        <v>0</v>
      </c>
      <c r="F125" s="48"/>
    </row>
    <row r="126" spans="1:6" x14ac:dyDescent="0.25">
      <c r="A126" s="46" t="s">
        <v>97</v>
      </c>
      <c r="E126" s="63">
        <v>0</v>
      </c>
      <c r="F126" s="48"/>
    </row>
    <row r="127" spans="1:6" x14ac:dyDescent="0.25">
      <c r="A127" s="46" t="s">
        <v>98</v>
      </c>
      <c r="E127" s="63">
        <v>0</v>
      </c>
      <c r="F127" s="48"/>
    </row>
    <row r="128" spans="1:6" x14ac:dyDescent="0.25">
      <c r="A128" s="46"/>
      <c r="E128" s="65"/>
      <c r="F128" s="48"/>
    </row>
    <row r="129" spans="1:6" x14ac:dyDescent="0.25">
      <c r="A129" s="42" t="s">
        <v>99</v>
      </c>
      <c r="E129" s="63">
        <v>1299896.2104250714</v>
      </c>
      <c r="F129" s="48"/>
    </row>
    <row r="130" spans="1:6" x14ac:dyDescent="0.25">
      <c r="A130" s="46" t="s">
        <v>100</v>
      </c>
      <c r="E130" s="62">
        <v>0</v>
      </c>
      <c r="F130" s="48"/>
    </row>
    <row r="131" spans="1:6" x14ac:dyDescent="0.25">
      <c r="A131" s="42" t="s">
        <v>101</v>
      </c>
      <c r="E131" s="63">
        <v>1299896.2104250714</v>
      </c>
      <c r="F131" s="48"/>
    </row>
    <row r="132" spans="1:6" x14ac:dyDescent="0.25">
      <c r="F132" s="48"/>
    </row>
    <row r="133" spans="1:6" x14ac:dyDescent="0.25">
      <c r="A133" s="3" t="s">
        <v>102</v>
      </c>
      <c r="F133" s="48"/>
    </row>
    <row r="134" spans="1:6" x14ac:dyDescent="0.25">
      <c r="F134" s="48"/>
    </row>
    <row r="135" spans="1:6" x14ac:dyDescent="0.25">
      <c r="A135" s="42" t="s">
        <v>103</v>
      </c>
      <c r="E135" s="62">
        <v>0</v>
      </c>
      <c r="F135" s="48"/>
    </row>
    <row r="136" spans="1:6" x14ac:dyDescent="0.25">
      <c r="A136" s="42" t="s">
        <v>104</v>
      </c>
      <c r="E136" s="69">
        <v>0</v>
      </c>
      <c r="F136" s="48"/>
    </row>
    <row r="137" spans="1:6" x14ac:dyDescent="0.25">
      <c r="A137" s="42" t="s">
        <v>105</v>
      </c>
      <c r="E137" s="63">
        <v>0</v>
      </c>
      <c r="F137" s="48"/>
    </row>
    <row r="138" spans="1:6" x14ac:dyDescent="0.25">
      <c r="A138" s="42"/>
      <c r="E138" s="65"/>
      <c r="F138" s="48"/>
    </row>
    <row r="139" spans="1:6" x14ac:dyDescent="0.25">
      <c r="A139" s="42"/>
      <c r="E139" s="65"/>
      <c r="F139" s="48"/>
    </row>
    <row r="140" spans="1:6" x14ac:dyDescent="0.25">
      <c r="F140" s="48"/>
    </row>
    <row r="141" spans="1:6" x14ac:dyDescent="0.25">
      <c r="A141" s="3" t="s">
        <v>106</v>
      </c>
      <c r="F141" s="48"/>
    </row>
    <row r="142" spans="1:6" x14ac:dyDescent="0.25">
      <c r="F142" s="48"/>
    </row>
    <row r="143" spans="1:6" x14ac:dyDescent="0.25">
      <c r="A143" s="42" t="s">
        <v>107</v>
      </c>
      <c r="E143" s="63">
        <v>3075027.06</v>
      </c>
      <c r="F143" s="48"/>
    </row>
    <row r="144" spans="1:6" x14ac:dyDescent="0.25">
      <c r="A144" s="42" t="s">
        <v>108</v>
      </c>
      <c r="E144" s="63">
        <v>3075027.0635999995</v>
      </c>
      <c r="F144" s="70"/>
    </row>
    <row r="145" spans="1:6" x14ac:dyDescent="0.25">
      <c r="A145" s="42" t="s">
        <v>109</v>
      </c>
      <c r="E145" s="62">
        <v>3075027.0636</v>
      </c>
      <c r="F145" s="48"/>
    </row>
    <row r="146" spans="1:6" x14ac:dyDescent="0.25">
      <c r="A146" s="71" t="s">
        <v>110</v>
      </c>
      <c r="B146" s="71"/>
      <c r="C146" s="71"/>
      <c r="D146" s="71"/>
      <c r="E146" s="62">
        <v>0</v>
      </c>
    </row>
    <row r="147" spans="1:6" x14ac:dyDescent="0.25">
      <c r="A147" s="42" t="s">
        <v>111</v>
      </c>
      <c r="E147" s="63">
        <v>3075027.0636</v>
      </c>
      <c r="F147" s="48"/>
    </row>
    <row r="148" spans="1:6" x14ac:dyDescent="0.25">
      <c r="F148" s="48"/>
    </row>
    <row r="149" spans="1:6" x14ac:dyDescent="0.25">
      <c r="A149" s="42" t="s">
        <v>112</v>
      </c>
      <c r="D149" s="72"/>
      <c r="E149" s="65">
        <v>3075027.0635999995</v>
      </c>
      <c r="F149" s="48"/>
    </row>
    <row r="150" spans="1:6" x14ac:dyDescent="0.25">
      <c r="F150" s="48"/>
    </row>
    <row r="151" spans="1:6" x14ac:dyDescent="0.25">
      <c r="A151" s="3" t="s">
        <v>113</v>
      </c>
      <c r="F151" s="48"/>
    </row>
    <row r="152" spans="1:6" x14ac:dyDescent="0.25">
      <c r="F152" s="48"/>
    </row>
    <row r="153" spans="1:6" x14ac:dyDescent="0.25">
      <c r="A153" s="42" t="s">
        <v>114</v>
      </c>
      <c r="E153" s="73">
        <v>2.39091422E-2</v>
      </c>
      <c r="F153" s="48"/>
    </row>
    <row r="154" spans="1:6" x14ac:dyDescent="0.25">
      <c r="A154" s="42" t="s">
        <v>115</v>
      </c>
      <c r="E154" s="74">
        <v>42.332473</v>
      </c>
      <c r="F154" s="48"/>
    </row>
    <row r="155" spans="1:6" x14ac:dyDescent="0.25">
      <c r="F155" s="48"/>
    </row>
    <row r="156" spans="1:6" x14ac:dyDescent="0.25">
      <c r="D156" s="57" t="s">
        <v>43</v>
      </c>
      <c r="E156" s="57" t="s">
        <v>42</v>
      </c>
      <c r="F156" s="48"/>
    </row>
    <row r="157" spans="1:6" x14ac:dyDescent="0.25">
      <c r="A157" s="42" t="s">
        <v>116</v>
      </c>
      <c r="D157" s="63">
        <v>664491.02</v>
      </c>
      <c r="E157" s="3">
        <v>42</v>
      </c>
      <c r="F157" s="75"/>
    </row>
    <row r="158" spans="1:6" x14ac:dyDescent="0.25">
      <c r="A158" s="42" t="s">
        <v>117</v>
      </c>
      <c r="D158" s="69">
        <v>355734.6</v>
      </c>
      <c r="F158" s="48"/>
    </row>
    <row r="159" spans="1:6" x14ac:dyDescent="0.25">
      <c r="A159" s="3" t="s">
        <v>118</v>
      </c>
      <c r="D159" s="65">
        <v>308756.42000000004</v>
      </c>
    </row>
    <row r="160" spans="1:6" x14ac:dyDescent="0.25">
      <c r="A160" s="42" t="s">
        <v>119</v>
      </c>
      <c r="D160" s="63">
        <v>766298375.49000001</v>
      </c>
      <c r="F160" s="75"/>
    </row>
    <row r="161" spans="1:6" x14ac:dyDescent="0.25">
      <c r="F161" s="75"/>
    </row>
    <row r="162" spans="1:6" x14ac:dyDescent="0.25">
      <c r="A162" s="42" t="s">
        <v>120</v>
      </c>
      <c r="D162" s="76">
        <v>2.8177989000000001E-3</v>
      </c>
      <c r="F162" s="75"/>
    </row>
    <row r="163" spans="1:6" x14ac:dyDescent="0.25">
      <c r="A163" s="42" t="s">
        <v>121</v>
      </c>
      <c r="D163" s="76">
        <v>4.1892971000000003E-3</v>
      </c>
      <c r="F163" s="75"/>
    </row>
    <row r="164" spans="1:6" x14ac:dyDescent="0.25">
      <c r="A164" s="42" t="s">
        <v>122</v>
      </c>
      <c r="D164" s="76">
        <v>5.2253903000000004E-3</v>
      </c>
      <c r="F164" s="75"/>
    </row>
    <row r="165" spans="1:6" x14ac:dyDescent="0.25">
      <c r="A165" s="42" t="s">
        <v>123</v>
      </c>
      <c r="D165" s="76">
        <v>4.8350318342131873E-3</v>
      </c>
      <c r="F165" s="48"/>
    </row>
    <row r="166" spans="1:6" x14ac:dyDescent="0.25">
      <c r="A166" s="42" t="s">
        <v>124</v>
      </c>
      <c r="D166" s="73">
        <v>4.2668795335532974E-3</v>
      </c>
      <c r="F166" s="48"/>
    </row>
    <row r="167" spans="1:6" x14ac:dyDescent="0.25">
      <c r="A167" s="42"/>
      <c r="F167" s="48"/>
    </row>
    <row r="168" spans="1:6" x14ac:dyDescent="0.25">
      <c r="A168" s="42" t="s">
        <v>125</v>
      </c>
      <c r="D168" s="65">
        <v>5709772.8900000006</v>
      </c>
      <c r="F168" s="48"/>
    </row>
    <row r="169" spans="1:6" x14ac:dyDescent="0.25">
      <c r="A169" s="42"/>
      <c r="F169" s="48"/>
    </row>
    <row r="170" spans="1:6" ht="36" x14ac:dyDescent="0.25">
      <c r="A170" s="42" t="s">
        <v>126</v>
      </c>
      <c r="D170" s="57" t="s">
        <v>43</v>
      </c>
      <c r="E170" s="57" t="s">
        <v>42</v>
      </c>
      <c r="F170" s="77" t="s">
        <v>127</v>
      </c>
    </row>
    <row r="171" spans="1:6" x14ac:dyDescent="0.25">
      <c r="A171" s="46" t="s">
        <v>128</v>
      </c>
      <c r="D171" s="62">
        <v>4575883.49</v>
      </c>
      <c r="E171" s="78">
        <v>260</v>
      </c>
      <c r="F171" s="76">
        <v>6.2190178444462276E-3</v>
      </c>
    </row>
    <row r="172" spans="1:6" x14ac:dyDescent="0.25">
      <c r="A172" s="46" t="s">
        <v>129</v>
      </c>
      <c r="D172" s="62">
        <v>1180187.53</v>
      </c>
      <c r="E172" s="78">
        <v>75</v>
      </c>
      <c r="F172" s="76">
        <v>1.6039760026457573E-3</v>
      </c>
    </row>
    <row r="173" spans="1:6" x14ac:dyDescent="0.25">
      <c r="A173" s="46" t="s">
        <v>130</v>
      </c>
      <c r="D173" s="21">
        <v>278557.96000000002</v>
      </c>
      <c r="E173" s="79">
        <v>23</v>
      </c>
      <c r="F173" s="76">
        <v>3.7858414178122755E-4</v>
      </c>
    </row>
    <row r="174" spans="1:6" x14ac:dyDescent="0.25">
      <c r="A174" s="46" t="s">
        <v>131</v>
      </c>
      <c r="D174" s="80">
        <v>0</v>
      </c>
      <c r="E174" s="81">
        <v>0</v>
      </c>
      <c r="F174" s="82">
        <v>0</v>
      </c>
    </row>
    <row r="175" spans="1:6" x14ac:dyDescent="0.25">
      <c r="A175" s="42" t="s">
        <v>132</v>
      </c>
      <c r="D175" s="83">
        <v>6034628.9800000004</v>
      </c>
      <c r="E175" s="84">
        <v>358</v>
      </c>
      <c r="F175" s="85">
        <v>8.2015779888732123E-3</v>
      </c>
    </row>
    <row r="176" spans="1:6" x14ac:dyDescent="0.25">
      <c r="A176" s="42"/>
      <c r="D176" s="62"/>
      <c r="E176" s="78"/>
      <c r="F176" s="48"/>
    </row>
    <row r="177" spans="1:6" x14ac:dyDescent="0.25">
      <c r="A177" s="42" t="s">
        <v>133</v>
      </c>
      <c r="D177" s="76"/>
      <c r="E177" s="76"/>
      <c r="F177" s="75"/>
    </row>
    <row r="178" spans="1:6" x14ac:dyDescent="0.25">
      <c r="A178" s="42" t="s">
        <v>134</v>
      </c>
      <c r="D178" s="76">
        <v>1.7868814000000001E-3</v>
      </c>
      <c r="E178" s="76">
        <v>1.8249592E-3</v>
      </c>
      <c r="F178" s="75"/>
    </row>
    <row r="179" spans="1:6" x14ac:dyDescent="0.25">
      <c r="A179" s="42" t="s">
        <v>135</v>
      </c>
      <c r="D179" s="76">
        <v>2.0946552E-3</v>
      </c>
      <c r="E179" s="76">
        <v>2.0002377E-3</v>
      </c>
      <c r="F179" s="75"/>
    </row>
    <row r="180" spans="1:6" x14ac:dyDescent="0.25">
      <c r="A180" s="42" t="s">
        <v>136</v>
      </c>
      <c r="D180" s="76">
        <v>2.1902516E-3</v>
      </c>
      <c r="E180" s="76">
        <v>2.0535121E-3</v>
      </c>
      <c r="F180" s="75"/>
    </row>
    <row r="181" spans="1:6" x14ac:dyDescent="0.25">
      <c r="A181" s="42" t="s">
        <v>137</v>
      </c>
      <c r="D181" s="76">
        <v>1.9825601444269847E-3</v>
      </c>
      <c r="E181" s="76">
        <v>2.0092672325419279E-3</v>
      </c>
      <c r="F181" s="48"/>
    </row>
    <row r="182" spans="1:6" x14ac:dyDescent="0.25">
      <c r="A182" s="42" t="s">
        <v>138</v>
      </c>
      <c r="D182" s="76">
        <v>2.0135870861067461E-3</v>
      </c>
      <c r="E182" s="76">
        <v>1.971994058135482E-3</v>
      </c>
      <c r="F182" s="48"/>
    </row>
    <row r="183" spans="1:6" x14ac:dyDescent="0.25">
      <c r="F183" s="48"/>
    </row>
    <row r="184" spans="1:6" x14ac:dyDescent="0.25">
      <c r="A184" s="3" t="s">
        <v>139</v>
      </c>
      <c r="F184" s="48"/>
    </row>
    <row r="185" spans="1:6" x14ac:dyDescent="0.25">
      <c r="F185" s="48"/>
    </row>
    <row r="186" spans="1:6" x14ac:dyDescent="0.25">
      <c r="A186" s="42" t="s">
        <v>140</v>
      </c>
      <c r="F186" s="48"/>
    </row>
    <row r="187" spans="1:6" x14ac:dyDescent="0.25">
      <c r="A187" s="42" t="s">
        <v>141</v>
      </c>
      <c r="E187" s="50"/>
      <c r="F187" s="48"/>
    </row>
    <row r="188" spans="1:6" x14ac:dyDescent="0.25">
      <c r="A188" s="42" t="s">
        <v>142</v>
      </c>
      <c r="E188" s="86" t="s">
        <v>155</v>
      </c>
      <c r="F188" s="48"/>
    </row>
    <row r="189" spans="1:6" x14ac:dyDescent="0.25">
      <c r="A189" s="42"/>
      <c r="E189" s="86"/>
      <c r="F189" s="48"/>
    </row>
    <row r="190" spans="1:6" x14ac:dyDescent="0.25">
      <c r="A190" s="42" t="s">
        <v>143</v>
      </c>
      <c r="E190" s="68"/>
      <c r="F190" s="48"/>
    </row>
    <row r="191" spans="1:6" x14ac:dyDescent="0.25">
      <c r="A191" s="42" t="s">
        <v>144</v>
      </c>
      <c r="E191" s="68"/>
      <c r="F191" s="48"/>
    </row>
    <row r="192" spans="1:6" x14ac:dyDescent="0.25">
      <c r="A192" s="42" t="s">
        <v>145</v>
      </c>
      <c r="E192" s="86"/>
      <c r="F192" s="48"/>
    </row>
    <row r="193" spans="1:6" x14ac:dyDescent="0.25">
      <c r="A193" s="42" t="s">
        <v>146</v>
      </c>
      <c r="E193" s="86" t="s">
        <v>155</v>
      </c>
      <c r="F193" s="48"/>
    </row>
    <row r="194" spans="1:6" x14ac:dyDescent="0.25">
      <c r="A194" s="42"/>
      <c r="E194" s="68"/>
      <c r="F194" s="48"/>
    </row>
    <row r="195" spans="1:6" x14ac:dyDescent="0.25">
      <c r="A195" s="42" t="s">
        <v>147</v>
      </c>
      <c r="E195" s="68"/>
      <c r="F195" s="48"/>
    </row>
    <row r="196" spans="1:6" x14ac:dyDescent="0.25">
      <c r="A196" s="42" t="s">
        <v>148</v>
      </c>
      <c r="E196" s="86" t="s">
        <v>155</v>
      </c>
      <c r="F196" s="48"/>
    </row>
    <row r="197" spans="1:6" x14ac:dyDescent="0.25">
      <c r="A197" s="42"/>
      <c r="E197" s="68"/>
      <c r="F197" s="48"/>
    </row>
    <row r="198" spans="1:6" x14ac:dyDescent="0.25">
      <c r="A198" s="42" t="s">
        <v>149</v>
      </c>
      <c r="E198" s="68"/>
      <c r="F198" s="48"/>
    </row>
    <row r="199" spans="1:6" x14ac:dyDescent="0.25">
      <c r="A199" s="42" t="s">
        <v>150</v>
      </c>
      <c r="E199" s="86" t="s">
        <v>155</v>
      </c>
      <c r="F199" s="48"/>
    </row>
    <row r="200" spans="1:6" x14ac:dyDescent="0.25">
      <c r="A200" s="42"/>
      <c r="E200" s="68"/>
      <c r="F200" s="48"/>
    </row>
    <row r="201" spans="1:6" x14ac:dyDescent="0.25">
      <c r="A201" s="42" t="s">
        <v>151</v>
      </c>
      <c r="E201" s="68"/>
      <c r="F201" s="48"/>
    </row>
    <row r="202" spans="1:6" x14ac:dyDescent="0.25">
      <c r="A202" s="42" t="s">
        <v>152</v>
      </c>
      <c r="E202" s="86" t="s">
        <v>155</v>
      </c>
      <c r="F202" s="48"/>
    </row>
    <row r="203" spans="1:6" x14ac:dyDescent="0.25">
      <c r="A203" s="42"/>
      <c r="E203" s="86"/>
      <c r="F203" s="48"/>
    </row>
    <row r="204" spans="1:6" x14ac:dyDescent="0.25">
      <c r="A204" s="42" t="s">
        <v>153</v>
      </c>
      <c r="E204" s="68"/>
    </row>
    <row r="205" spans="1:6" x14ac:dyDescent="0.25">
      <c r="A205" s="42" t="s">
        <v>154</v>
      </c>
      <c r="E205" s="86" t="s">
        <v>155</v>
      </c>
      <c r="F205" s="45"/>
    </row>
    <row r="208" spans="1:6" x14ac:dyDescent="0.25">
      <c r="F208" s="45"/>
    </row>
    <row r="209" spans="6:6" x14ac:dyDescent="0.25">
      <c r="F209" s="45"/>
    </row>
    <row r="210" spans="6:6" x14ac:dyDescent="0.25">
      <c r="F210" s="45"/>
    </row>
    <row r="211" spans="6:6" x14ac:dyDescent="0.25">
      <c r="F211" s="45"/>
    </row>
    <row r="212" spans="6:6" x14ac:dyDescent="0.25">
      <c r="F212" s="45"/>
    </row>
    <row r="213" spans="6:6" x14ac:dyDescent="0.25">
      <c r="F213" s="45"/>
    </row>
    <row r="214" spans="6:6" x14ac:dyDescent="0.25">
      <c r="F214" s="45"/>
    </row>
    <row r="215" spans="6:6" x14ac:dyDescent="0.25">
      <c r="F215" s="45"/>
    </row>
    <row r="216" spans="6:6" x14ac:dyDescent="0.25">
      <c r="F216" s="45"/>
    </row>
    <row r="217" spans="6:6" x14ac:dyDescent="0.25">
      <c r="F217" s="45"/>
    </row>
    <row r="218" spans="6:6" x14ac:dyDescent="0.25">
      <c r="F218" s="45"/>
    </row>
    <row r="219" spans="6:6" x14ac:dyDescent="0.25">
      <c r="F219" s="45"/>
    </row>
    <row r="220" spans="6:6" x14ac:dyDescent="0.25">
      <c r="F220" s="45"/>
    </row>
    <row r="221" spans="6:6" x14ac:dyDescent="0.25">
      <c r="F221" s="45"/>
    </row>
    <row r="222" spans="6:6" x14ac:dyDescent="0.25">
      <c r="F222" s="45"/>
    </row>
    <row r="223" spans="6:6" x14ac:dyDescent="0.25">
      <c r="F223" s="45"/>
    </row>
    <row r="224" spans="6:6" x14ac:dyDescent="0.25">
      <c r="F224" s="45"/>
    </row>
    <row r="225" spans="6:6" x14ac:dyDescent="0.25">
      <c r="F225" s="45"/>
    </row>
    <row r="226" spans="6:6" x14ac:dyDescent="0.25">
      <c r="F226" s="45"/>
    </row>
    <row r="227" spans="6:6" x14ac:dyDescent="0.25">
      <c r="F227" s="45"/>
    </row>
    <row r="228" spans="6:6" x14ac:dyDescent="0.25">
      <c r="F228" s="45"/>
    </row>
    <row r="229" spans="6:6" x14ac:dyDescent="0.25">
      <c r="F229" s="45"/>
    </row>
    <row r="230" spans="6:6" x14ac:dyDescent="0.25">
      <c r="F230" s="45"/>
    </row>
    <row r="231" spans="6:6" x14ac:dyDescent="0.25">
      <c r="F231" s="45"/>
    </row>
    <row r="232" spans="6:6" x14ac:dyDescent="0.25">
      <c r="F232" s="45"/>
    </row>
    <row r="233" spans="6:6" x14ac:dyDescent="0.25">
      <c r="F233" s="45"/>
    </row>
    <row r="234" spans="6:6" x14ac:dyDescent="0.25">
      <c r="F234" s="45"/>
    </row>
    <row r="235" spans="6:6" x14ac:dyDescent="0.25">
      <c r="F235" s="45"/>
    </row>
    <row r="236" spans="6:6" x14ac:dyDescent="0.25">
      <c r="F236" s="45"/>
    </row>
    <row r="237" spans="6:6" x14ac:dyDescent="0.25">
      <c r="F237" s="45"/>
    </row>
    <row r="238" spans="6:6" x14ac:dyDescent="0.25">
      <c r="F238" s="45"/>
    </row>
    <row r="239" spans="6:6" x14ac:dyDescent="0.25">
      <c r="F239" s="45"/>
    </row>
    <row r="240" spans="6:6" x14ac:dyDescent="0.25">
      <c r="F240" s="45"/>
    </row>
    <row r="241" spans="6:6" x14ac:dyDescent="0.25">
      <c r="F241" s="45"/>
    </row>
    <row r="242" spans="6:6" x14ac:dyDescent="0.25">
      <c r="F242" s="45"/>
    </row>
    <row r="243" spans="6:6" x14ac:dyDescent="0.25">
      <c r="F243" s="45"/>
    </row>
    <row r="244" spans="6:6" x14ac:dyDescent="0.25">
      <c r="F244" s="45"/>
    </row>
    <row r="245" spans="6:6" x14ac:dyDescent="0.25">
      <c r="F245" s="45"/>
    </row>
    <row r="246" spans="6:6" x14ac:dyDescent="0.25">
      <c r="F246" s="45"/>
    </row>
    <row r="247" spans="6:6" x14ac:dyDescent="0.25">
      <c r="F247" s="45"/>
    </row>
    <row r="248" spans="6:6" x14ac:dyDescent="0.25">
      <c r="F248" s="45"/>
    </row>
    <row r="249" spans="6:6" x14ac:dyDescent="0.25">
      <c r="F249" s="45"/>
    </row>
    <row r="250" spans="6:6" x14ac:dyDescent="0.25">
      <c r="F250" s="45"/>
    </row>
    <row r="251" spans="6:6" x14ac:dyDescent="0.25">
      <c r="F251" s="45"/>
    </row>
    <row r="252" spans="6:6" x14ac:dyDescent="0.25">
      <c r="F252" s="45"/>
    </row>
    <row r="253" spans="6:6" x14ac:dyDescent="0.25">
      <c r="F253" s="45"/>
    </row>
    <row r="254" spans="6:6" x14ac:dyDescent="0.25">
      <c r="F254" s="45"/>
    </row>
    <row r="255" spans="6:6" x14ac:dyDescent="0.25">
      <c r="F255" s="45"/>
    </row>
    <row r="256" spans="6:6" x14ac:dyDescent="0.25">
      <c r="F256" s="45"/>
    </row>
    <row r="257" spans="6:6" x14ac:dyDescent="0.25">
      <c r="F257" s="45"/>
    </row>
    <row r="258" spans="6:6" x14ac:dyDescent="0.25">
      <c r="F258" s="45"/>
    </row>
    <row r="259" spans="6:6" x14ac:dyDescent="0.25">
      <c r="F259" s="45"/>
    </row>
    <row r="260" spans="6:6" x14ac:dyDescent="0.25">
      <c r="F260" s="45"/>
    </row>
    <row r="261" spans="6:6" x14ac:dyDescent="0.25">
      <c r="F261" s="45"/>
    </row>
    <row r="262" spans="6:6" x14ac:dyDescent="0.25">
      <c r="F262" s="45"/>
    </row>
    <row r="263" spans="6:6" x14ac:dyDescent="0.25">
      <c r="F263" s="45"/>
    </row>
    <row r="264" spans="6:6" x14ac:dyDescent="0.25">
      <c r="F264" s="45"/>
    </row>
    <row r="265" spans="6:6" x14ac:dyDescent="0.25">
      <c r="F265" s="45"/>
    </row>
    <row r="266" spans="6:6" x14ac:dyDescent="0.25">
      <c r="F266" s="45"/>
    </row>
    <row r="267" spans="6:6" x14ac:dyDescent="0.25">
      <c r="F267" s="45"/>
    </row>
    <row r="268" spans="6:6" x14ac:dyDescent="0.25">
      <c r="F268" s="45"/>
    </row>
    <row r="269" spans="6:6" x14ac:dyDescent="0.25">
      <c r="F269" s="45"/>
    </row>
    <row r="270" spans="6:6" x14ac:dyDescent="0.25">
      <c r="F270" s="45"/>
    </row>
    <row r="271" spans="6:6" x14ac:dyDescent="0.25">
      <c r="F271" s="45"/>
    </row>
    <row r="272" spans="6:6" x14ac:dyDescent="0.25">
      <c r="F272" s="45"/>
    </row>
    <row r="273" spans="6:6" x14ac:dyDescent="0.25">
      <c r="F273" s="45"/>
    </row>
    <row r="274" spans="6:6" x14ac:dyDescent="0.25">
      <c r="F274" s="45"/>
    </row>
    <row r="275" spans="6:6" x14ac:dyDescent="0.25">
      <c r="F275" s="45"/>
    </row>
    <row r="276" spans="6:6" x14ac:dyDescent="0.25">
      <c r="F276" s="4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76"/>
  <sheetViews>
    <sheetView workbookViewId="0">
      <selection activeCell="A5" sqref="A5"/>
    </sheetView>
  </sheetViews>
  <sheetFormatPr defaultRowHeight="18" x14ac:dyDescent="0.25"/>
  <cols>
    <col min="1" max="1" width="34.5703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85546875" style="4" customWidth="1"/>
    <col min="7" max="7" width="34.5703125" style="87" customWidth="1"/>
    <col min="8" max="9" width="34.5703125" style="3" customWidth="1"/>
    <col min="10" max="10" width="9.140625" style="3"/>
    <col min="11" max="11" width="9.5703125" style="3" bestFit="1" customWidth="1"/>
    <col min="12" max="16384" width="9.140625" style="3"/>
  </cols>
  <sheetData>
    <row r="1" spans="1:13" x14ac:dyDescent="0.25">
      <c r="A1" s="1" t="s">
        <v>0</v>
      </c>
      <c r="B1" s="2"/>
    </row>
    <row r="2" spans="1:13" ht="15.75" customHeight="1" x14ac:dyDescent="0.3">
      <c r="A2" s="2"/>
      <c r="B2" s="2"/>
      <c r="C2" s="5"/>
    </row>
    <row r="3" spans="1:13" ht="15.75" customHeight="1" x14ac:dyDescent="0.3">
      <c r="A3" s="2" t="s">
        <v>1</v>
      </c>
      <c r="B3" s="6">
        <v>43069</v>
      </c>
      <c r="C3" s="7" t="s">
        <v>2</v>
      </c>
      <c r="D3" s="3">
        <v>30</v>
      </c>
      <c r="E3" s="3" t="s">
        <v>3</v>
      </c>
      <c r="F3" s="8">
        <v>43040</v>
      </c>
      <c r="G3" s="3"/>
    </row>
    <row r="4" spans="1:13" ht="15.75" customHeight="1" x14ac:dyDescent="0.3">
      <c r="A4" s="2" t="s">
        <v>4</v>
      </c>
      <c r="B4" s="6">
        <v>43084</v>
      </c>
      <c r="C4" s="7" t="s">
        <v>5</v>
      </c>
      <c r="D4" s="9">
        <v>30</v>
      </c>
      <c r="E4" s="3" t="s">
        <v>6</v>
      </c>
      <c r="F4" s="8">
        <v>43069</v>
      </c>
      <c r="G4" s="3"/>
    </row>
    <row r="5" spans="1:13" ht="17.25" customHeight="1" x14ac:dyDescent="0.3">
      <c r="A5" s="2"/>
      <c r="B5" s="2"/>
      <c r="C5" s="5"/>
      <c r="E5" s="3" t="s">
        <v>7</v>
      </c>
      <c r="F5" s="8">
        <v>43054</v>
      </c>
      <c r="G5" s="3"/>
    </row>
    <row r="6" spans="1:13" ht="15.75" customHeight="1" x14ac:dyDescent="0.3">
      <c r="A6" s="2"/>
      <c r="B6" s="2"/>
      <c r="C6" s="5"/>
      <c r="E6" s="3" t="s">
        <v>8</v>
      </c>
      <c r="F6" s="8">
        <v>43084</v>
      </c>
      <c r="G6" s="3"/>
    </row>
    <row r="7" spans="1:13" x14ac:dyDescent="0.25">
      <c r="A7" s="10"/>
      <c r="B7" s="11"/>
      <c r="C7" s="12"/>
      <c r="D7" s="12"/>
      <c r="E7" s="10"/>
      <c r="F7" s="13"/>
    </row>
    <row r="8" spans="1:13" x14ac:dyDescent="0.25">
      <c r="A8" s="10"/>
      <c r="B8" s="10"/>
      <c r="C8" s="12"/>
      <c r="D8" s="12"/>
      <c r="E8" s="10"/>
      <c r="F8" s="13"/>
    </row>
    <row r="9" spans="1:13" x14ac:dyDescent="0.25">
      <c r="A9" s="14"/>
      <c r="B9" s="15" t="s">
        <v>9</v>
      </c>
      <c r="C9" s="16" t="s">
        <v>10</v>
      </c>
      <c r="D9" s="16" t="s">
        <v>11</v>
      </c>
      <c r="E9" s="16" t="s">
        <v>12</v>
      </c>
      <c r="F9" s="17" t="s">
        <v>13</v>
      </c>
    </row>
    <row r="10" spans="1:13" x14ac:dyDescent="0.25">
      <c r="A10" s="14" t="s">
        <v>14</v>
      </c>
      <c r="B10" s="18"/>
      <c r="C10" s="88">
        <v>1281676549.0699999</v>
      </c>
      <c r="D10" s="20">
        <v>492795649.39999998</v>
      </c>
      <c r="E10" s="21">
        <v>470113119.22000003</v>
      </c>
      <c r="F10" s="22">
        <v>0.38220242415495087</v>
      </c>
      <c r="G10" s="89"/>
      <c r="H10" s="65"/>
      <c r="I10" s="65"/>
      <c r="J10" s="65"/>
      <c r="K10" s="65"/>
      <c r="L10" s="65"/>
      <c r="M10" s="65"/>
    </row>
    <row r="11" spans="1:13" x14ac:dyDescent="0.25">
      <c r="A11" s="14" t="s">
        <v>15</v>
      </c>
      <c r="B11" s="18"/>
      <c r="C11" s="90">
        <v>51665723.630000003</v>
      </c>
      <c r="D11" s="20">
        <v>13356052.619999999</v>
      </c>
      <c r="E11" s="21">
        <v>12438964.220000001</v>
      </c>
      <c r="F11" s="22"/>
      <c r="G11" s="89"/>
      <c r="H11" s="65"/>
      <c r="I11" s="65"/>
      <c r="J11" s="65"/>
      <c r="K11" s="65"/>
      <c r="L11" s="65"/>
      <c r="M11" s="65"/>
    </row>
    <row r="12" spans="1:13" x14ac:dyDescent="0.25">
      <c r="A12" s="14" t="s">
        <v>16</v>
      </c>
      <c r="B12" s="18"/>
      <c r="C12" s="91">
        <v>1230010825.4399998</v>
      </c>
      <c r="D12" s="20">
        <v>479439596.77999997</v>
      </c>
      <c r="E12" s="21">
        <v>457674155</v>
      </c>
      <c r="F12" s="22"/>
      <c r="G12" s="89"/>
      <c r="H12" s="65"/>
      <c r="I12" s="65"/>
      <c r="J12" s="65"/>
      <c r="K12" s="65"/>
      <c r="L12" s="65"/>
      <c r="M12" s="65"/>
    </row>
    <row r="13" spans="1:13" x14ac:dyDescent="0.25">
      <c r="A13" s="14" t="s">
        <v>17</v>
      </c>
      <c r="B13" s="10"/>
      <c r="C13" s="91">
        <v>1230010825.4400001</v>
      </c>
      <c r="D13" s="20">
        <v>479439596.77999902</v>
      </c>
      <c r="E13" s="21">
        <v>457674154.99999905</v>
      </c>
      <c r="F13" s="22">
        <v>0.37208953411957135</v>
      </c>
      <c r="G13" s="89"/>
      <c r="H13" s="39"/>
      <c r="I13" s="65"/>
      <c r="J13" s="65"/>
      <c r="K13" s="65"/>
      <c r="L13" s="65"/>
      <c r="M13" s="65"/>
    </row>
    <row r="14" spans="1:13" x14ac:dyDescent="0.25">
      <c r="A14" s="25" t="s">
        <v>18</v>
      </c>
      <c r="B14" s="26">
        <v>4.0000000000000001E-3</v>
      </c>
      <c r="C14" s="90">
        <v>260000000</v>
      </c>
      <c r="D14" s="20">
        <v>0</v>
      </c>
      <c r="E14" s="21">
        <v>0</v>
      </c>
      <c r="F14" s="22">
        <v>0</v>
      </c>
      <c r="H14" s="39"/>
      <c r="I14" s="65"/>
      <c r="J14" s="65"/>
      <c r="K14" s="65"/>
      <c r="L14" s="65"/>
      <c r="M14" s="65"/>
    </row>
    <row r="15" spans="1:13" x14ac:dyDescent="0.25">
      <c r="A15" s="25" t="s">
        <v>19</v>
      </c>
      <c r="B15" s="26">
        <v>8.6999999999999994E-3</v>
      </c>
      <c r="C15" s="90">
        <v>360000000</v>
      </c>
      <c r="D15" s="20">
        <v>0</v>
      </c>
      <c r="E15" s="21">
        <v>0</v>
      </c>
      <c r="F15" s="22">
        <v>0</v>
      </c>
      <c r="G15" s="89"/>
      <c r="I15" s="65"/>
      <c r="J15" s="65"/>
      <c r="K15" s="65"/>
      <c r="L15" s="65"/>
      <c r="M15" s="65"/>
    </row>
    <row r="16" spans="1:13" x14ac:dyDescent="0.25">
      <c r="A16" s="25" t="s">
        <v>20</v>
      </c>
      <c r="B16" s="26">
        <v>1.6002800000000001E-2</v>
      </c>
      <c r="C16" s="90">
        <v>100000000</v>
      </c>
      <c r="D16" s="20">
        <v>0</v>
      </c>
      <c r="E16" s="21">
        <v>0</v>
      </c>
      <c r="F16" s="22">
        <v>0</v>
      </c>
      <c r="G16" s="89"/>
      <c r="I16" s="65"/>
      <c r="J16" s="65"/>
      <c r="K16" s="65"/>
      <c r="L16" s="65"/>
      <c r="M16" s="65"/>
    </row>
    <row r="17" spans="1:13" x14ac:dyDescent="0.25">
      <c r="A17" s="25" t="s">
        <v>21</v>
      </c>
      <c r="B17" s="26">
        <v>1.37E-2</v>
      </c>
      <c r="C17" s="90">
        <v>354000000</v>
      </c>
      <c r="D17" s="20">
        <v>323428771.33999902</v>
      </c>
      <c r="E17" s="21">
        <v>301663329.55999905</v>
      </c>
      <c r="F17" s="22">
        <v>0.85215629819208771</v>
      </c>
      <c r="I17" s="65"/>
      <c r="J17" s="65"/>
      <c r="K17" s="65"/>
      <c r="L17" s="65"/>
      <c r="M17" s="65"/>
    </row>
    <row r="18" spans="1:13" x14ac:dyDescent="0.25">
      <c r="A18" s="25" t="s">
        <v>22</v>
      </c>
      <c r="B18" s="26">
        <v>1.67E-2</v>
      </c>
      <c r="C18" s="90">
        <v>106810000</v>
      </c>
      <c r="D18" s="20">
        <v>106810000</v>
      </c>
      <c r="E18" s="21">
        <v>106810000</v>
      </c>
      <c r="F18" s="22">
        <v>1</v>
      </c>
      <c r="I18" s="65"/>
      <c r="J18" s="65"/>
      <c r="K18" s="65"/>
      <c r="L18" s="65"/>
      <c r="M18" s="65"/>
    </row>
    <row r="19" spans="1:13" x14ac:dyDescent="0.25">
      <c r="A19" s="25" t="s">
        <v>23</v>
      </c>
      <c r="B19" s="26">
        <v>0</v>
      </c>
      <c r="C19" s="90">
        <v>49200825.439999998</v>
      </c>
      <c r="D19" s="20">
        <v>49200825.439999998</v>
      </c>
      <c r="E19" s="21">
        <v>49200825.439999998</v>
      </c>
      <c r="F19" s="22">
        <v>1</v>
      </c>
      <c r="I19" s="65"/>
      <c r="J19" s="65"/>
      <c r="K19" s="65"/>
      <c r="L19" s="65"/>
      <c r="M19" s="65"/>
    </row>
    <row r="20" spans="1:13" x14ac:dyDescent="0.25">
      <c r="A20" s="27"/>
      <c r="B20" s="28"/>
      <c r="C20" s="29"/>
      <c r="D20" s="29"/>
      <c r="E20" s="29"/>
      <c r="F20" s="30"/>
    </row>
    <row r="21" spans="1:13" x14ac:dyDescent="0.25">
      <c r="A21" s="27"/>
      <c r="B21" s="28"/>
      <c r="C21" s="29"/>
      <c r="D21" s="29"/>
      <c r="E21" s="29"/>
      <c r="F21" s="31"/>
    </row>
    <row r="22" spans="1:13" ht="54" x14ac:dyDescent="0.25">
      <c r="A22" s="27"/>
      <c r="B22" s="32" t="s">
        <v>24</v>
      </c>
      <c r="C22" s="32" t="s">
        <v>25</v>
      </c>
      <c r="D22" s="33" t="s">
        <v>156</v>
      </c>
      <c r="E22" s="33" t="s">
        <v>157</v>
      </c>
      <c r="F22" s="31"/>
    </row>
    <row r="23" spans="1:13" x14ac:dyDescent="0.25">
      <c r="A23" s="27" t="s">
        <v>18</v>
      </c>
      <c r="B23" s="20">
        <v>0</v>
      </c>
      <c r="C23" s="20">
        <v>0</v>
      </c>
      <c r="D23" s="34">
        <v>0</v>
      </c>
      <c r="E23" s="35">
        <v>0</v>
      </c>
      <c r="F23" s="31"/>
      <c r="G23" s="89"/>
    </row>
    <row r="24" spans="1:13" x14ac:dyDescent="0.25">
      <c r="A24" s="27" t="s">
        <v>19</v>
      </c>
      <c r="B24" s="20">
        <v>0</v>
      </c>
      <c r="C24" s="20">
        <v>0</v>
      </c>
      <c r="D24" s="34">
        <v>0</v>
      </c>
      <c r="E24" s="35">
        <v>0</v>
      </c>
      <c r="F24" s="31"/>
      <c r="G24" s="89"/>
    </row>
    <row r="25" spans="1:13" x14ac:dyDescent="0.25">
      <c r="A25" s="27" t="s">
        <v>20</v>
      </c>
      <c r="B25" s="20">
        <v>0</v>
      </c>
      <c r="C25" s="20">
        <v>0</v>
      </c>
      <c r="D25" s="34">
        <v>0</v>
      </c>
      <c r="E25" s="35">
        <v>0</v>
      </c>
      <c r="F25" s="31"/>
    </row>
    <row r="26" spans="1:13" x14ac:dyDescent="0.25">
      <c r="A26" s="27" t="s">
        <v>21</v>
      </c>
      <c r="B26" s="20">
        <v>21765441.779999971</v>
      </c>
      <c r="C26" s="20">
        <v>369247.85</v>
      </c>
      <c r="D26" s="34">
        <v>61.484298813559242</v>
      </c>
      <c r="E26" s="35">
        <v>1.04307302259887</v>
      </c>
      <c r="F26" s="31"/>
    </row>
    <row r="27" spans="1:13" x14ac:dyDescent="0.25">
      <c r="A27" s="27" t="s">
        <v>22</v>
      </c>
      <c r="B27" s="20">
        <v>0</v>
      </c>
      <c r="C27" s="20">
        <v>148643.92000000001</v>
      </c>
      <c r="D27" s="34">
        <v>0</v>
      </c>
      <c r="E27" s="35">
        <v>1.391666697874731</v>
      </c>
      <c r="F27" s="31"/>
    </row>
    <row r="28" spans="1:13" x14ac:dyDescent="0.25">
      <c r="A28" s="27" t="s">
        <v>23</v>
      </c>
      <c r="B28" s="20">
        <v>0</v>
      </c>
      <c r="C28" s="20">
        <v>0</v>
      </c>
      <c r="D28" s="34">
        <v>0</v>
      </c>
      <c r="E28" s="35">
        <v>0</v>
      </c>
      <c r="F28" s="31"/>
    </row>
    <row r="29" spans="1:13" ht="18.75" thickBot="1" x14ac:dyDescent="0.3">
      <c r="A29" s="36" t="s">
        <v>28</v>
      </c>
      <c r="B29" s="37">
        <v>21765441.779999971</v>
      </c>
      <c r="C29" s="37">
        <v>517891.77</v>
      </c>
      <c r="D29" s="38"/>
      <c r="E29" s="29"/>
      <c r="F29" s="31"/>
    </row>
    <row r="30" spans="1:13" x14ac:dyDescent="0.25">
      <c r="B30" s="39"/>
      <c r="C30" s="39"/>
      <c r="D30" s="40"/>
      <c r="E30" s="39"/>
      <c r="F30" s="41"/>
    </row>
    <row r="31" spans="1:13" x14ac:dyDescent="0.25">
      <c r="A31" s="42"/>
      <c r="B31" s="43"/>
      <c r="C31" s="39"/>
      <c r="D31" s="39"/>
      <c r="E31" s="39"/>
      <c r="F31" s="41"/>
    </row>
    <row r="32" spans="1:13" x14ac:dyDescent="0.25">
      <c r="A32" s="3" t="s">
        <v>29</v>
      </c>
      <c r="E32" s="44"/>
    </row>
    <row r="33" spans="1:7" x14ac:dyDescent="0.25">
      <c r="E33" s="44"/>
      <c r="F33" s="45"/>
      <c r="G33" s="92"/>
    </row>
    <row r="34" spans="1:7" x14ac:dyDescent="0.25">
      <c r="A34" s="42" t="s">
        <v>30</v>
      </c>
      <c r="F34" s="45"/>
      <c r="G34" s="92"/>
    </row>
    <row r="35" spans="1:7" x14ac:dyDescent="0.25">
      <c r="A35" s="46" t="s">
        <v>31</v>
      </c>
      <c r="E35" s="47">
        <v>940547.38</v>
      </c>
      <c r="F35" s="48"/>
      <c r="G35" s="93"/>
    </row>
    <row r="36" spans="1:7" x14ac:dyDescent="0.25">
      <c r="A36" s="46" t="s">
        <v>32</v>
      </c>
      <c r="E36" s="49">
        <v>0</v>
      </c>
      <c r="F36" s="48"/>
      <c r="G36" s="93"/>
    </row>
    <row r="37" spans="1:7" x14ac:dyDescent="0.25">
      <c r="A37" s="42" t="s">
        <v>33</v>
      </c>
      <c r="E37" s="47">
        <v>940547.38</v>
      </c>
      <c r="F37" s="48"/>
      <c r="G37" s="93"/>
    </row>
    <row r="38" spans="1:7" x14ac:dyDescent="0.25">
      <c r="E38" s="50"/>
      <c r="F38" s="48"/>
      <c r="G38" s="93"/>
    </row>
    <row r="39" spans="1:7" x14ac:dyDescent="0.25">
      <c r="A39" s="42" t="s">
        <v>34</v>
      </c>
      <c r="E39" s="50"/>
      <c r="F39" s="48"/>
      <c r="G39" s="93"/>
    </row>
    <row r="40" spans="1:7" x14ac:dyDescent="0.25">
      <c r="A40" s="46" t="s">
        <v>35</v>
      </c>
      <c r="E40" s="47">
        <v>22324667.68</v>
      </c>
      <c r="F40" s="48"/>
      <c r="G40" s="93"/>
    </row>
    <row r="41" spans="1:7" x14ac:dyDescent="0.25">
      <c r="A41" s="46" t="s">
        <v>36</v>
      </c>
      <c r="E41" s="49">
        <v>0</v>
      </c>
      <c r="F41" s="48"/>
      <c r="G41" s="93"/>
    </row>
    <row r="42" spans="1:7" x14ac:dyDescent="0.25">
      <c r="A42" s="42" t="s">
        <v>37</v>
      </c>
      <c r="E42" s="47">
        <v>22324667.68</v>
      </c>
      <c r="F42" s="48"/>
      <c r="G42" s="93"/>
    </row>
    <row r="43" spans="1:7" x14ac:dyDescent="0.25">
      <c r="A43" s="46"/>
      <c r="E43" s="51"/>
      <c r="F43" s="48"/>
      <c r="G43" s="93"/>
    </row>
    <row r="44" spans="1:7" x14ac:dyDescent="0.25">
      <c r="A44" s="42" t="s">
        <v>38</v>
      </c>
      <c r="E44" s="47">
        <v>195241.89</v>
      </c>
      <c r="F44" s="48"/>
      <c r="G44" s="93"/>
    </row>
    <row r="45" spans="1:7" x14ac:dyDescent="0.25">
      <c r="A45" s="42" t="s">
        <v>39</v>
      </c>
      <c r="E45" s="47">
        <v>49212.19</v>
      </c>
      <c r="F45" s="48"/>
      <c r="G45" s="93"/>
    </row>
    <row r="46" spans="1:7" x14ac:dyDescent="0.25">
      <c r="A46" s="42"/>
      <c r="E46" s="52"/>
      <c r="F46" s="48"/>
      <c r="G46" s="93"/>
    </row>
    <row r="47" spans="1:7" ht="18.75" thickBot="1" x14ac:dyDescent="0.3">
      <c r="A47" s="3" t="s">
        <v>40</v>
      </c>
      <c r="E47" s="53">
        <v>23509669.140000001</v>
      </c>
      <c r="F47" s="48"/>
      <c r="G47" s="93"/>
    </row>
    <row r="48" spans="1:7" ht="18.75" thickTop="1" x14ac:dyDescent="0.25">
      <c r="E48" s="54"/>
      <c r="F48" s="48"/>
      <c r="G48" s="93"/>
    </row>
    <row r="49" spans="1:7" x14ac:dyDescent="0.25">
      <c r="A49" s="3" t="s">
        <v>41</v>
      </c>
      <c r="D49" s="55"/>
      <c r="E49" s="56"/>
      <c r="F49" s="48"/>
      <c r="G49" s="93"/>
    </row>
    <row r="50" spans="1:7" x14ac:dyDescent="0.25">
      <c r="D50" s="57" t="s">
        <v>42</v>
      </c>
      <c r="E50" s="57" t="s">
        <v>43</v>
      </c>
      <c r="F50" s="48"/>
      <c r="G50" s="93"/>
    </row>
    <row r="51" spans="1:7" x14ac:dyDescent="0.25">
      <c r="A51" s="42" t="s">
        <v>44</v>
      </c>
      <c r="D51" s="58">
        <v>40581</v>
      </c>
      <c r="E51" s="52">
        <v>479439596.77999997</v>
      </c>
      <c r="F51" s="48"/>
      <c r="G51" s="93"/>
    </row>
    <row r="52" spans="1:7" x14ac:dyDescent="0.25">
      <c r="A52" s="42" t="s">
        <v>45</v>
      </c>
      <c r="D52" s="59"/>
      <c r="E52" s="49">
        <v>21765441.779999971</v>
      </c>
      <c r="F52" s="48"/>
      <c r="G52" s="93"/>
    </row>
    <row r="53" spans="1:7" x14ac:dyDescent="0.25">
      <c r="A53" s="42"/>
      <c r="D53" s="60">
        <v>39845</v>
      </c>
      <c r="E53" s="61">
        <v>457674155</v>
      </c>
      <c r="F53" s="48"/>
      <c r="G53" s="93"/>
    </row>
    <row r="54" spans="1:7" x14ac:dyDescent="0.25">
      <c r="F54" s="48"/>
      <c r="G54" s="93"/>
    </row>
    <row r="55" spans="1:7" x14ac:dyDescent="0.25">
      <c r="A55" s="3" t="s">
        <v>46</v>
      </c>
      <c r="E55" s="55"/>
      <c r="F55" s="48"/>
      <c r="G55" s="93"/>
    </row>
    <row r="56" spans="1:7" x14ac:dyDescent="0.25">
      <c r="F56" s="48"/>
      <c r="G56" s="93"/>
    </row>
    <row r="57" spans="1:7" x14ac:dyDescent="0.25">
      <c r="A57" s="42" t="s">
        <v>40</v>
      </c>
      <c r="E57" s="62">
        <v>23509669.140000001</v>
      </c>
      <c r="F57" s="48"/>
      <c r="G57" s="93"/>
    </row>
    <row r="58" spans="1:7" x14ac:dyDescent="0.25">
      <c r="A58" s="42" t="s">
        <v>47</v>
      </c>
      <c r="E58" s="62">
        <v>0</v>
      </c>
      <c r="F58" s="48"/>
      <c r="G58" s="93"/>
    </row>
    <row r="59" spans="1:7" x14ac:dyDescent="0.25">
      <c r="A59" s="42" t="s">
        <v>48</v>
      </c>
      <c r="E59" s="63">
        <v>23509669.140000001</v>
      </c>
      <c r="F59" s="48"/>
      <c r="G59" s="93"/>
    </row>
    <row r="60" spans="1:7" x14ac:dyDescent="0.25">
      <c r="F60" s="48"/>
      <c r="G60" s="93"/>
    </row>
    <row r="61" spans="1:7" x14ac:dyDescent="0.25">
      <c r="A61" s="42" t="s">
        <v>49</v>
      </c>
      <c r="E61" s="39">
        <v>33614.660000000003</v>
      </c>
      <c r="F61" s="48"/>
      <c r="G61" s="93"/>
    </row>
    <row r="62" spans="1:7" x14ac:dyDescent="0.25">
      <c r="F62" s="48"/>
      <c r="G62" s="93"/>
    </row>
    <row r="63" spans="1:7" x14ac:dyDescent="0.25">
      <c r="A63" s="42" t="s">
        <v>50</v>
      </c>
      <c r="F63" s="48"/>
      <c r="G63" s="93"/>
    </row>
    <row r="64" spans="1:7" x14ac:dyDescent="0.25">
      <c r="A64" s="46" t="s">
        <v>51</v>
      </c>
      <c r="E64" s="62">
        <v>410663.04</v>
      </c>
      <c r="F64" s="48"/>
      <c r="G64" s="93"/>
    </row>
    <row r="65" spans="1:7" x14ac:dyDescent="0.25">
      <c r="A65" s="46" t="s">
        <v>52</v>
      </c>
      <c r="E65" s="62">
        <v>410663.04</v>
      </c>
      <c r="F65" s="48"/>
      <c r="G65" s="93"/>
    </row>
    <row r="66" spans="1:7" x14ac:dyDescent="0.25">
      <c r="A66" s="46" t="s">
        <v>53</v>
      </c>
      <c r="E66" s="63">
        <v>0</v>
      </c>
      <c r="F66" s="48"/>
      <c r="G66" s="93"/>
    </row>
    <row r="67" spans="1:7" x14ac:dyDescent="0.25">
      <c r="F67" s="48"/>
      <c r="G67" s="93"/>
    </row>
    <row r="68" spans="1:7" x14ac:dyDescent="0.25">
      <c r="A68" s="42" t="s">
        <v>54</v>
      </c>
      <c r="F68" s="48"/>
      <c r="G68" s="93"/>
    </row>
    <row r="69" spans="1:7" x14ac:dyDescent="0.25">
      <c r="A69" s="46" t="s">
        <v>55</v>
      </c>
      <c r="F69" s="48"/>
      <c r="G69" s="93"/>
    </row>
    <row r="70" spans="1:7" x14ac:dyDescent="0.25">
      <c r="A70" s="64" t="s">
        <v>56</v>
      </c>
      <c r="E70" s="62">
        <v>0</v>
      </c>
      <c r="F70" s="48"/>
      <c r="G70" s="93"/>
    </row>
    <row r="71" spans="1:7" x14ac:dyDescent="0.25">
      <c r="A71" s="64" t="s">
        <v>57</v>
      </c>
      <c r="E71" s="62">
        <v>0</v>
      </c>
      <c r="F71" s="48"/>
      <c r="G71" s="93"/>
    </row>
    <row r="72" spans="1:7" x14ac:dyDescent="0.25">
      <c r="A72" s="64" t="s">
        <v>58</v>
      </c>
      <c r="E72" s="62">
        <v>0</v>
      </c>
      <c r="F72" s="48"/>
      <c r="G72" s="93"/>
    </row>
    <row r="73" spans="1:7" x14ac:dyDescent="0.25">
      <c r="A73" s="64"/>
      <c r="E73" s="62"/>
      <c r="F73" s="48"/>
      <c r="G73" s="93"/>
    </row>
    <row r="74" spans="1:7" x14ac:dyDescent="0.25">
      <c r="A74" s="64" t="s">
        <v>59</v>
      </c>
      <c r="E74" s="62">
        <v>0</v>
      </c>
      <c r="F74" s="48"/>
      <c r="G74" s="93"/>
    </row>
    <row r="75" spans="1:7" x14ac:dyDescent="0.25">
      <c r="A75" s="64" t="s">
        <v>60</v>
      </c>
      <c r="E75" s="62">
        <v>0</v>
      </c>
      <c r="F75" s="48"/>
      <c r="G75" s="93"/>
    </row>
    <row r="76" spans="1:7" x14ac:dyDescent="0.25">
      <c r="F76" s="48"/>
      <c r="G76" s="93"/>
    </row>
    <row r="77" spans="1:7" x14ac:dyDescent="0.25">
      <c r="A77" s="46" t="s">
        <v>61</v>
      </c>
      <c r="F77" s="48"/>
      <c r="G77" s="93"/>
    </row>
    <row r="78" spans="1:7" x14ac:dyDescent="0.25">
      <c r="A78" s="64" t="s">
        <v>62</v>
      </c>
      <c r="E78" s="62">
        <v>0</v>
      </c>
      <c r="F78" s="48"/>
      <c r="G78" s="93"/>
    </row>
    <row r="79" spans="1:7" x14ac:dyDescent="0.25">
      <c r="A79" s="64" t="s">
        <v>63</v>
      </c>
      <c r="E79" s="62">
        <v>0</v>
      </c>
      <c r="F79" s="48"/>
      <c r="G79" s="93"/>
    </row>
    <row r="80" spans="1:7" x14ac:dyDescent="0.25">
      <c r="A80" s="64" t="s">
        <v>64</v>
      </c>
      <c r="E80" s="62">
        <v>0</v>
      </c>
      <c r="F80" s="48"/>
      <c r="G80" s="93"/>
    </row>
    <row r="81" spans="1:7" x14ac:dyDescent="0.25">
      <c r="A81" s="64"/>
      <c r="E81" s="62"/>
      <c r="F81" s="48"/>
      <c r="G81" s="93"/>
    </row>
    <row r="82" spans="1:7" x14ac:dyDescent="0.25">
      <c r="A82" s="64" t="s">
        <v>65</v>
      </c>
      <c r="E82" s="62">
        <v>0</v>
      </c>
      <c r="F82" s="48"/>
      <c r="G82" s="93"/>
    </row>
    <row r="83" spans="1:7" x14ac:dyDescent="0.25">
      <c r="A83" s="64" t="s">
        <v>66</v>
      </c>
      <c r="E83" s="62">
        <v>0</v>
      </c>
      <c r="F83" s="48"/>
      <c r="G83" s="93"/>
    </row>
    <row r="84" spans="1:7" x14ac:dyDescent="0.25">
      <c r="A84" s="64"/>
      <c r="F84" s="48"/>
      <c r="G84" s="93"/>
    </row>
    <row r="85" spans="1:7" x14ac:dyDescent="0.25">
      <c r="A85" s="46" t="s">
        <v>67</v>
      </c>
      <c r="F85" s="48"/>
      <c r="G85" s="93"/>
    </row>
    <row r="86" spans="1:7" x14ac:dyDescent="0.25">
      <c r="A86" s="64" t="s">
        <v>68</v>
      </c>
      <c r="E86" s="62">
        <v>0</v>
      </c>
      <c r="F86" s="48"/>
      <c r="G86" s="93"/>
    </row>
    <row r="87" spans="1:7" x14ac:dyDescent="0.25">
      <c r="A87" s="64" t="s">
        <v>69</v>
      </c>
      <c r="E87" s="62">
        <v>0</v>
      </c>
      <c r="F87" s="48"/>
      <c r="G87" s="93"/>
    </row>
    <row r="88" spans="1:7" x14ac:dyDescent="0.25">
      <c r="A88" s="64" t="s">
        <v>70</v>
      </c>
      <c r="E88" s="62">
        <v>0</v>
      </c>
      <c r="F88" s="48"/>
      <c r="G88" s="93"/>
    </row>
    <row r="89" spans="1:7" x14ac:dyDescent="0.25">
      <c r="A89" s="64"/>
      <c r="E89" s="62"/>
      <c r="F89" s="48"/>
      <c r="G89" s="93"/>
    </row>
    <row r="90" spans="1:7" x14ac:dyDescent="0.25">
      <c r="A90" s="64" t="s">
        <v>71</v>
      </c>
      <c r="E90" s="62">
        <v>0</v>
      </c>
      <c r="F90" s="48"/>
      <c r="G90" s="93"/>
    </row>
    <row r="91" spans="1:7" x14ac:dyDescent="0.25">
      <c r="A91" s="64" t="s">
        <v>72</v>
      </c>
      <c r="E91" s="62">
        <v>0</v>
      </c>
      <c r="F91" s="48"/>
      <c r="G91" s="93"/>
    </row>
    <row r="92" spans="1:7" x14ac:dyDescent="0.25">
      <c r="A92" s="64"/>
      <c r="F92" s="48"/>
      <c r="G92" s="93"/>
    </row>
    <row r="93" spans="1:7" x14ac:dyDescent="0.25">
      <c r="A93" s="46" t="s">
        <v>73</v>
      </c>
      <c r="F93" s="48"/>
      <c r="G93" s="93"/>
    </row>
    <row r="94" spans="1:7" x14ac:dyDescent="0.25">
      <c r="A94" s="64" t="s">
        <v>74</v>
      </c>
      <c r="E94" s="62">
        <v>0</v>
      </c>
      <c r="F94" s="48"/>
      <c r="G94" s="93"/>
    </row>
    <row r="95" spans="1:7" x14ac:dyDescent="0.25">
      <c r="A95" s="64" t="s">
        <v>75</v>
      </c>
      <c r="E95" s="62">
        <v>0</v>
      </c>
      <c r="F95" s="48"/>
      <c r="G95" s="93"/>
    </row>
    <row r="96" spans="1:7" x14ac:dyDescent="0.25">
      <c r="A96" s="64" t="s">
        <v>76</v>
      </c>
      <c r="E96" s="62">
        <v>369247.85</v>
      </c>
      <c r="F96" s="48"/>
      <c r="G96" s="93"/>
    </row>
    <row r="97" spans="1:7" x14ac:dyDescent="0.25">
      <c r="A97" s="64"/>
      <c r="E97" s="62"/>
      <c r="F97" s="48"/>
      <c r="G97" s="93"/>
    </row>
    <row r="98" spans="1:7" x14ac:dyDescent="0.25">
      <c r="A98" s="64" t="s">
        <v>77</v>
      </c>
      <c r="E98" s="62">
        <v>369247.85</v>
      </c>
      <c r="F98" s="48"/>
      <c r="G98" s="93"/>
    </row>
    <row r="99" spans="1:7" x14ac:dyDescent="0.25">
      <c r="A99" s="64" t="s">
        <v>78</v>
      </c>
      <c r="E99" s="62">
        <v>0</v>
      </c>
      <c r="F99" s="48"/>
      <c r="G99" s="93"/>
    </row>
    <row r="100" spans="1:7" x14ac:dyDescent="0.25">
      <c r="F100" s="48"/>
      <c r="G100" s="93"/>
    </row>
    <row r="101" spans="1:7" x14ac:dyDescent="0.25">
      <c r="A101" s="46" t="s">
        <v>79</v>
      </c>
      <c r="F101" s="48"/>
      <c r="G101" s="93"/>
    </row>
    <row r="102" spans="1:7" x14ac:dyDescent="0.25">
      <c r="A102" s="64" t="s">
        <v>80</v>
      </c>
      <c r="E102" s="62">
        <v>0</v>
      </c>
      <c r="F102" s="48"/>
      <c r="G102" s="93"/>
    </row>
    <row r="103" spans="1:7" x14ac:dyDescent="0.25">
      <c r="A103" s="64" t="s">
        <v>81</v>
      </c>
      <c r="E103" s="62">
        <v>0</v>
      </c>
      <c r="F103" s="48"/>
      <c r="G103" s="93"/>
    </row>
    <row r="104" spans="1:7" x14ac:dyDescent="0.25">
      <c r="A104" s="64" t="s">
        <v>82</v>
      </c>
      <c r="E104" s="62">
        <v>148643.92000000001</v>
      </c>
      <c r="F104" s="48"/>
      <c r="G104" s="93"/>
    </row>
    <row r="105" spans="1:7" x14ac:dyDescent="0.25">
      <c r="A105" s="64"/>
      <c r="E105" s="62"/>
      <c r="F105" s="48"/>
      <c r="G105" s="93"/>
    </row>
    <row r="106" spans="1:7" x14ac:dyDescent="0.25">
      <c r="A106" s="64" t="s">
        <v>83</v>
      </c>
      <c r="E106" s="62">
        <v>148643.92000000001</v>
      </c>
      <c r="F106" s="48"/>
      <c r="G106" s="93"/>
    </row>
    <row r="107" spans="1:7" x14ac:dyDescent="0.25">
      <c r="A107" s="64" t="s">
        <v>84</v>
      </c>
      <c r="E107" s="62">
        <v>0</v>
      </c>
      <c r="F107" s="48"/>
      <c r="G107" s="93"/>
    </row>
    <row r="108" spans="1:7" x14ac:dyDescent="0.25">
      <c r="A108" s="64"/>
      <c r="E108" s="39"/>
      <c r="F108" s="48"/>
      <c r="G108" s="93"/>
    </row>
    <row r="109" spans="1:7" x14ac:dyDescent="0.25">
      <c r="A109" s="46" t="s">
        <v>85</v>
      </c>
      <c r="F109" s="48"/>
      <c r="G109" s="93"/>
    </row>
    <row r="110" spans="1:7" x14ac:dyDescent="0.25">
      <c r="A110" s="64" t="s">
        <v>86</v>
      </c>
      <c r="E110" s="63">
        <v>517891.77</v>
      </c>
      <c r="F110" s="48"/>
      <c r="G110" s="93"/>
    </row>
    <row r="111" spans="1:7" x14ac:dyDescent="0.25">
      <c r="A111" s="64" t="s">
        <v>87</v>
      </c>
      <c r="E111" s="63">
        <v>517891.77</v>
      </c>
      <c r="F111" s="48"/>
      <c r="G111" s="93"/>
    </row>
    <row r="112" spans="1:7" x14ac:dyDescent="0.25">
      <c r="A112" s="64" t="s">
        <v>88</v>
      </c>
      <c r="E112" s="63">
        <v>0</v>
      </c>
      <c r="F112" s="48"/>
      <c r="G112" s="93"/>
    </row>
    <row r="113" spans="1:7" x14ac:dyDescent="0.25">
      <c r="A113" s="64" t="s">
        <v>89</v>
      </c>
      <c r="E113" s="63">
        <v>0</v>
      </c>
      <c r="F113" s="48"/>
      <c r="G113" s="93"/>
    </row>
    <row r="114" spans="1:7" x14ac:dyDescent="0.25">
      <c r="F114" s="48"/>
      <c r="G114" s="93"/>
    </row>
    <row r="115" spans="1:7" x14ac:dyDescent="0.25">
      <c r="A115" s="42" t="s">
        <v>90</v>
      </c>
      <c r="E115" s="65">
        <v>22547499.668833334</v>
      </c>
      <c r="F115" s="48"/>
      <c r="G115" s="93"/>
    </row>
    <row r="116" spans="1:7" x14ac:dyDescent="0.25">
      <c r="A116" s="46"/>
      <c r="F116" s="48"/>
      <c r="G116" s="93"/>
    </row>
    <row r="117" spans="1:7" x14ac:dyDescent="0.25">
      <c r="A117" s="42" t="s">
        <v>91</v>
      </c>
      <c r="E117" s="66">
        <v>21765441.779999971</v>
      </c>
      <c r="F117" s="48"/>
      <c r="G117" s="93"/>
    </row>
    <row r="118" spans="1:7" x14ac:dyDescent="0.25">
      <c r="A118" s="42"/>
      <c r="F118" s="48"/>
      <c r="G118" s="93"/>
    </row>
    <row r="119" spans="1:7" x14ac:dyDescent="0.25">
      <c r="A119" s="46" t="s">
        <v>92</v>
      </c>
      <c r="E119" s="62">
        <v>0</v>
      </c>
      <c r="F119" s="48"/>
      <c r="G119" s="93"/>
    </row>
    <row r="120" spans="1:7" x14ac:dyDescent="0.25">
      <c r="A120" s="46" t="s">
        <v>93</v>
      </c>
      <c r="E120" s="67">
        <v>21765441.779999971</v>
      </c>
      <c r="F120" s="48"/>
      <c r="G120" s="93"/>
    </row>
    <row r="121" spans="1:7" x14ac:dyDescent="0.25">
      <c r="A121" s="46" t="s">
        <v>94</v>
      </c>
      <c r="E121" s="63">
        <v>0</v>
      </c>
      <c r="F121" s="48"/>
      <c r="G121" s="93"/>
    </row>
    <row r="122" spans="1:7" x14ac:dyDescent="0.25">
      <c r="A122" s="46"/>
      <c r="E122" s="65"/>
      <c r="F122" s="48"/>
      <c r="G122" s="93"/>
    </row>
    <row r="123" spans="1:7" x14ac:dyDescent="0.25">
      <c r="A123" s="42" t="s">
        <v>95</v>
      </c>
      <c r="E123" s="63">
        <v>0</v>
      </c>
      <c r="F123" s="48"/>
      <c r="G123" s="93"/>
    </row>
    <row r="124" spans="1:7" x14ac:dyDescent="0.25">
      <c r="A124" s="42"/>
      <c r="E124" s="68"/>
      <c r="F124" s="48"/>
      <c r="G124" s="93"/>
    </row>
    <row r="125" spans="1:7" x14ac:dyDescent="0.25">
      <c r="A125" s="46" t="s">
        <v>96</v>
      </c>
      <c r="E125" s="62">
        <v>0</v>
      </c>
      <c r="F125" s="48"/>
      <c r="G125" s="93"/>
    </row>
    <row r="126" spans="1:7" x14ac:dyDescent="0.25">
      <c r="A126" s="46" t="s">
        <v>97</v>
      </c>
      <c r="E126" s="63">
        <v>0</v>
      </c>
      <c r="F126" s="48"/>
      <c r="G126" s="93"/>
    </row>
    <row r="127" spans="1:7" x14ac:dyDescent="0.25">
      <c r="A127" s="46" t="s">
        <v>98</v>
      </c>
      <c r="E127" s="63">
        <v>0</v>
      </c>
      <c r="F127" s="48"/>
      <c r="G127" s="93"/>
    </row>
    <row r="128" spans="1:7" x14ac:dyDescent="0.25">
      <c r="A128" s="46"/>
      <c r="E128" s="65"/>
      <c r="F128" s="48"/>
      <c r="G128" s="93"/>
    </row>
    <row r="129" spans="1:7" x14ac:dyDescent="0.25">
      <c r="A129" s="42" t="s">
        <v>99</v>
      </c>
      <c r="E129" s="63">
        <v>782057.88883336261</v>
      </c>
      <c r="F129" s="48"/>
      <c r="G129" s="93"/>
    </row>
    <row r="130" spans="1:7" x14ac:dyDescent="0.25">
      <c r="A130" s="46" t="s">
        <v>100</v>
      </c>
      <c r="E130" s="62">
        <v>0</v>
      </c>
      <c r="F130" s="48"/>
      <c r="G130" s="93"/>
    </row>
    <row r="131" spans="1:7" x14ac:dyDescent="0.25">
      <c r="A131" s="42" t="s">
        <v>101</v>
      </c>
      <c r="E131" s="63">
        <v>782057.88883336261</v>
      </c>
      <c r="F131" s="48"/>
      <c r="G131" s="93"/>
    </row>
    <row r="132" spans="1:7" x14ac:dyDescent="0.25">
      <c r="F132" s="48"/>
      <c r="G132" s="93"/>
    </row>
    <row r="133" spans="1:7" hidden="1" x14ac:dyDescent="0.25">
      <c r="A133" s="3" t="s">
        <v>102</v>
      </c>
      <c r="F133" s="48"/>
      <c r="G133" s="93"/>
    </row>
    <row r="134" spans="1:7" hidden="1" x14ac:dyDescent="0.25">
      <c r="F134" s="48"/>
      <c r="G134" s="93"/>
    </row>
    <row r="135" spans="1:7" hidden="1" x14ac:dyDescent="0.25">
      <c r="A135" s="42" t="s">
        <v>103</v>
      </c>
      <c r="E135" s="62">
        <v>0</v>
      </c>
      <c r="F135" s="48"/>
      <c r="G135" s="93"/>
    </row>
    <row r="136" spans="1:7" hidden="1" x14ac:dyDescent="0.25">
      <c r="A136" s="42" t="s">
        <v>104</v>
      </c>
      <c r="E136" s="69">
        <v>0</v>
      </c>
      <c r="F136" s="48"/>
      <c r="G136" s="93"/>
    </row>
    <row r="137" spans="1:7" hidden="1" x14ac:dyDescent="0.25">
      <c r="A137" s="42" t="s">
        <v>105</v>
      </c>
      <c r="E137" s="63">
        <v>0</v>
      </c>
      <c r="F137" s="48"/>
      <c r="G137" s="93"/>
    </row>
    <row r="138" spans="1:7" hidden="1" x14ac:dyDescent="0.25">
      <c r="A138" s="42"/>
      <c r="E138" s="65"/>
      <c r="F138" s="48"/>
      <c r="G138" s="93"/>
    </row>
    <row r="139" spans="1:7" hidden="1" x14ac:dyDescent="0.25">
      <c r="A139" s="42"/>
      <c r="E139" s="65"/>
      <c r="F139" s="48"/>
      <c r="G139" s="93"/>
    </row>
    <row r="140" spans="1:7" x14ac:dyDescent="0.25">
      <c r="F140" s="48"/>
      <c r="G140" s="93"/>
    </row>
    <row r="141" spans="1:7" x14ac:dyDescent="0.25">
      <c r="A141" s="3" t="s">
        <v>106</v>
      </c>
      <c r="F141" s="48"/>
      <c r="G141" s="93"/>
    </row>
    <row r="142" spans="1:7" x14ac:dyDescent="0.25">
      <c r="F142" s="48"/>
      <c r="G142" s="93"/>
    </row>
    <row r="143" spans="1:7" x14ac:dyDescent="0.25">
      <c r="A143" s="42" t="s">
        <v>107</v>
      </c>
      <c r="E143" s="63">
        <v>3075027.06</v>
      </c>
      <c r="F143" s="48"/>
      <c r="G143" s="93"/>
    </row>
    <row r="144" spans="1:7" x14ac:dyDescent="0.25">
      <c r="A144" s="42" t="s">
        <v>108</v>
      </c>
      <c r="E144" s="63">
        <v>3075027.0635999995</v>
      </c>
      <c r="F144" s="70"/>
      <c r="G144" s="93"/>
    </row>
    <row r="145" spans="1:256" x14ac:dyDescent="0.25">
      <c r="A145" s="42" t="s">
        <v>109</v>
      </c>
      <c r="E145" s="62">
        <v>3075027.0636</v>
      </c>
      <c r="F145" s="48"/>
      <c r="G145" s="93"/>
    </row>
    <row r="146" spans="1:256" s="2" customFormat="1" x14ac:dyDescent="0.25">
      <c r="A146" s="71" t="s">
        <v>110</v>
      </c>
      <c r="B146" s="71"/>
      <c r="C146" s="71"/>
      <c r="D146" s="71"/>
      <c r="E146" s="62">
        <v>0</v>
      </c>
      <c r="F146" s="4"/>
      <c r="G146" s="93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  <c r="AM146" s="71"/>
      <c r="AN146" s="71"/>
      <c r="AO146" s="71"/>
      <c r="AP146" s="71"/>
      <c r="AQ146" s="71"/>
      <c r="AR146" s="71"/>
      <c r="AS146" s="71"/>
      <c r="AT146" s="71"/>
      <c r="AU146" s="71"/>
      <c r="AV146" s="71"/>
      <c r="AW146" s="71"/>
      <c r="AX146" s="71"/>
      <c r="AY146" s="71"/>
      <c r="AZ146" s="71"/>
      <c r="BA146" s="71"/>
      <c r="BB146" s="71"/>
      <c r="BC146" s="71"/>
      <c r="BD146" s="71"/>
      <c r="BE146" s="71"/>
      <c r="BF146" s="71"/>
      <c r="BG146" s="71"/>
      <c r="BH146" s="71"/>
      <c r="BI146" s="71"/>
      <c r="BJ146" s="71"/>
      <c r="BK146" s="71"/>
      <c r="BL146" s="71"/>
      <c r="BM146" s="71"/>
      <c r="BN146" s="71"/>
      <c r="BO146" s="71"/>
      <c r="BP146" s="71"/>
      <c r="BQ146" s="71"/>
      <c r="BR146" s="71"/>
      <c r="BS146" s="71"/>
      <c r="BT146" s="71"/>
      <c r="BU146" s="71"/>
      <c r="BV146" s="71"/>
      <c r="BW146" s="71"/>
      <c r="BX146" s="71"/>
      <c r="BY146" s="71"/>
      <c r="BZ146" s="71"/>
      <c r="CA146" s="71"/>
      <c r="CB146" s="71"/>
      <c r="CC146" s="71"/>
      <c r="CD146" s="71"/>
      <c r="CE146" s="71"/>
      <c r="CF146" s="71"/>
      <c r="CG146" s="71"/>
      <c r="CH146" s="71"/>
      <c r="CI146" s="71"/>
      <c r="CJ146" s="71"/>
      <c r="CK146" s="71"/>
      <c r="CL146" s="71"/>
      <c r="CM146" s="71"/>
      <c r="CN146" s="71"/>
      <c r="CO146" s="71"/>
      <c r="CP146" s="71"/>
      <c r="CQ146" s="71"/>
      <c r="CR146" s="71"/>
      <c r="CS146" s="71"/>
      <c r="CT146" s="71"/>
      <c r="CU146" s="71"/>
      <c r="CV146" s="71"/>
      <c r="CW146" s="71"/>
      <c r="CX146" s="71"/>
      <c r="CY146" s="71"/>
      <c r="CZ146" s="71"/>
      <c r="DA146" s="71"/>
      <c r="DB146" s="71"/>
      <c r="DC146" s="71"/>
      <c r="DD146" s="71"/>
      <c r="DE146" s="71"/>
      <c r="DF146" s="71"/>
      <c r="DG146" s="71"/>
      <c r="DH146" s="71"/>
      <c r="DI146" s="71"/>
      <c r="DJ146" s="71"/>
      <c r="DK146" s="71"/>
      <c r="DL146" s="71"/>
      <c r="DM146" s="71"/>
      <c r="DN146" s="71"/>
      <c r="DO146" s="71"/>
      <c r="DP146" s="71"/>
      <c r="DQ146" s="71"/>
      <c r="DR146" s="71"/>
      <c r="DS146" s="71"/>
      <c r="DT146" s="71"/>
      <c r="DU146" s="71"/>
      <c r="DV146" s="71"/>
      <c r="DW146" s="71"/>
      <c r="DX146" s="71"/>
      <c r="DY146" s="71"/>
      <c r="DZ146" s="71"/>
      <c r="EA146" s="71"/>
      <c r="EB146" s="71"/>
      <c r="EC146" s="71"/>
      <c r="ED146" s="71"/>
      <c r="EE146" s="71"/>
      <c r="EF146" s="71"/>
      <c r="EG146" s="71"/>
      <c r="EH146" s="71"/>
      <c r="EI146" s="71"/>
      <c r="EJ146" s="71"/>
      <c r="EK146" s="71"/>
      <c r="EL146" s="71"/>
      <c r="EM146" s="71"/>
      <c r="EN146" s="71"/>
      <c r="EO146" s="71"/>
      <c r="EP146" s="71"/>
      <c r="EQ146" s="71"/>
      <c r="ER146" s="71"/>
      <c r="ES146" s="71"/>
      <c r="ET146" s="71"/>
      <c r="EU146" s="71"/>
      <c r="EV146" s="71"/>
      <c r="EW146" s="71"/>
      <c r="EX146" s="71"/>
      <c r="EY146" s="71"/>
      <c r="EZ146" s="71"/>
      <c r="FA146" s="71"/>
      <c r="FB146" s="71"/>
      <c r="FC146" s="71"/>
      <c r="FD146" s="71"/>
      <c r="FE146" s="71"/>
      <c r="FF146" s="71"/>
      <c r="FG146" s="71"/>
      <c r="FH146" s="71"/>
      <c r="FI146" s="71"/>
      <c r="FJ146" s="71"/>
      <c r="FK146" s="71"/>
      <c r="FL146" s="71"/>
      <c r="FM146" s="71"/>
      <c r="FN146" s="71"/>
      <c r="FO146" s="71"/>
      <c r="FP146" s="71"/>
      <c r="FQ146" s="71"/>
      <c r="FR146" s="71"/>
      <c r="FS146" s="71"/>
      <c r="FT146" s="71"/>
      <c r="FU146" s="71"/>
      <c r="FV146" s="71"/>
      <c r="FW146" s="71"/>
      <c r="FX146" s="71"/>
      <c r="FY146" s="71"/>
      <c r="FZ146" s="71"/>
      <c r="GA146" s="71"/>
      <c r="GB146" s="71"/>
      <c r="GC146" s="71"/>
      <c r="GD146" s="71"/>
      <c r="GE146" s="71"/>
      <c r="GF146" s="71"/>
      <c r="GG146" s="71"/>
      <c r="GH146" s="71"/>
      <c r="GI146" s="71"/>
      <c r="GJ146" s="71"/>
      <c r="GK146" s="71"/>
      <c r="GL146" s="71"/>
      <c r="GM146" s="71"/>
      <c r="GN146" s="71"/>
      <c r="GO146" s="71"/>
      <c r="GP146" s="71"/>
      <c r="GQ146" s="71"/>
      <c r="GR146" s="71"/>
      <c r="GS146" s="71"/>
      <c r="GT146" s="71"/>
      <c r="GU146" s="71"/>
      <c r="GV146" s="71"/>
      <c r="GW146" s="71"/>
      <c r="GX146" s="71"/>
      <c r="GY146" s="71"/>
      <c r="GZ146" s="71"/>
      <c r="HA146" s="71"/>
      <c r="HB146" s="71"/>
      <c r="HC146" s="71"/>
      <c r="HD146" s="71"/>
      <c r="HE146" s="71"/>
      <c r="HF146" s="71"/>
      <c r="HG146" s="71"/>
      <c r="HH146" s="71"/>
      <c r="HI146" s="71"/>
      <c r="HJ146" s="71"/>
      <c r="HK146" s="71"/>
      <c r="HL146" s="71"/>
      <c r="HM146" s="71"/>
      <c r="HN146" s="71"/>
      <c r="HO146" s="71"/>
      <c r="HP146" s="71"/>
      <c r="HQ146" s="71"/>
      <c r="HR146" s="71"/>
      <c r="HS146" s="71"/>
      <c r="HT146" s="71"/>
      <c r="HU146" s="71"/>
      <c r="HV146" s="71"/>
      <c r="HW146" s="71"/>
      <c r="HX146" s="71"/>
      <c r="HY146" s="71"/>
      <c r="HZ146" s="71"/>
      <c r="IA146" s="71"/>
      <c r="IB146" s="71"/>
      <c r="IC146" s="71"/>
      <c r="ID146" s="71"/>
      <c r="IE146" s="71"/>
      <c r="IF146" s="71"/>
      <c r="IG146" s="71"/>
      <c r="IH146" s="71"/>
      <c r="II146" s="71"/>
      <c r="IJ146" s="71"/>
      <c r="IK146" s="71"/>
      <c r="IL146" s="71"/>
      <c r="IM146" s="71"/>
      <c r="IN146" s="71"/>
      <c r="IO146" s="71"/>
      <c r="IP146" s="71"/>
      <c r="IQ146" s="71"/>
      <c r="IR146" s="71"/>
      <c r="IS146" s="71"/>
      <c r="IT146" s="71"/>
      <c r="IU146" s="71"/>
      <c r="IV146" s="71"/>
    </row>
    <row r="147" spans="1:256" x14ac:dyDescent="0.25">
      <c r="A147" s="42" t="s">
        <v>111</v>
      </c>
      <c r="E147" s="63">
        <v>3075027.0636</v>
      </c>
      <c r="F147" s="48"/>
      <c r="G147" s="93"/>
    </row>
    <row r="148" spans="1:256" x14ac:dyDescent="0.25">
      <c r="F148" s="48"/>
      <c r="G148" s="93"/>
    </row>
    <row r="149" spans="1:256" x14ac:dyDescent="0.25">
      <c r="A149" s="42" t="s">
        <v>112</v>
      </c>
      <c r="D149" s="72"/>
      <c r="E149" s="65">
        <v>3075027.0635999995</v>
      </c>
      <c r="F149" s="48"/>
      <c r="G149" s="93"/>
    </row>
    <row r="150" spans="1:256" x14ac:dyDescent="0.25">
      <c r="F150" s="48"/>
      <c r="G150" s="93"/>
    </row>
    <row r="151" spans="1:256" x14ac:dyDescent="0.25">
      <c r="A151" s="3" t="s">
        <v>113</v>
      </c>
      <c r="F151" s="48"/>
      <c r="G151" s="93"/>
    </row>
    <row r="152" spans="1:256" x14ac:dyDescent="0.25">
      <c r="F152" s="48"/>
      <c r="G152" s="93"/>
    </row>
    <row r="153" spans="1:256" x14ac:dyDescent="0.25">
      <c r="A153" s="42" t="s">
        <v>114</v>
      </c>
      <c r="E153" s="73">
        <v>2.3430846299999999E-2</v>
      </c>
      <c r="F153" s="48"/>
      <c r="G153" s="93"/>
    </row>
    <row r="154" spans="1:256" x14ac:dyDescent="0.25">
      <c r="A154" s="42" t="s">
        <v>115</v>
      </c>
      <c r="E154" s="74">
        <v>33.494295999999999</v>
      </c>
      <c r="F154" s="48"/>
      <c r="G154" s="93"/>
    </row>
    <row r="155" spans="1:256" x14ac:dyDescent="0.25">
      <c r="F155" s="48"/>
      <c r="G155" s="93"/>
    </row>
    <row r="156" spans="1:256" x14ac:dyDescent="0.25">
      <c r="D156" s="57" t="s">
        <v>43</v>
      </c>
      <c r="E156" s="57" t="s">
        <v>42</v>
      </c>
      <c r="F156" s="48"/>
      <c r="G156" s="93"/>
    </row>
    <row r="157" spans="1:256" x14ac:dyDescent="0.25">
      <c r="A157" s="42" t="s">
        <v>116</v>
      </c>
      <c r="D157" s="63">
        <v>357862.5</v>
      </c>
      <c r="E157" s="3">
        <v>26</v>
      </c>
      <c r="F157" s="94"/>
      <c r="G157" s="93"/>
    </row>
    <row r="158" spans="1:256" x14ac:dyDescent="0.25">
      <c r="A158" s="42" t="s">
        <v>117</v>
      </c>
      <c r="D158" s="69">
        <v>195241.89</v>
      </c>
      <c r="F158" s="48"/>
      <c r="G158" s="93"/>
    </row>
    <row r="159" spans="1:256" x14ac:dyDescent="0.25">
      <c r="A159" s="3" t="s">
        <v>118</v>
      </c>
      <c r="D159" s="65">
        <v>162620.60999999999</v>
      </c>
    </row>
    <row r="160" spans="1:256" x14ac:dyDescent="0.25">
      <c r="A160" s="42" t="s">
        <v>119</v>
      </c>
      <c r="D160" s="63">
        <v>492795649.39999998</v>
      </c>
      <c r="F160" s="94"/>
      <c r="G160" s="93"/>
    </row>
    <row r="161" spans="1:7" x14ac:dyDescent="0.25">
      <c r="F161" s="94"/>
      <c r="G161" s="93"/>
    </row>
    <row r="162" spans="1:7" x14ac:dyDescent="0.25">
      <c r="A162" s="42" t="s">
        <v>120</v>
      </c>
      <c r="D162" s="76">
        <v>6.3390340000000003E-4</v>
      </c>
      <c r="F162" s="94"/>
      <c r="G162" s="93"/>
    </row>
    <row r="163" spans="1:7" x14ac:dyDescent="0.25">
      <c r="A163" s="42" t="s">
        <v>121</v>
      </c>
      <c r="D163" s="76">
        <v>-1.0796565E-3</v>
      </c>
      <c r="F163" s="94"/>
      <c r="G163" s="93"/>
    </row>
    <row r="164" spans="1:7" x14ac:dyDescent="0.25">
      <c r="A164" s="42" t="s">
        <v>122</v>
      </c>
      <c r="D164" s="76">
        <v>8.1013937000000008E-3</v>
      </c>
      <c r="F164" s="94"/>
      <c r="G164" s="93"/>
    </row>
    <row r="165" spans="1:7" x14ac:dyDescent="0.25">
      <c r="A165" s="42" t="s">
        <v>123</v>
      </c>
      <c r="D165" s="76">
        <v>3.9599524110571415E-3</v>
      </c>
      <c r="F165" s="48"/>
      <c r="G165" s="93"/>
    </row>
    <row r="166" spans="1:7" x14ac:dyDescent="0.25">
      <c r="A166" s="42" t="s">
        <v>124</v>
      </c>
      <c r="D166" s="73">
        <v>2.9038982527642854E-3</v>
      </c>
      <c r="F166" s="48"/>
      <c r="G166" s="93"/>
    </row>
    <row r="167" spans="1:7" x14ac:dyDescent="0.25">
      <c r="A167" s="42"/>
      <c r="F167" s="48"/>
      <c r="G167" s="93"/>
    </row>
    <row r="168" spans="1:7" x14ac:dyDescent="0.25">
      <c r="A168" s="42" t="s">
        <v>125</v>
      </c>
      <c r="D168" s="65">
        <v>7580814.6500000004</v>
      </c>
      <c r="F168" s="48"/>
      <c r="G168" s="93"/>
    </row>
    <row r="169" spans="1:7" x14ac:dyDescent="0.25">
      <c r="A169" s="42"/>
      <c r="F169" s="48"/>
      <c r="G169" s="93"/>
    </row>
    <row r="170" spans="1:7" ht="36" x14ac:dyDescent="0.25">
      <c r="A170" s="42" t="s">
        <v>126</v>
      </c>
      <c r="D170" s="57" t="s">
        <v>43</v>
      </c>
      <c r="E170" s="57" t="s">
        <v>42</v>
      </c>
      <c r="F170" s="77" t="s">
        <v>127</v>
      </c>
      <c r="G170" s="93"/>
    </row>
    <row r="171" spans="1:7" x14ac:dyDescent="0.25">
      <c r="A171" s="46" t="s">
        <v>128</v>
      </c>
      <c r="D171" s="62">
        <v>3533227.06</v>
      </c>
      <c r="E171" s="78">
        <v>243</v>
      </c>
      <c r="F171" s="76">
        <v>7.515695511459545E-3</v>
      </c>
      <c r="G171" s="93"/>
    </row>
    <row r="172" spans="1:7" x14ac:dyDescent="0.25">
      <c r="A172" s="46" t="s">
        <v>129</v>
      </c>
      <c r="D172" s="62">
        <v>958028.27</v>
      </c>
      <c r="E172" s="78">
        <v>67</v>
      </c>
      <c r="F172" s="76">
        <v>2.0378675489625491E-3</v>
      </c>
      <c r="G172" s="93"/>
    </row>
    <row r="173" spans="1:7" x14ac:dyDescent="0.25">
      <c r="A173" s="46" t="s">
        <v>130</v>
      </c>
      <c r="D173" s="21">
        <v>166341.57999999999</v>
      </c>
      <c r="E173" s="79">
        <v>14</v>
      </c>
      <c r="F173" s="76">
        <v>3.5383309505590863E-4</v>
      </c>
      <c r="G173" s="93"/>
    </row>
    <row r="174" spans="1:7" x14ac:dyDescent="0.25">
      <c r="A174" s="46" t="s">
        <v>131</v>
      </c>
      <c r="D174" s="80">
        <v>18872.11</v>
      </c>
      <c r="E174" s="81">
        <v>1</v>
      </c>
      <c r="F174" s="82">
        <v>4.0143763763308998E-5</v>
      </c>
      <c r="G174" s="93"/>
    </row>
    <row r="175" spans="1:7" x14ac:dyDescent="0.25">
      <c r="A175" s="42" t="s">
        <v>132</v>
      </c>
      <c r="D175" s="95">
        <v>4676469.0200000005</v>
      </c>
      <c r="E175" s="96">
        <v>325</v>
      </c>
      <c r="F175" s="85">
        <v>9.9475399192413116E-3</v>
      </c>
      <c r="G175" s="93"/>
    </row>
    <row r="176" spans="1:7" x14ac:dyDescent="0.25">
      <c r="A176" s="42"/>
      <c r="D176" s="62"/>
      <c r="E176" s="78"/>
      <c r="F176" s="48"/>
      <c r="G176" s="93"/>
    </row>
    <row r="177" spans="1:7" x14ac:dyDescent="0.25">
      <c r="A177" s="42" t="s">
        <v>133</v>
      </c>
      <c r="D177" s="76"/>
      <c r="E177" s="76"/>
      <c r="F177" s="94"/>
      <c r="G177" s="93"/>
    </row>
    <row r="178" spans="1:7" x14ac:dyDescent="0.25">
      <c r="A178" s="42" t="s">
        <v>134</v>
      </c>
      <c r="D178" s="76">
        <v>2.1759779999999999E-3</v>
      </c>
      <c r="E178" s="76">
        <v>1.8269974E-3</v>
      </c>
      <c r="F178" s="94"/>
      <c r="G178" s="93"/>
    </row>
    <row r="179" spans="1:7" x14ac:dyDescent="0.25">
      <c r="A179" s="42" t="s">
        <v>135</v>
      </c>
      <c r="D179" s="76">
        <v>2.6245182999999998E-3</v>
      </c>
      <c r="E179" s="76">
        <v>2.0182120000000001E-3</v>
      </c>
      <c r="F179" s="94"/>
      <c r="G179" s="93"/>
    </row>
    <row r="180" spans="1:7" x14ac:dyDescent="0.25">
      <c r="A180" s="42" t="s">
        <v>136</v>
      </c>
      <c r="D180" s="76">
        <v>1.8538307999999999E-3</v>
      </c>
      <c r="E180" s="76">
        <v>1.5524506999999999E-3</v>
      </c>
      <c r="F180" s="94"/>
      <c r="G180" s="93"/>
    </row>
    <row r="181" spans="1:7" x14ac:dyDescent="0.25">
      <c r="A181" s="42" t="s">
        <v>137</v>
      </c>
      <c r="D181" s="76">
        <v>2.431844407781767E-3</v>
      </c>
      <c r="E181" s="76">
        <v>2.0579746517756306E-3</v>
      </c>
      <c r="F181" s="48"/>
      <c r="G181" s="93"/>
    </row>
    <row r="182" spans="1:7" x14ac:dyDescent="0.25">
      <c r="A182" s="42" t="s">
        <v>138</v>
      </c>
      <c r="D182" s="76">
        <v>2.2715428769454417E-3</v>
      </c>
      <c r="E182" s="76">
        <v>1.8639086879439076E-3</v>
      </c>
      <c r="F182" s="48"/>
      <c r="G182" s="93"/>
    </row>
    <row r="183" spans="1:7" x14ac:dyDescent="0.25">
      <c r="F183" s="48"/>
      <c r="G183" s="93"/>
    </row>
    <row r="184" spans="1:7" x14ac:dyDescent="0.25">
      <c r="A184" s="3" t="s">
        <v>139</v>
      </c>
      <c r="F184" s="48"/>
      <c r="G184" s="93"/>
    </row>
    <row r="185" spans="1:7" x14ac:dyDescent="0.25">
      <c r="F185" s="48"/>
      <c r="G185" s="93"/>
    </row>
    <row r="186" spans="1:7" x14ac:dyDescent="0.25">
      <c r="A186" s="42" t="s">
        <v>140</v>
      </c>
      <c r="F186" s="48"/>
      <c r="G186" s="93"/>
    </row>
    <row r="187" spans="1:7" x14ac:dyDescent="0.25">
      <c r="A187" s="42" t="s">
        <v>141</v>
      </c>
      <c r="E187" s="50"/>
      <c r="F187" s="48"/>
      <c r="G187" s="93"/>
    </row>
    <row r="188" spans="1:7" x14ac:dyDescent="0.25">
      <c r="A188" s="42" t="s">
        <v>142</v>
      </c>
      <c r="E188" s="86" t="s">
        <v>155</v>
      </c>
      <c r="F188" s="48"/>
      <c r="G188" s="93"/>
    </row>
    <row r="189" spans="1:7" x14ac:dyDescent="0.25">
      <c r="A189" s="42"/>
      <c r="E189" s="86"/>
      <c r="F189" s="48"/>
      <c r="G189" s="93"/>
    </row>
    <row r="190" spans="1:7" x14ac:dyDescent="0.25">
      <c r="A190" s="42" t="s">
        <v>143</v>
      </c>
      <c r="E190" s="68"/>
      <c r="F190" s="48"/>
      <c r="G190" s="93"/>
    </row>
    <row r="191" spans="1:7" x14ac:dyDescent="0.25">
      <c r="A191" s="42" t="s">
        <v>144</v>
      </c>
      <c r="E191" s="68"/>
      <c r="F191" s="48"/>
      <c r="G191" s="93"/>
    </row>
    <row r="192" spans="1:7" x14ac:dyDescent="0.25">
      <c r="A192" s="42" t="s">
        <v>145</v>
      </c>
      <c r="E192" s="86"/>
      <c r="F192" s="48"/>
      <c r="G192" s="93"/>
    </row>
    <row r="193" spans="1:7" x14ac:dyDescent="0.25">
      <c r="A193" s="42" t="s">
        <v>146</v>
      </c>
      <c r="E193" s="86" t="s">
        <v>155</v>
      </c>
      <c r="F193" s="48"/>
      <c r="G193" s="93"/>
    </row>
    <row r="194" spans="1:7" x14ac:dyDescent="0.25">
      <c r="A194" s="42"/>
      <c r="E194" s="68"/>
      <c r="F194" s="48"/>
      <c r="G194" s="93"/>
    </row>
    <row r="195" spans="1:7" x14ac:dyDescent="0.25">
      <c r="A195" s="42" t="s">
        <v>147</v>
      </c>
      <c r="E195" s="68"/>
      <c r="F195" s="48"/>
      <c r="G195" s="93"/>
    </row>
    <row r="196" spans="1:7" x14ac:dyDescent="0.25">
      <c r="A196" s="42" t="s">
        <v>148</v>
      </c>
      <c r="E196" s="86" t="s">
        <v>155</v>
      </c>
      <c r="F196" s="48"/>
      <c r="G196" s="93"/>
    </row>
    <row r="197" spans="1:7" x14ac:dyDescent="0.25">
      <c r="A197" s="42"/>
      <c r="E197" s="68"/>
      <c r="F197" s="48"/>
      <c r="G197" s="93"/>
    </row>
    <row r="198" spans="1:7" x14ac:dyDescent="0.25">
      <c r="A198" s="42" t="s">
        <v>149</v>
      </c>
      <c r="E198" s="68"/>
      <c r="F198" s="48"/>
      <c r="G198" s="93"/>
    </row>
    <row r="199" spans="1:7" x14ac:dyDescent="0.25">
      <c r="A199" s="42" t="s">
        <v>150</v>
      </c>
      <c r="E199" s="86" t="s">
        <v>155</v>
      </c>
      <c r="F199" s="48"/>
      <c r="G199" s="93"/>
    </row>
    <row r="200" spans="1:7" x14ac:dyDescent="0.25">
      <c r="A200" s="42"/>
      <c r="E200" s="68"/>
      <c r="F200" s="48"/>
      <c r="G200" s="93"/>
    </row>
    <row r="201" spans="1:7" x14ac:dyDescent="0.25">
      <c r="A201" s="42" t="s">
        <v>151</v>
      </c>
      <c r="E201" s="68"/>
      <c r="F201" s="48"/>
      <c r="G201" s="93"/>
    </row>
    <row r="202" spans="1:7" x14ac:dyDescent="0.25">
      <c r="A202" s="42" t="s">
        <v>152</v>
      </c>
      <c r="E202" s="86" t="s">
        <v>155</v>
      </c>
      <c r="F202" s="48"/>
      <c r="G202" s="93"/>
    </row>
    <row r="203" spans="1:7" x14ac:dyDescent="0.25">
      <c r="A203" s="42"/>
      <c r="E203" s="86"/>
      <c r="F203" s="48"/>
      <c r="G203" s="93"/>
    </row>
    <row r="204" spans="1:7" x14ac:dyDescent="0.25">
      <c r="A204" s="42" t="s">
        <v>153</v>
      </c>
      <c r="E204" s="68"/>
      <c r="G204" s="93"/>
    </row>
    <row r="205" spans="1:7" x14ac:dyDescent="0.25">
      <c r="A205" s="42" t="s">
        <v>154</v>
      </c>
      <c r="E205" s="86" t="s">
        <v>155</v>
      </c>
      <c r="F205" s="45"/>
      <c r="G205" s="93"/>
    </row>
    <row r="206" spans="1:7" x14ac:dyDescent="0.25">
      <c r="G206" s="92"/>
    </row>
    <row r="207" spans="1:7" x14ac:dyDescent="0.25">
      <c r="G207" s="92"/>
    </row>
    <row r="208" spans="1:7" x14ac:dyDescent="0.25">
      <c r="F208" s="45"/>
      <c r="G208" s="92"/>
    </row>
    <row r="209" spans="6:7" x14ac:dyDescent="0.25">
      <c r="F209" s="45"/>
      <c r="G209" s="92"/>
    </row>
    <row r="210" spans="6:7" x14ac:dyDescent="0.25">
      <c r="F210" s="45"/>
      <c r="G210" s="92"/>
    </row>
    <row r="211" spans="6:7" x14ac:dyDescent="0.25">
      <c r="F211" s="45"/>
      <c r="G211" s="92"/>
    </row>
    <row r="212" spans="6:7" x14ac:dyDescent="0.25">
      <c r="F212" s="45"/>
      <c r="G212" s="92"/>
    </row>
    <row r="213" spans="6:7" x14ac:dyDescent="0.25">
      <c r="F213" s="45"/>
      <c r="G213" s="92"/>
    </row>
    <row r="214" spans="6:7" x14ac:dyDescent="0.25">
      <c r="F214" s="45"/>
      <c r="G214" s="92"/>
    </row>
    <row r="215" spans="6:7" x14ac:dyDescent="0.25">
      <c r="F215" s="45"/>
      <c r="G215" s="92"/>
    </row>
    <row r="216" spans="6:7" x14ac:dyDescent="0.25">
      <c r="F216" s="45"/>
      <c r="G216" s="92"/>
    </row>
    <row r="217" spans="6:7" x14ac:dyDescent="0.25">
      <c r="F217" s="45"/>
      <c r="G217" s="92"/>
    </row>
    <row r="218" spans="6:7" x14ac:dyDescent="0.25">
      <c r="F218" s="45"/>
      <c r="G218" s="92"/>
    </row>
    <row r="219" spans="6:7" x14ac:dyDescent="0.25">
      <c r="F219" s="45"/>
      <c r="G219" s="92"/>
    </row>
    <row r="220" spans="6:7" x14ac:dyDescent="0.25">
      <c r="F220" s="45"/>
      <c r="G220" s="92"/>
    </row>
    <row r="221" spans="6:7" x14ac:dyDescent="0.25">
      <c r="F221" s="45"/>
      <c r="G221" s="92"/>
    </row>
    <row r="222" spans="6:7" x14ac:dyDescent="0.25">
      <c r="F222" s="45"/>
      <c r="G222" s="92"/>
    </row>
    <row r="223" spans="6:7" x14ac:dyDescent="0.25">
      <c r="F223" s="45"/>
      <c r="G223" s="92"/>
    </row>
    <row r="224" spans="6:7" x14ac:dyDescent="0.25">
      <c r="F224" s="45"/>
      <c r="G224" s="92"/>
    </row>
    <row r="225" spans="6:7" x14ac:dyDescent="0.25">
      <c r="F225" s="45"/>
      <c r="G225" s="92"/>
    </row>
    <row r="226" spans="6:7" x14ac:dyDescent="0.25">
      <c r="F226" s="45"/>
      <c r="G226" s="92"/>
    </row>
    <row r="227" spans="6:7" x14ac:dyDescent="0.25">
      <c r="F227" s="45"/>
      <c r="G227" s="92"/>
    </row>
    <row r="228" spans="6:7" x14ac:dyDescent="0.25">
      <c r="F228" s="45"/>
      <c r="G228" s="92"/>
    </row>
    <row r="229" spans="6:7" x14ac:dyDescent="0.25">
      <c r="F229" s="45"/>
      <c r="G229" s="92"/>
    </row>
    <row r="230" spans="6:7" x14ac:dyDescent="0.25">
      <c r="F230" s="45"/>
      <c r="G230" s="92"/>
    </row>
    <row r="231" spans="6:7" x14ac:dyDescent="0.25">
      <c r="F231" s="45"/>
      <c r="G231" s="92"/>
    </row>
    <row r="232" spans="6:7" x14ac:dyDescent="0.25">
      <c r="F232" s="45"/>
      <c r="G232" s="92"/>
    </row>
    <row r="233" spans="6:7" x14ac:dyDescent="0.25">
      <c r="F233" s="45"/>
      <c r="G233" s="92"/>
    </row>
    <row r="234" spans="6:7" x14ac:dyDescent="0.25">
      <c r="F234" s="45"/>
      <c r="G234" s="92"/>
    </row>
    <row r="235" spans="6:7" x14ac:dyDescent="0.25">
      <c r="F235" s="45"/>
      <c r="G235" s="92"/>
    </row>
    <row r="236" spans="6:7" x14ac:dyDescent="0.25">
      <c r="F236" s="45"/>
      <c r="G236" s="92"/>
    </row>
    <row r="237" spans="6:7" x14ac:dyDescent="0.25">
      <c r="F237" s="45"/>
      <c r="G237" s="92"/>
    </row>
    <row r="238" spans="6:7" x14ac:dyDescent="0.25">
      <c r="F238" s="45"/>
      <c r="G238" s="92"/>
    </row>
    <row r="239" spans="6:7" x14ac:dyDescent="0.25">
      <c r="F239" s="45"/>
      <c r="G239" s="92"/>
    </row>
    <row r="240" spans="6:7" x14ac:dyDescent="0.25">
      <c r="F240" s="45"/>
      <c r="G240" s="92"/>
    </row>
    <row r="241" spans="6:7" x14ac:dyDescent="0.25">
      <c r="F241" s="45"/>
      <c r="G241" s="92"/>
    </row>
    <row r="242" spans="6:7" x14ac:dyDescent="0.25">
      <c r="F242" s="45"/>
      <c r="G242" s="92"/>
    </row>
    <row r="243" spans="6:7" x14ac:dyDescent="0.25">
      <c r="F243" s="45"/>
      <c r="G243" s="92"/>
    </row>
    <row r="244" spans="6:7" x14ac:dyDescent="0.25">
      <c r="F244" s="45"/>
      <c r="G244" s="92"/>
    </row>
    <row r="245" spans="6:7" x14ac:dyDescent="0.25">
      <c r="F245" s="45"/>
      <c r="G245" s="92"/>
    </row>
    <row r="246" spans="6:7" x14ac:dyDescent="0.25">
      <c r="F246" s="45"/>
      <c r="G246" s="92"/>
    </row>
    <row r="247" spans="6:7" x14ac:dyDescent="0.25">
      <c r="F247" s="45"/>
      <c r="G247" s="92"/>
    </row>
    <row r="248" spans="6:7" x14ac:dyDescent="0.25">
      <c r="F248" s="45"/>
      <c r="G248" s="92"/>
    </row>
    <row r="249" spans="6:7" x14ac:dyDescent="0.25">
      <c r="F249" s="45"/>
      <c r="G249" s="92"/>
    </row>
    <row r="250" spans="6:7" x14ac:dyDescent="0.25">
      <c r="F250" s="45"/>
      <c r="G250" s="92"/>
    </row>
    <row r="251" spans="6:7" x14ac:dyDescent="0.25">
      <c r="F251" s="45"/>
      <c r="G251" s="92"/>
    </row>
    <row r="252" spans="6:7" x14ac:dyDescent="0.25">
      <c r="F252" s="45"/>
      <c r="G252" s="92"/>
    </row>
    <row r="253" spans="6:7" x14ac:dyDescent="0.25">
      <c r="F253" s="45"/>
      <c r="G253" s="92"/>
    </row>
    <row r="254" spans="6:7" x14ac:dyDescent="0.25">
      <c r="F254" s="45"/>
      <c r="G254" s="92"/>
    </row>
    <row r="255" spans="6:7" x14ac:dyDescent="0.25">
      <c r="F255" s="45"/>
      <c r="G255" s="92"/>
    </row>
    <row r="256" spans="6:7" x14ac:dyDescent="0.25">
      <c r="F256" s="45"/>
      <c r="G256" s="92"/>
    </row>
    <row r="257" spans="6:7" x14ac:dyDescent="0.25">
      <c r="F257" s="45"/>
      <c r="G257" s="92"/>
    </row>
    <row r="258" spans="6:7" x14ac:dyDescent="0.25">
      <c r="F258" s="45"/>
      <c r="G258" s="92"/>
    </row>
    <row r="259" spans="6:7" x14ac:dyDescent="0.25">
      <c r="F259" s="45"/>
      <c r="G259" s="92"/>
    </row>
    <row r="260" spans="6:7" x14ac:dyDescent="0.25">
      <c r="F260" s="45"/>
      <c r="G260" s="92"/>
    </row>
    <row r="261" spans="6:7" x14ac:dyDescent="0.25">
      <c r="F261" s="45"/>
      <c r="G261" s="92"/>
    </row>
    <row r="262" spans="6:7" x14ac:dyDescent="0.25">
      <c r="F262" s="45"/>
      <c r="G262" s="92"/>
    </row>
    <row r="263" spans="6:7" x14ac:dyDescent="0.25">
      <c r="F263" s="45"/>
      <c r="G263" s="92"/>
    </row>
    <row r="264" spans="6:7" x14ac:dyDescent="0.25">
      <c r="F264" s="45"/>
      <c r="G264" s="92"/>
    </row>
    <row r="265" spans="6:7" x14ac:dyDescent="0.25">
      <c r="F265" s="45"/>
      <c r="G265" s="92"/>
    </row>
    <row r="266" spans="6:7" x14ac:dyDescent="0.25">
      <c r="F266" s="45"/>
      <c r="G266" s="92"/>
    </row>
    <row r="267" spans="6:7" x14ac:dyDescent="0.25">
      <c r="F267" s="45"/>
      <c r="G267" s="92"/>
    </row>
    <row r="268" spans="6:7" x14ac:dyDescent="0.25">
      <c r="F268" s="45"/>
      <c r="G268" s="92"/>
    </row>
    <row r="269" spans="6:7" x14ac:dyDescent="0.25">
      <c r="F269" s="45"/>
      <c r="G269" s="92"/>
    </row>
    <row r="270" spans="6:7" x14ac:dyDescent="0.25">
      <c r="F270" s="45"/>
      <c r="G270" s="92"/>
    </row>
    <row r="271" spans="6:7" x14ac:dyDescent="0.25">
      <c r="F271" s="45"/>
      <c r="G271" s="92"/>
    </row>
    <row r="272" spans="6:7" x14ac:dyDescent="0.25">
      <c r="F272" s="45"/>
      <c r="G272" s="92"/>
    </row>
    <row r="273" spans="6:7" x14ac:dyDescent="0.25">
      <c r="F273" s="45"/>
      <c r="G273" s="92"/>
    </row>
    <row r="274" spans="6:7" x14ac:dyDescent="0.25">
      <c r="F274" s="45"/>
      <c r="G274" s="92"/>
    </row>
    <row r="275" spans="6:7" x14ac:dyDescent="0.25">
      <c r="F275" s="45"/>
      <c r="G275" s="92"/>
    </row>
    <row r="276" spans="6:7" x14ac:dyDescent="0.25">
      <c r="F276" s="45"/>
      <c r="G276" s="9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V276"/>
  <sheetViews>
    <sheetView showRuler="0" zoomScaleNormal="100" zoomScaleSheetLayoutView="90" workbookViewId="0">
      <selection sqref="A1:XFD1048576"/>
    </sheetView>
  </sheetViews>
  <sheetFormatPr defaultRowHeight="18" x14ac:dyDescent="0.25"/>
  <cols>
    <col min="1" max="1" width="34.5703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85546875" style="4" customWidth="1"/>
    <col min="7" max="7" width="34.5703125" style="87" customWidth="1"/>
    <col min="8" max="9" width="34.5703125" style="3" customWidth="1"/>
    <col min="10" max="10" width="9.140625" style="3"/>
    <col min="11" max="11" width="9.5703125" style="3" bestFit="1" customWidth="1"/>
    <col min="12" max="16384" width="9.140625" style="3"/>
  </cols>
  <sheetData>
    <row r="1" spans="1:13" x14ac:dyDescent="0.25">
      <c r="A1" s="1" t="s">
        <v>0</v>
      </c>
      <c r="B1" s="2"/>
    </row>
    <row r="2" spans="1:13" ht="15.75" customHeight="1" x14ac:dyDescent="0.3">
      <c r="A2" s="2"/>
      <c r="B2" s="2"/>
      <c r="C2" s="5"/>
    </row>
    <row r="3" spans="1:13" ht="15.75" customHeight="1" x14ac:dyDescent="0.3">
      <c r="A3" s="2" t="s">
        <v>1</v>
      </c>
      <c r="B3" s="6">
        <f>[1]Notes!C20</f>
        <v>43039</v>
      </c>
      <c r="C3" s="7" t="s">
        <v>2</v>
      </c>
      <c r="D3" s="3">
        <f>[1]Notes!C30</f>
        <v>30</v>
      </c>
      <c r="E3" s="3" t="s">
        <v>3</v>
      </c>
      <c r="F3" s="8">
        <f>[1]Notes!C19+1</f>
        <v>43009</v>
      </c>
      <c r="G3" s="3"/>
    </row>
    <row r="4" spans="1:13" ht="15.75" customHeight="1" x14ac:dyDescent="0.3">
      <c r="A4" s="2" t="s">
        <v>4</v>
      </c>
      <c r="B4" s="6">
        <f>Curr_DistDate</f>
        <v>43054</v>
      </c>
      <c r="C4" s="7" t="s">
        <v>5</v>
      </c>
      <c r="D4" s="9">
        <f>[1]Notes!C31</f>
        <v>30</v>
      </c>
      <c r="E4" s="3" t="s">
        <v>6</v>
      </c>
      <c r="F4" s="8">
        <f>[1]Notes!C20</f>
        <v>43039</v>
      </c>
      <c r="G4" s="3"/>
    </row>
    <row r="5" spans="1:13" ht="17.25" customHeight="1" x14ac:dyDescent="0.3">
      <c r="A5" s="2"/>
      <c r="B5" s="2"/>
      <c r="C5" s="5"/>
      <c r="E5" s="3" t="s">
        <v>7</v>
      </c>
      <c r="F5" s="8">
        <f>IF(Curr_DistDate&lt;&gt;First_DistDate,Prev_DistDate,[1]Notes!C15)</f>
        <v>43024</v>
      </c>
      <c r="G5" s="3"/>
    </row>
    <row r="6" spans="1:13" ht="15.75" customHeight="1" x14ac:dyDescent="0.3">
      <c r="A6" s="2"/>
      <c r="B6" s="2"/>
      <c r="C6" s="5"/>
      <c r="E6" s="3" t="s">
        <v>8</v>
      </c>
      <c r="F6" s="8">
        <f>Curr_DistDate</f>
        <v>43054</v>
      </c>
      <c r="G6" s="3"/>
    </row>
    <row r="7" spans="1:13" x14ac:dyDescent="0.25">
      <c r="A7" s="10"/>
      <c r="B7" s="11"/>
      <c r="C7" s="12"/>
      <c r="D7" s="12"/>
      <c r="E7" s="10"/>
      <c r="F7" s="13"/>
    </row>
    <row r="8" spans="1:13" x14ac:dyDescent="0.25">
      <c r="A8" s="10"/>
      <c r="B8" s="10"/>
      <c r="C8" s="12"/>
      <c r="D8" s="12"/>
      <c r="E8" s="10"/>
      <c r="F8" s="13"/>
    </row>
    <row r="9" spans="1:13" x14ac:dyDescent="0.25">
      <c r="A9" s="14"/>
      <c r="B9" s="15" t="s">
        <v>9</v>
      </c>
      <c r="C9" s="16" t="s">
        <v>10</v>
      </c>
      <c r="D9" s="16" t="s">
        <v>11</v>
      </c>
      <c r="E9" s="16" t="s">
        <v>12</v>
      </c>
      <c r="F9" s="17" t="s">
        <v>13</v>
      </c>
    </row>
    <row r="10" spans="1:13" x14ac:dyDescent="0.25">
      <c r="A10" s="14" t="s">
        <v>14</v>
      </c>
      <c r="B10" s="18"/>
      <c r="C10" s="88">
        <f>VLOOKUP("0601_COLLATERAL_BALANCE",'[1]Initial Data'!B:F,3,FALSE)</f>
        <v>1281676549.0699999</v>
      </c>
      <c r="D10" s="20">
        <f>Coll_BegBal</f>
        <v>517478663.33999997</v>
      </c>
      <c r="E10" s="21">
        <f>Coll_EndBal</f>
        <v>492795649.39999998</v>
      </c>
      <c r="F10" s="22">
        <f>IF(C12&lt;=0,0,E10/C12)</f>
        <v>0.40064334330042745</v>
      </c>
      <c r="G10" s="89"/>
      <c r="H10" s="65"/>
      <c r="I10" s="65"/>
      <c r="J10" s="65"/>
      <c r="K10" s="65"/>
      <c r="L10" s="65"/>
      <c r="M10" s="65"/>
    </row>
    <row r="11" spans="1:13" x14ac:dyDescent="0.25">
      <c r="A11" s="14" t="s">
        <v>15</v>
      </c>
      <c r="B11" s="18"/>
      <c r="C11" s="90">
        <f>VLOOKUP("OVERCOLLATERAL_BALANCE",'[1]Initial Data'!B:F,3,FALSE)</f>
        <v>51665723.630000003</v>
      </c>
      <c r="D11" s="20">
        <f>OC_BegBal</f>
        <v>14375261.83</v>
      </c>
      <c r="E11" s="21">
        <f>OC_EndBal</f>
        <v>13356052.619999999</v>
      </c>
      <c r="F11" s="22"/>
      <c r="G11" s="89"/>
      <c r="H11" s="65"/>
      <c r="I11" s="65"/>
      <c r="J11" s="65"/>
      <c r="K11" s="65"/>
      <c r="L11" s="65"/>
      <c r="M11" s="65"/>
    </row>
    <row r="12" spans="1:13" x14ac:dyDescent="0.25">
      <c r="A12" s="14" t="s">
        <v>16</v>
      </c>
      <c r="B12" s="18"/>
      <c r="C12" s="91">
        <f>C10-C11</f>
        <v>1230010825.4399998</v>
      </c>
      <c r="D12" s="20">
        <f>Adj_BegBal</f>
        <v>503103401.50999999</v>
      </c>
      <c r="E12" s="21">
        <f>Adj_EndBal</f>
        <v>479439596.77999997</v>
      </c>
      <c r="F12" s="22"/>
      <c r="G12" s="89"/>
      <c r="H12" s="65"/>
      <c r="I12" s="65"/>
      <c r="J12" s="65"/>
      <c r="K12" s="65"/>
      <c r="L12" s="65"/>
      <c r="M12" s="65"/>
    </row>
    <row r="13" spans="1:13" x14ac:dyDescent="0.25">
      <c r="A13" s="14" t="s">
        <v>17</v>
      </c>
      <c r="B13" s="10"/>
      <c r="C13" s="91">
        <f>SUM(C14:C19)</f>
        <v>1230010825.4400001</v>
      </c>
      <c r="D13" s="20">
        <f>SUM(D14:D19)</f>
        <v>503103401.50999898</v>
      </c>
      <c r="E13" s="21">
        <f>SUM(E14:E19)</f>
        <v>479439596.77999896</v>
      </c>
      <c r="F13" s="22">
        <f>IF(C13&lt;=0,0,E13/C13)</f>
        <v>0.38978485950194269</v>
      </c>
      <c r="G13" s="89"/>
      <c r="H13" s="39"/>
      <c r="I13" s="65"/>
      <c r="J13" s="65"/>
      <c r="K13" s="65"/>
      <c r="L13" s="65"/>
      <c r="M13" s="65"/>
    </row>
    <row r="14" spans="1:13" x14ac:dyDescent="0.25">
      <c r="A14" s="25" t="s">
        <v>18</v>
      </c>
      <c r="B14" s="26">
        <f>[1]Notes!$F$4</f>
        <v>4.0000000000000001E-3</v>
      </c>
      <c r="C14" s="90">
        <f>[1]Notes!$B$4</f>
        <v>260000000</v>
      </c>
      <c r="D14" s="20">
        <f>[1]Notes!C4</f>
        <v>0</v>
      </c>
      <c r="E14" s="21">
        <f>[1]Notes!P4</f>
        <v>0</v>
      </c>
      <c r="F14" s="22">
        <f t="shared" ref="F14:F19" si="0">IF(C14&lt;=0,0,E14/C14)</f>
        <v>0</v>
      </c>
      <c r="H14" s="39"/>
      <c r="I14" s="65"/>
      <c r="J14" s="65"/>
      <c r="K14" s="65"/>
      <c r="L14" s="65"/>
      <c r="M14" s="65"/>
    </row>
    <row r="15" spans="1:13" x14ac:dyDescent="0.25">
      <c r="A15" s="25" t="s">
        <v>19</v>
      </c>
      <c r="B15" s="26">
        <f>[1]Notes!$F$5</f>
        <v>8.6999999999999994E-3</v>
      </c>
      <c r="C15" s="90">
        <f>[1]Notes!$B$5</f>
        <v>360000000</v>
      </c>
      <c r="D15" s="20">
        <f>[1]Notes!C5</f>
        <v>0</v>
      </c>
      <c r="E15" s="21">
        <f>[1]Notes!P5</f>
        <v>0</v>
      </c>
      <c r="F15" s="22">
        <f t="shared" si="0"/>
        <v>0</v>
      </c>
      <c r="G15" s="89"/>
      <c r="I15" s="65"/>
      <c r="J15" s="65"/>
      <c r="K15" s="65"/>
      <c r="L15" s="65"/>
      <c r="M15" s="65"/>
    </row>
    <row r="16" spans="1:13" x14ac:dyDescent="0.25">
      <c r="A16" s="25" t="s">
        <v>20</v>
      </c>
      <c r="B16" s="26">
        <f>[1]Notes!$F$6</f>
        <v>1.5888900000000001E-2</v>
      </c>
      <c r="C16" s="90">
        <f>[1]Notes!$B$6</f>
        <v>100000000</v>
      </c>
      <c r="D16" s="20">
        <f>[1]Notes!C6</f>
        <v>0</v>
      </c>
      <c r="E16" s="21">
        <f>[1]Notes!P6</f>
        <v>0</v>
      </c>
      <c r="F16" s="22">
        <f>IF(C16&lt;=0,0,E16/C16)</f>
        <v>0</v>
      </c>
      <c r="G16" s="89"/>
      <c r="I16" s="65"/>
      <c r="J16" s="65"/>
      <c r="K16" s="65"/>
      <c r="L16" s="65"/>
      <c r="M16" s="65"/>
    </row>
    <row r="17" spans="1:13" x14ac:dyDescent="0.25">
      <c r="A17" s="25" t="s">
        <v>21</v>
      </c>
      <c r="B17" s="26">
        <f>[1]Notes!$F$7</f>
        <v>1.37E-2</v>
      </c>
      <c r="C17" s="90">
        <f>[1]Notes!$B$7</f>
        <v>354000000</v>
      </c>
      <c r="D17" s="20">
        <f>[1]Notes!C7</f>
        <v>347092576.06999898</v>
      </c>
      <c r="E17" s="21">
        <f>[1]Notes!P7</f>
        <v>323428771.33999896</v>
      </c>
      <c r="F17" s="22">
        <f t="shared" si="0"/>
        <v>0.91364059700564682</v>
      </c>
      <c r="I17" s="65"/>
      <c r="J17" s="65"/>
      <c r="K17" s="65"/>
      <c r="L17" s="65"/>
      <c r="M17" s="65"/>
    </row>
    <row r="18" spans="1:13" x14ac:dyDescent="0.25">
      <c r="A18" s="25" t="s">
        <v>22</v>
      </c>
      <c r="B18" s="26">
        <f>[1]Notes!$F$8</f>
        <v>1.67E-2</v>
      </c>
      <c r="C18" s="90">
        <f>[1]Notes!$B$8</f>
        <v>106810000</v>
      </c>
      <c r="D18" s="20">
        <f>[1]Notes!C8</f>
        <v>106810000</v>
      </c>
      <c r="E18" s="21">
        <f>[1]Notes!P8</f>
        <v>106810000</v>
      </c>
      <c r="F18" s="22">
        <f t="shared" si="0"/>
        <v>1</v>
      </c>
      <c r="I18" s="65"/>
      <c r="J18" s="65"/>
      <c r="K18" s="65"/>
      <c r="L18" s="65"/>
      <c r="M18" s="65"/>
    </row>
    <row r="19" spans="1:13" x14ac:dyDescent="0.25">
      <c r="A19" s="25" t="s">
        <v>23</v>
      </c>
      <c r="B19" s="26">
        <f>IF(OR(Curr_DistDate&gt;=A2_FinalDist,Events_of_Default="Yes",Rescission="Yes"),A2a_BegBal,IF(AND(A2a_BegBal&lt;&gt;0,A1_EndBal=0),MIN(A2a_BegBal,MAX(0,(Adj_BegBal-Adj_EndBal-C18)*'Oct 17'!C15/SUM('Oct 17'!C15:C16))),0))</f>
        <v>0</v>
      </c>
      <c r="C19" s="90">
        <f>[1]Notes!$B$9</f>
        <v>49200825.439999998</v>
      </c>
      <c r="D19" s="20">
        <f>[1]Notes!C9</f>
        <v>49200825.439999998</v>
      </c>
      <c r="E19" s="21">
        <f>[1]Notes!P9</f>
        <v>49200825.439999998</v>
      </c>
      <c r="F19" s="22">
        <f t="shared" si="0"/>
        <v>1</v>
      </c>
      <c r="I19" s="65"/>
      <c r="J19" s="65"/>
      <c r="K19" s="65"/>
      <c r="L19" s="65"/>
      <c r="M19" s="65"/>
    </row>
    <row r="20" spans="1:13" x14ac:dyDescent="0.25">
      <c r="A20" s="27"/>
      <c r="B20" s="28"/>
      <c r="C20" s="29"/>
      <c r="D20" s="29"/>
      <c r="E20" s="29"/>
      <c r="F20" s="30"/>
    </row>
    <row r="21" spans="1:13" x14ac:dyDescent="0.25">
      <c r="A21" s="27"/>
      <c r="B21" s="28"/>
      <c r="C21" s="29"/>
      <c r="D21" s="29"/>
      <c r="E21" s="29"/>
      <c r="F21" s="31"/>
    </row>
    <row r="22" spans="1:13" ht="54" x14ac:dyDescent="0.25">
      <c r="A22" s="27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25">
      <c r="A23" s="27" t="s">
        <v>18</v>
      </c>
      <c r="B23" s="20">
        <f>[1]Notes!N4</f>
        <v>0</v>
      </c>
      <c r="C23" s="20">
        <f>[1]Notes!K4</f>
        <v>0</v>
      </c>
      <c r="D23" s="34">
        <f>IF(C15&lt;=0,0,B23/(C14/1000))</f>
        <v>0</v>
      </c>
      <c r="E23" s="35">
        <f>IF(C15&lt;=0,0,C23/(C14/1000))</f>
        <v>0</v>
      </c>
      <c r="F23" s="31"/>
      <c r="G23" s="89"/>
    </row>
    <row r="24" spans="1:13" x14ac:dyDescent="0.25">
      <c r="A24" s="27" t="s">
        <v>19</v>
      </c>
      <c r="B24" s="20">
        <f>[1]Notes!N5</f>
        <v>0</v>
      </c>
      <c r="C24" s="20">
        <f>[1]Notes!K5</f>
        <v>0</v>
      </c>
      <c r="D24" s="34">
        <f>IF(C17&lt;=0,0,B24/(C15/1000))</f>
        <v>0</v>
      </c>
      <c r="E24" s="35">
        <f>IF(C17&lt;=0,0,C24/(C15/1000))</f>
        <v>0</v>
      </c>
      <c r="F24" s="31"/>
      <c r="G24" s="89"/>
    </row>
    <row r="25" spans="1:13" x14ac:dyDescent="0.25">
      <c r="A25" s="27" t="s">
        <v>20</v>
      </c>
      <c r="B25" s="20">
        <f>[1]Notes!N6</f>
        <v>0</v>
      </c>
      <c r="C25" s="20">
        <f>[1]Notes!K6</f>
        <v>0</v>
      </c>
      <c r="D25" s="34">
        <f>IF(C18&lt;=0,0,B25/(C16/1000))</f>
        <v>0</v>
      </c>
      <c r="E25" s="35">
        <f>IF(C18&lt;=0,0,C25/(C16/1000))</f>
        <v>0</v>
      </c>
      <c r="F25" s="31"/>
    </row>
    <row r="26" spans="1:13" x14ac:dyDescent="0.25">
      <c r="A26" s="27" t="s">
        <v>21</v>
      </c>
      <c r="B26" s="20">
        <f>[1]Notes!N7</f>
        <v>23663804.730000019</v>
      </c>
      <c r="C26" s="20">
        <f>[1]Notes!K7</f>
        <v>396264.02</v>
      </c>
      <c r="D26" s="34">
        <f>IF(C18&lt;=0,0,B26/(C17/1000))</f>
        <v>66.846906016949205</v>
      </c>
      <c r="E26" s="35">
        <f>IF(C18&lt;=0,0,C26/(C17/1000))</f>
        <v>1.1193898870056498</v>
      </c>
      <c r="F26" s="31"/>
    </row>
    <row r="27" spans="1:13" x14ac:dyDescent="0.25">
      <c r="A27" s="27" t="s">
        <v>22</v>
      </c>
      <c r="B27" s="20">
        <f>[1]Notes!N8</f>
        <v>0</v>
      </c>
      <c r="C27" s="20">
        <f>[1]Notes!K8</f>
        <v>148643.92000000001</v>
      </c>
      <c r="D27" s="34">
        <f>IF(C19&lt;=0,0,B27/(C18/1000))</f>
        <v>0</v>
      </c>
      <c r="E27" s="35">
        <f>IF(C19&lt;=0,0,C27/(C18/1000))</f>
        <v>1.391666697874731</v>
      </c>
      <c r="F27" s="31"/>
    </row>
    <row r="28" spans="1:13" x14ac:dyDescent="0.25">
      <c r="A28" s="27" t="s">
        <v>23</v>
      </c>
      <c r="B28" s="20">
        <f>[1]Notes!N9</f>
        <v>0</v>
      </c>
      <c r="C28" s="20">
        <f>[1]Notes!K9</f>
        <v>0</v>
      </c>
      <c r="D28" s="34">
        <f>IF(C20&lt;=0,0,B28/(C19/1000))</f>
        <v>0</v>
      </c>
      <c r="E28" s="35">
        <f>IF(C20&lt;=0,0,C28/(C19/1000))</f>
        <v>0</v>
      </c>
      <c r="F28" s="31"/>
    </row>
    <row r="29" spans="1:13" ht="18.75" thickBot="1" x14ac:dyDescent="0.3">
      <c r="A29" s="36" t="s">
        <v>28</v>
      </c>
      <c r="B29" s="37">
        <f>SUM(B23:B28)</f>
        <v>23663804.730000019</v>
      </c>
      <c r="C29" s="37">
        <f>SUM(C23:C28)</f>
        <v>544907.94000000006</v>
      </c>
      <c r="D29" s="38"/>
      <c r="E29" s="29"/>
      <c r="F29" s="31"/>
    </row>
    <row r="30" spans="1:13" x14ac:dyDescent="0.25">
      <c r="B30" s="39"/>
      <c r="C30" s="39"/>
      <c r="D30" s="40"/>
      <c r="E30" s="39"/>
      <c r="F30" s="41"/>
    </row>
    <row r="31" spans="1:13" x14ac:dyDescent="0.25">
      <c r="A31" s="42"/>
      <c r="B31" s="43"/>
      <c r="C31" s="39"/>
      <c r="D31" s="39"/>
      <c r="E31" s="39"/>
      <c r="F31" s="41"/>
    </row>
    <row r="32" spans="1:13" x14ac:dyDescent="0.25">
      <c r="A32" s="3" t="s">
        <v>29</v>
      </c>
      <c r="E32" s="44"/>
    </row>
    <row r="33" spans="1:7" x14ac:dyDescent="0.25">
      <c r="E33" s="44"/>
      <c r="F33" s="45"/>
      <c r="G33" s="92"/>
    </row>
    <row r="34" spans="1:7" x14ac:dyDescent="0.25">
      <c r="A34" s="42" t="s">
        <v>30</v>
      </c>
      <c r="F34" s="45"/>
      <c r="G34" s="92"/>
    </row>
    <row r="35" spans="1:7" x14ac:dyDescent="0.25">
      <c r="A35" s="46" t="s">
        <v>31</v>
      </c>
      <c r="E35" s="47">
        <f>[1]Sources!B6</f>
        <v>1025004.46</v>
      </c>
      <c r="F35" s="48"/>
      <c r="G35" s="93"/>
    </row>
    <row r="36" spans="1:7" x14ac:dyDescent="0.25">
      <c r="A36" s="46" t="s">
        <v>32</v>
      </c>
      <c r="E36" s="49">
        <f>[1]Sources!B28</f>
        <v>0</v>
      </c>
      <c r="F36" s="48"/>
      <c r="G36" s="93"/>
    </row>
    <row r="37" spans="1:7" x14ac:dyDescent="0.25">
      <c r="A37" s="42" t="s">
        <v>33</v>
      </c>
      <c r="E37" s="47">
        <f>SUM(E35:E36)</f>
        <v>1025004.46</v>
      </c>
      <c r="F37" s="48"/>
      <c r="G37" s="93"/>
    </row>
    <row r="38" spans="1:7" x14ac:dyDescent="0.25">
      <c r="E38" s="50"/>
      <c r="F38" s="48"/>
      <c r="G38" s="93"/>
    </row>
    <row r="39" spans="1:7" x14ac:dyDescent="0.25">
      <c r="A39" s="42" t="s">
        <v>34</v>
      </c>
      <c r="E39" s="50"/>
      <c r="F39" s="48"/>
      <c r="G39" s="93"/>
    </row>
    <row r="40" spans="1:7" x14ac:dyDescent="0.25">
      <c r="A40" s="46" t="s">
        <v>35</v>
      </c>
      <c r="E40" s="47">
        <f>[1]Sources!B15</f>
        <v>24124992.34</v>
      </c>
      <c r="F40" s="48"/>
      <c r="G40" s="93"/>
    </row>
    <row r="41" spans="1:7" x14ac:dyDescent="0.25">
      <c r="A41" s="46" t="s">
        <v>36</v>
      </c>
      <c r="E41" s="49">
        <f>[1]Sources!B29</f>
        <v>0</v>
      </c>
      <c r="F41" s="48"/>
      <c r="G41" s="93"/>
    </row>
    <row r="42" spans="1:7" x14ac:dyDescent="0.25">
      <c r="A42" s="42" t="s">
        <v>37</v>
      </c>
      <c r="E42" s="47">
        <f>SUM(E40:E41)</f>
        <v>24124992.34</v>
      </c>
      <c r="F42" s="48"/>
      <c r="G42" s="93"/>
    </row>
    <row r="43" spans="1:7" x14ac:dyDescent="0.25">
      <c r="A43" s="46"/>
      <c r="E43" s="51"/>
      <c r="F43" s="48"/>
      <c r="G43" s="93"/>
    </row>
    <row r="44" spans="1:7" x14ac:dyDescent="0.25">
      <c r="A44" s="42" t="s">
        <v>38</v>
      </c>
      <c r="E44" s="47">
        <f>[1]Sources!B16</f>
        <v>208663.4</v>
      </c>
      <c r="F44" s="48"/>
      <c r="G44" s="93"/>
    </row>
    <row r="45" spans="1:7" x14ac:dyDescent="0.25">
      <c r="A45" s="42" t="s">
        <v>39</v>
      </c>
      <c r="E45" s="47">
        <f>IF([1]Sources!B7&lt;0,0,[1]Sources!B7)</f>
        <v>33614.660000000003</v>
      </c>
      <c r="F45" s="48"/>
      <c r="G45" s="93"/>
    </row>
    <row r="46" spans="1:7" x14ac:dyDescent="0.25">
      <c r="A46" s="42"/>
      <c r="E46" s="52"/>
      <c r="F46" s="48"/>
      <c r="G46" s="93"/>
    </row>
    <row r="47" spans="1:7" ht="18.75" thickBot="1" x14ac:dyDescent="0.3">
      <c r="A47" s="3" t="s">
        <v>40</v>
      </c>
      <c r="E47" s="53">
        <f>E37+E42+E44+E45</f>
        <v>25392274.859999999</v>
      </c>
      <c r="F47" s="48"/>
      <c r="G47" s="93"/>
    </row>
    <row r="48" spans="1:7" ht="18.75" thickTop="1" x14ac:dyDescent="0.25">
      <c r="E48" s="54"/>
      <c r="F48" s="48"/>
      <c r="G48" s="93"/>
    </row>
    <row r="49" spans="1:7" x14ac:dyDescent="0.25">
      <c r="A49" s="3" t="s">
        <v>41</v>
      </c>
      <c r="D49" s="55"/>
      <c r="E49" s="56"/>
      <c r="F49" s="48"/>
      <c r="G49" s="93"/>
    </row>
    <row r="50" spans="1:7" x14ac:dyDescent="0.25">
      <c r="D50" s="57" t="s">
        <v>42</v>
      </c>
      <c r="E50" s="57" t="s">
        <v>43</v>
      </c>
      <c r="F50" s="48"/>
      <c r="G50" s="93"/>
    </row>
    <row r="51" spans="1:7" x14ac:dyDescent="0.25">
      <c r="A51" s="42" t="s">
        <v>44</v>
      </c>
      <c r="D51" s="58">
        <f>[1]Collateral!C4</f>
        <v>41621</v>
      </c>
      <c r="E51" s="52">
        <f>Adj_BegBal</f>
        <v>503103401.50999999</v>
      </c>
      <c r="F51" s="48"/>
      <c r="G51" s="93"/>
    </row>
    <row r="52" spans="1:7" x14ac:dyDescent="0.25">
      <c r="A52" s="42" t="s">
        <v>45</v>
      </c>
      <c r="D52" s="59"/>
      <c r="E52" s="49">
        <f>D12-E12</f>
        <v>23663804.730000019</v>
      </c>
      <c r="F52" s="48"/>
      <c r="G52" s="93"/>
    </row>
    <row r="53" spans="1:7" x14ac:dyDescent="0.25">
      <c r="A53" s="42"/>
      <c r="D53" s="60">
        <f>[1]Collateral!C5</f>
        <v>40581</v>
      </c>
      <c r="E53" s="61">
        <f>E51-E52</f>
        <v>479439596.77999997</v>
      </c>
      <c r="F53" s="48"/>
      <c r="G53" s="93"/>
    </row>
    <row r="54" spans="1:7" x14ac:dyDescent="0.25">
      <c r="F54" s="48"/>
      <c r="G54" s="93"/>
    </row>
    <row r="55" spans="1:7" x14ac:dyDescent="0.25">
      <c r="A55" s="3" t="s">
        <v>46</v>
      </c>
      <c r="E55" s="55"/>
      <c r="F55" s="48"/>
      <c r="G55" s="93"/>
    </row>
    <row r="56" spans="1:7" x14ac:dyDescent="0.25">
      <c r="F56" s="48"/>
      <c r="G56" s="93"/>
    </row>
    <row r="57" spans="1:7" x14ac:dyDescent="0.25">
      <c r="A57" s="42" t="s">
        <v>40</v>
      </c>
      <c r="E57" s="62">
        <f>E47</f>
        <v>25392274.859999999</v>
      </c>
      <c r="F57" s="48"/>
      <c r="G57" s="93"/>
    </row>
    <row r="58" spans="1:7" x14ac:dyDescent="0.25">
      <c r="A58" s="42" t="s">
        <v>47</v>
      </c>
      <c r="E58" s="62">
        <f>'[1]Credit Support'!B6</f>
        <v>0</v>
      </c>
      <c r="F58" s="48"/>
      <c r="G58" s="93"/>
    </row>
    <row r="59" spans="1:7" x14ac:dyDescent="0.25">
      <c r="A59" s="42" t="s">
        <v>48</v>
      </c>
      <c r="E59" s="63">
        <f>SUM(E57:E58)</f>
        <v>25392274.859999999</v>
      </c>
      <c r="F59" s="48"/>
      <c r="G59" s="93"/>
    </row>
    <row r="60" spans="1:7" x14ac:dyDescent="0.25">
      <c r="F60" s="48"/>
      <c r="G60" s="93"/>
    </row>
    <row r="61" spans="1:7" x14ac:dyDescent="0.25">
      <c r="A61" s="42" t="s">
        <v>49</v>
      </c>
      <c r="E61" s="39">
        <f>[1]Waterfall!B9</f>
        <v>56474.85</v>
      </c>
      <c r="F61" s="48"/>
      <c r="G61" s="93"/>
    </row>
    <row r="62" spans="1:7" x14ac:dyDescent="0.25">
      <c r="F62" s="48"/>
      <c r="G62" s="93"/>
    </row>
    <row r="63" spans="1:7" x14ac:dyDescent="0.25">
      <c r="A63" s="42" t="s">
        <v>50</v>
      </c>
      <c r="F63" s="48"/>
      <c r="G63" s="93"/>
    </row>
    <row r="64" spans="1:7" x14ac:dyDescent="0.25">
      <c r="A64" s="46" t="s">
        <v>51</v>
      </c>
      <c r="E64" s="62">
        <f>ROUND([1]Waterfall!B10,2)</f>
        <v>431232.22</v>
      </c>
      <c r="F64" s="48"/>
      <c r="G64" s="93"/>
    </row>
    <row r="65" spans="1:7" x14ac:dyDescent="0.25">
      <c r="A65" s="46" t="s">
        <v>52</v>
      </c>
      <c r="E65" s="62">
        <f>ROUND([1]Waterfall!C10,2)</f>
        <v>431232.22</v>
      </c>
      <c r="F65" s="48"/>
      <c r="G65" s="93"/>
    </row>
    <row r="66" spans="1:7" x14ac:dyDescent="0.25">
      <c r="A66" s="46" t="s">
        <v>53</v>
      </c>
      <c r="E66" s="63">
        <f>[1]Waterfall!E10</f>
        <v>0</v>
      </c>
      <c r="F66" s="48"/>
      <c r="G66" s="93"/>
    </row>
    <row r="67" spans="1:7" x14ac:dyDescent="0.25">
      <c r="F67" s="48"/>
      <c r="G67" s="93"/>
    </row>
    <row r="68" spans="1:7" x14ac:dyDescent="0.25">
      <c r="A68" s="42" t="s">
        <v>54</v>
      </c>
      <c r="F68" s="48"/>
      <c r="G68" s="93"/>
    </row>
    <row r="69" spans="1:7" x14ac:dyDescent="0.25">
      <c r="A69" s="46" t="s">
        <v>55</v>
      </c>
      <c r="F69" s="48"/>
      <c r="G69" s="93"/>
    </row>
    <row r="70" spans="1:7" x14ac:dyDescent="0.25">
      <c r="A70" s="64" t="s">
        <v>56</v>
      </c>
      <c r="E70" s="62">
        <f>[1]Notes!I4</f>
        <v>0</v>
      </c>
      <c r="F70" s="48"/>
      <c r="G70" s="93"/>
    </row>
    <row r="71" spans="1:7" x14ac:dyDescent="0.25">
      <c r="A71" s="64" t="s">
        <v>57</v>
      </c>
      <c r="E71" s="62">
        <f>[1]Notes!J4</f>
        <v>0</v>
      </c>
      <c r="F71" s="48"/>
      <c r="G71" s="93"/>
    </row>
    <row r="72" spans="1:7" x14ac:dyDescent="0.25">
      <c r="A72" s="64" t="s">
        <v>58</v>
      </c>
      <c r="E72" s="62">
        <f>[1]Notes!H4</f>
        <v>0</v>
      </c>
      <c r="F72" s="48"/>
      <c r="G72" s="93"/>
    </row>
    <row r="73" spans="1:7" x14ac:dyDescent="0.25">
      <c r="A73" s="64"/>
      <c r="E73" s="62"/>
      <c r="F73" s="48"/>
      <c r="G73" s="93"/>
    </row>
    <row r="74" spans="1:7" x14ac:dyDescent="0.25">
      <c r="A74" s="64" t="s">
        <v>59</v>
      </c>
      <c r="E74" s="62">
        <f>[1]Notes!K4</f>
        <v>0</v>
      </c>
      <c r="F74" s="48"/>
      <c r="G74" s="93"/>
    </row>
    <row r="75" spans="1:7" x14ac:dyDescent="0.25">
      <c r="A75" s="64" t="s">
        <v>60</v>
      </c>
      <c r="E75" s="62">
        <f>[1]Notes!L4-[1]Notes!I4</f>
        <v>0</v>
      </c>
      <c r="F75" s="48"/>
      <c r="G75" s="93"/>
    </row>
    <row r="76" spans="1:7" x14ac:dyDescent="0.25">
      <c r="F76" s="48"/>
      <c r="G76" s="93"/>
    </row>
    <row r="77" spans="1:7" x14ac:dyDescent="0.25">
      <c r="A77" s="46" t="s">
        <v>61</v>
      </c>
      <c r="F77" s="48"/>
      <c r="G77" s="93"/>
    </row>
    <row r="78" spans="1:7" x14ac:dyDescent="0.25">
      <c r="A78" s="64" t="s">
        <v>62</v>
      </c>
      <c r="E78" s="62">
        <f>[1]Notes!I5</f>
        <v>0</v>
      </c>
      <c r="F78" s="48"/>
      <c r="G78" s="93"/>
    </row>
    <row r="79" spans="1:7" x14ac:dyDescent="0.25">
      <c r="A79" s="64" t="s">
        <v>63</v>
      </c>
      <c r="E79" s="62">
        <f>[1]Notes!J5</f>
        <v>0</v>
      </c>
      <c r="F79" s="48"/>
      <c r="G79" s="93"/>
    </row>
    <row r="80" spans="1:7" x14ac:dyDescent="0.25">
      <c r="A80" s="64" t="s">
        <v>64</v>
      </c>
      <c r="E80" s="62">
        <f>[1]Notes!H5</f>
        <v>0</v>
      </c>
      <c r="F80" s="48"/>
      <c r="G80" s="93"/>
    </row>
    <row r="81" spans="1:7" x14ac:dyDescent="0.25">
      <c r="A81" s="64"/>
      <c r="E81" s="62"/>
      <c r="F81" s="48"/>
      <c r="G81" s="93"/>
    </row>
    <row r="82" spans="1:7" x14ac:dyDescent="0.25">
      <c r="A82" s="64" t="s">
        <v>65</v>
      </c>
      <c r="E82" s="62">
        <f>[1]Notes!K5</f>
        <v>0</v>
      </c>
      <c r="F82" s="48"/>
      <c r="G82" s="93"/>
    </row>
    <row r="83" spans="1:7" x14ac:dyDescent="0.25">
      <c r="A83" s="64" t="s">
        <v>66</v>
      </c>
      <c r="E83" s="62">
        <f>[1]Notes!L5-[1]Notes!I5</f>
        <v>0</v>
      </c>
      <c r="F83" s="48"/>
      <c r="G83" s="93"/>
    </row>
    <row r="84" spans="1:7" x14ac:dyDescent="0.25">
      <c r="A84" s="64"/>
      <c r="F84" s="48"/>
      <c r="G84" s="93"/>
    </row>
    <row r="85" spans="1:7" x14ac:dyDescent="0.25">
      <c r="A85" s="46" t="s">
        <v>67</v>
      </c>
      <c r="F85" s="48"/>
      <c r="G85" s="93"/>
    </row>
    <row r="86" spans="1:7" x14ac:dyDescent="0.25">
      <c r="A86" s="64" t="s">
        <v>68</v>
      </c>
      <c r="E86" s="62">
        <f>[1]Notes!I6</f>
        <v>0</v>
      </c>
      <c r="F86" s="48"/>
      <c r="G86" s="93"/>
    </row>
    <row r="87" spans="1:7" x14ac:dyDescent="0.25">
      <c r="A87" s="64" t="s">
        <v>69</v>
      </c>
      <c r="E87" s="62">
        <f>[1]Notes!J6</f>
        <v>0</v>
      </c>
      <c r="F87" s="48"/>
      <c r="G87" s="93"/>
    </row>
    <row r="88" spans="1:7" x14ac:dyDescent="0.25">
      <c r="A88" s="64" t="s">
        <v>70</v>
      </c>
      <c r="E88" s="62">
        <f>[1]Notes!H6</f>
        <v>0</v>
      </c>
      <c r="F88" s="48"/>
      <c r="G88" s="93"/>
    </row>
    <row r="89" spans="1:7" x14ac:dyDescent="0.25">
      <c r="A89" s="64"/>
      <c r="E89" s="62"/>
      <c r="F89" s="48"/>
      <c r="G89" s="93"/>
    </row>
    <row r="90" spans="1:7" x14ac:dyDescent="0.25">
      <c r="A90" s="64" t="s">
        <v>71</v>
      </c>
      <c r="E90" s="62">
        <f>[1]Notes!K6</f>
        <v>0</v>
      </c>
      <c r="F90" s="48"/>
      <c r="G90" s="93"/>
    </row>
    <row r="91" spans="1:7" x14ac:dyDescent="0.25">
      <c r="A91" s="64" t="s">
        <v>72</v>
      </c>
      <c r="E91" s="62">
        <f>[1]Notes!L6-[1]Notes!I6</f>
        <v>0</v>
      </c>
      <c r="F91" s="48"/>
      <c r="G91" s="93"/>
    </row>
    <row r="92" spans="1:7" x14ac:dyDescent="0.25">
      <c r="A92" s="64"/>
      <c r="F92" s="48"/>
      <c r="G92" s="93"/>
    </row>
    <row r="93" spans="1:7" x14ac:dyDescent="0.25">
      <c r="A93" s="46" t="s">
        <v>73</v>
      </c>
      <c r="F93" s="48"/>
      <c r="G93" s="93"/>
    </row>
    <row r="94" spans="1:7" x14ac:dyDescent="0.25">
      <c r="A94" s="64" t="s">
        <v>74</v>
      </c>
      <c r="E94" s="62">
        <f>[1]Notes!I7</f>
        <v>0</v>
      </c>
      <c r="F94" s="48"/>
      <c r="G94" s="93"/>
    </row>
    <row r="95" spans="1:7" x14ac:dyDescent="0.25">
      <c r="A95" s="64" t="s">
        <v>75</v>
      </c>
      <c r="E95" s="62">
        <f>[1]Notes!J7</f>
        <v>0</v>
      </c>
      <c r="F95" s="48"/>
      <c r="G95" s="93"/>
    </row>
    <row r="96" spans="1:7" x14ac:dyDescent="0.25">
      <c r="A96" s="64" t="s">
        <v>76</v>
      </c>
      <c r="E96" s="62">
        <f>[1]Notes!H7</f>
        <v>396264.02</v>
      </c>
      <c r="F96" s="48"/>
      <c r="G96" s="93"/>
    </row>
    <row r="97" spans="1:7" x14ac:dyDescent="0.25">
      <c r="A97" s="64"/>
      <c r="E97" s="62"/>
      <c r="F97" s="48"/>
      <c r="G97" s="93"/>
    </row>
    <row r="98" spans="1:7" x14ac:dyDescent="0.25">
      <c r="A98" s="64" t="s">
        <v>77</v>
      </c>
      <c r="E98" s="62">
        <f>[1]Notes!K7</f>
        <v>396264.02</v>
      </c>
      <c r="F98" s="48"/>
      <c r="G98" s="93"/>
    </row>
    <row r="99" spans="1:7" x14ac:dyDescent="0.25">
      <c r="A99" s="64" t="s">
        <v>78</v>
      </c>
      <c r="E99" s="62">
        <f>[1]Notes!L7-[1]Notes!I7</f>
        <v>0</v>
      </c>
      <c r="F99" s="48"/>
      <c r="G99" s="93"/>
    </row>
    <row r="100" spans="1:7" x14ac:dyDescent="0.25">
      <c r="F100" s="48"/>
      <c r="G100" s="93"/>
    </row>
    <row r="101" spans="1:7" x14ac:dyDescent="0.25">
      <c r="A101" s="46" t="s">
        <v>79</v>
      </c>
      <c r="F101" s="48"/>
      <c r="G101" s="93"/>
    </row>
    <row r="102" spans="1:7" x14ac:dyDescent="0.25">
      <c r="A102" s="64" t="s">
        <v>80</v>
      </c>
      <c r="E102" s="62">
        <f>[1]Notes!I8</f>
        <v>0</v>
      </c>
      <c r="F102" s="48"/>
      <c r="G102" s="93"/>
    </row>
    <row r="103" spans="1:7" x14ac:dyDescent="0.25">
      <c r="A103" s="64" t="s">
        <v>81</v>
      </c>
      <c r="E103" s="62">
        <f>[1]Notes!J8</f>
        <v>0</v>
      </c>
      <c r="F103" s="48"/>
      <c r="G103" s="93"/>
    </row>
    <row r="104" spans="1:7" x14ac:dyDescent="0.25">
      <c r="A104" s="64" t="s">
        <v>82</v>
      </c>
      <c r="E104" s="62">
        <f>[1]Notes!H8</f>
        <v>148643.92000000001</v>
      </c>
      <c r="F104" s="48"/>
      <c r="G104" s="93"/>
    </row>
    <row r="105" spans="1:7" x14ac:dyDescent="0.25">
      <c r="A105" s="64"/>
      <c r="E105" s="62"/>
      <c r="F105" s="48"/>
      <c r="G105" s="93"/>
    </row>
    <row r="106" spans="1:7" x14ac:dyDescent="0.25">
      <c r="A106" s="64" t="s">
        <v>83</v>
      </c>
      <c r="E106" s="62">
        <f>[1]Notes!K8</f>
        <v>148643.92000000001</v>
      </c>
      <c r="F106" s="48"/>
      <c r="G106" s="93"/>
    </row>
    <row r="107" spans="1:7" x14ac:dyDescent="0.25">
      <c r="A107" s="64" t="s">
        <v>84</v>
      </c>
      <c r="E107" s="62">
        <f>[1]Notes!L8-[1]Notes!I8</f>
        <v>0</v>
      </c>
      <c r="F107" s="48"/>
      <c r="G107" s="93"/>
    </row>
    <row r="108" spans="1:7" x14ac:dyDescent="0.25">
      <c r="A108" s="64"/>
      <c r="E108" s="39"/>
      <c r="F108" s="48"/>
      <c r="G108" s="93"/>
    </row>
    <row r="109" spans="1:7" x14ac:dyDescent="0.25">
      <c r="A109" s="46" t="s">
        <v>85</v>
      </c>
      <c r="F109" s="48"/>
      <c r="G109" s="93"/>
    </row>
    <row r="110" spans="1:7" x14ac:dyDescent="0.25">
      <c r="A110" s="64" t="s">
        <v>86</v>
      </c>
      <c r="E110" s="63">
        <f>E72+E80+E88+E96+E104</f>
        <v>544907.94000000006</v>
      </c>
      <c r="F110" s="48"/>
      <c r="G110" s="93"/>
    </row>
    <row r="111" spans="1:7" x14ac:dyDescent="0.25">
      <c r="A111" s="64" t="s">
        <v>87</v>
      </c>
      <c r="E111" s="63">
        <f>E74+E82+E90+E98+E106</f>
        <v>544907.94000000006</v>
      </c>
      <c r="F111" s="48"/>
      <c r="G111" s="93"/>
    </row>
    <row r="112" spans="1:7" x14ac:dyDescent="0.25">
      <c r="A112" s="64" t="s">
        <v>88</v>
      </c>
      <c r="E112" s="63">
        <f>E70+E78+E94+E102</f>
        <v>0</v>
      </c>
      <c r="F112" s="48"/>
      <c r="G112" s="93"/>
    </row>
    <row r="113" spans="1:7" x14ac:dyDescent="0.25">
      <c r="A113" s="64" t="s">
        <v>89</v>
      </c>
      <c r="E113" s="63">
        <f>E75+E83+E99+E107</f>
        <v>0</v>
      </c>
      <c r="F113" s="48"/>
      <c r="G113" s="93"/>
    </row>
    <row r="114" spans="1:7" x14ac:dyDescent="0.25">
      <c r="F114" s="48"/>
      <c r="G114" s="93"/>
    </row>
    <row r="115" spans="1:7" x14ac:dyDescent="0.25">
      <c r="A115" s="42" t="s">
        <v>90</v>
      </c>
      <c r="E115" s="65">
        <f>Avail_Amt-SUM([1]Waterfall!C9:C17)</f>
        <v>24359659.85055</v>
      </c>
      <c r="F115" s="48"/>
      <c r="G115" s="93"/>
    </row>
    <row r="116" spans="1:7" x14ac:dyDescent="0.25">
      <c r="A116" s="46"/>
      <c r="F116" s="48"/>
      <c r="G116" s="93"/>
    </row>
    <row r="117" spans="1:7" x14ac:dyDescent="0.25">
      <c r="A117" s="42" t="s">
        <v>91</v>
      </c>
      <c r="E117" s="66">
        <f>SUM([1]Notes!N4:N8)</f>
        <v>23663804.730000019</v>
      </c>
      <c r="F117" s="48"/>
      <c r="G117" s="93"/>
    </row>
    <row r="118" spans="1:7" x14ac:dyDescent="0.25">
      <c r="A118" s="42"/>
      <c r="F118" s="48"/>
      <c r="G118" s="93"/>
    </row>
    <row r="119" spans="1:7" x14ac:dyDescent="0.25">
      <c r="A119" s="46" t="s">
        <v>92</v>
      </c>
      <c r="E119" s="62">
        <f>SUM([1]Notes!M4:M8)</f>
        <v>0</v>
      </c>
      <c r="F119" s="48"/>
      <c r="G119" s="93"/>
    </row>
    <row r="120" spans="1:7" x14ac:dyDescent="0.25">
      <c r="A120" s="46" t="s">
        <v>93</v>
      </c>
      <c r="E120" s="67">
        <f>SUM([1]Notes!N4:N8)</f>
        <v>23663804.730000019</v>
      </c>
      <c r="F120" s="48"/>
      <c r="G120" s="93"/>
    </row>
    <row r="121" spans="1:7" x14ac:dyDescent="0.25">
      <c r="A121" s="46" t="s">
        <v>94</v>
      </c>
      <c r="E121" s="63">
        <f>SUM([1]Notes!O4:O8)-SUM([1]Notes!M4:M8)</f>
        <v>0</v>
      </c>
      <c r="F121" s="48"/>
      <c r="G121" s="93"/>
    </row>
    <row r="122" spans="1:7" x14ac:dyDescent="0.25">
      <c r="A122" s="46"/>
      <c r="E122" s="65"/>
      <c r="F122" s="48"/>
      <c r="G122" s="93"/>
    </row>
    <row r="123" spans="1:7" x14ac:dyDescent="0.25">
      <c r="A123" s="42" t="s">
        <v>95</v>
      </c>
      <c r="E123" s="63">
        <f>[1]Notes!N9</f>
        <v>0</v>
      </c>
      <c r="F123" s="48"/>
      <c r="G123" s="93"/>
    </row>
    <row r="124" spans="1:7" x14ac:dyDescent="0.25">
      <c r="A124" s="42"/>
      <c r="E124" s="68"/>
      <c r="F124" s="48"/>
      <c r="G124" s="93"/>
    </row>
    <row r="125" spans="1:7" x14ac:dyDescent="0.25">
      <c r="A125" s="46" t="s">
        <v>96</v>
      </c>
      <c r="E125" s="62">
        <f>[1]Notes!M9</f>
        <v>0</v>
      </c>
      <c r="F125" s="48"/>
      <c r="G125" s="93"/>
    </row>
    <row r="126" spans="1:7" x14ac:dyDescent="0.25">
      <c r="A126" s="46" t="s">
        <v>97</v>
      </c>
      <c r="E126" s="63">
        <f>[1]Notes!N9</f>
        <v>0</v>
      </c>
      <c r="F126" s="48"/>
      <c r="G126" s="93"/>
    </row>
    <row r="127" spans="1:7" x14ac:dyDescent="0.25">
      <c r="A127" s="46" t="s">
        <v>98</v>
      </c>
      <c r="E127" s="63">
        <f>[1]Notes!O9-[1]Notes!M9</f>
        <v>0</v>
      </c>
      <c r="F127" s="48"/>
      <c r="G127" s="93"/>
    </row>
    <row r="128" spans="1:7" x14ac:dyDescent="0.25">
      <c r="A128" s="46"/>
      <c r="E128" s="65"/>
      <c r="F128" s="48"/>
      <c r="G128" s="93"/>
    </row>
    <row r="129" spans="1:7" x14ac:dyDescent="0.25">
      <c r="A129" s="42" t="s">
        <v>99</v>
      </c>
      <c r="E129" s="63">
        <f>Avail_Amt-SUM([1]Waterfall!C9:C22)</f>
        <v>695855.12054998055</v>
      </c>
      <c r="F129" s="48"/>
      <c r="G129" s="93"/>
    </row>
    <row r="130" spans="1:7" x14ac:dyDescent="0.25">
      <c r="A130" s="46" t="s">
        <v>100</v>
      </c>
      <c r="E130" s="62">
        <f>[1]Waterfall!C23</f>
        <v>0</v>
      </c>
      <c r="F130" s="48"/>
      <c r="G130" s="93"/>
    </row>
    <row r="131" spans="1:7" x14ac:dyDescent="0.25">
      <c r="A131" s="42" t="s">
        <v>101</v>
      </c>
      <c r="E131" s="63">
        <f>E129-E130</f>
        <v>695855.12054998055</v>
      </c>
      <c r="F131" s="48"/>
      <c r="G131" s="93"/>
    </row>
    <row r="132" spans="1:7" x14ac:dyDescent="0.25">
      <c r="F132" s="48"/>
      <c r="G132" s="93"/>
    </row>
    <row r="133" spans="1:7" hidden="1" x14ac:dyDescent="0.25">
      <c r="A133" s="3" t="s">
        <v>102</v>
      </c>
      <c r="F133" s="48"/>
      <c r="G133" s="93"/>
    </row>
    <row r="134" spans="1:7" hidden="1" x14ac:dyDescent="0.25">
      <c r="F134" s="48"/>
      <c r="G134" s="93"/>
    </row>
    <row r="135" spans="1:7" hidden="1" x14ac:dyDescent="0.25">
      <c r="A135" s="42" t="s">
        <v>103</v>
      </c>
      <c r="E135" s="62">
        <f>'[1]Credit Support'!B12</f>
        <v>0</v>
      </c>
      <c r="F135" s="48"/>
      <c r="G135" s="93"/>
    </row>
    <row r="136" spans="1:7" hidden="1" x14ac:dyDescent="0.25">
      <c r="A136" s="42" t="s">
        <v>104</v>
      </c>
      <c r="E136" s="69">
        <f>'[1]Credit Support'!B13</f>
        <v>0</v>
      </c>
      <c r="F136" s="48"/>
      <c r="G136" s="93"/>
    </row>
    <row r="137" spans="1:7" hidden="1" x14ac:dyDescent="0.25">
      <c r="A137" s="42" t="s">
        <v>105</v>
      </c>
      <c r="E137" s="63">
        <f>'[1]Credit Support'!B14</f>
        <v>0</v>
      </c>
      <c r="F137" s="48"/>
      <c r="G137" s="93"/>
    </row>
    <row r="138" spans="1:7" hidden="1" x14ac:dyDescent="0.25">
      <c r="A138" s="42"/>
      <c r="E138" s="65"/>
      <c r="F138" s="48"/>
      <c r="G138" s="93"/>
    </row>
    <row r="139" spans="1:7" hidden="1" x14ac:dyDescent="0.25">
      <c r="A139" s="42"/>
      <c r="E139" s="65"/>
      <c r="F139" s="48"/>
      <c r="G139" s="93"/>
    </row>
    <row r="140" spans="1:7" x14ac:dyDescent="0.25">
      <c r="F140" s="48"/>
      <c r="G140" s="93"/>
    </row>
    <row r="141" spans="1:7" x14ac:dyDescent="0.25">
      <c r="A141" s="3" t="s">
        <v>106</v>
      </c>
      <c r="F141" s="48"/>
      <c r="G141" s="93"/>
    </row>
    <row r="142" spans="1:7" x14ac:dyDescent="0.25">
      <c r="F142" s="48"/>
      <c r="G142" s="93"/>
    </row>
    <row r="143" spans="1:7" x14ac:dyDescent="0.25">
      <c r="A143" s="42" t="s">
        <v>107</v>
      </c>
      <c r="E143" s="63">
        <f>'[1]Initial Data'!D15</f>
        <v>3075027.06</v>
      </c>
      <c r="F143" s="48"/>
      <c r="G143" s="93"/>
    </row>
    <row r="144" spans="1:7" x14ac:dyDescent="0.25">
      <c r="A144" s="42" t="s">
        <v>108</v>
      </c>
      <c r="E144" s="63">
        <f>'[1]Credit Support'!B8</f>
        <v>3075027.0635999995</v>
      </c>
      <c r="F144" s="70"/>
      <c r="G144" s="93"/>
    </row>
    <row r="145" spans="1:256" x14ac:dyDescent="0.25">
      <c r="A145" s="42" t="s">
        <v>109</v>
      </c>
      <c r="E145" s="62">
        <f>'[1]Credit Support'!B4</f>
        <v>3075027.0636</v>
      </c>
      <c r="F145" s="48"/>
      <c r="G145" s="93"/>
    </row>
    <row r="146" spans="1:256" s="2" customFormat="1" x14ac:dyDescent="0.25">
      <c r="A146" s="71" t="s">
        <v>110</v>
      </c>
      <c r="B146" s="71"/>
      <c r="C146" s="71"/>
      <c r="D146" s="71"/>
      <c r="E146" s="62">
        <f>'[1]Credit Support'!B5</f>
        <v>0</v>
      </c>
      <c r="F146" s="4"/>
      <c r="G146" s="93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  <c r="AM146" s="71"/>
      <c r="AN146" s="71"/>
      <c r="AO146" s="71"/>
      <c r="AP146" s="71"/>
      <c r="AQ146" s="71"/>
      <c r="AR146" s="71"/>
      <c r="AS146" s="71"/>
      <c r="AT146" s="71"/>
      <c r="AU146" s="71"/>
      <c r="AV146" s="71"/>
      <c r="AW146" s="71"/>
      <c r="AX146" s="71"/>
      <c r="AY146" s="71"/>
      <c r="AZ146" s="71"/>
      <c r="BA146" s="71"/>
      <c r="BB146" s="71"/>
      <c r="BC146" s="71"/>
      <c r="BD146" s="71"/>
      <c r="BE146" s="71"/>
      <c r="BF146" s="71"/>
      <c r="BG146" s="71"/>
      <c r="BH146" s="71"/>
      <c r="BI146" s="71"/>
      <c r="BJ146" s="71"/>
      <c r="BK146" s="71"/>
      <c r="BL146" s="71"/>
      <c r="BM146" s="71"/>
      <c r="BN146" s="71"/>
      <c r="BO146" s="71"/>
      <c r="BP146" s="71"/>
      <c r="BQ146" s="71"/>
      <c r="BR146" s="71"/>
      <c r="BS146" s="71"/>
      <c r="BT146" s="71"/>
      <c r="BU146" s="71"/>
      <c r="BV146" s="71"/>
      <c r="BW146" s="71"/>
      <c r="BX146" s="71"/>
      <c r="BY146" s="71"/>
      <c r="BZ146" s="71"/>
      <c r="CA146" s="71"/>
      <c r="CB146" s="71"/>
      <c r="CC146" s="71"/>
      <c r="CD146" s="71"/>
      <c r="CE146" s="71"/>
      <c r="CF146" s="71"/>
      <c r="CG146" s="71"/>
      <c r="CH146" s="71"/>
      <c r="CI146" s="71"/>
      <c r="CJ146" s="71"/>
      <c r="CK146" s="71"/>
      <c r="CL146" s="71"/>
      <c r="CM146" s="71"/>
      <c r="CN146" s="71"/>
      <c r="CO146" s="71"/>
      <c r="CP146" s="71"/>
      <c r="CQ146" s="71"/>
      <c r="CR146" s="71"/>
      <c r="CS146" s="71"/>
      <c r="CT146" s="71"/>
      <c r="CU146" s="71"/>
      <c r="CV146" s="71"/>
      <c r="CW146" s="71"/>
      <c r="CX146" s="71"/>
      <c r="CY146" s="71"/>
      <c r="CZ146" s="71"/>
      <c r="DA146" s="71"/>
      <c r="DB146" s="71"/>
      <c r="DC146" s="71"/>
      <c r="DD146" s="71"/>
      <c r="DE146" s="71"/>
      <c r="DF146" s="71"/>
      <c r="DG146" s="71"/>
      <c r="DH146" s="71"/>
      <c r="DI146" s="71"/>
      <c r="DJ146" s="71"/>
      <c r="DK146" s="71"/>
      <c r="DL146" s="71"/>
      <c r="DM146" s="71"/>
      <c r="DN146" s="71"/>
      <c r="DO146" s="71"/>
      <c r="DP146" s="71"/>
      <c r="DQ146" s="71"/>
      <c r="DR146" s="71"/>
      <c r="DS146" s="71"/>
      <c r="DT146" s="71"/>
      <c r="DU146" s="71"/>
      <c r="DV146" s="71"/>
      <c r="DW146" s="71"/>
      <c r="DX146" s="71"/>
      <c r="DY146" s="71"/>
      <c r="DZ146" s="71"/>
      <c r="EA146" s="71"/>
      <c r="EB146" s="71"/>
      <c r="EC146" s="71"/>
      <c r="ED146" s="71"/>
      <c r="EE146" s="71"/>
      <c r="EF146" s="71"/>
      <c r="EG146" s="71"/>
      <c r="EH146" s="71"/>
      <c r="EI146" s="71"/>
      <c r="EJ146" s="71"/>
      <c r="EK146" s="71"/>
      <c r="EL146" s="71"/>
      <c r="EM146" s="71"/>
      <c r="EN146" s="71"/>
      <c r="EO146" s="71"/>
      <c r="EP146" s="71"/>
      <c r="EQ146" s="71"/>
      <c r="ER146" s="71"/>
      <c r="ES146" s="71"/>
      <c r="ET146" s="71"/>
      <c r="EU146" s="71"/>
      <c r="EV146" s="71"/>
      <c r="EW146" s="71"/>
      <c r="EX146" s="71"/>
      <c r="EY146" s="71"/>
      <c r="EZ146" s="71"/>
      <c r="FA146" s="71"/>
      <c r="FB146" s="71"/>
      <c r="FC146" s="71"/>
      <c r="FD146" s="71"/>
      <c r="FE146" s="71"/>
      <c r="FF146" s="71"/>
      <c r="FG146" s="71"/>
      <c r="FH146" s="71"/>
      <c r="FI146" s="71"/>
      <c r="FJ146" s="71"/>
      <c r="FK146" s="71"/>
      <c r="FL146" s="71"/>
      <c r="FM146" s="71"/>
      <c r="FN146" s="71"/>
      <c r="FO146" s="71"/>
      <c r="FP146" s="71"/>
      <c r="FQ146" s="71"/>
      <c r="FR146" s="71"/>
      <c r="FS146" s="71"/>
      <c r="FT146" s="71"/>
      <c r="FU146" s="71"/>
      <c r="FV146" s="71"/>
      <c r="FW146" s="71"/>
      <c r="FX146" s="71"/>
      <c r="FY146" s="71"/>
      <c r="FZ146" s="71"/>
      <c r="GA146" s="71"/>
      <c r="GB146" s="71"/>
      <c r="GC146" s="71"/>
      <c r="GD146" s="71"/>
      <c r="GE146" s="71"/>
      <c r="GF146" s="71"/>
      <c r="GG146" s="71"/>
      <c r="GH146" s="71"/>
      <c r="GI146" s="71"/>
      <c r="GJ146" s="71"/>
      <c r="GK146" s="71"/>
      <c r="GL146" s="71"/>
      <c r="GM146" s="71"/>
      <c r="GN146" s="71"/>
      <c r="GO146" s="71"/>
      <c r="GP146" s="71"/>
      <c r="GQ146" s="71"/>
      <c r="GR146" s="71"/>
      <c r="GS146" s="71"/>
      <c r="GT146" s="71"/>
      <c r="GU146" s="71"/>
      <c r="GV146" s="71"/>
      <c r="GW146" s="71"/>
      <c r="GX146" s="71"/>
      <c r="GY146" s="71"/>
      <c r="GZ146" s="71"/>
      <c r="HA146" s="71"/>
      <c r="HB146" s="71"/>
      <c r="HC146" s="71"/>
      <c r="HD146" s="71"/>
      <c r="HE146" s="71"/>
      <c r="HF146" s="71"/>
      <c r="HG146" s="71"/>
      <c r="HH146" s="71"/>
      <c r="HI146" s="71"/>
      <c r="HJ146" s="71"/>
      <c r="HK146" s="71"/>
      <c r="HL146" s="71"/>
      <c r="HM146" s="71"/>
      <c r="HN146" s="71"/>
      <c r="HO146" s="71"/>
      <c r="HP146" s="71"/>
      <c r="HQ146" s="71"/>
      <c r="HR146" s="71"/>
      <c r="HS146" s="71"/>
      <c r="HT146" s="71"/>
      <c r="HU146" s="71"/>
      <c r="HV146" s="71"/>
      <c r="HW146" s="71"/>
      <c r="HX146" s="71"/>
      <c r="HY146" s="71"/>
      <c r="HZ146" s="71"/>
      <c r="IA146" s="71"/>
      <c r="IB146" s="71"/>
      <c r="IC146" s="71"/>
      <c r="ID146" s="71"/>
      <c r="IE146" s="71"/>
      <c r="IF146" s="71"/>
      <c r="IG146" s="71"/>
      <c r="IH146" s="71"/>
      <c r="II146" s="71"/>
      <c r="IJ146" s="71"/>
      <c r="IK146" s="71"/>
      <c r="IL146" s="71"/>
      <c r="IM146" s="71"/>
      <c r="IN146" s="71"/>
      <c r="IO146" s="71"/>
      <c r="IP146" s="71"/>
      <c r="IQ146" s="71"/>
      <c r="IR146" s="71"/>
      <c r="IS146" s="71"/>
      <c r="IT146" s="71"/>
      <c r="IU146" s="71"/>
      <c r="IV146" s="71"/>
    </row>
    <row r="147" spans="1:256" x14ac:dyDescent="0.25">
      <c r="A147" s="42" t="s">
        <v>111</v>
      </c>
      <c r="E147" s="63">
        <f>'[1]Credit Support'!B7</f>
        <v>3075027.0636</v>
      </c>
      <c r="F147" s="48"/>
      <c r="G147" s="93"/>
    </row>
    <row r="148" spans="1:256" x14ac:dyDescent="0.25">
      <c r="F148" s="48"/>
      <c r="G148" s="93"/>
    </row>
    <row r="149" spans="1:256" x14ac:dyDescent="0.25">
      <c r="A149" s="42" t="s">
        <v>112</v>
      </c>
      <c r="D149" s="72"/>
      <c r="E149" s="65">
        <f>E144</f>
        <v>3075027.0635999995</v>
      </c>
      <c r="F149" s="48"/>
      <c r="G149" s="93"/>
    </row>
    <row r="150" spans="1:256" x14ac:dyDescent="0.25">
      <c r="F150" s="48"/>
      <c r="G150" s="93"/>
    </row>
    <row r="151" spans="1:256" x14ac:dyDescent="0.25">
      <c r="A151" s="3" t="s">
        <v>113</v>
      </c>
      <c r="F151" s="48"/>
      <c r="G151" s="93"/>
    </row>
    <row r="152" spans="1:256" x14ac:dyDescent="0.25">
      <c r="F152" s="48"/>
      <c r="G152" s="93"/>
    </row>
    <row r="153" spans="1:256" x14ac:dyDescent="0.25">
      <c r="A153" s="42" t="s">
        <v>114</v>
      </c>
      <c r="E153" s="73">
        <f>[1]Sources!B31</f>
        <v>2.3474259899999999E-2</v>
      </c>
      <c r="F153" s="48"/>
      <c r="G153" s="93"/>
    </row>
    <row r="154" spans="1:256" x14ac:dyDescent="0.25">
      <c r="A154" s="42" t="s">
        <v>115</v>
      </c>
      <c r="E154" s="74">
        <f>[1]Sources!B32</f>
        <v>34.363912999999997</v>
      </c>
      <c r="F154" s="48"/>
      <c r="G154" s="93"/>
    </row>
    <row r="155" spans="1:256" x14ac:dyDescent="0.25">
      <c r="F155" s="48"/>
      <c r="G155" s="93"/>
    </row>
    <row r="156" spans="1:256" x14ac:dyDescent="0.25">
      <c r="D156" s="57" t="s">
        <v>43</v>
      </c>
      <c r="E156" s="57" t="s">
        <v>42</v>
      </c>
      <c r="F156" s="48"/>
      <c r="G156" s="93"/>
    </row>
    <row r="157" spans="1:256" x14ac:dyDescent="0.25">
      <c r="A157" s="42" t="s">
        <v>116</v>
      </c>
      <c r="D157" s="63">
        <f>[1]Collateral!C19</f>
        <v>558021.6</v>
      </c>
      <c r="E157" s="3">
        <f>+[1]Collateral!B19</f>
        <v>41</v>
      </c>
      <c r="F157" s="94"/>
      <c r="G157" s="93"/>
    </row>
    <row r="158" spans="1:256" x14ac:dyDescent="0.25">
      <c r="A158" s="42" t="s">
        <v>117</v>
      </c>
      <c r="D158" s="69">
        <f>[1]Sources!B16</f>
        <v>208663.4</v>
      </c>
      <c r="F158" s="48"/>
      <c r="G158" s="93"/>
    </row>
    <row r="159" spans="1:256" x14ac:dyDescent="0.25">
      <c r="A159" s="3" t="s">
        <v>118</v>
      </c>
      <c r="D159" s="65">
        <f>+D157-D158</f>
        <v>349358.19999999995</v>
      </c>
    </row>
    <row r="160" spans="1:256" x14ac:dyDescent="0.25">
      <c r="A160" s="42" t="s">
        <v>119</v>
      </c>
      <c r="D160" s="63">
        <f>Coll_BegBal</f>
        <v>517478663.33999997</v>
      </c>
      <c r="F160" s="94"/>
      <c r="G160" s="93"/>
    </row>
    <row r="161" spans="1:7" x14ac:dyDescent="0.25">
      <c r="F161" s="94"/>
      <c r="G161" s="93"/>
    </row>
    <row r="162" spans="1:7" x14ac:dyDescent="0.25">
      <c r="A162" s="42" t="s">
        <v>120</v>
      </c>
      <c r="D162" s="76">
        <f>[1]Sources!B34</f>
        <v>6.0667688000000004E-3</v>
      </c>
      <c r="F162" s="94"/>
      <c r="G162" s="93"/>
    </row>
    <row r="163" spans="1:7" x14ac:dyDescent="0.25">
      <c r="A163" s="42" t="s">
        <v>121</v>
      </c>
      <c r="D163" s="76">
        <f>[1]Sources!B35</f>
        <v>6.3390340000000003E-4</v>
      </c>
      <c r="F163" s="94"/>
      <c r="G163" s="93"/>
    </row>
    <row r="164" spans="1:7" x14ac:dyDescent="0.25">
      <c r="A164" s="42" t="s">
        <v>122</v>
      </c>
      <c r="D164" s="76">
        <f>[1]Sources!B36</f>
        <v>-1.0796565E-3</v>
      </c>
      <c r="F164" s="94"/>
      <c r="G164" s="93"/>
    </row>
    <row r="165" spans="1:7" x14ac:dyDescent="0.25">
      <c r="A165" s="42" t="s">
        <v>123</v>
      </c>
      <c r="D165" s="76">
        <f>IF(D160&lt;=0,0,12*(D157-D158)/D160)</f>
        <v>8.1013937327219336E-3</v>
      </c>
      <c r="F165" s="48"/>
      <c r="G165" s="93"/>
    </row>
    <row r="166" spans="1:7" x14ac:dyDescent="0.25">
      <c r="A166" s="42" t="s">
        <v>124</v>
      </c>
      <c r="D166" s="73">
        <f>AVERAGE(D162:D165)</f>
        <v>3.4306023581804836E-3</v>
      </c>
      <c r="F166" s="48"/>
      <c r="G166" s="93"/>
    </row>
    <row r="167" spans="1:7" x14ac:dyDescent="0.25">
      <c r="A167" s="42"/>
      <c r="F167" s="48"/>
      <c r="G167" s="93"/>
    </row>
    <row r="168" spans="1:7" x14ac:dyDescent="0.25">
      <c r="A168" s="42" t="s">
        <v>125</v>
      </c>
      <c r="D168" s="65">
        <f>[1]Collateral!C20</f>
        <v>7418194.0399999991</v>
      </c>
      <c r="F168" s="48"/>
      <c r="G168" s="93"/>
    </row>
    <row r="169" spans="1:7" x14ac:dyDescent="0.25">
      <c r="A169" s="42"/>
      <c r="F169" s="48"/>
      <c r="G169" s="93"/>
    </row>
    <row r="170" spans="1:7" ht="36" x14ac:dyDescent="0.25">
      <c r="A170" s="42" t="s">
        <v>126</v>
      </c>
      <c r="D170" s="57" t="s">
        <v>43</v>
      </c>
      <c r="E170" s="57" t="s">
        <v>42</v>
      </c>
      <c r="F170" s="77" t="s">
        <v>127</v>
      </c>
      <c r="G170" s="93"/>
    </row>
    <row r="171" spans="1:7" x14ac:dyDescent="0.25">
      <c r="A171" s="46" t="s">
        <v>128</v>
      </c>
      <c r="D171" s="62">
        <f>[1]Collateral!C15</f>
        <v>3544135.28</v>
      </c>
      <c r="E171" s="78">
        <f>[1]Collateral!B15</f>
        <v>247</v>
      </c>
      <c r="F171" s="76">
        <f>[1]Collateral!D15</f>
        <v>7.1918964469656699E-3</v>
      </c>
      <c r="G171" s="93"/>
    </row>
    <row r="172" spans="1:7" x14ac:dyDescent="0.25">
      <c r="A172" s="46" t="s">
        <v>129</v>
      </c>
      <c r="D172" s="62">
        <f>[1]Collateral!C16</f>
        <v>665430.03</v>
      </c>
      <c r="E172" s="78">
        <f>[1]Collateral!B16</f>
        <v>46</v>
      </c>
      <c r="F172" s="76">
        <f>[1]Collateral!D16</f>
        <v>1.3503163650291756E-3</v>
      </c>
      <c r="G172" s="93"/>
    </row>
    <row r="173" spans="1:7" x14ac:dyDescent="0.25">
      <c r="A173" s="46" t="s">
        <v>130</v>
      </c>
      <c r="D173" s="21">
        <f>[1]Collateral!C17</f>
        <v>229257.61</v>
      </c>
      <c r="E173" s="79">
        <f>[1]Collateral!B17</f>
        <v>16</v>
      </c>
      <c r="F173" s="76">
        <f>[1]Collateral!D17</f>
        <v>4.6521841310719981E-4</v>
      </c>
      <c r="G173" s="93"/>
    </row>
    <row r="174" spans="1:7" x14ac:dyDescent="0.25">
      <c r="A174" s="46" t="s">
        <v>131</v>
      </c>
      <c r="D174" s="80">
        <f>+[1]Collateral!C18</f>
        <v>18872.11</v>
      </c>
      <c r="E174" s="81">
        <f>+[1]Collateral!B18</f>
        <v>1</v>
      </c>
      <c r="F174" s="82">
        <f>[1]Collateral!D18</f>
        <v>3.8296015849526289E-5</v>
      </c>
      <c r="G174" s="93"/>
    </row>
    <row r="175" spans="1:7" x14ac:dyDescent="0.25">
      <c r="A175" s="42" t="s">
        <v>132</v>
      </c>
      <c r="D175" s="95">
        <f>SUM(D171:D174)</f>
        <v>4457695.03</v>
      </c>
      <c r="E175" s="96">
        <f>SUM(E171:E174)</f>
        <v>310</v>
      </c>
      <c r="F175" s="85">
        <f>SUM(F171:F174)</f>
        <v>9.0457272409515711E-3</v>
      </c>
      <c r="G175" s="93"/>
    </row>
    <row r="176" spans="1:7" x14ac:dyDescent="0.25">
      <c r="A176" s="42"/>
      <c r="D176" s="62"/>
      <c r="E176" s="78"/>
      <c r="F176" s="48"/>
      <c r="G176" s="93"/>
    </row>
    <row r="177" spans="1:7" x14ac:dyDescent="0.25">
      <c r="A177" s="42" t="s">
        <v>133</v>
      </c>
      <c r="D177" s="76"/>
      <c r="E177" s="76"/>
      <c r="F177" s="94"/>
      <c r="G177" s="93"/>
    </row>
    <row r="178" spans="1:7" x14ac:dyDescent="0.25">
      <c r="A178" s="42" t="s">
        <v>134</v>
      </c>
      <c r="D178" s="76">
        <f>[1]Collateral!C22</f>
        <v>1.7107258E-3</v>
      </c>
      <c r="E178" s="76">
        <f>[1]Collateral!B22</f>
        <v>1.4172723999999999E-3</v>
      </c>
      <c r="F178" s="94"/>
      <c r="G178" s="93"/>
    </row>
    <row r="179" spans="1:7" x14ac:dyDescent="0.25">
      <c r="A179" s="42" t="s">
        <v>135</v>
      </c>
      <c r="D179" s="76">
        <f>[1]Collateral!C23</f>
        <v>2.1759779999999999E-3</v>
      </c>
      <c r="E179" s="76">
        <f>[1]Collateral!B23</f>
        <v>1.8269974E-3</v>
      </c>
      <c r="F179" s="94"/>
      <c r="G179" s="93"/>
    </row>
    <row r="180" spans="1:7" x14ac:dyDescent="0.25">
      <c r="A180" s="42" t="s">
        <v>136</v>
      </c>
      <c r="D180" s="76">
        <f>[1]Collateral!C24</f>
        <v>2.6245182999999998E-3</v>
      </c>
      <c r="E180" s="76">
        <f>[1]Collateral!B24</f>
        <v>2.0182120000000001E-3</v>
      </c>
      <c r="F180" s="94"/>
      <c r="G180" s="93"/>
    </row>
    <row r="181" spans="1:7" x14ac:dyDescent="0.25">
      <c r="A181" s="42" t="s">
        <v>137</v>
      </c>
      <c r="D181" s="76">
        <f>IF(Coll_EndBal&lt;=0,0,SUM(D172:D174)/Coll_EndBal)</f>
        <v>1.8538307939859017E-3</v>
      </c>
      <c r="E181" s="76">
        <f>IF(D53&lt;=0,0,SUM('Oct 17'!E172:E174)/D53)</f>
        <v>1.5524506542470614E-3</v>
      </c>
      <c r="F181" s="48"/>
      <c r="G181" s="93"/>
    </row>
    <row r="182" spans="1:7" x14ac:dyDescent="0.25">
      <c r="A182" s="42" t="s">
        <v>138</v>
      </c>
      <c r="D182" s="76">
        <f>AVERAGE(D178:D181)</f>
        <v>2.0912632234964756E-3</v>
      </c>
      <c r="E182" s="76">
        <f>AVERAGE(E178:E181)</f>
        <v>1.7037331135617653E-3</v>
      </c>
      <c r="F182" s="48"/>
      <c r="G182" s="93"/>
    </row>
    <row r="183" spans="1:7" x14ac:dyDescent="0.25">
      <c r="F183" s="48"/>
      <c r="G183" s="93"/>
    </row>
    <row r="184" spans="1:7" x14ac:dyDescent="0.25">
      <c r="A184" s="3" t="s">
        <v>139</v>
      </c>
      <c r="F184" s="48"/>
      <c r="G184" s="93"/>
    </row>
    <row r="185" spans="1:7" x14ac:dyDescent="0.25">
      <c r="F185" s="48"/>
      <c r="G185" s="93"/>
    </row>
    <row r="186" spans="1:7" x14ac:dyDescent="0.25">
      <c r="A186" s="42" t="s">
        <v>140</v>
      </c>
      <c r="F186" s="48"/>
      <c r="G186" s="93"/>
    </row>
    <row r="187" spans="1:7" x14ac:dyDescent="0.25">
      <c r="A187" s="42" t="s">
        <v>141</v>
      </c>
      <c r="E187" s="50"/>
      <c r="F187" s="48"/>
      <c r="G187" s="93"/>
    </row>
    <row r="188" spans="1:7" x14ac:dyDescent="0.25">
      <c r="A188" s="42" t="s">
        <v>142</v>
      </c>
      <c r="E188" s="86" t="str">
        <f>VLOOKUP("STMNT_TO_NOTEHLD_1",'[1]Current Data'!B:F,2,FALSE)</f>
        <v>NO</v>
      </c>
      <c r="F188" s="48"/>
      <c r="G188" s="93"/>
    </row>
    <row r="189" spans="1:7" x14ac:dyDescent="0.25">
      <c r="A189" s="42"/>
      <c r="E189" s="86"/>
      <c r="F189" s="48"/>
      <c r="G189" s="93"/>
    </row>
    <row r="190" spans="1:7" x14ac:dyDescent="0.25">
      <c r="A190" s="42" t="s">
        <v>143</v>
      </c>
      <c r="E190" s="68"/>
      <c r="F190" s="48"/>
      <c r="G190" s="93"/>
    </row>
    <row r="191" spans="1:7" x14ac:dyDescent="0.25">
      <c r="A191" s="42" t="s">
        <v>144</v>
      </c>
      <c r="E191" s="68"/>
      <c r="F191" s="48"/>
      <c r="G191" s="93"/>
    </row>
    <row r="192" spans="1:7" x14ac:dyDescent="0.25">
      <c r="A192" s="42" t="s">
        <v>145</v>
      </c>
      <c r="E192" s="86"/>
      <c r="F192" s="48"/>
      <c r="G192" s="93"/>
    </row>
    <row r="193" spans="1:7" x14ac:dyDescent="0.25">
      <c r="A193" s="42" t="s">
        <v>146</v>
      </c>
      <c r="E193" s="86" t="str">
        <f>VLOOKUP("STMNT_TO_NOTEHLD_2",'[1]Current Data'!B:F,2,FALSE)</f>
        <v>NO</v>
      </c>
      <c r="F193" s="48"/>
      <c r="G193" s="93"/>
    </row>
    <row r="194" spans="1:7" x14ac:dyDescent="0.25">
      <c r="A194" s="42"/>
      <c r="E194" s="68"/>
      <c r="F194" s="48"/>
      <c r="G194" s="93"/>
    </row>
    <row r="195" spans="1:7" x14ac:dyDescent="0.25">
      <c r="A195" s="42" t="s">
        <v>147</v>
      </c>
      <c r="E195" s="68"/>
      <c r="F195" s="48"/>
      <c r="G195" s="93"/>
    </row>
    <row r="196" spans="1:7" x14ac:dyDescent="0.25">
      <c r="A196" s="42" t="s">
        <v>148</v>
      </c>
      <c r="E196" s="86" t="str">
        <f>VLOOKUP("STMNT_TO_NOTEHLD_3",'[1]Current Data'!B:F,2,FALSE)</f>
        <v>NO</v>
      </c>
      <c r="F196" s="48"/>
      <c r="G196" s="93"/>
    </row>
    <row r="197" spans="1:7" x14ac:dyDescent="0.25">
      <c r="A197" s="42"/>
      <c r="E197" s="68"/>
      <c r="F197" s="48"/>
      <c r="G197" s="93"/>
    </row>
    <row r="198" spans="1:7" x14ac:dyDescent="0.25">
      <c r="A198" s="42" t="s">
        <v>149</v>
      </c>
      <c r="E198" s="68"/>
      <c r="F198" s="48"/>
      <c r="G198" s="93"/>
    </row>
    <row r="199" spans="1:7" x14ac:dyDescent="0.25">
      <c r="A199" s="42" t="s">
        <v>150</v>
      </c>
      <c r="E199" s="86" t="str">
        <f>VLOOKUP("STMNT_TO_NOTEHLD_4",'[1]Current Data'!B:F,2,FALSE)</f>
        <v>NO</v>
      </c>
      <c r="F199" s="48"/>
      <c r="G199" s="93"/>
    </row>
    <row r="200" spans="1:7" x14ac:dyDescent="0.25">
      <c r="A200" s="42"/>
      <c r="E200" s="68"/>
      <c r="F200" s="48"/>
      <c r="G200" s="93"/>
    </row>
    <row r="201" spans="1:7" x14ac:dyDescent="0.25">
      <c r="A201" s="42" t="s">
        <v>151</v>
      </c>
      <c r="E201" s="68"/>
      <c r="F201" s="48"/>
      <c r="G201" s="93"/>
    </row>
    <row r="202" spans="1:7" x14ac:dyDescent="0.25">
      <c r="A202" s="42" t="s">
        <v>152</v>
      </c>
      <c r="E202" s="86" t="str">
        <f>VLOOKUP("STMNT_TO_NOTEHLD_5",'[1]Current Data'!B:F,2,FALSE)</f>
        <v>NO</v>
      </c>
      <c r="F202" s="48"/>
      <c r="G202" s="93"/>
    </row>
    <row r="203" spans="1:7" x14ac:dyDescent="0.25">
      <c r="A203" s="42"/>
      <c r="E203" s="86"/>
      <c r="F203" s="48"/>
      <c r="G203" s="93"/>
    </row>
    <row r="204" spans="1:7" x14ac:dyDescent="0.25">
      <c r="A204" s="42" t="s">
        <v>153</v>
      </c>
      <c r="E204" s="68"/>
      <c r="G204" s="93"/>
    </row>
    <row r="205" spans="1:7" x14ac:dyDescent="0.25">
      <c r="A205" s="42" t="s">
        <v>154</v>
      </c>
      <c r="E205" s="86" t="str">
        <f>VLOOKUP("STMNT_TO_NOTEHLD_6",'[1]Current Data'!B:F,2,FALSE)</f>
        <v>NO</v>
      </c>
      <c r="F205" s="45"/>
      <c r="G205" s="93"/>
    </row>
    <row r="206" spans="1:7" x14ac:dyDescent="0.25">
      <c r="G206" s="92"/>
    </row>
    <row r="207" spans="1:7" x14ac:dyDescent="0.25">
      <c r="G207" s="92"/>
    </row>
    <row r="208" spans="1:7" x14ac:dyDescent="0.25">
      <c r="F208" s="45"/>
      <c r="G208" s="92"/>
    </row>
    <row r="209" spans="6:7" x14ac:dyDescent="0.25">
      <c r="F209" s="45"/>
      <c r="G209" s="92"/>
    </row>
    <row r="210" spans="6:7" x14ac:dyDescent="0.25">
      <c r="F210" s="45"/>
      <c r="G210" s="92"/>
    </row>
    <row r="211" spans="6:7" x14ac:dyDescent="0.25">
      <c r="F211" s="45"/>
      <c r="G211" s="92"/>
    </row>
    <row r="212" spans="6:7" x14ac:dyDescent="0.25">
      <c r="F212" s="45"/>
      <c r="G212" s="92"/>
    </row>
    <row r="213" spans="6:7" x14ac:dyDescent="0.25">
      <c r="F213" s="45"/>
      <c r="G213" s="92"/>
    </row>
    <row r="214" spans="6:7" x14ac:dyDescent="0.25">
      <c r="F214" s="45"/>
      <c r="G214" s="92"/>
    </row>
    <row r="215" spans="6:7" x14ac:dyDescent="0.25">
      <c r="F215" s="45"/>
      <c r="G215" s="92"/>
    </row>
    <row r="216" spans="6:7" x14ac:dyDescent="0.25">
      <c r="F216" s="45"/>
      <c r="G216" s="92"/>
    </row>
    <row r="217" spans="6:7" x14ac:dyDescent="0.25">
      <c r="F217" s="45"/>
      <c r="G217" s="92"/>
    </row>
    <row r="218" spans="6:7" x14ac:dyDescent="0.25">
      <c r="F218" s="45"/>
      <c r="G218" s="92"/>
    </row>
    <row r="219" spans="6:7" x14ac:dyDescent="0.25">
      <c r="F219" s="45"/>
      <c r="G219" s="92"/>
    </row>
    <row r="220" spans="6:7" x14ac:dyDescent="0.25">
      <c r="F220" s="45"/>
      <c r="G220" s="92"/>
    </row>
    <row r="221" spans="6:7" x14ac:dyDescent="0.25">
      <c r="F221" s="45"/>
      <c r="G221" s="92"/>
    </row>
    <row r="222" spans="6:7" x14ac:dyDescent="0.25">
      <c r="F222" s="45"/>
      <c r="G222" s="92"/>
    </row>
    <row r="223" spans="6:7" x14ac:dyDescent="0.25">
      <c r="F223" s="45"/>
      <c r="G223" s="92"/>
    </row>
    <row r="224" spans="6:7" x14ac:dyDescent="0.25">
      <c r="F224" s="45"/>
      <c r="G224" s="92"/>
    </row>
    <row r="225" spans="6:7" x14ac:dyDescent="0.25">
      <c r="F225" s="45"/>
      <c r="G225" s="92"/>
    </row>
    <row r="226" spans="6:7" x14ac:dyDescent="0.25">
      <c r="F226" s="45"/>
      <c r="G226" s="92"/>
    </row>
    <row r="227" spans="6:7" x14ac:dyDescent="0.25">
      <c r="F227" s="45"/>
      <c r="G227" s="92"/>
    </row>
    <row r="228" spans="6:7" x14ac:dyDescent="0.25">
      <c r="F228" s="45"/>
      <c r="G228" s="92"/>
    </row>
    <row r="229" spans="6:7" x14ac:dyDescent="0.25">
      <c r="F229" s="45"/>
      <c r="G229" s="92"/>
    </row>
    <row r="230" spans="6:7" x14ac:dyDescent="0.25">
      <c r="F230" s="45"/>
      <c r="G230" s="92"/>
    </row>
    <row r="231" spans="6:7" x14ac:dyDescent="0.25">
      <c r="F231" s="45"/>
      <c r="G231" s="92"/>
    </row>
    <row r="232" spans="6:7" x14ac:dyDescent="0.25">
      <c r="F232" s="45"/>
      <c r="G232" s="92"/>
    </row>
    <row r="233" spans="6:7" x14ac:dyDescent="0.25">
      <c r="F233" s="45"/>
      <c r="G233" s="92"/>
    </row>
    <row r="234" spans="6:7" x14ac:dyDescent="0.25">
      <c r="F234" s="45"/>
      <c r="G234" s="92"/>
    </row>
    <row r="235" spans="6:7" x14ac:dyDescent="0.25">
      <c r="F235" s="45"/>
      <c r="G235" s="92"/>
    </row>
    <row r="236" spans="6:7" x14ac:dyDescent="0.25">
      <c r="F236" s="45"/>
      <c r="G236" s="92"/>
    </row>
    <row r="237" spans="6:7" x14ac:dyDescent="0.25">
      <c r="F237" s="45"/>
      <c r="G237" s="92"/>
    </row>
    <row r="238" spans="6:7" x14ac:dyDescent="0.25">
      <c r="F238" s="45"/>
      <c r="G238" s="92"/>
    </row>
    <row r="239" spans="6:7" x14ac:dyDescent="0.25">
      <c r="F239" s="45"/>
      <c r="G239" s="92"/>
    </row>
    <row r="240" spans="6:7" x14ac:dyDescent="0.25">
      <c r="F240" s="45"/>
      <c r="G240" s="92"/>
    </row>
    <row r="241" spans="6:7" x14ac:dyDescent="0.25">
      <c r="F241" s="45"/>
      <c r="G241" s="92"/>
    </row>
    <row r="242" spans="6:7" x14ac:dyDescent="0.25">
      <c r="F242" s="45"/>
      <c r="G242" s="92"/>
    </row>
    <row r="243" spans="6:7" x14ac:dyDescent="0.25">
      <c r="F243" s="45"/>
      <c r="G243" s="92"/>
    </row>
    <row r="244" spans="6:7" x14ac:dyDescent="0.25">
      <c r="F244" s="45"/>
      <c r="G244" s="92"/>
    </row>
    <row r="245" spans="6:7" x14ac:dyDescent="0.25">
      <c r="F245" s="45"/>
      <c r="G245" s="92"/>
    </row>
    <row r="246" spans="6:7" x14ac:dyDescent="0.25">
      <c r="F246" s="45"/>
      <c r="G246" s="92"/>
    </row>
    <row r="247" spans="6:7" x14ac:dyDescent="0.25">
      <c r="F247" s="45"/>
      <c r="G247" s="92"/>
    </row>
    <row r="248" spans="6:7" x14ac:dyDescent="0.25">
      <c r="F248" s="45"/>
      <c r="G248" s="92"/>
    </row>
    <row r="249" spans="6:7" x14ac:dyDescent="0.25">
      <c r="F249" s="45"/>
      <c r="G249" s="92"/>
    </row>
    <row r="250" spans="6:7" x14ac:dyDescent="0.25">
      <c r="F250" s="45"/>
      <c r="G250" s="92"/>
    </row>
    <row r="251" spans="6:7" x14ac:dyDescent="0.25">
      <c r="F251" s="45"/>
      <c r="G251" s="92"/>
    </row>
    <row r="252" spans="6:7" x14ac:dyDescent="0.25">
      <c r="F252" s="45"/>
      <c r="G252" s="92"/>
    </row>
    <row r="253" spans="6:7" x14ac:dyDescent="0.25">
      <c r="F253" s="45"/>
      <c r="G253" s="92"/>
    </row>
    <row r="254" spans="6:7" x14ac:dyDescent="0.25">
      <c r="F254" s="45"/>
      <c r="G254" s="92"/>
    </row>
    <row r="255" spans="6:7" x14ac:dyDescent="0.25">
      <c r="F255" s="45"/>
      <c r="G255" s="92"/>
    </row>
    <row r="256" spans="6:7" x14ac:dyDescent="0.25">
      <c r="F256" s="45"/>
      <c r="G256" s="92"/>
    </row>
    <row r="257" spans="6:7" x14ac:dyDescent="0.25">
      <c r="F257" s="45"/>
      <c r="G257" s="92"/>
    </row>
    <row r="258" spans="6:7" x14ac:dyDescent="0.25">
      <c r="F258" s="45"/>
      <c r="G258" s="92"/>
    </row>
    <row r="259" spans="6:7" x14ac:dyDescent="0.25">
      <c r="F259" s="45"/>
      <c r="G259" s="92"/>
    </row>
    <row r="260" spans="6:7" x14ac:dyDescent="0.25">
      <c r="F260" s="45"/>
      <c r="G260" s="92"/>
    </row>
    <row r="261" spans="6:7" x14ac:dyDescent="0.25">
      <c r="F261" s="45"/>
      <c r="G261" s="92"/>
    </row>
    <row r="262" spans="6:7" x14ac:dyDescent="0.25">
      <c r="F262" s="45"/>
      <c r="G262" s="92"/>
    </row>
    <row r="263" spans="6:7" x14ac:dyDescent="0.25">
      <c r="F263" s="45"/>
      <c r="G263" s="92"/>
    </row>
    <row r="264" spans="6:7" x14ac:dyDescent="0.25">
      <c r="F264" s="45"/>
      <c r="G264" s="92"/>
    </row>
    <row r="265" spans="6:7" x14ac:dyDescent="0.25">
      <c r="F265" s="45"/>
      <c r="G265" s="92"/>
    </row>
    <row r="266" spans="6:7" x14ac:dyDescent="0.25">
      <c r="F266" s="45"/>
      <c r="G266" s="92"/>
    </row>
    <row r="267" spans="6:7" x14ac:dyDescent="0.25">
      <c r="F267" s="45"/>
      <c r="G267" s="92"/>
    </row>
    <row r="268" spans="6:7" x14ac:dyDescent="0.25">
      <c r="F268" s="45"/>
      <c r="G268" s="92"/>
    </row>
    <row r="269" spans="6:7" x14ac:dyDescent="0.25">
      <c r="F269" s="45"/>
      <c r="G269" s="92"/>
    </row>
    <row r="270" spans="6:7" x14ac:dyDescent="0.25">
      <c r="F270" s="45"/>
      <c r="G270" s="92"/>
    </row>
    <row r="271" spans="6:7" x14ac:dyDescent="0.25">
      <c r="F271" s="45"/>
      <c r="G271" s="92"/>
    </row>
    <row r="272" spans="6:7" x14ac:dyDescent="0.25">
      <c r="F272" s="45"/>
      <c r="G272" s="92"/>
    </row>
    <row r="273" spans="6:7" x14ac:dyDescent="0.25">
      <c r="F273" s="45"/>
      <c r="G273" s="92"/>
    </row>
    <row r="274" spans="6:7" x14ac:dyDescent="0.25">
      <c r="F274" s="45"/>
      <c r="G274" s="92"/>
    </row>
    <row r="275" spans="6:7" x14ac:dyDescent="0.25">
      <c r="F275" s="45"/>
      <c r="G275" s="92"/>
    </row>
    <row r="276" spans="6:7" x14ac:dyDescent="0.25">
      <c r="F276" s="45"/>
      <c r="G276" s="92"/>
    </row>
  </sheetData>
  <pageMargins left="0.7" right="0.7" top="0.75" bottom="0.75" header="0.3" footer="0.3"/>
  <pageSetup scale="52" fitToHeight="0" orientation="portrait" r:id="rId1"/>
  <headerFooter>
    <oddHeader xml:space="preserve">&amp;CNissan Auto Receivables 15-C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6"/>
  <sheetViews>
    <sheetView workbookViewId="0">
      <selection sqref="A1:F1048576"/>
    </sheetView>
  </sheetViews>
  <sheetFormatPr defaultRowHeight="18" x14ac:dyDescent="0.25"/>
  <cols>
    <col min="1" max="1" width="34.5703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85546875" style="4" customWidth="1"/>
  </cols>
  <sheetData>
    <row r="1" spans="1:6" x14ac:dyDescent="0.25">
      <c r="A1" s="1" t="s">
        <v>0</v>
      </c>
      <c r="B1" s="2"/>
    </row>
    <row r="2" spans="1:6" ht="18.75" x14ac:dyDescent="0.3">
      <c r="A2" s="2"/>
      <c r="B2" s="2"/>
      <c r="C2" s="5"/>
    </row>
    <row r="3" spans="1:6" ht="18.75" x14ac:dyDescent="0.3">
      <c r="A3" s="2" t="s">
        <v>1</v>
      </c>
      <c r="B3" s="6">
        <f>[2]Notes!C20</f>
        <v>43008</v>
      </c>
      <c r="C3" s="7" t="s">
        <v>2</v>
      </c>
      <c r="D3" s="3">
        <f>[2]Notes!C30</f>
        <v>30</v>
      </c>
      <c r="E3" s="3" t="s">
        <v>3</v>
      </c>
      <c r="F3" s="8">
        <f>[2]Notes!C19+1</f>
        <v>42979</v>
      </c>
    </row>
    <row r="4" spans="1:6" ht="18.75" x14ac:dyDescent="0.3">
      <c r="A4" s="2" t="s">
        <v>4</v>
      </c>
      <c r="B4" s="6">
        <f>Curr_DistDate</f>
        <v>43024</v>
      </c>
      <c r="C4" s="7" t="s">
        <v>5</v>
      </c>
      <c r="D4" s="9">
        <f>[2]Notes!C31</f>
        <v>31</v>
      </c>
      <c r="E4" s="3" t="s">
        <v>6</v>
      </c>
      <c r="F4" s="8">
        <f>[2]Notes!C20</f>
        <v>43008</v>
      </c>
    </row>
    <row r="5" spans="1:6" ht="18.75" x14ac:dyDescent="0.3">
      <c r="A5" s="2"/>
      <c r="B5" s="2"/>
      <c r="C5" s="5"/>
      <c r="E5" s="3" t="s">
        <v>7</v>
      </c>
      <c r="F5" s="8">
        <f>IF(Curr_DistDate&lt;&gt;First_DistDate,Prev_DistDate,[2]Notes!C15)</f>
        <v>42993</v>
      </c>
    </row>
    <row r="6" spans="1:6" ht="18.75" x14ac:dyDescent="0.3">
      <c r="A6" s="2"/>
      <c r="B6" s="2"/>
      <c r="C6" s="5"/>
      <c r="E6" s="3" t="s">
        <v>8</v>
      </c>
      <c r="F6" s="8">
        <f>Curr_DistDate</f>
        <v>43024</v>
      </c>
    </row>
    <row r="7" spans="1:6" x14ac:dyDescent="0.25">
      <c r="A7" s="10"/>
      <c r="B7" s="11"/>
      <c r="C7" s="12"/>
      <c r="D7" s="12"/>
      <c r="E7" s="10"/>
      <c r="F7" s="13"/>
    </row>
    <row r="8" spans="1:6" x14ac:dyDescent="0.25">
      <c r="A8" s="10"/>
      <c r="B8" s="10"/>
      <c r="C8" s="12"/>
      <c r="D8" s="12"/>
      <c r="E8" s="10"/>
      <c r="F8" s="13"/>
    </row>
    <row r="9" spans="1:6" x14ac:dyDescent="0.25">
      <c r="A9" s="14"/>
      <c r="B9" s="15" t="s">
        <v>9</v>
      </c>
      <c r="C9" s="16" t="s">
        <v>10</v>
      </c>
      <c r="D9" s="16" t="s">
        <v>11</v>
      </c>
      <c r="E9" s="16" t="s">
        <v>12</v>
      </c>
      <c r="F9" s="17" t="s">
        <v>13</v>
      </c>
    </row>
    <row r="10" spans="1:6" x14ac:dyDescent="0.25">
      <c r="A10" s="14" t="s">
        <v>14</v>
      </c>
      <c r="B10" s="18"/>
      <c r="C10" s="19">
        <f>VLOOKUP("0601_COLLATERAL_BALANCE",'[2]Initial Data'!B:F,3,FALSE)</f>
        <v>1281676549.0699999</v>
      </c>
      <c r="D10" s="20">
        <f>Coll_BegBal</f>
        <v>541739059.08000004</v>
      </c>
      <c r="E10" s="21">
        <f>Coll_EndBal</f>
        <v>517478663.33999997</v>
      </c>
      <c r="F10" s="22">
        <f>IF(C12&lt;=0,0,E10/C12)</f>
        <v>0.42071065769269744</v>
      </c>
    </row>
    <row r="11" spans="1:6" x14ac:dyDescent="0.25">
      <c r="A11" s="14" t="s">
        <v>15</v>
      </c>
      <c r="B11" s="18"/>
      <c r="C11" s="23">
        <f>VLOOKUP("OVERCOLLATERAL_BALANCE",'[2]Initial Data'!B:F,3,FALSE)</f>
        <v>51665723.630000003</v>
      </c>
      <c r="D11" s="20">
        <f>OC_BegBal</f>
        <v>15374560.720000001</v>
      </c>
      <c r="E11" s="21">
        <f>OC_EndBal</f>
        <v>14375261.83</v>
      </c>
      <c r="F11" s="22"/>
    </row>
    <row r="12" spans="1:6" x14ac:dyDescent="0.25">
      <c r="A12" s="14" t="s">
        <v>16</v>
      </c>
      <c r="B12" s="18"/>
      <c r="C12" s="24">
        <f>C10-C11</f>
        <v>1230010825.4399998</v>
      </c>
      <c r="D12" s="20">
        <f>Adj_BegBal</f>
        <v>526364498.36000001</v>
      </c>
      <c r="E12" s="21">
        <f>Adj_EndBal</f>
        <v>503103401.50999999</v>
      </c>
      <c r="F12" s="22"/>
    </row>
    <row r="13" spans="1:6" x14ac:dyDescent="0.25">
      <c r="A13" s="14" t="s">
        <v>17</v>
      </c>
      <c r="B13" s="10"/>
      <c r="C13" s="24">
        <f>SUM(C14:C19)</f>
        <v>1230010825.4400001</v>
      </c>
      <c r="D13" s="20">
        <f>SUM(D14:D19)</f>
        <v>526364498.35999906</v>
      </c>
      <c r="E13" s="21">
        <f>SUM(E14:E19)</f>
        <v>503103401.50999904</v>
      </c>
      <c r="F13" s="22">
        <f>IF(C13&lt;=0,0,E13/C13)</f>
        <v>0.40902355581303818</v>
      </c>
    </row>
    <row r="14" spans="1:6" x14ac:dyDescent="0.25">
      <c r="A14" s="25" t="s">
        <v>18</v>
      </c>
      <c r="B14" s="26">
        <f>[2]Notes!$F$4</f>
        <v>4.0000000000000001E-3</v>
      </c>
      <c r="C14" s="23">
        <f>[2]Notes!$B$4</f>
        <v>260000000</v>
      </c>
      <c r="D14" s="20">
        <f>[2]Notes!C4</f>
        <v>0</v>
      </c>
      <c r="E14" s="21">
        <f>[2]Notes!P4</f>
        <v>0</v>
      </c>
      <c r="F14" s="22">
        <f t="shared" ref="F14:F19" si="0">IF(C14&lt;=0,0,E14/C14)</f>
        <v>0</v>
      </c>
    </row>
    <row r="15" spans="1:6" x14ac:dyDescent="0.25">
      <c r="A15" s="25" t="s">
        <v>19</v>
      </c>
      <c r="B15" s="26">
        <f>[2]Notes!$F$5</f>
        <v>8.6999999999999994E-3</v>
      </c>
      <c r="C15" s="23">
        <f>[2]Notes!$B$5</f>
        <v>360000000</v>
      </c>
      <c r="D15" s="20">
        <f>[2]Notes!C5</f>
        <v>12798526.6330426</v>
      </c>
      <c r="E15" s="21">
        <f>[2]Notes!P5</f>
        <v>0</v>
      </c>
      <c r="F15" s="22">
        <f t="shared" si="0"/>
        <v>0</v>
      </c>
    </row>
    <row r="16" spans="1:6" x14ac:dyDescent="0.25">
      <c r="A16" s="25" t="s">
        <v>20</v>
      </c>
      <c r="B16" s="26">
        <f>[2]Notes!$F$6</f>
        <v>1.5844400000000002E-2</v>
      </c>
      <c r="C16" s="23">
        <f>[2]Notes!$B$6</f>
        <v>100000000</v>
      </c>
      <c r="D16" s="20">
        <f>[2]Notes!C6</f>
        <v>3555146.2869564798</v>
      </c>
      <c r="E16" s="21">
        <f>[2]Notes!P6</f>
        <v>0</v>
      </c>
      <c r="F16" s="22">
        <f>IF(C16&lt;=0,0,E16/C16)</f>
        <v>0</v>
      </c>
    </row>
    <row r="17" spans="1:6" x14ac:dyDescent="0.25">
      <c r="A17" s="25" t="s">
        <v>21</v>
      </c>
      <c r="B17" s="26">
        <f>[2]Notes!$F$7</f>
        <v>1.37E-2</v>
      </c>
      <c r="C17" s="23">
        <f>[2]Notes!$B$7</f>
        <v>354000000</v>
      </c>
      <c r="D17" s="20">
        <f>[2]Notes!C7</f>
        <v>354000000</v>
      </c>
      <c r="E17" s="21">
        <f>[2]Notes!P7</f>
        <v>347092576.06999904</v>
      </c>
      <c r="F17" s="22">
        <f t="shared" si="0"/>
        <v>0.98048750302259613</v>
      </c>
    </row>
    <row r="18" spans="1:6" x14ac:dyDescent="0.25">
      <c r="A18" s="25" t="s">
        <v>22</v>
      </c>
      <c r="B18" s="26">
        <f>[2]Notes!$F$8</f>
        <v>1.67E-2</v>
      </c>
      <c r="C18" s="23">
        <f>[2]Notes!$B$8</f>
        <v>106810000</v>
      </c>
      <c r="D18" s="20">
        <f>[2]Notes!C8</f>
        <v>106810000</v>
      </c>
      <c r="E18" s="21">
        <f>[2]Notes!P8</f>
        <v>106810000</v>
      </c>
      <c r="F18" s="22">
        <f t="shared" si="0"/>
        <v>1</v>
      </c>
    </row>
    <row r="19" spans="1:6" x14ac:dyDescent="0.25">
      <c r="A19" s="25" t="s">
        <v>23</v>
      </c>
      <c r="B19" s="26">
        <f>IF(OR(Curr_DistDate&gt;=A2_FinalDist,Events_of_Default="Yes",Rescission="Yes"),A2a_BegBal,IF(AND(A2a_BegBal&lt;&gt;0,A1_EndBal=0),MIN(A2a_BegBal,MAX(0,(Adj_BegBal-Adj_EndBal-C18)*[2]Report!C15/SUM([2]Report!C15:C16))),0))</f>
        <v>0</v>
      </c>
      <c r="C19" s="23">
        <f>[2]Notes!$B$9</f>
        <v>49200825.439999998</v>
      </c>
      <c r="D19" s="20">
        <f>[2]Notes!C9</f>
        <v>49200825.439999998</v>
      </c>
      <c r="E19" s="21">
        <f>[2]Notes!P9</f>
        <v>49200825.439999998</v>
      </c>
      <c r="F19" s="22">
        <f t="shared" si="0"/>
        <v>1</v>
      </c>
    </row>
    <row r="20" spans="1:6" x14ac:dyDescent="0.25">
      <c r="A20" s="27"/>
      <c r="B20" s="28"/>
      <c r="C20" s="29"/>
      <c r="D20" s="29"/>
      <c r="E20" s="29"/>
      <c r="F20" s="30"/>
    </row>
    <row r="21" spans="1:6" x14ac:dyDescent="0.25">
      <c r="A21" s="27"/>
      <c r="B21" s="28"/>
      <c r="C21" s="29"/>
      <c r="D21" s="29"/>
      <c r="E21" s="29"/>
      <c r="F21" s="31"/>
    </row>
    <row r="22" spans="1:6" ht="54" x14ac:dyDescent="0.25">
      <c r="A22" s="27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6" x14ac:dyDescent="0.25">
      <c r="A23" s="27" t="s">
        <v>18</v>
      </c>
      <c r="B23" s="20">
        <f>[2]Notes!N4</f>
        <v>0</v>
      </c>
      <c r="C23" s="20">
        <f>[2]Notes!K4</f>
        <v>0</v>
      </c>
      <c r="D23" s="34">
        <f>IF(C15&lt;=0,0,B23/(C14/1000))</f>
        <v>0</v>
      </c>
      <c r="E23" s="35">
        <f>IF(C15&lt;=0,0,C23/(C14/1000))</f>
        <v>0</v>
      </c>
      <c r="F23" s="31"/>
    </row>
    <row r="24" spans="1:6" x14ac:dyDescent="0.25">
      <c r="A24" s="27" t="s">
        <v>19</v>
      </c>
      <c r="B24" s="20">
        <f>[2]Notes!N5</f>
        <v>12798526.6330426</v>
      </c>
      <c r="C24" s="20">
        <f>[2]Notes!K5</f>
        <v>9278.93</v>
      </c>
      <c r="D24" s="34">
        <f>IF(C17&lt;=0,0,B24/(C15/1000))</f>
        <v>35.551462869562776</v>
      </c>
      <c r="E24" s="35">
        <f>IF(C17&lt;=0,0,C24/(C15/1000))</f>
        <v>2.5774805555555558E-2</v>
      </c>
      <c r="F24" s="31"/>
    </row>
    <row r="25" spans="1:6" x14ac:dyDescent="0.25">
      <c r="A25" s="27" t="s">
        <v>20</v>
      </c>
      <c r="B25" s="20">
        <f>[2]Notes!N6</f>
        <v>3555146.2869564798</v>
      </c>
      <c r="C25" s="20">
        <f>[2]Notes!K6</f>
        <v>4850.57</v>
      </c>
      <c r="D25" s="34">
        <f>IF(C18&lt;=0,0,B25/(C16/1000))</f>
        <v>35.551462869564794</v>
      </c>
      <c r="E25" s="35">
        <f>IF(C18&lt;=0,0,C25/(C16/1000))</f>
        <v>4.8505699999999999E-2</v>
      </c>
      <c r="F25" s="31"/>
    </row>
    <row r="26" spans="1:6" x14ac:dyDescent="0.25">
      <c r="A26" s="27" t="s">
        <v>21</v>
      </c>
      <c r="B26" s="20">
        <f>[2]Notes!N7</f>
        <v>6907423.9300009441</v>
      </c>
      <c r="C26" s="20">
        <f>[2]Notes!K7</f>
        <v>404150</v>
      </c>
      <c r="D26" s="34">
        <f>IF(C18&lt;=0,0,B26/(C17/1000))</f>
        <v>19.512496977403796</v>
      </c>
      <c r="E26" s="35">
        <f>IF(C18&lt;=0,0,C26/(C17/1000))</f>
        <v>1.1416666666666666</v>
      </c>
      <c r="F26" s="31"/>
    </row>
    <row r="27" spans="1:6" x14ac:dyDescent="0.25">
      <c r="A27" s="27" t="s">
        <v>22</v>
      </c>
      <c r="B27" s="20">
        <f>[2]Notes!N8</f>
        <v>0</v>
      </c>
      <c r="C27" s="20">
        <f>[2]Notes!K8</f>
        <v>148643.92000000001</v>
      </c>
      <c r="D27" s="34">
        <f>IF(C19&lt;=0,0,B27/(C18/1000))</f>
        <v>0</v>
      </c>
      <c r="E27" s="35">
        <f>IF(C19&lt;=0,0,C27/(C18/1000))</f>
        <v>1.391666697874731</v>
      </c>
      <c r="F27" s="31"/>
    </row>
    <row r="28" spans="1:6" x14ac:dyDescent="0.25">
      <c r="A28" s="27" t="s">
        <v>23</v>
      </c>
      <c r="B28" s="20">
        <f>[2]Notes!N9</f>
        <v>0</v>
      </c>
      <c r="C28" s="20">
        <f>[2]Notes!K9</f>
        <v>0</v>
      </c>
      <c r="D28" s="34">
        <f>IF(C20&lt;=0,0,B28/(C19/1000))</f>
        <v>0</v>
      </c>
      <c r="E28" s="35">
        <f>IF(C20&lt;=0,0,C28/(C19/1000))</f>
        <v>0</v>
      </c>
      <c r="F28" s="31"/>
    </row>
    <row r="29" spans="1:6" ht="18.75" thickBot="1" x14ac:dyDescent="0.3">
      <c r="A29" s="36" t="s">
        <v>28</v>
      </c>
      <c r="B29" s="37">
        <f>SUM(B23:B28)</f>
        <v>23261096.850000024</v>
      </c>
      <c r="C29" s="37">
        <f>SUM(C23:C28)</f>
        <v>566923.42000000004</v>
      </c>
      <c r="D29" s="38"/>
      <c r="E29" s="29"/>
      <c r="F29" s="31"/>
    </row>
    <row r="30" spans="1:6" x14ac:dyDescent="0.25">
      <c r="B30" s="39"/>
      <c r="C30" s="39"/>
      <c r="D30" s="40"/>
      <c r="E30" s="39"/>
      <c r="F30" s="41"/>
    </row>
    <row r="31" spans="1:6" x14ac:dyDescent="0.25">
      <c r="A31" s="42"/>
      <c r="B31" s="43"/>
      <c r="C31" s="39"/>
      <c r="D31" s="39"/>
      <c r="E31" s="39"/>
      <c r="F31" s="41"/>
    </row>
    <row r="32" spans="1:6" x14ac:dyDescent="0.25">
      <c r="A32" s="3" t="s">
        <v>29</v>
      </c>
      <c r="E32" s="44"/>
    </row>
    <row r="33" spans="1:6" x14ac:dyDescent="0.25">
      <c r="E33" s="44"/>
      <c r="F33" s="45"/>
    </row>
    <row r="34" spans="1:6" x14ac:dyDescent="0.25">
      <c r="A34" s="42" t="s">
        <v>30</v>
      </c>
      <c r="F34" s="45"/>
    </row>
    <row r="35" spans="1:6" x14ac:dyDescent="0.25">
      <c r="A35" s="46" t="s">
        <v>31</v>
      </c>
      <c r="E35" s="47">
        <f>[2]Sources!B6</f>
        <v>1030578.72</v>
      </c>
      <c r="F35" s="48"/>
    </row>
    <row r="36" spans="1:6" x14ac:dyDescent="0.25">
      <c r="A36" s="46" t="s">
        <v>32</v>
      </c>
      <c r="E36" s="49">
        <f>[2]Sources!B28</f>
        <v>0</v>
      </c>
      <c r="F36" s="48"/>
    </row>
    <row r="37" spans="1:6" x14ac:dyDescent="0.25">
      <c r="A37" s="42" t="s">
        <v>33</v>
      </c>
      <c r="E37" s="47">
        <f>SUM(E35:E36)</f>
        <v>1030578.72</v>
      </c>
      <c r="F37" s="48"/>
    </row>
    <row r="38" spans="1:6" x14ac:dyDescent="0.25">
      <c r="E38" s="50"/>
      <c r="F38" s="48"/>
    </row>
    <row r="39" spans="1:6" x14ac:dyDescent="0.25">
      <c r="A39" s="42" t="s">
        <v>34</v>
      </c>
      <c r="E39" s="50"/>
      <c r="F39" s="48"/>
    </row>
    <row r="40" spans="1:6" x14ac:dyDescent="0.25">
      <c r="A40" s="46" t="s">
        <v>35</v>
      </c>
      <c r="E40" s="47">
        <f>[2]Sources!B15</f>
        <v>24054741.120000001</v>
      </c>
      <c r="F40" s="48"/>
    </row>
    <row r="41" spans="1:6" x14ac:dyDescent="0.25">
      <c r="A41" s="46" t="s">
        <v>36</v>
      </c>
      <c r="E41" s="49">
        <f>[2]Sources!B29</f>
        <v>0</v>
      </c>
      <c r="F41" s="48"/>
    </row>
    <row r="42" spans="1:6" x14ac:dyDescent="0.25">
      <c r="A42" s="42" t="s">
        <v>37</v>
      </c>
      <c r="E42" s="47">
        <f>SUM(E40:E41)</f>
        <v>24054741.120000001</v>
      </c>
      <c r="F42" s="48"/>
    </row>
    <row r="43" spans="1:6" x14ac:dyDescent="0.25">
      <c r="A43" s="46"/>
      <c r="E43" s="51"/>
      <c r="F43" s="48"/>
    </row>
    <row r="44" spans="1:6" x14ac:dyDescent="0.25">
      <c r="A44" s="42" t="s">
        <v>38</v>
      </c>
      <c r="E44" s="47">
        <f>[2]Sources!B16</f>
        <v>254395.63</v>
      </c>
      <c r="F44" s="48"/>
    </row>
    <row r="45" spans="1:6" x14ac:dyDescent="0.25">
      <c r="A45" s="42" t="s">
        <v>39</v>
      </c>
      <c r="E45" s="47">
        <f>IF([2]Sources!B7&lt;0,0,[2]Sources!B7)</f>
        <v>56474.85</v>
      </c>
      <c r="F45" s="48"/>
    </row>
    <row r="46" spans="1:6" x14ac:dyDescent="0.25">
      <c r="A46" s="42"/>
      <c r="E46" s="52"/>
      <c r="F46" s="48"/>
    </row>
    <row r="47" spans="1:6" ht="18.75" thickBot="1" x14ac:dyDescent="0.3">
      <c r="A47" s="3" t="s">
        <v>40</v>
      </c>
      <c r="E47" s="53">
        <f>E37+E42+E44+E45</f>
        <v>25396190.32</v>
      </c>
      <c r="F47" s="48"/>
    </row>
    <row r="48" spans="1:6" ht="18.75" thickTop="1" x14ac:dyDescent="0.25">
      <c r="E48" s="54"/>
      <c r="F48" s="48"/>
    </row>
    <row r="49" spans="1:6" x14ac:dyDescent="0.25">
      <c r="A49" s="3" t="s">
        <v>41</v>
      </c>
      <c r="D49" s="55"/>
      <c r="E49" s="56"/>
      <c r="F49" s="48"/>
    </row>
    <row r="50" spans="1:6" x14ac:dyDescent="0.25">
      <c r="D50" s="57" t="s">
        <v>42</v>
      </c>
      <c r="E50" s="57" t="s">
        <v>43</v>
      </c>
      <c r="F50" s="48"/>
    </row>
    <row r="51" spans="1:6" x14ac:dyDescent="0.25">
      <c r="A51" s="42" t="s">
        <v>44</v>
      </c>
      <c r="D51" s="58">
        <f>[2]Collateral!C4</f>
        <v>42693</v>
      </c>
      <c r="E51" s="52">
        <f>Adj_BegBal</f>
        <v>526364498.36000001</v>
      </c>
      <c r="F51" s="48"/>
    </row>
    <row r="52" spans="1:6" x14ac:dyDescent="0.25">
      <c r="A52" s="42" t="s">
        <v>45</v>
      </c>
      <c r="D52" s="59"/>
      <c r="E52" s="49">
        <f>D12-E12</f>
        <v>23261096.850000024</v>
      </c>
      <c r="F52" s="48"/>
    </row>
    <row r="53" spans="1:6" x14ac:dyDescent="0.25">
      <c r="A53" s="42"/>
      <c r="D53" s="60">
        <f>[2]Collateral!C5</f>
        <v>41621</v>
      </c>
      <c r="E53" s="61">
        <f>E51-E52</f>
        <v>503103401.50999999</v>
      </c>
      <c r="F53" s="48"/>
    </row>
    <row r="54" spans="1:6" x14ac:dyDescent="0.25">
      <c r="F54" s="48"/>
    </row>
    <row r="55" spans="1:6" x14ac:dyDescent="0.25">
      <c r="A55" s="3" t="s">
        <v>46</v>
      </c>
      <c r="E55" s="55"/>
      <c r="F55" s="48"/>
    </row>
    <row r="56" spans="1:6" x14ac:dyDescent="0.25">
      <c r="F56" s="48"/>
    </row>
    <row r="57" spans="1:6" x14ac:dyDescent="0.25">
      <c r="A57" s="42" t="s">
        <v>40</v>
      </c>
      <c r="E57" s="62">
        <f>E47</f>
        <v>25396190.32</v>
      </c>
      <c r="F57" s="48"/>
    </row>
    <row r="58" spans="1:6" x14ac:dyDescent="0.25">
      <c r="A58" s="42" t="s">
        <v>47</v>
      </c>
      <c r="E58" s="62">
        <f>'[2]Credit Support'!B6</f>
        <v>0</v>
      </c>
      <c r="F58" s="48"/>
    </row>
    <row r="59" spans="1:6" x14ac:dyDescent="0.25">
      <c r="A59" s="42" t="s">
        <v>48</v>
      </c>
      <c r="E59" s="63">
        <f>SUM(E57:E58)</f>
        <v>25396190.32</v>
      </c>
      <c r="F59" s="48"/>
    </row>
    <row r="60" spans="1:6" x14ac:dyDescent="0.25">
      <c r="F60" s="48"/>
    </row>
    <row r="61" spans="1:6" x14ac:dyDescent="0.25">
      <c r="A61" s="42" t="s">
        <v>49</v>
      </c>
      <c r="E61" s="39">
        <f>[2]Waterfall!B9</f>
        <v>31014.79</v>
      </c>
      <c r="F61" s="48"/>
    </row>
    <row r="62" spans="1:6" x14ac:dyDescent="0.25">
      <c r="F62" s="48"/>
    </row>
    <row r="63" spans="1:6" x14ac:dyDescent="0.25">
      <c r="A63" s="42" t="s">
        <v>50</v>
      </c>
      <c r="F63" s="48"/>
    </row>
    <row r="64" spans="1:6" x14ac:dyDescent="0.25">
      <c r="A64" s="46" t="s">
        <v>51</v>
      </c>
      <c r="E64" s="62">
        <f>ROUND([2]Waterfall!B10,2)</f>
        <v>451449.22</v>
      </c>
      <c r="F64" s="48"/>
    </row>
    <row r="65" spans="1:6" x14ac:dyDescent="0.25">
      <c r="A65" s="46" t="s">
        <v>52</v>
      </c>
      <c r="E65" s="62">
        <f>ROUND([2]Waterfall!C10,2)</f>
        <v>451449.22</v>
      </c>
      <c r="F65" s="48"/>
    </row>
    <row r="66" spans="1:6" x14ac:dyDescent="0.25">
      <c r="A66" s="46" t="s">
        <v>53</v>
      </c>
      <c r="E66" s="63">
        <f>[2]Waterfall!E10</f>
        <v>0</v>
      </c>
      <c r="F66" s="48"/>
    </row>
    <row r="67" spans="1:6" x14ac:dyDescent="0.25">
      <c r="F67" s="48"/>
    </row>
    <row r="68" spans="1:6" x14ac:dyDescent="0.25">
      <c r="A68" s="42" t="s">
        <v>54</v>
      </c>
      <c r="F68" s="48"/>
    </row>
    <row r="69" spans="1:6" x14ac:dyDescent="0.25">
      <c r="A69" s="46" t="s">
        <v>55</v>
      </c>
      <c r="F69" s="48"/>
    </row>
    <row r="70" spans="1:6" x14ac:dyDescent="0.25">
      <c r="A70" s="64" t="s">
        <v>56</v>
      </c>
      <c r="E70" s="62">
        <f>[2]Notes!I4</f>
        <v>0</v>
      </c>
      <c r="F70" s="48"/>
    </row>
    <row r="71" spans="1:6" x14ac:dyDescent="0.25">
      <c r="A71" s="64" t="s">
        <v>57</v>
      </c>
      <c r="E71" s="62">
        <f>[2]Notes!J4</f>
        <v>0</v>
      </c>
      <c r="F71" s="48"/>
    </row>
    <row r="72" spans="1:6" x14ac:dyDescent="0.25">
      <c r="A72" s="64" t="s">
        <v>58</v>
      </c>
      <c r="E72" s="62">
        <f>[2]Notes!H4</f>
        <v>0</v>
      </c>
      <c r="F72" s="48"/>
    </row>
    <row r="73" spans="1:6" x14ac:dyDescent="0.25">
      <c r="A73" s="64"/>
      <c r="E73" s="62"/>
      <c r="F73" s="48"/>
    </row>
    <row r="74" spans="1:6" x14ac:dyDescent="0.25">
      <c r="A74" s="64" t="s">
        <v>59</v>
      </c>
      <c r="E74" s="62">
        <f>[2]Notes!K4</f>
        <v>0</v>
      </c>
      <c r="F74" s="48"/>
    </row>
    <row r="75" spans="1:6" x14ac:dyDescent="0.25">
      <c r="A75" s="64" t="s">
        <v>60</v>
      </c>
      <c r="E75" s="62">
        <f>[2]Notes!L4-[2]Notes!I4</f>
        <v>0</v>
      </c>
      <c r="F75" s="48"/>
    </row>
    <row r="76" spans="1:6" x14ac:dyDescent="0.25">
      <c r="F76" s="48"/>
    </row>
    <row r="77" spans="1:6" x14ac:dyDescent="0.25">
      <c r="A77" s="46" t="s">
        <v>61</v>
      </c>
      <c r="F77" s="48"/>
    </row>
    <row r="78" spans="1:6" x14ac:dyDescent="0.25">
      <c r="A78" s="64" t="s">
        <v>62</v>
      </c>
      <c r="E78" s="62">
        <f>[2]Notes!I5</f>
        <v>0</v>
      </c>
      <c r="F78" s="48"/>
    </row>
    <row r="79" spans="1:6" x14ac:dyDescent="0.25">
      <c r="A79" s="64" t="s">
        <v>63</v>
      </c>
      <c r="E79" s="62">
        <f>[2]Notes!J5</f>
        <v>0</v>
      </c>
      <c r="F79" s="48"/>
    </row>
    <row r="80" spans="1:6" x14ac:dyDescent="0.25">
      <c r="A80" s="64" t="s">
        <v>64</v>
      </c>
      <c r="E80" s="62">
        <f>[2]Notes!H5</f>
        <v>9278.93</v>
      </c>
      <c r="F80" s="48"/>
    </row>
    <row r="81" spans="1:6" x14ac:dyDescent="0.25">
      <c r="A81" s="64"/>
      <c r="E81" s="62"/>
      <c r="F81" s="48"/>
    </row>
    <row r="82" spans="1:6" x14ac:dyDescent="0.25">
      <c r="A82" s="64" t="s">
        <v>65</v>
      </c>
      <c r="E82" s="62">
        <f>[2]Notes!K5</f>
        <v>9278.93</v>
      </c>
      <c r="F82" s="48"/>
    </row>
    <row r="83" spans="1:6" x14ac:dyDescent="0.25">
      <c r="A83" s="64" t="s">
        <v>66</v>
      </c>
      <c r="E83" s="62">
        <f>[2]Notes!L5-[2]Notes!I5</f>
        <v>0</v>
      </c>
      <c r="F83" s="48"/>
    </row>
    <row r="84" spans="1:6" x14ac:dyDescent="0.25">
      <c r="A84" s="64"/>
      <c r="F84" s="48"/>
    </row>
    <row r="85" spans="1:6" x14ac:dyDescent="0.25">
      <c r="A85" s="46" t="s">
        <v>67</v>
      </c>
      <c r="F85" s="48"/>
    </row>
    <row r="86" spans="1:6" x14ac:dyDescent="0.25">
      <c r="A86" s="64" t="s">
        <v>68</v>
      </c>
      <c r="E86" s="62">
        <f>[2]Notes!I6</f>
        <v>0</v>
      </c>
      <c r="F86" s="48"/>
    </row>
    <row r="87" spans="1:6" x14ac:dyDescent="0.25">
      <c r="A87" s="64" t="s">
        <v>69</v>
      </c>
      <c r="E87" s="62">
        <f>[2]Notes!J6</f>
        <v>0</v>
      </c>
      <c r="F87" s="48"/>
    </row>
    <row r="88" spans="1:6" x14ac:dyDescent="0.25">
      <c r="A88" s="64" t="s">
        <v>70</v>
      </c>
      <c r="E88" s="62">
        <f>[2]Notes!H6</f>
        <v>4850.57</v>
      </c>
      <c r="F88" s="48"/>
    </row>
    <row r="89" spans="1:6" x14ac:dyDescent="0.25">
      <c r="A89" s="64"/>
      <c r="E89" s="62"/>
      <c r="F89" s="48"/>
    </row>
    <row r="90" spans="1:6" x14ac:dyDescent="0.25">
      <c r="A90" s="64" t="s">
        <v>71</v>
      </c>
      <c r="E90" s="62">
        <f>[2]Notes!K6</f>
        <v>4850.57</v>
      </c>
      <c r="F90" s="48"/>
    </row>
    <row r="91" spans="1:6" x14ac:dyDescent="0.25">
      <c r="A91" s="64" t="s">
        <v>72</v>
      </c>
      <c r="E91" s="62">
        <f>[2]Notes!L6-[2]Notes!I6</f>
        <v>0</v>
      </c>
      <c r="F91" s="48"/>
    </row>
    <row r="92" spans="1:6" x14ac:dyDescent="0.25">
      <c r="A92" s="64"/>
      <c r="F92" s="48"/>
    </row>
    <row r="93" spans="1:6" x14ac:dyDescent="0.25">
      <c r="A93" s="46" t="s">
        <v>73</v>
      </c>
      <c r="F93" s="48"/>
    </row>
    <row r="94" spans="1:6" x14ac:dyDescent="0.25">
      <c r="A94" s="64" t="s">
        <v>74</v>
      </c>
      <c r="E94" s="62">
        <f>[2]Notes!I7</f>
        <v>0</v>
      </c>
      <c r="F94" s="48"/>
    </row>
    <row r="95" spans="1:6" x14ac:dyDescent="0.25">
      <c r="A95" s="64" t="s">
        <v>75</v>
      </c>
      <c r="E95" s="62">
        <f>[2]Notes!J7</f>
        <v>0</v>
      </c>
      <c r="F95" s="48"/>
    </row>
    <row r="96" spans="1:6" x14ac:dyDescent="0.25">
      <c r="A96" s="64" t="s">
        <v>76</v>
      </c>
      <c r="E96" s="62">
        <f>[2]Notes!H7</f>
        <v>404150</v>
      </c>
      <c r="F96" s="48"/>
    </row>
    <row r="97" spans="1:6" x14ac:dyDescent="0.25">
      <c r="A97" s="64"/>
      <c r="E97" s="62"/>
      <c r="F97" s="48"/>
    </row>
    <row r="98" spans="1:6" x14ac:dyDescent="0.25">
      <c r="A98" s="64" t="s">
        <v>77</v>
      </c>
      <c r="E98" s="62">
        <f>[2]Notes!K7</f>
        <v>404150</v>
      </c>
      <c r="F98" s="48"/>
    </row>
    <row r="99" spans="1:6" x14ac:dyDescent="0.25">
      <c r="A99" s="64" t="s">
        <v>78</v>
      </c>
      <c r="E99" s="62">
        <f>[2]Notes!L7-[2]Notes!I7</f>
        <v>0</v>
      </c>
      <c r="F99" s="48"/>
    </row>
    <row r="100" spans="1:6" x14ac:dyDescent="0.25">
      <c r="F100" s="48"/>
    </row>
    <row r="101" spans="1:6" x14ac:dyDescent="0.25">
      <c r="A101" s="46" t="s">
        <v>79</v>
      </c>
      <c r="F101" s="48"/>
    </row>
    <row r="102" spans="1:6" x14ac:dyDescent="0.25">
      <c r="A102" s="64" t="s">
        <v>80</v>
      </c>
      <c r="E102" s="62">
        <f>[2]Notes!I8</f>
        <v>0</v>
      </c>
      <c r="F102" s="48"/>
    </row>
    <row r="103" spans="1:6" x14ac:dyDescent="0.25">
      <c r="A103" s="64" t="s">
        <v>81</v>
      </c>
      <c r="E103" s="62">
        <f>[2]Notes!J8</f>
        <v>0</v>
      </c>
      <c r="F103" s="48"/>
    </row>
    <row r="104" spans="1:6" x14ac:dyDescent="0.25">
      <c r="A104" s="64" t="s">
        <v>82</v>
      </c>
      <c r="E104" s="62">
        <f>[2]Notes!H8</f>
        <v>148643.92000000001</v>
      </c>
      <c r="F104" s="48"/>
    </row>
    <row r="105" spans="1:6" x14ac:dyDescent="0.25">
      <c r="A105" s="64"/>
      <c r="E105" s="62"/>
      <c r="F105" s="48"/>
    </row>
    <row r="106" spans="1:6" x14ac:dyDescent="0.25">
      <c r="A106" s="64" t="s">
        <v>83</v>
      </c>
      <c r="E106" s="62">
        <f>[2]Notes!K8</f>
        <v>148643.92000000001</v>
      </c>
      <c r="F106" s="48"/>
    </row>
    <row r="107" spans="1:6" x14ac:dyDescent="0.25">
      <c r="A107" s="64" t="s">
        <v>84</v>
      </c>
      <c r="E107" s="62">
        <f>[2]Notes!L8-[2]Notes!I8</f>
        <v>0</v>
      </c>
      <c r="F107" s="48"/>
    </row>
    <row r="108" spans="1:6" x14ac:dyDescent="0.25">
      <c r="A108" s="64"/>
      <c r="E108" s="39"/>
      <c r="F108" s="48"/>
    </row>
    <row r="109" spans="1:6" x14ac:dyDescent="0.25">
      <c r="A109" s="46" t="s">
        <v>85</v>
      </c>
      <c r="F109" s="48"/>
    </row>
    <row r="110" spans="1:6" x14ac:dyDescent="0.25">
      <c r="A110" s="64" t="s">
        <v>86</v>
      </c>
      <c r="E110" s="63">
        <f>E72+E80+E88+E96+E104</f>
        <v>566923.42000000004</v>
      </c>
      <c r="F110" s="48"/>
    </row>
    <row r="111" spans="1:6" x14ac:dyDescent="0.25">
      <c r="A111" s="64" t="s">
        <v>87</v>
      </c>
      <c r="E111" s="63">
        <f>E74+E82+E90+E98+E106</f>
        <v>566923.42000000004</v>
      </c>
      <c r="F111" s="48"/>
    </row>
    <row r="112" spans="1:6" x14ac:dyDescent="0.25">
      <c r="A112" s="64" t="s">
        <v>88</v>
      </c>
      <c r="E112" s="63">
        <f>E70+E78+E94+E102</f>
        <v>0</v>
      </c>
      <c r="F112" s="48"/>
    </row>
    <row r="113" spans="1:6" x14ac:dyDescent="0.25">
      <c r="A113" s="64" t="s">
        <v>89</v>
      </c>
      <c r="E113" s="63">
        <f>E75+E83+E99+E107</f>
        <v>0</v>
      </c>
      <c r="F113" s="48"/>
    </row>
    <row r="114" spans="1:6" x14ac:dyDescent="0.25">
      <c r="F114" s="48"/>
    </row>
    <row r="115" spans="1:6" x14ac:dyDescent="0.25">
      <c r="A115" s="42" t="s">
        <v>90</v>
      </c>
      <c r="E115" s="65">
        <f>Avail_Amt-SUM([2]Waterfall!C9:C17)</f>
        <v>24346802.894099999</v>
      </c>
      <c r="F115" s="48"/>
    </row>
    <row r="116" spans="1:6" x14ac:dyDescent="0.25">
      <c r="A116" s="46"/>
      <c r="F116" s="48"/>
    </row>
    <row r="117" spans="1:6" x14ac:dyDescent="0.25">
      <c r="A117" s="42" t="s">
        <v>91</v>
      </c>
      <c r="E117" s="66">
        <f>SUM([2]Notes!N4:N8)</f>
        <v>23261096.850000024</v>
      </c>
      <c r="F117" s="48"/>
    </row>
    <row r="118" spans="1:6" x14ac:dyDescent="0.25">
      <c r="A118" s="42"/>
      <c r="F118" s="48"/>
    </row>
    <row r="119" spans="1:6" x14ac:dyDescent="0.25">
      <c r="A119" s="46" t="s">
        <v>92</v>
      </c>
      <c r="E119" s="62">
        <f>SUM([2]Notes!M4:M8)</f>
        <v>0</v>
      </c>
      <c r="F119" s="48"/>
    </row>
    <row r="120" spans="1:6" x14ac:dyDescent="0.25">
      <c r="A120" s="46" t="s">
        <v>93</v>
      </c>
      <c r="E120" s="67">
        <f>SUM([2]Notes!N4:N8)</f>
        <v>23261096.850000024</v>
      </c>
      <c r="F120" s="48"/>
    </row>
    <row r="121" spans="1:6" x14ac:dyDescent="0.25">
      <c r="A121" s="46" t="s">
        <v>94</v>
      </c>
      <c r="E121" s="63">
        <f>SUM([2]Notes!O4:O8)-SUM([2]Notes!M4:M8)</f>
        <v>0</v>
      </c>
      <c r="F121" s="48"/>
    </row>
    <row r="122" spans="1:6" x14ac:dyDescent="0.25">
      <c r="A122" s="46"/>
      <c r="E122" s="65"/>
      <c r="F122" s="48"/>
    </row>
    <row r="123" spans="1:6" x14ac:dyDescent="0.25">
      <c r="A123" s="42" t="s">
        <v>95</v>
      </c>
      <c r="E123" s="63">
        <f>[2]Notes!N9</f>
        <v>0</v>
      </c>
      <c r="F123" s="48"/>
    </row>
    <row r="124" spans="1:6" x14ac:dyDescent="0.25">
      <c r="A124" s="42"/>
      <c r="E124" s="68"/>
      <c r="F124" s="48"/>
    </row>
    <row r="125" spans="1:6" x14ac:dyDescent="0.25">
      <c r="A125" s="46" t="s">
        <v>96</v>
      </c>
      <c r="E125" s="62">
        <f>[2]Notes!M9</f>
        <v>0</v>
      </c>
      <c r="F125" s="48"/>
    </row>
    <row r="126" spans="1:6" x14ac:dyDescent="0.25">
      <c r="A126" s="46" t="s">
        <v>97</v>
      </c>
      <c r="E126" s="63">
        <f>[2]Notes!N9</f>
        <v>0</v>
      </c>
      <c r="F126" s="48"/>
    </row>
    <row r="127" spans="1:6" x14ac:dyDescent="0.25">
      <c r="A127" s="46" t="s">
        <v>98</v>
      </c>
      <c r="E127" s="63">
        <f>[2]Notes!O9-[2]Notes!M9</f>
        <v>0</v>
      </c>
      <c r="F127" s="48"/>
    </row>
    <row r="128" spans="1:6" x14ac:dyDescent="0.25">
      <c r="A128" s="46"/>
      <c r="E128" s="65"/>
      <c r="F128" s="48"/>
    </row>
    <row r="129" spans="1:6" x14ac:dyDescent="0.25">
      <c r="A129" s="42" t="s">
        <v>99</v>
      </c>
      <c r="E129" s="63">
        <f>Avail_Amt-SUM([2]Waterfall!C9:C22)</f>
        <v>1085706.0440999791</v>
      </c>
      <c r="F129" s="48"/>
    </row>
    <row r="130" spans="1:6" x14ac:dyDescent="0.25">
      <c r="A130" s="46" t="s">
        <v>100</v>
      </c>
      <c r="E130" s="62">
        <f>[2]Waterfall!C23</f>
        <v>0</v>
      </c>
      <c r="F130" s="48"/>
    </row>
    <row r="131" spans="1:6" x14ac:dyDescent="0.25">
      <c r="A131" s="42" t="s">
        <v>101</v>
      </c>
      <c r="E131" s="63">
        <f>E129-E130</f>
        <v>1085706.0440999791</v>
      </c>
      <c r="F131" s="48"/>
    </row>
    <row r="132" spans="1:6" x14ac:dyDescent="0.25">
      <c r="F132" s="48"/>
    </row>
    <row r="133" spans="1:6" x14ac:dyDescent="0.25">
      <c r="A133" s="3" t="s">
        <v>102</v>
      </c>
      <c r="F133" s="48"/>
    </row>
    <row r="134" spans="1:6" x14ac:dyDescent="0.25">
      <c r="F134" s="48"/>
    </row>
    <row r="135" spans="1:6" x14ac:dyDescent="0.25">
      <c r="A135" s="42" t="s">
        <v>103</v>
      </c>
      <c r="E135" s="62">
        <f>'[2]Credit Support'!B12</f>
        <v>0</v>
      </c>
      <c r="F135" s="48"/>
    </row>
    <row r="136" spans="1:6" x14ac:dyDescent="0.25">
      <c r="A136" s="42" t="s">
        <v>104</v>
      </c>
      <c r="E136" s="69">
        <f>'[2]Credit Support'!B13</f>
        <v>0</v>
      </c>
      <c r="F136" s="48"/>
    </row>
    <row r="137" spans="1:6" x14ac:dyDescent="0.25">
      <c r="A137" s="42" t="s">
        <v>105</v>
      </c>
      <c r="E137" s="63">
        <f>'[2]Credit Support'!B14</f>
        <v>0</v>
      </c>
      <c r="F137" s="48"/>
    </row>
    <row r="138" spans="1:6" x14ac:dyDescent="0.25">
      <c r="A138" s="42"/>
      <c r="E138" s="65"/>
      <c r="F138" s="48"/>
    </row>
    <row r="139" spans="1:6" x14ac:dyDescent="0.25">
      <c r="A139" s="42"/>
      <c r="E139" s="65"/>
      <c r="F139" s="48"/>
    </row>
    <row r="140" spans="1:6" x14ac:dyDescent="0.25">
      <c r="F140" s="48"/>
    </row>
    <row r="141" spans="1:6" x14ac:dyDescent="0.25">
      <c r="A141" s="3" t="s">
        <v>106</v>
      </c>
      <c r="F141" s="48"/>
    </row>
    <row r="142" spans="1:6" x14ac:dyDescent="0.25">
      <c r="F142" s="48"/>
    </row>
    <row r="143" spans="1:6" x14ac:dyDescent="0.25">
      <c r="A143" s="42" t="s">
        <v>107</v>
      </c>
      <c r="E143" s="63">
        <f>'[2]Initial Data'!D15</f>
        <v>3075027.06</v>
      </c>
      <c r="F143" s="48"/>
    </row>
    <row r="144" spans="1:6" x14ac:dyDescent="0.25">
      <c r="A144" s="42" t="s">
        <v>108</v>
      </c>
      <c r="E144" s="63">
        <f>'[2]Credit Support'!B8</f>
        <v>3075027.0635999995</v>
      </c>
      <c r="F144" s="70"/>
    </row>
    <row r="145" spans="1:6" x14ac:dyDescent="0.25">
      <c r="A145" s="42" t="s">
        <v>109</v>
      </c>
      <c r="E145" s="62">
        <f>'[2]Credit Support'!B4</f>
        <v>3075027.0636</v>
      </c>
      <c r="F145" s="48"/>
    </row>
    <row r="146" spans="1:6" x14ac:dyDescent="0.25">
      <c r="A146" s="71" t="s">
        <v>110</v>
      </c>
      <c r="B146" s="71"/>
      <c r="C146" s="71"/>
      <c r="D146" s="71"/>
      <c r="E146" s="62">
        <f>'[2]Credit Support'!B5</f>
        <v>0</v>
      </c>
    </row>
    <row r="147" spans="1:6" x14ac:dyDescent="0.25">
      <c r="A147" s="42" t="s">
        <v>111</v>
      </c>
      <c r="E147" s="63">
        <f>'[2]Credit Support'!B7</f>
        <v>3075027.0636</v>
      </c>
      <c r="F147" s="48"/>
    </row>
    <row r="148" spans="1:6" x14ac:dyDescent="0.25">
      <c r="F148" s="48"/>
    </row>
    <row r="149" spans="1:6" x14ac:dyDescent="0.25">
      <c r="A149" s="42" t="s">
        <v>112</v>
      </c>
      <c r="D149" s="72"/>
      <c r="E149" s="65">
        <f>E144</f>
        <v>3075027.0635999995</v>
      </c>
      <c r="F149" s="48"/>
    </row>
    <row r="150" spans="1:6" x14ac:dyDescent="0.25">
      <c r="F150" s="48"/>
    </row>
    <row r="151" spans="1:6" x14ac:dyDescent="0.25">
      <c r="A151" s="3" t="s">
        <v>113</v>
      </c>
      <c r="F151" s="48"/>
    </row>
    <row r="152" spans="1:6" x14ac:dyDescent="0.25">
      <c r="F152" s="48"/>
    </row>
    <row r="153" spans="1:6" x14ac:dyDescent="0.25">
      <c r="A153" s="42" t="s">
        <v>114</v>
      </c>
      <c r="E153" s="73">
        <f>[2]Sources!B31</f>
        <v>2.3492496500000001E-2</v>
      </c>
      <c r="F153" s="48"/>
    </row>
    <row r="154" spans="1:6" x14ac:dyDescent="0.25">
      <c r="A154" s="42" t="s">
        <v>115</v>
      </c>
      <c r="E154" s="74">
        <f>[2]Sources!B32</f>
        <v>35.275013999999999</v>
      </c>
      <c r="F154" s="48"/>
    </row>
    <row r="155" spans="1:6" x14ac:dyDescent="0.25">
      <c r="F155" s="48"/>
    </row>
    <row r="156" spans="1:6" x14ac:dyDescent="0.25">
      <c r="D156" s="57" t="s">
        <v>43</v>
      </c>
      <c r="E156" s="57" t="s">
        <v>42</v>
      </c>
      <c r="F156" s="48"/>
    </row>
    <row r="157" spans="1:6" x14ac:dyDescent="0.25">
      <c r="A157" s="42" t="s">
        <v>116</v>
      </c>
      <c r="D157" s="63">
        <f>[2]Collateral!C19</f>
        <v>205654.62</v>
      </c>
      <c r="E157" s="3">
        <f>+[2]Collateral!B19</f>
        <v>21</v>
      </c>
      <c r="F157" s="75"/>
    </row>
    <row r="158" spans="1:6" x14ac:dyDescent="0.25">
      <c r="A158" s="42" t="s">
        <v>117</v>
      </c>
      <c r="D158" s="69">
        <f>[2]Sources!B16</f>
        <v>254395.63</v>
      </c>
      <c r="F158" s="48"/>
    </row>
    <row r="159" spans="1:6" x14ac:dyDescent="0.25">
      <c r="A159" s="3" t="s">
        <v>118</v>
      </c>
      <c r="D159" s="65">
        <f>+D157-D158</f>
        <v>-48741.010000000009</v>
      </c>
    </row>
    <row r="160" spans="1:6" x14ac:dyDescent="0.25">
      <c r="A160" s="42" t="s">
        <v>119</v>
      </c>
      <c r="D160" s="63">
        <f>Coll_BegBal</f>
        <v>541739059.08000004</v>
      </c>
      <c r="F160" s="75"/>
    </row>
    <row r="161" spans="1:6" x14ac:dyDescent="0.25">
      <c r="F161" s="75"/>
    </row>
    <row r="162" spans="1:6" x14ac:dyDescent="0.25">
      <c r="A162" s="42" t="s">
        <v>120</v>
      </c>
      <c r="D162" s="76">
        <f>[2]Sources!B34</f>
        <v>5.5224799999999998E-3</v>
      </c>
      <c r="F162" s="75"/>
    </row>
    <row r="163" spans="1:6" x14ac:dyDescent="0.25">
      <c r="A163" s="42" t="s">
        <v>121</v>
      </c>
      <c r="D163" s="76">
        <f>[2]Sources!B35</f>
        <v>6.0667688000000004E-3</v>
      </c>
      <c r="F163" s="75"/>
    </row>
    <row r="164" spans="1:6" x14ac:dyDescent="0.25">
      <c r="A164" s="42" t="s">
        <v>122</v>
      </c>
      <c r="D164" s="76">
        <f>[2]Sources!B36</f>
        <v>6.3390340000000003E-4</v>
      </c>
      <c r="F164" s="75"/>
    </row>
    <row r="165" spans="1:6" x14ac:dyDescent="0.25">
      <c r="A165" s="42" t="s">
        <v>123</v>
      </c>
      <c r="D165" s="76">
        <f>IF(D160&lt;=0,0,12*(D157-D158)/D160)</f>
        <v>-1.0796565434902997E-3</v>
      </c>
      <c r="F165" s="48"/>
    </row>
    <row r="166" spans="1:6" x14ac:dyDescent="0.25">
      <c r="A166" s="42" t="s">
        <v>124</v>
      </c>
      <c r="D166" s="73">
        <f>AVERAGE(D162:D165)</f>
        <v>2.7858739141274251E-3</v>
      </c>
      <c r="F166" s="48"/>
    </row>
    <row r="167" spans="1:6" x14ac:dyDescent="0.25">
      <c r="A167" s="42"/>
      <c r="F167" s="48"/>
    </row>
    <row r="168" spans="1:6" x14ac:dyDescent="0.25">
      <c r="A168" s="42" t="s">
        <v>125</v>
      </c>
      <c r="D168" s="65">
        <f>[2]Collateral!C20</f>
        <v>7068835.8399999999</v>
      </c>
      <c r="F168" s="48"/>
    </row>
    <row r="169" spans="1:6" x14ac:dyDescent="0.25">
      <c r="A169" s="42"/>
      <c r="F169" s="48"/>
    </row>
    <row r="170" spans="1:6" ht="36" x14ac:dyDescent="0.25">
      <c r="A170" s="42" t="s">
        <v>126</v>
      </c>
      <c r="D170" s="57" t="s">
        <v>43</v>
      </c>
      <c r="E170" s="57" t="s">
        <v>42</v>
      </c>
      <c r="F170" s="77" t="s">
        <v>127</v>
      </c>
    </row>
    <row r="171" spans="1:6" x14ac:dyDescent="0.25">
      <c r="A171" s="46" t="s">
        <v>128</v>
      </c>
      <c r="D171" s="62">
        <f>[2]Collateral!C15</f>
        <v>3738550.81</v>
      </c>
      <c r="E171" s="78">
        <f>[2]Collateral!B15</f>
        <v>259</v>
      </c>
      <c r="F171" s="76">
        <f>[2]Collateral!D15</f>
        <v>7.224550643054539E-3</v>
      </c>
    </row>
    <row r="172" spans="1:6" x14ac:dyDescent="0.25">
      <c r="A172" s="46" t="s">
        <v>129</v>
      </c>
      <c r="D172" s="62">
        <f>[2]Collateral!C16</f>
        <v>1054156.8600000001</v>
      </c>
      <c r="E172" s="78">
        <f>[2]Collateral!B16</f>
        <v>61</v>
      </c>
      <c r="F172" s="76">
        <f>[2]Collateral!D16</f>
        <v>2.0371020772065834E-3</v>
      </c>
    </row>
    <row r="173" spans="1:6" x14ac:dyDescent="0.25">
      <c r="A173" s="46" t="s">
        <v>130</v>
      </c>
      <c r="D173" s="21">
        <f>[2]Collateral!C17</f>
        <v>278000.59000000003</v>
      </c>
      <c r="E173" s="79">
        <f>[2]Collateral!B17</f>
        <v>21</v>
      </c>
      <c r="F173" s="76">
        <f>[2]Collateral!D17</f>
        <v>5.3722135750618335E-4</v>
      </c>
    </row>
    <row r="174" spans="1:6" x14ac:dyDescent="0.25">
      <c r="A174" s="46" t="s">
        <v>131</v>
      </c>
      <c r="D174" s="80">
        <f>+[2]Collateral!C18</f>
        <v>25974.77</v>
      </c>
      <c r="E174" s="81">
        <f>+[2]Collateral!B18</f>
        <v>2</v>
      </c>
      <c r="F174" s="82">
        <f>[2]Collateral!D18</f>
        <v>5.0194861817778465E-5</v>
      </c>
    </row>
    <row r="175" spans="1:6" x14ac:dyDescent="0.25">
      <c r="A175" s="42" t="s">
        <v>132</v>
      </c>
      <c r="D175" s="83">
        <f>SUM(D171:D174)</f>
        <v>5096683.0299999993</v>
      </c>
      <c r="E175" s="84">
        <f>SUM(E171:E174)</f>
        <v>343</v>
      </c>
      <c r="F175" s="85">
        <f>SUM(F171:F174)</f>
        <v>9.8490689395850841E-3</v>
      </c>
    </row>
    <row r="176" spans="1:6" x14ac:dyDescent="0.25">
      <c r="A176" s="42"/>
      <c r="D176" s="62"/>
      <c r="E176" s="78"/>
      <c r="F176" s="48"/>
    </row>
    <row r="177" spans="1:6" x14ac:dyDescent="0.25">
      <c r="A177" s="42" t="s">
        <v>133</v>
      </c>
      <c r="D177" s="76"/>
      <c r="E177" s="76"/>
      <c r="F177" s="75"/>
    </row>
    <row r="178" spans="1:6" x14ac:dyDescent="0.25">
      <c r="A178" s="42" t="s">
        <v>134</v>
      </c>
      <c r="D178" s="76">
        <f>[2]Collateral!C22</f>
        <v>1.9730269E-3</v>
      </c>
      <c r="E178" s="76">
        <f>[2]Collateral!B22</f>
        <v>1.6798441E-3</v>
      </c>
      <c r="F178" s="75"/>
    </row>
    <row r="179" spans="1:6" x14ac:dyDescent="0.25">
      <c r="A179" s="42" t="s">
        <v>135</v>
      </c>
      <c r="D179" s="76">
        <f>[2]Collateral!C23</f>
        <v>1.7107258E-3</v>
      </c>
      <c r="E179" s="76">
        <f>[2]Collateral!B23</f>
        <v>1.4172723999999999E-3</v>
      </c>
      <c r="F179" s="75"/>
    </row>
    <row r="180" spans="1:6" x14ac:dyDescent="0.25">
      <c r="A180" s="42" t="s">
        <v>136</v>
      </c>
      <c r="D180" s="76">
        <f>[2]Collateral!C24</f>
        <v>2.1759779999999999E-3</v>
      </c>
      <c r="E180" s="76">
        <f>[2]Collateral!B24</f>
        <v>1.8269974E-3</v>
      </c>
      <c r="F180" s="75"/>
    </row>
    <row r="181" spans="1:6" x14ac:dyDescent="0.25">
      <c r="A181" s="42" t="s">
        <v>137</v>
      </c>
      <c r="D181" s="76">
        <f>IF(Coll_EndBal&lt;=0,0,SUM(D172:D174)/Coll_EndBal)</f>
        <v>2.6245182965305451E-3</v>
      </c>
      <c r="E181" s="76">
        <f>IF(D53&lt;=0,0,SUM([2]Report!E172:E174)/D53)</f>
        <v>2.0182119603084983E-3</v>
      </c>
      <c r="F181" s="48"/>
    </row>
    <row r="182" spans="1:6" x14ac:dyDescent="0.25">
      <c r="A182" s="42" t="s">
        <v>138</v>
      </c>
      <c r="D182" s="76">
        <f>AVERAGE(D178:D181)</f>
        <v>2.1210622491326363E-3</v>
      </c>
      <c r="E182" s="76">
        <f>AVERAGE(E178:E181)</f>
        <v>1.7355814650771247E-3</v>
      </c>
      <c r="F182" s="48"/>
    </row>
    <row r="183" spans="1:6" x14ac:dyDescent="0.25">
      <c r="F183" s="48"/>
    </row>
    <row r="184" spans="1:6" x14ac:dyDescent="0.25">
      <c r="A184" s="3" t="s">
        <v>139</v>
      </c>
      <c r="F184" s="48"/>
    </row>
    <row r="185" spans="1:6" x14ac:dyDescent="0.25">
      <c r="F185" s="48"/>
    </row>
    <row r="186" spans="1:6" x14ac:dyDescent="0.25">
      <c r="A186" s="42" t="s">
        <v>140</v>
      </c>
      <c r="F186" s="48"/>
    </row>
    <row r="187" spans="1:6" x14ac:dyDescent="0.25">
      <c r="A187" s="42" t="s">
        <v>141</v>
      </c>
      <c r="E187" s="50"/>
      <c r="F187" s="48"/>
    </row>
    <row r="188" spans="1:6" x14ac:dyDescent="0.25">
      <c r="A188" s="42" t="s">
        <v>142</v>
      </c>
      <c r="E188" s="86" t="str">
        <f>VLOOKUP("STMNT_TO_NOTEHLD_1",'[2]Current Data'!B:F,2,FALSE)</f>
        <v>NO</v>
      </c>
      <c r="F188" s="48"/>
    </row>
    <row r="189" spans="1:6" x14ac:dyDescent="0.25">
      <c r="A189" s="42"/>
      <c r="E189" s="86"/>
      <c r="F189" s="48"/>
    </row>
    <row r="190" spans="1:6" x14ac:dyDescent="0.25">
      <c r="A190" s="42" t="s">
        <v>143</v>
      </c>
      <c r="E190" s="68"/>
      <c r="F190" s="48"/>
    </row>
    <row r="191" spans="1:6" x14ac:dyDescent="0.25">
      <c r="A191" s="42" t="s">
        <v>144</v>
      </c>
      <c r="E191" s="68"/>
      <c r="F191" s="48"/>
    </row>
    <row r="192" spans="1:6" x14ac:dyDescent="0.25">
      <c r="A192" s="42" t="s">
        <v>145</v>
      </c>
      <c r="E192" s="86"/>
      <c r="F192" s="48"/>
    </row>
    <row r="193" spans="1:6" x14ac:dyDescent="0.25">
      <c r="A193" s="42" t="s">
        <v>146</v>
      </c>
      <c r="E193" s="86" t="str">
        <f>VLOOKUP("STMNT_TO_NOTEHLD_2",'[2]Current Data'!B:F,2,FALSE)</f>
        <v>NO</v>
      </c>
      <c r="F193" s="48"/>
    </row>
    <row r="194" spans="1:6" x14ac:dyDescent="0.25">
      <c r="A194" s="42"/>
      <c r="E194" s="68"/>
      <c r="F194" s="48"/>
    </row>
    <row r="195" spans="1:6" x14ac:dyDescent="0.25">
      <c r="A195" s="42" t="s">
        <v>147</v>
      </c>
      <c r="E195" s="68"/>
      <c r="F195" s="48"/>
    </row>
    <row r="196" spans="1:6" x14ac:dyDescent="0.25">
      <c r="A196" s="42" t="s">
        <v>148</v>
      </c>
      <c r="E196" s="86" t="str">
        <f>VLOOKUP("STMNT_TO_NOTEHLD_3",'[2]Current Data'!B:F,2,FALSE)</f>
        <v>NO</v>
      </c>
      <c r="F196" s="48"/>
    </row>
    <row r="197" spans="1:6" x14ac:dyDescent="0.25">
      <c r="A197" s="42"/>
      <c r="E197" s="68"/>
      <c r="F197" s="48"/>
    </row>
    <row r="198" spans="1:6" x14ac:dyDescent="0.25">
      <c r="A198" s="42" t="s">
        <v>149</v>
      </c>
      <c r="E198" s="68"/>
      <c r="F198" s="48"/>
    </row>
    <row r="199" spans="1:6" x14ac:dyDescent="0.25">
      <c r="A199" s="42" t="s">
        <v>150</v>
      </c>
      <c r="E199" s="86" t="str">
        <f>VLOOKUP("STMNT_TO_NOTEHLD_4",'[2]Current Data'!B:F,2,FALSE)</f>
        <v>NO</v>
      </c>
      <c r="F199" s="48"/>
    </row>
    <row r="200" spans="1:6" x14ac:dyDescent="0.25">
      <c r="A200" s="42"/>
      <c r="E200" s="68"/>
      <c r="F200" s="48"/>
    </row>
    <row r="201" spans="1:6" x14ac:dyDescent="0.25">
      <c r="A201" s="42" t="s">
        <v>151</v>
      </c>
      <c r="E201" s="68"/>
      <c r="F201" s="48"/>
    </row>
    <row r="202" spans="1:6" x14ac:dyDescent="0.25">
      <c r="A202" s="42" t="s">
        <v>152</v>
      </c>
      <c r="E202" s="86" t="str">
        <f>VLOOKUP("STMNT_TO_NOTEHLD_5",'[2]Current Data'!B:F,2,FALSE)</f>
        <v>NO</v>
      </c>
      <c r="F202" s="48"/>
    </row>
    <row r="203" spans="1:6" x14ac:dyDescent="0.25">
      <c r="A203" s="42"/>
      <c r="E203" s="86"/>
      <c r="F203" s="48"/>
    </row>
    <row r="204" spans="1:6" x14ac:dyDescent="0.25">
      <c r="A204" s="42" t="s">
        <v>153</v>
      </c>
      <c r="E204" s="68"/>
    </row>
    <row r="205" spans="1:6" x14ac:dyDescent="0.25">
      <c r="A205" s="42" t="s">
        <v>154</v>
      </c>
      <c r="E205" s="86" t="str">
        <f>VLOOKUP("STMNT_TO_NOTEHLD_6",'[2]Current Data'!B:F,2,FALSE)</f>
        <v>NO</v>
      </c>
      <c r="F205" s="45"/>
    </row>
    <row r="208" spans="1:6" x14ac:dyDescent="0.25">
      <c r="F208" s="45"/>
    </row>
    <row r="209" spans="6:6" x14ac:dyDescent="0.25">
      <c r="F209" s="45"/>
    </row>
    <row r="210" spans="6:6" x14ac:dyDescent="0.25">
      <c r="F210" s="45"/>
    </row>
    <row r="211" spans="6:6" x14ac:dyDescent="0.25">
      <c r="F211" s="45"/>
    </row>
    <row r="212" spans="6:6" x14ac:dyDescent="0.25">
      <c r="F212" s="45"/>
    </row>
    <row r="213" spans="6:6" x14ac:dyDescent="0.25">
      <c r="F213" s="45"/>
    </row>
    <row r="214" spans="6:6" x14ac:dyDescent="0.25">
      <c r="F214" s="45"/>
    </row>
    <row r="215" spans="6:6" x14ac:dyDescent="0.25">
      <c r="F215" s="45"/>
    </row>
    <row r="216" spans="6:6" x14ac:dyDescent="0.25">
      <c r="F216" s="45"/>
    </row>
    <row r="217" spans="6:6" x14ac:dyDescent="0.25">
      <c r="F217" s="45"/>
    </row>
    <row r="218" spans="6:6" x14ac:dyDescent="0.25">
      <c r="F218" s="45"/>
    </row>
    <row r="219" spans="6:6" x14ac:dyDescent="0.25">
      <c r="F219" s="45"/>
    </row>
    <row r="220" spans="6:6" x14ac:dyDescent="0.25">
      <c r="F220" s="45"/>
    </row>
    <row r="221" spans="6:6" x14ac:dyDescent="0.25">
      <c r="F221" s="45"/>
    </row>
    <row r="222" spans="6:6" x14ac:dyDescent="0.25">
      <c r="F222" s="45"/>
    </row>
    <row r="223" spans="6:6" x14ac:dyDescent="0.25">
      <c r="F223" s="45"/>
    </row>
    <row r="224" spans="6:6" x14ac:dyDescent="0.25">
      <c r="F224" s="45"/>
    </row>
    <row r="225" spans="6:6" x14ac:dyDescent="0.25">
      <c r="F225" s="45"/>
    </row>
    <row r="226" spans="6:6" x14ac:dyDescent="0.25">
      <c r="F226" s="45"/>
    </row>
    <row r="227" spans="6:6" x14ac:dyDescent="0.25">
      <c r="F227" s="45"/>
    </row>
    <row r="228" spans="6:6" x14ac:dyDescent="0.25">
      <c r="F228" s="45"/>
    </row>
    <row r="229" spans="6:6" x14ac:dyDescent="0.25">
      <c r="F229" s="45"/>
    </row>
    <row r="230" spans="6:6" x14ac:dyDescent="0.25">
      <c r="F230" s="45"/>
    </row>
    <row r="231" spans="6:6" x14ac:dyDescent="0.25">
      <c r="F231" s="45"/>
    </row>
    <row r="232" spans="6:6" x14ac:dyDescent="0.25">
      <c r="F232" s="45"/>
    </row>
    <row r="233" spans="6:6" x14ac:dyDescent="0.25">
      <c r="F233" s="45"/>
    </row>
    <row r="234" spans="6:6" x14ac:dyDescent="0.25">
      <c r="F234" s="45"/>
    </row>
    <row r="235" spans="6:6" x14ac:dyDescent="0.25">
      <c r="F235" s="45"/>
    </row>
    <row r="236" spans="6:6" x14ac:dyDescent="0.25">
      <c r="F236" s="45"/>
    </row>
    <row r="237" spans="6:6" x14ac:dyDescent="0.25">
      <c r="F237" s="45"/>
    </row>
    <row r="238" spans="6:6" x14ac:dyDescent="0.25">
      <c r="F238" s="45"/>
    </row>
    <row r="239" spans="6:6" x14ac:dyDescent="0.25">
      <c r="F239" s="45"/>
    </row>
    <row r="240" spans="6:6" x14ac:dyDescent="0.25">
      <c r="F240" s="45"/>
    </row>
    <row r="241" spans="6:6" x14ac:dyDescent="0.25">
      <c r="F241" s="45"/>
    </row>
    <row r="242" spans="6:6" x14ac:dyDescent="0.25">
      <c r="F242" s="45"/>
    </row>
    <row r="243" spans="6:6" x14ac:dyDescent="0.25">
      <c r="F243" s="45"/>
    </row>
    <row r="244" spans="6:6" x14ac:dyDescent="0.25">
      <c r="F244" s="45"/>
    </row>
    <row r="245" spans="6:6" x14ac:dyDescent="0.25">
      <c r="F245" s="45"/>
    </row>
    <row r="246" spans="6:6" x14ac:dyDescent="0.25">
      <c r="F246" s="45"/>
    </row>
    <row r="247" spans="6:6" x14ac:dyDescent="0.25">
      <c r="F247" s="45"/>
    </row>
    <row r="248" spans="6:6" x14ac:dyDescent="0.25">
      <c r="F248" s="45"/>
    </row>
    <row r="249" spans="6:6" x14ac:dyDescent="0.25">
      <c r="F249" s="45"/>
    </row>
    <row r="250" spans="6:6" x14ac:dyDescent="0.25">
      <c r="F250" s="45"/>
    </row>
    <row r="251" spans="6:6" x14ac:dyDescent="0.25">
      <c r="F251" s="45"/>
    </row>
    <row r="252" spans="6:6" x14ac:dyDescent="0.25">
      <c r="F252" s="45"/>
    </row>
    <row r="253" spans="6:6" x14ac:dyDescent="0.25">
      <c r="F253" s="45"/>
    </row>
    <row r="254" spans="6:6" x14ac:dyDescent="0.25">
      <c r="F254" s="45"/>
    </row>
    <row r="255" spans="6:6" x14ac:dyDescent="0.25">
      <c r="F255" s="45"/>
    </row>
    <row r="256" spans="6:6" x14ac:dyDescent="0.25">
      <c r="F256" s="45"/>
    </row>
    <row r="257" spans="6:6" x14ac:dyDescent="0.25">
      <c r="F257" s="45"/>
    </row>
    <row r="258" spans="6:6" x14ac:dyDescent="0.25">
      <c r="F258" s="45"/>
    </row>
    <row r="259" spans="6:6" x14ac:dyDescent="0.25">
      <c r="F259" s="45"/>
    </row>
    <row r="260" spans="6:6" x14ac:dyDescent="0.25">
      <c r="F260" s="45"/>
    </row>
    <row r="261" spans="6:6" x14ac:dyDescent="0.25">
      <c r="F261" s="45"/>
    </row>
    <row r="262" spans="6:6" x14ac:dyDescent="0.25">
      <c r="F262" s="45"/>
    </row>
    <row r="263" spans="6:6" x14ac:dyDescent="0.25">
      <c r="F263" s="45"/>
    </row>
    <row r="264" spans="6:6" x14ac:dyDescent="0.25">
      <c r="F264" s="45"/>
    </row>
    <row r="265" spans="6:6" x14ac:dyDescent="0.25">
      <c r="F265" s="45"/>
    </row>
    <row r="266" spans="6:6" x14ac:dyDescent="0.25">
      <c r="F266" s="45"/>
    </row>
    <row r="267" spans="6:6" x14ac:dyDescent="0.25">
      <c r="F267" s="45"/>
    </row>
    <row r="268" spans="6:6" x14ac:dyDescent="0.25">
      <c r="F268" s="45"/>
    </row>
    <row r="269" spans="6:6" x14ac:dyDescent="0.25">
      <c r="F269" s="45"/>
    </row>
    <row r="270" spans="6:6" x14ac:dyDescent="0.25">
      <c r="F270" s="45"/>
    </row>
    <row r="271" spans="6:6" x14ac:dyDescent="0.25">
      <c r="F271" s="45"/>
    </row>
    <row r="272" spans="6:6" x14ac:dyDescent="0.25">
      <c r="F272" s="45"/>
    </row>
    <row r="273" spans="6:6" x14ac:dyDescent="0.25">
      <c r="F273" s="45"/>
    </row>
    <row r="274" spans="6:6" x14ac:dyDescent="0.25">
      <c r="F274" s="45"/>
    </row>
    <row r="275" spans="6:6" x14ac:dyDescent="0.25">
      <c r="F275" s="45"/>
    </row>
    <row r="276" spans="6:6" x14ac:dyDescent="0.25">
      <c r="F276" s="4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6"/>
  <sheetViews>
    <sheetView workbookViewId="0">
      <selection sqref="A1:F1048576"/>
    </sheetView>
  </sheetViews>
  <sheetFormatPr defaultRowHeight="18" x14ac:dyDescent="0.25"/>
  <cols>
    <col min="1" max="1" width="34.5703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85546875" style="4" customWidth="1"/>
  </cols>
  <sheetData>
    <row r="1" spans="1:6" x14ac:dyDescent="0.25">
      <c r="A1" s="1" t="s">
        <v>0</v>
      </c>
      <c r="B1" s="2"/>
    </row>
    <row r="2" spans="1:6" ht="18.75" x14ac:dyDescent="0.3">
      <c r="A2" s="2"/>
      <c r="B2" s="2"/>
      <c r="C2" s="5"/>
    </row>
    <row r="3" spans="1:6" ht="18.75" x14ac:dyDescent="0.3">
      <c r="A3" s="2" t="s">
        <v>1</v>
      </c>
      <c r="B3" s="6">
        <v>42978</v>
      </c>
      <c r="C3" s="7" t="s">
        <v>2</v>
      </c>
      <c r="D3" s="3">
        <v>30</v>
      </c>
      <c r="E3" s="3" t="s">
        <v>3</v>
      </c>
      <c r="F3" s="8">
        <v>42948</v>
      </c>
    </row>
    <row r="4" spans="1:6" ht="18.75" x14ac:dyDescent="0.3">
      <c r="A4" s="2" t="s">
        <v>4</v>
      </c>
      <c r="B4" s="6">
        <v>42993</v>
      </c>
      <c r="C4" s="7" t="s">
        <v>5</v>
      </c>
      <c r="D4" s="9">
        <v>31</v>
      </c>
      <c r="E4" s="3" t="s">
        <v>6</v>
      </c>
      <c r="F4" s="8">
        <v>42978</v>
      </c>
    </row>
    <row r="5" spans="1:6" ht="18.75" x14ac:dyDescent="0.3">
      <c r="A5" s="2"/>
      <c r="B5" s="2"/>
      <c r="C5" s="5"/>
      <c r="E5" s="3" t="s">
        <v>7</v>
      </c>
      <c r="F5" s="8">
        <v>42962</v>
      </c>
    </row>
    <row r="6" spans="1:6" ht="18.75" x14ac:dyDescent="0.3">
      <c r="A6" s="2"/>
      <c r="B6" s="2"/>
      <c r="C6" s="5"/>
      <c r="E6" s="3" t="s">
        <v>8</v>
      </c>
      <c r="F6" s="8">
        <v>42993</v>
      </c>
    </row>
    <row r="7" spans="1:6" x14ac:dyDescent="0.25">
      <c r="A7" s="10"/>
      <c r="B7" s="11"/>
      <c r="C7" s="12"/>
      <c r="D7" s="12"/>
      <c r="E7" s="10"/>
      <c r="F7" s="13"/>
    </row>
    <row r="8" spans="1:6" x14ac:dyDescent="0.25">
      <c r="A8" s="10"/>
      <c r="B8" s="10"/>
      <c r="C8" s="12"/>
      <c r="D8" s="12"/>
      <c r="E8" s="10"/>
      <c r="F8" s="13"/>
    </row>
    <row r="9" spans="1:6" x14ac:dyDescent="0.25">
      <c r="A9" s="14"/>
      <c r="B9" s="15" t="s">
        <v>9</v>
      </c>
      <c r="C9" s="16" t="s">
        <v>10</v>
      </c>
      <c r="D9" s="16" t="s">
        <v>11</v>
      </c>
      <c r="E9" s="16" t="s">
        <v>12</v>
      </c>
      <c r="F9" s="17" t="s">
        <v>13</v>
      </c>
    </row>
    <row r="10" spans="1:6" x14ac:dyDescent="0.25">
      <c r="A10" s="14" t="s">
        <v>14</v>
      </c>
      <c r="B10" s="18"/>
      <c r="C10" s="19">
        <v>1281676549.0699999</v>
      </c>
      <c r="D10" s="20">
        <v>567576512.08000004</v>
      </c>
      <c r="E10" s="21">
        <v>541739059.08000004</v>
      </c>
      <c r="F10" s="22">
        <v>0.44043438307643268</v>
      </c>
    </row>
    <row r="11" spans="1:6" x14ac:dyDescent="0.25">
      <c r="A11" s="14" t="s">
        <v>15</v>
      </c>
      <c r="B11" s="18"/>
      <c r="C11" s="23">
        <v>51665723.630000003</v>
      </c>
      <c r="D11" s="20">
        <v>16461405.539999999</v>
      </c>
      <c r="E11" s="21">
        <v>15374560.720000001</v>
      </c>
      <c r="F11" s="22"/>
    </row>
    <row r="12" spans="1:6" x14ac:dyDescent="0.25">
      <c r="A12" s="14" t="s">
        <v>16</v>
      </c>
      <c r="B12" s="18"/>
      <c r="C12" s="24">
        <v>1230010825.4399998</v>
      </c>
      <c r="D12" s="20">
        <v>551115106.54000008</v>
      </c>
      <c r="E12" s="21">
        <v>526364498.36000001</v>
      </c>
      <c r="F12" s="22"/>
    </row>
    <row r="13" spans="1:6" x14ac:dyDescent="0.25">
      <c r="A13" s="14" t="s">
        <v>17</v>
      </c>
      <c r="B13" s="10"/>
      <c r="C13" s="24">
        <v>1230010825.4400001</v>
      </c>
      <c r="D13" s="20">
        <v>551115106.53999925</v>
      </c>
      <c r="E13" s="21">
        <v>526364498.35999912</v>
      </c>
      <c r="F13" s="22">
        <v>0.42793485022516592</v>
      </c>
    </row>
    <row r="14" spans="1:6" x14ac:dyDescent="0.25">
      <c r="A14" s="25" t="s">
        <v>18</v>
      </c>
      <c r="B14" s="26">
        <v>4.0000000000000001E-3</v>
      </c>
      <c r="C14" s="23">
        <v>260000000</v>
      </c>
      <c r="D14" s="20">
        <v>0</v>
      </c>
      <c r="E14" s="21">
        <v>0</v>
      </c>
      <c r="F14" s="22">
        <v>0</v>
      </c>
    </row>
    <row r="15" spans="1:6" x14ac:dyDescent="0.25">
      <c r="A15" s="25" t="s">
        <v>19</v>
      </c>
      <c r="B15" s="26">
        <v>8.6999999999999994E-3</v>
      </c>
      <c r="C15" s="23">
        <v>360000000</v>
      </c>
      <c r="D15" s="20">
        <v>32168567.817390501</v>
      </c>
      <c r="E15" s="21">
        <v>12798526.633042622</v>
      </c>
      <c r="F15" s="22">
        <v>3.5551462869562837E-2</v>
      </c>
    </row>
    <row r="16" spans="1:6" x14ac:dyDescent="0.25">
      <c r="A16" s="25" t="s">
        <v>20</v>
      </c>
      <c r="B16" s="26">
        <v>1.5766700000000002E-2</v>
      </c>
      <c r="C16" s="23">
        <v>100000000</v>
      </c>
      <c r="D16" s="20">
        <v>8935713.2826086693</v>
      </c>
      <c r="E16" s="21">
        <v>3555146.2869564816</v>
      </c>
      <c r="F16" s="22">
        <v>3.5551462869564815E-2</v>
      </c>
    </row>
    <row r="17" spans="1:6" x14ac:dyDescent="0.25">
      <c r="A17" s="25" t="s">
        <v>21</v>
      </c>
      <c r="B17" s="26">
        <v>1.37E-2</v>
      </c>
      <c r="C17" s="23">
        <v>354000000</v>
      </c>
      <c r="D17" s="20">
        <v>354000000</v>
      </c>
      <c r="E17" s="21">
        <v>354000000</v>
      </c>
      <c r="F17" s="22">
        <v>1</v>
      </c>
    </row>
    <row r="18" spans="1:6" x14ac:dyDescent="0.25">
      <c r="A18" s="25" t="s">
        <v>22</v>
      </c>
      <c r="B18" s="26">
        <v>1.67E-2</v>
      </c>
      <c r="C18" s="23">
        <v>106810000</v>
      </c>
      <c r="D18" s="20">
        <v>106810000</v>
      </c>
      <c r="E18" s="21">
        <v>106810000</v>
      </c>
      <c r="F18" s="22">
        <v>1</v>
      </c>
    </row>
    <row r="19" spans="1:6" x14ac:dyDescent="0.25">
      <c r="A19" s="25" t="s">
        <v>23</v>
      </c>
      <c r="B19" s="26">
        <v>0</v>
      </c>
      <c r="C19" s="23">
        <v>49200825.439999998</v>
      </c>
      <c r="D19" s="20">
        <v>49200825.439999998</v>
      </c>
      <c r="E19" s="21">
        <v>49200825.439999998</v>
      </c>
      <c r="F19" s="22">
        <v>1</v>
      </c>
    </row>
    <row r="20" spans="1:6" x14ac:dyDescent="0.25">
      <c r="A20" s="27"/>
      <c r="B20" s="28"/>
      <c r="C20" s="29"/>
      <c r="D20" s="29"/>
      <c r="E20" s="29"/>
      <c r="F20" s="30"/>
    </row>
    <row r="21" spans="1:6" x14ac:dyDescent="0.25">
      <c r="A21" s="27"/>
      <c r="B21" s="28"/>
      <c r="C21" s="29"/>
      <c r="D21" s="29"/>
      <c r="E21" s="29"/>
      <c r="F21" s="31"/>
    </row>
    <row r="22" spans="1:6" ht="54" x14ac:dyDescent="0.25">
      <c r="A22" s="27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6" x14ac:dyDescent="0.25">
      <c r="A23" s="27" t="s">
        <v>18</v>
      </c>
      <c r="B23" s="20">
        <v>0</v>
      </c>
      <c r="C23" s="20">
        <v>0</v>
      </c>
      <c r="D23" s="34">
        <v>0</v>
      </c>
      <c r="E23" s="35">
        <v>0</v>
      </c>
      <c r="F23" s="31"/>
    </row>
    <row r="24" spans="1:6" x14ac:dyDescent="0.25">
      <c r="A24" s="27" t="s">
        <v>19</v>
      </c>
      <c r="B24" s="20">
        <v>19370041.184347879</v>
      </c>
      <c r="C24" s="20">
        <v>23322.21</v>
      </c>
      <c r="D24" s="34">
        <v>53.805669956521889</v>
      </c>
      <c r="E24" s="35">
        <v>6.4783916666666663E-2</v>
      </c>
      <c r="F24" s="31"/>
    </row>
    <row r="25" spans="1:6" x14ac:dyDescent="0.25">
      <c r="A25" s="27" t="s">
        <v>20</v>
      </c>
      <c r="B25" s="20">
        <v>5380566.9956521876</v>
      </c>
      <c r="C25" s="20">
        <v>12131.91</v>
      </c>
      <c r="D25" s="34">
        <v>53.805669956521875</v>
      </c>
      <c r="E25" s="35">
        <v>0.1213191</v>
      </c>
      <c r="F25" s="31"/>
    </row>
    <row r="26" spans="1:6" x14ac:dyDescent="0.25">
      <c r="A26" s="27" t="s">
        <v>21</v>
      </c>
      <c r="B26" s="20">
        <v>0</v>
      </c>
      <c r="C26" s="20">
        <v>404150</v>
      </c>
      <c r="D26" s="34">
        <v>0</v>
      </c>
      <c r="E26" s="35">
        <v>1.1416666666666666</v>
      </c>
      <c r="F26" s="31"/>
    </row>
    <row r="27" spans="1:6" x14ac:dyDescent="0.25">
      <c r="A27" s="27" t="s">
        <v>22</v>
      </c>
      <c r="B27" s="20">
        <v>0</v>
      </c>
      <c r="C27" s="20">
        <v>148643.92000000001</v>
      </c>
      <c r="D27" s="34">
        <v>0</v>
      </c>
      <c r="E27" s="35">
        <v>1.391666697874731</v>
      </c>
      <c r="F27" s="31"/>
    </row>
    <row r="28" spans="1:6" x14ac:dyDescent="0.25">
      <c r="A28" s="27" t="s">
        <v>23</v>
      </c>
      <c r="B28" s="20">
        <v>0</v>
      </c>
      <c r="C28" s="20">
        <v>0</v>
      </c>
      <c r="D28" s="34">
        <v>0</v>
      </c>
      <c r="E28" s="35">
        <v>0</v>
      </c>
      <c r="F28" s="31"/>
    </row>
    <row r="29" spans="1:6" ht="18.75" thickBot="1" x14ac:dyDescent="0.3">
      <c r="A29" s="36" t="s">
        <v>28</v>
      </c>
      <c r="B29" s="37">
        <v>24750608.180000067</v>
      </c>
      <c r="C29" s="37">
        <v>588248.04</v>
      </c>
      <c r="D29" s="38"/>
      <c r="E29" s="29"/>
      <c r="F29" s="31"/>
    </row>
    <row r="30" spans="1:6" x14ac:dyDescent="0.25">
      <c r="B30" s="39"/>
      <c r="C30" s="39"/>
      <c r="D30" s="40"/>
      <c r="E30" s="39"/>
      <c r="F30" s="41"/>
    </row>
    <row r="31" spans="1:6" x14ac:dyDescent="0.25">
      <c r="A31" s="42"/>
      <c r="B31" s="43"/>
      <c r="C31" s="39"/>
      <c r="D31" s="39"/>
      <c r="E31" s="39"/>
      <c r="F31" s="41"/>
    </row>
    <row r="32" spans="1:6" x14ac:dyDescent="0.25">
      <c r="A32" s="3" t="s">
        <v>29</v>
      </c>
      <c r="E32" s="44"/>
    </row>
    <row r="33" spans="1:6" x14ac:dyDescent="0.25">
      <c r="E33" s="44"/>
      <c r="F33" s="45"/>
    </row>
    <row r="34" spans="1:6" x14ac:dyDescent="0.25">
      <c r="A34" s="42" t="s">
        <v>30</v>
      </c>
      <c r="F34" s="45"/>
    </row>
    <row r="35" spans="1:6" x14ac:dyDescent="0.25">
      <c r="A35" s="46" t="s">
        <v>31</v>
      </c>
      <c r="E35" s="47">
        <v>1135386.1200000001</v>
      </c>
      <c r="F35" s="48"/>
    </row>
    <row r="36" spans="1:6" x14ac:dyDescent="0.25">
      <c r="A36" s="46" t="s">
        <v>32</v>
      </c>
      <c r="E36" s="49">
        <v>0</v>
      </c>
      <c r="F36" s="48"/>
    </row>
    <row r="37" spans="1:6" x14ac:dyDescent="0.25">
      <c r="A37" s="42" t="s">
        <v>33</v>
      </c>
      <c r="E37" s="47">
        <v>1135386.1200000001</v>
      </c>
      <c r="F37" s="48"/>
    </row>
    <row r="38" spans="1:6" x14ac:dyDescent="0.25">
      <c r="E38" s="50"/>
      <c r="F38" s="48"/>
    </row>
    <row r="39" spans="1:6" x14ac:dyDescent="0.25">
      <c r="A39" s="42" t="s">
        <v>34</v>
      </c>
      <c r="E39" s="50"/>
      <c r="F39" s="48"/>
    </row>
    <row r="40" spans="1:6" x14ac:dyDescent="0.25">
      <c r="A40" s="46" t="s">
        <v>35</v>
      </c>
      <c r="E40" s="47">
        <v>25421474.09</v>
      </c>
      <c r="F40" s="48"/>
    </row>
    <row r="41" spans="1:6" x14ac:dyDescent="0.25">
      <c r="A41" s="46" t="s">
        <v>36</v>
      </c>
      <c r="E41" s="49">
        <v>0</v>
      </c>
      <c r="F41" s="48"/>
    </row>
    <row r="42" spans="1:6" x14ac:dyDescent="0.25">
      <c r="A42" s="42" t="s">
        <v>37</v>
      </c>
      <c r="E42" s="47">
        <v>25421474.09</v>
      </c>
      <c r="F42" s="48"/>
    </row>
    <row r="43" spans="1:6" x14ac:dyDescent="0.25">
      <c r="A43" s="46"/>
      <c r="E43" s="51"/>
      <c r="F43" s="48"/>
    </row>
    <row r="44" spans="1:6" x14ac:dyDescent="0.25">
      <c r="A44" s="42" t="s">
        <v>38</v>
      </c>
      <c r="E44" s="47">
        <v>385996.52</v>
      </c>
      <c r="F44" s="48"/>
    </row>
    <row r="45" spans="1:6" x14ac:dyDescent="0.25">
      <c r="A45" s="42" t="s">
        <v>39</v>
      </c>
      <c r="E45" s="47">
        <v>31014.79</v>
      </c>
      <c r="F45" s="48"/>
    </row>
    <row r="46" spans="1:6" x14ac:dyDescent="0.25">
      <c r="A46" s="42"/>
      <c r="E46" s="52"/>
      <c r="F46" s="48"/>
    </row>
    <row r="47" spans="1:6" ht="18.75" thickBot="1" x14ac:dyDescent="0.3">
      <c r="A47" s="3" t="s">
        <v>40</v>
      </c>
      <c r="E47" s="53">
        <v>26973871.52</v>
      </c>
      <c r="F47" s="48"/>
    </row>
    <row r="48" spans="1:6" ht="18.75" thickTop="1" x14ac:dyDescent="0.25">
      <c r="E48" s="54"/>
      <c r="F48" s="48"/>
    </row>
    <row r="49" spans="1:6" x14ac:dyDescent="0.25">
      <c r="A49" s="3" t="s">
        <v>41</v>
      </c>
      <c r="D49" s="55"/>
      <c r="E49" s="56"/>
      <c r="F49" s="48"/>
    </row>
    <row r="50" spans="1:6" x14ac:dyDescent="0.25">
      <c r="D50" s="57" t="s">
        <v>42</v>
      </c>
      <c r="E50" s="57" t="s">
        <v>43</v>
      </c>
      <c r="F50" s="48"/>
    </row>
    <row r="51" spans="1:6" x14ac:dyDescent="0.25">
      <c r="A51" s="42" t="s">
        <v>44</v>
      </c>
      <c r="D51" s="58">
        <v>43746</v>
      </c>
      <c r="E51" s="52">
        <v>551115106.54000008</v>
      </c>
      <c r="F51" s="48"/>
    </row>
    <row r="52" spans="1:6" x14ac:dyDescent="0.25">
      <c r="A52" s="42" t="s">
        <v>45</v>
      </c>
      <c r="D52" s="59"/>
      <c r="E52" s="49">
        <v>24750608.180000067</v>
      </c>
      <c r="F52" s="48"/>
    </row>
    <row r="53" spans="1:6" x14ac:dyDescent="0.25">
      <c r="A53" s="42"/>
      <c r="D53" s="60">
        <v>42693</v>
      </c>
      <c r="E53" s="61">
        <v>526364498.36000001</v>
      </c>
      <c r="F53" s="48"/>
    </row>
    <row r="54" spans="1:6" x14ac:dyDescent="0.25">
      <c r="F54" s="48"/>
    </row>
    <row r="55" spans="1:6" x14ac:dyDescent="0.25">
      <c r="A55" s="3" t="s">
        <v>46</v>
      </c>
      <c r="E55" s="55"/>
      <c r="F55" s="48"/>
    </row>
    <row r="56" spans="1:6" x14ac:dyDescent="0.25">
      <c r="F56" s="48"/>
    </row>
    <row r="57" spans="1:6" x14ac:dyDescent="0.25">
      <c r="A57" s="42" t="s">
        <v>40</v>
      </c>
      <c r="E57" s="62">
        <v>26973871.52</v>
      </c>
      <c r="F57" s="48"/>
    </row>
    <row r="58" spans="1:6" x14ac:dyDescent="0.25">
      <c r="A58" s="42" t="s">
        <v>47</v>
      </c>
      <c r="E58" s="62">
        <v>0</v>
      </c>
      <c r="F58" s="48"/>
    </row>
    <row r="59" spans="1:6" x14ac:dyDescent="0.25">
      <c r="A59" s="42" t="s">
        <v>48</v>
      </c>
      <c r="E59" s="63">
        <v>26973871.52</v>
      </c>
      <c r="F59" s="48"/>
    </row>
    <row r="60" spans="1:6" x14ac:dyDescent="0.25">
      <c r="F60" s="48"/>
    </row>
    <row r="61" spans="1:6" x14ac:dyDescent="0.25">
      <c r="A61" s="42" t="s">
        <v>49</v>
      </c>
      <c r="E61" s="39">
        <v>60464.49</v>
      </c>
      <c r="F61" s="48"/>
    </row>
    <row r="62" spans="1:6" x14ac:dyDescent="0.25">
      <c r="F62" s="48"/>
    </row>
    <row r="63" spans="1:6" x14ac:dyDescent="0.25">
      <c r="A63" s="42" t="s">
        <v>50</v>
      </c>
      <c r="F63" s="48"/>
    </row>
    <row r="64" spans="1:6" x14ac:dyDescent="0.25">
      <c r="A64" s="46" t="s">
        <v>51</v>
      </c>
      <c r="E64" s="62">
        <v>472980.43</v>
      </c>
      <c r="F64" s="48"/>
    </row>
    <row r="65" spans="1:6" x14ac:dyDescent="0.25">
      <c r="A65" s="46" t="s">
        <v>52</v>
      </c>
      <c r="E65" s="62">
        <v>472980.43</v>
      </c>
      <c r="F65" s="48"/>
    </row>
    <row r="66" spans="1:6" x14ac:dyDescent="0.25">
      <c r="A66" s="46" t="s">
        <v>53</v>
      </c>
      <c r="E66" s="63">
        <v>0</v>
      </c>
      <c r="F66" s="48"/>
    </row>
    <row r="67" spans="1:6" x14ac:dyDescent="0.25">
      <c r="F67" s="48"/>
    </row>
    <row r="68" spans="1:6" x14ac:dyDescent="0.25">
      <c r="A68" s="42" t="s">
        <v>54</v>
      </c>
      <c r="F68" s="48"/>
    </row>
    <row r="69" spans="1:6" x14ac:dyDescent="0.25">
      <c r="A69" s="46" t="s">
        <v>55</v>
      </c>
      <c r="F69" s="48"/>
    </row>
    <row r="70" spans="1:6" x14ac:dyDescent="0.25">
      <c r="A70" s="64" t="s">
        <v>56</v>
      </c>
      <c r="E70" s="62">
        <v>0</v>
      </c>
      <c r="F70" s="48"/>
    </row>
    <row r="71" spans="1:6" x14ac:dyDescent="0.25">
      <c r="A71" s="64" t="s">
        <v>57</v>
      </c>
      <c r="E71" s="62">
        <v>0</v>
      </c>
      <c r="F71" s="48"/>
    </row>
    <row r="72" spans="1:6" x14ac:dyDescent="0.25">
      <c r="A72" s="64" t="s">
        <v>58</v>
      </c>
      <c r="E72" s="62">
        <v>0</v>
      </c>
      <c r="F72" s="48"/>
    </row>
    <row r="73" spans="1:6" x14ac:dyDescent="0.25">
      <c r="A73" s="64"/>
      <c r="E73" s="62"/>
      <c r="F73" s="48"/>
    </row>
    <row r="74" spans="1:6" x14ac:dyDescent="0.25">
      <c r="A74" s="64" t="s">
        <v>59</v>
      </c>
      <c r="E74" s="62">
        <v>0</v>
      </c>
      <c r="F74" s="48"/>
    </row>
    <row r="75" spans="1:6" x14ac:dyDescent="0.25">
      <c r="A75" s="64" t="s">
        <v>60</v>
      </c>
      <c r="E75" s="62">
        <v>0</v>
      </c>
      <c r="F75" s="48"/>
    </row>
    <row r="76" spans="1:6" x14ac:dyDescent="0.25">
      <c r="F76" s="48"/>
    </row>
    <row r="77" spans="1:6" x14ac:dyDescent="0.25">
      <c r="A77" s="46" t="s">
        <v>61</v>
      </c>
      <c r="F77" s="48"/>
    </row>
    <row r="78" spans="1:6" x14ac:dyDescent="0.25">
      <c r="A78" s="64" t="s">
        <v>62</v>
      </c>
      <c r="E78" s="62">
        <v>0</v>
      </c>
      <c r="F78" s="48"/>
    </row>
    <row r="79" spans="1:6" x14ac:dyDescent="0.25">
      <c r="A79" s="64" t="s">
        <v>63</v>
      </c>
      <c r="E79" s="62">
        <v>0</v>
      </c>
      <c r="F79" s="48"/>
    </row>
    <row r="80" spans="1:6" x14ac:dyDescent="0.25">
      <c r="A80" s="64" t="s">
        <v>64</v>
      </c>
      <c r="E80" s="62">
        <v>23322.21</v>
      </c>
      <c r="F80" s="48"/>
    </row>
    <row r="81" spans="1:6" x14ac:dyDescent="0.25">
      <c r="A81" s="64"/>
      <c r="E81" s="62"/>
      <c r="F81" s="48"/>
    </row>
    <row r="82" spans="1:6" x14ac:dyDescent="0.25">
      <c r="A82" s="64" t="s">
        <v>65</v>
      </c>
      <c r="E82" s="62">
        <v>23322.21</v>
      </c>
      <c r="F82" s="48"/>
    </row>
    <row r="83" spans="1:6" x14ac:dyDescent="0.25">
      <c r="A83" s="64" t="s">
        <v>66</v>
      </c>
      <c r="E83" s="62">
        <v>0</v>
      </c>
      <c r="F83" s="48"/>
    </row>
    <row r="84" spans="1:6" x14ac:dyDescent="0.25">
      <c r="A84" s="64"/>
      <c r="F84" s="48"/>
    </row>
    <row r="85" spans="1:6" x14ac:dyDescent="0.25">
      <c r="A85" s="46" t="s">
        <v>67</v>
      </c>
      <c r="F85" s="48"/>
    </row>
    <row r="86" spans="1:6" x14ac:dyDescent="0.25">
      <c r="A86" s="64" t="s">
        <v>68</v>
      </c>
      <c r="E86" s="62">
        <v>0</v>
      </c>
      <c r="F86" s="48"/>
    </row>
    <row r="87" spans="1:6" x14ac:dyDescent="0.25">
      <c r="A87" s="64" t="s">
        <v>69</v>
      </c>
      <c r="E87" s="62">
        <v>0</v>
      </c>
      <c r="F87" s="48"/>
    </row>
    <row r="88" spans="1:6" x14ac:dyDescent="0.25">
      <c r="A88" s="64" t="s">
        <v>70</v>
      </c>
      <c r="E88" s="62">
        <v>12131.91</v>
      </c>
      <c r="F88" s="48"/>
    </row>
    <row r="89" spans="1:6" x14ac:dyDescent="0.25">
      <c r="A89" s="64"/>
      <c r="E89" s="62"/>
      <c r="F89" s="48"/>
    </row>
    <row r="90" spans="1:6" x14ac:dyDescent="0.25">
      <c r="A90" s="64" t="s">
        <v>71</v>
      </c>
      <c r="E90" s="62">
        <v>12131.91</v>
      </c>
      <c r="F90" s="48"/>
    </row>
    <row r="91" spans="1:6" x14ac:dyDescent="0.25">
      <c r="A91" s="64" t="s">
        <v>72</v>
      </c>
      <c r="E91" s="62">
        <v>0</v>
      </c>
      <c r="F91" s="48"/>
    </row>
    <row r="92" spans="1:6" x14ac:dyDescent="0.25">
      <c r="A92" s="64"/>
      <c r="F92" s="48"/>
    </row>
    <row r="93" spans="1:6" x14ac:dyDescent="0.25">
      <c r="A93" s="46" t="s">
        <v>73</v>
      </c>
      <c r="F93" s="48"/>
    </row>
    <row r="94" spans="1:6" x14ac:dyDescent="0.25">
      <c r="A94" s="64" t="s">
        <v>74</v>
      </c>
      <c r="E94" s="62">
        <v>0</v>
      </c>
      <c r="F94" s="48"/>
    </row>
    <row r="95" spans="1:6" x14ac:dyDescent="0.25">
      <c r="A95" s="64" t="s">
        <v>75</v>
      </c>
      <c r="E95" s="62">
        <v>0</v>
      </c>
      <c r="F95" s="48"/>
    </row>
    <row r="96" spans="1:6" x14ac:dyDescent="0.25">
      <c r="A96" s="64" t="s">
        <v>76</v>
      </c>
      <c r="E96" s="62">
        <v>404150</v>
      </c>
      <c r="F96" s="48"/>
    </row>
    <row r="97" spans="1:6" x14ac:dyDescent="0.25">
      <c r="A97" s="64"/>
      <c r="E97" s="62"/>
      <c r="F97" s="48"/>
    </row>
    <row r="98" spans="1:6" x14ac:dyDescent="0.25">
      <c r="A98" s="64" t="s">
        <v>77</v>
      </c>
      <c r="E98" s="62">
        <v>404150</v>
      </c>
      <c r="F98" s="48"/>
    </row>
    <row r="99" spans="1:6" x14ac:dyDescent="0.25">
      <c r="A99" s="64" t="s">
        <v>78</v>
      </c>
      <c r="E99" s="62">
        <v>0</v>
      </c>
      <c r="F99" s="48"/>
    </row>
    <row r="100" spans="1:6" x14ac:dyDescent="0.25">
      <c r="F100" s="48"/>
    </row>
    <row r="101" spans="1:6" x14ac:dyDescent="0.25">
      <c r="A101" s="46" t="s">
        <v>79</v>
      </c>
      <c r="F101" s="48"/>
    </row>
    <row r="102" spans="1:6" x14ac:dyDescent="0.25">
      <c r="A102" s="64" t="s">
        <v>80</v>
      </c>
      <c r="E102" s="62">
        <v>0</v>
      </c>
      <c r="F102" s="48"/>
    </row>
    <row r="103" spans="1:6" x14ac:dyDescent="0.25">
      <c r="A103" s="64" t="s">
        <v>81</v>
      </c>
      <c r="E103" s="62">
        <v>0</v>
      </c>
      <c r="F103" s="48"/>
    </row>
    <row r="104" spans="1:6" x14ac:dyDescent="0.25">
      <c r="A104" s="64" t="s">
        <v>82</v>
      </c>
      <c r="E104" s="62">
        <v>148643.92000000001</v>
      </c>
      <c r="F104" s="48"/>
    </row>
    <row r="105" spans="1:6" x14ac:dyDescent="0.25">
      <c r="A105" s="64"/>
      <c r="E105" s="62"/>
      <c r="F105" s="48"/>
    </row>
    <row r="106" spans="1:6" x14ac:dyDescent="0.25">
      <c r="A106" s="64" t="s">
        <v>83</v>
      </c>
      <c r="E106" s="62">
        <v>148643.92000000001</v>
      </c>
      <c r="F106" s="48"/>
    </row>
    <row r="107" spans="1:6" x14ac:dyDescent="0.25">
      <c r="A107" s="64" t="s">
        <v>84</v>
      </c>
      <c r="E107" s="62">
        <v>0</v>
      </c>
      <c r="F107" s="48"/>
    </row>
    <row r="108" spans="1:6" x14ac:dyDescent="0.25">
      <c r="A108" s="64"/>
      <c r="E108" s="39"/>
      <c r="F108" s="48"/>
    </row>
    <row r="109" spans="1:6" x14ac:dyDescent="0.25">
      <c r="A109" s="46" t="s">
        <v>85</v>
      </c>
      <c r="F109" s="48"/>
    </row>
    <row r="110" spans="1:6" x14ac:dyDescent="0.25">
      <c r="A110" s="64" t="s">
        <v>86</v>
      </c>
      <c r="E110" s="63">
        <v>588248.04</v>
      </c>
      <c r="F110" s="48"/>
    </row>
    <row r="111" spans="1:6" x14ac:dyDescent="0.25">
      <c r="A111" s="64" t="s">
        <v>87</v>
      </c>
      <c r="E111" s="63">
        <v>588248.04</v>
      </c>
      <c r="F111" s="48"/>
    </row>
    <row r="112" spans="1:6" x14ac:dyDescent="0.25">
      <c r="A112" s="64" t="s">
        <v>88</v>
      </c>
      <c r="E112" s="63">
        <v>0</v>
      </c>
      <c r="F112" s="48"/>
    </row>
    <row r="113" spans="1:6" x14ac:dyDescent="0.25">
      <c r="A113" s="64" t="s">
        <v>89</v>
      </c>
      <c r="E113" s="63">
        <v>0</v>
      </c>
      <c r="F113" s="48"/>
    </row>
    <row r="114" spans="1:6" x14ac:dyDescent="0.25">
      <c r="F114" s="48"/>
    </row>
    <row r="115" spans="1:6" x14ac:dyDescent="0.25">
      <c r="A115" s="42" t="s">
        <v>90</v>
      </c>
      <c r="E115" s="65">
        <v>25852178.563266665</v>
      </c>
      <c r="F115" s="48"/>
    </row>
    <row r="116" spans="1:6" x14ac:dyDescent="0.25">
      <c r="A116" s="46"/>
      <c r="F116" s="48"/>
    </row>
    <row r="117" spans="1:6" x14ac:dyDescent="0.25">
      <c r="A117" s="42" t="s">
        <v>91</v>
      </c>
      <c r="E117" s="66">
        <v>24750608.180000067</v>
      </c>
      <c r="F117" s="48"/>
    </row>
    <row r="118" spans="1:6" x14ac:dyDescent="0.25">
      <c r="A118" s="42"/>
      <c r="F118" s="48"/>
    </row>
    <row r="119" spans="1:6" x14ac:dyDescent="0.25">
      <c r="A119" s="46" t="s">
        <v>92</v>
      </c>
      <c r="E119" s="62">
        <v>0</v>
      </c>
      <c r="F119" s="48"/>
    </row>
    <row r="120" spans="1:6" x14ac:dyDescent="0.25">
      <c r="A120" s="46" t="s">
        <v>93</v>
      </c>
      <c r="E120" s="67">
        <v>24750608.180000067</v>
      </c>
      <c r="F120" s="48"/>
    </row>
    <row r="121" spans="1:6" x14ac:dyDescent="0.25">
      <c r="A121" s="46" t="s">
        <v>94</v>
      </c>
      <c r="E121" s="63">
        <v>0</v>
      </c>
      <c r="F121" s="48"/>
    </row>
    <row r="122" spans="1:6" x14ac:dyDescent="0.25">
      <c r="A122" s="46"/>
      <c r="E122" s="65"/>
      <c r="F122" s="48"/>
    </row>
    <row r="123" spans="1:6" x14ac:dyDescent="0.25">
      <c r="A123" s="42" t="s">
        <v>95</v>
      </c>
      <c r="E123" s="63">
        <v>0</v>
      </c>
      <c r="F123" s="48"/>
    </row>
    <row r="124" spans="1:6" x14ac:dyDescent="0.25">
      <c r="A124" s="42"/>
      <c r="E124" s="68"/>
      <c r="F124" s="48"/>
    </row>
    <row r="125" spans="1:6" x14ac:dyDescent="0.25">
      <c r="A125" s="46" t="s">
        <v>96</v>
      </c>
      <c r="E125" s="62">
        <v>0</v>
      </c>
      <c r="F125" s="48"/>
    </row>
    <row r="126" spans="1:6" x14ac:dyDescent="0.25">
      <c r="A126" s="46" t="s">
        <v>97</v>
      </c>
      <c r="E126" s="63">
        <v>0</v>
      </c>
      <c r="F126" s="48"/>
    </row>
    <row r="127" spans="1:6" x14ac:dyDescent="0.25">
      <c r="A127" s="46" t="s">
        <v>98</v>
      </c>
      <c r="E127" s="63">
        <v>0</v>
      </c>
      <c r="F127" s="48"/>
    </row>
    <row r="128" spans="1:6" x14ac:dyDescent="0.25">
      <c r="A128" s="46"/>
      <c r="E128" s="65"/>
      <c r="F128" s="48"/>
    </row>
    <row r="129" spans="1:6" x14ac:dyDescent="0.25">
      <c r="A129" s="42" t="s">
        <v>99</v>
      </c>
      <c r="E129" s="63">
        <v>1101570.383266598</v>
      </c>
      <c r="F129" s="48"/>
    </row>
    <row r="130" spans="1:6" x14ac:dyDescent="0.25">
      <c r="A130" s="46" t="s">
        <v>100</v>
      </c>
      <c r="E130" s="62">
        <v>0</v>
      </c>
      <c r="F130" s="48"/>
    </row>
    <row r="131" spans="1:6" x14ac:dyDescent="0.25">
      <c r="A131" s="42" t="s">
        <v>101</v>
      </c>
      <c r="E131" s="63">
        <v>1101570.383266598</v>
      </c>
      <c r="F131" s="48"/>
    </row>
    <row r="132" spans="1:6" x14ac:dyDescent="0.25">
      <c r="F132" s="48"/>
    </row>
    <row r="133" spans="1:6" x14ac:dyDescent="0.25">
      <c r="A133" s="3" t="s">
        <v>102</v>
      </c>
      <c r="F133" s="48"/>
    </row>
    <row r="134" spans="1:6" x14ac:dyDescent="0.25">
      <c r="F134" s="48"/>
    </row>
    <row r="135" spans="1:6" x14ac:dyDescent="0.25">
      <c r="A135" s="42" t="s">
        <v>103</v>
      </c>
      <c r="E135" s="62">
        <v>0</v>
      </c>
      <c r="F135" s="48"/>
    </row>
    <row r="136" spans="1:6" x14ac:dyDescent="0.25">
      <c r="A136" s="42" t="s">
        <v>104</v>
      </c>
      <c r="E136" s="69">
        <v>0</v>
      </c>
      <c r="F136" s="48"/>
    </row>
    <row r="137" spans="1:6" x14ac:dyDescent="0.25">
      <c r="A137" s="42" t="s">
        <v>105</v>
      </c>
      <c r="E137" s="63">
        <v>0</v>
      </c>
      <c r="F137" s="48"/>
    </row>
    <row r="138" spans="1:6" x14ac:dyDescent="0.25">
      <c r="A138" s="42"/>
      <c r="E138" s="65"/>
      <c r="F138" s="48"/>
    </row>
    <row r="139" spans="1:6" x14ac:dyDescent="0.25">
      <c r="A139" s="42"/>
      <c r="E139" s="65"/>
      <c r="F139" s="48"/>
    </row>
    <row r="140" spans="1:6" x14ac:dyDescent="0.25">
      <c r="F140" s="48"/>
    </row>
    <row r="141" spans="1:6" x14ac:dyDescent="0.25">
      <c r="A141" s="3" t="s">
        <v>106</v>
      </c>
      <c r="F141" s="48"/>
    </row>
    <row r="142" spans="1:6" x14ac:dyDescent="0.25">
      <c r="F142" s="48"/>
    </row>
    <row r="143" spans="1:6" x14ac:dyDescent="0.25">
      <c r="A143" s="42" t="s">
        <v>107</v>
      </c>
      <c r="E143" s="63">
        <v>3075027.06</v>
      </c>
      <c r="F143" s="48"/>
    </row>
    <row r="144" spans="1:6" x14ac:dyDescent="0.25">
      <c r="A144" s="42" t="s">
        <v>108</v>
      </c>
      <c r="E144" s="63">
        <v>3075027.0635999995</v>
      </c>
      <c r="F144" s="70"/>
    </row>
    <row r="145" spans="1:6" x14ac:dyDescent="0.25">
      <c r="A145" s="42" t="s">
        <v>109</v>
      </c>
      <c r="E145" s="62">
        <v>3075027.0636</v>
      </c>
      <c r="F145" s="48"/>
    </row>
    <row r="146" spans="1:6" x14ac:dyDescent="0.25">
      <c r="A146" s="71" t="s">
        <v>110</v>
      </c>
      <c r="B146" s="71"/>
      <c r="C146" s="71"/>
      <c r="D146" s="71"/>
      <c r="E146" s="62">
        <v>0</v>
      </c>
    </row>
    <row r="147" spans="1:6" x14ac:dyDescent="0.25">
      <c r="A147" s="42" t="s">
        <v>111</v>
      </c>
      <c r="E147" s="63">
        <v>3075027.0636</v>
      </c>
      <c r="F147" s="48"/>
    </row>
    <row r="148" spans="1:6" x14ac:dyDescent="0.25">
      <c r="F148" s="48"/>
    </row>
    <row r="149" spans="1:6" x14ac:dyDescent="0.25">
      <c r="A149" s="42" t="s">
        <v>112</v>
      </c>
      <c r="D149" s="72"/>
      <c r="E149" s="65">
        <v>3075027.0635999995</v>
      </c>
      <c r="F149" s="48"/>
    </row>
    <row r="150" spans="1:6" x14ac:dyDescent="0.25">
      <c r="F150" s="48"/>
    </row>
    <row r="151" spans="1:6" x14ac:dyDescent="0.25">
      <c r="A151" s="3" t="s">
        <v>113</v>
      </c>
      <c r="F151" s="48"/>
    </row>
    <row r="152" spans="1:6" x14ac:dyDescent="0.25">
      <c r="F152" s="48"/>
    </row>
    <row r="153" spans="1:6" x14ac:dyDescent="0.25">
      <c r="A153" s="42" t="s">
        <v>114</v>
      </c>
      <c r="E153" s="73">
        <v>2.3510843900000002E-2</v>
      </c>
      <c r="F153" s="48"/>
    </row>
    <row r="154" spans="1:6" x14ac:dyDescent="0.25">
      <c r="A154" s="42" t="s">
        <v>115</v>
      </c>
      <c r="E154" s="74">
        <v>36.107266000000003</v>
      </c>
      <c r="F154" s="48"/>
    </row>
    <row r="155" spans="1:6" x14ac:dyDescent="0.25">
      <c r="F155" s="48"/>
    </row>
    <row r="156" spans="1:6" x14ac:dyDescent="0.25">
      <c r="D156" s="57" t="s">
        <v>43</v>
      </c>
      <c r="E156" s="57" t="s">
        <v>42</v>
      </c>
      <c r="F156" s="48"/>
    </row>
    <row r="157" spans="1:6" x14ac:dyDescent="0.25">
      <c r="A157" s="42" t="s">
        <v>116</v>
      </c>
      <c r="D157" s="63">
        <v>415978.91</v>
      </c>
      <c r="E157" s="3">
        <v>27</v>
      </c>
      <c r="F157" s="75"/>
    </row>
    <row r="158" spans="1:6" x14ac:dyDescent="0.25">
      <c r="A158" s="42" t="s">
        <v>117</v>
      </c>
      <c r="D158" s="69">
        <v>385996.52</v>
      </c>
      <c r="F158" s="48"/>
    </row>
    <row r="159" spans="1:6" x14ac:dyDescent="0.25">
      <c r="A159" s="3" t="s">
        <v>118</v>
      </c>
      <c r="D159" s="65">
        <v>29982.389999999956</v>
      </c>
    </row>
    <row r="160" spans="1:6" x14ac:dyDescent="0.25">
      <c r="A160" s="42" t="s">
        <v>119</v>
      </c>
      <c r="D160" s="63">
        <v>567576512.08000004</v>
      </c>
      <c r="F160" s="75"/>
    </row>
    <row r="161" spans="1:6" x14ac:dyDescent="0.25">
      <c r="F161" s="75"/>
    </row>
    <row r="162" spans="1:6" x14ac:dyDescent="0.25">
      <c r="A162" s="42" t="s">
        <v>120</v>
      </c>
      <c r="D162" s="76">
        <v>5.1038725000000004E-3</v>
      </c>
      <c r="F162" s="75"/>
    </row>
    <row r="163" spans="1:6" x14ac:dyDescent="0.25">
      <c r="A163" s="42" t="s">
        <v>121</v>
      </c>
      <c r="D163" s="76">
        <v>5.5224799999999998E-3</v>
      </c>
      <c r="F163" s="75"/>
    </row>
    <row r="164" spans="1:6" x14ac:dyDescent="0.25">
      <c r="A164" s="42" t="s">
        <v>122</v>
      </c>
      <c r="D164" s="76">
        <v>6.0667688000000004E-3</v>
      </c>
      <c r="F164" s="75"/>
    </row>
    <row r="165" spans="1:6" x14ac:dyDescent="0.25">
      <c r="A165" s="42" t="s">
        <v>123</v>
      </c>
      <c r="D165" s="76">
        <v>6.3390339864748872E-4</v>
      </c>
      <c r="F165" s="48"/>
    </row>
    <row r="166" spans="1:6" x14ac:dyDescent="0.25">
      <c r="A166" s="42" t="s">
        <v>124</v>
      </c>
      <c r="D166" s="73">
        <v>4.3317561746618726E-3</v>
      </c>
      <c r="F166" s="48"/>
    </row>
    <row r="167" spans="1:6" x14ac:dyDescent="0.25">
      <c r="A167" s="42"/>
      <c r="F167" s="48"/>
    </row>
    <row r="168" spans="1:6" x14ac:dyDescent="0.25">
      <c r="A168" s="42" t="s">
        <v>125</v>
      </c>
      <c r="D168" s="65">
        <v>7117576.8499999996</v>
      </c>
      <c r="F168" s="48"/>
    </row>
    <row r="169" spans="1:6" x14ac:dyDescent="0.25">
      <c r="A169" s="42"/>
      <c r="F169" s="48"/>
    </row>
    <row r="170" spans="1:6" ht="36" x14ac:dyDescent="0.25">
      <c r="A170" s="42" t="s">
        <v>126</v>
      </c>
      <c r="D170" s="57" t="s">
        <v>43</v>
      </c>
      <c r="E170" s="57" t="s">
        <v>42</v>
      </c>
      <c r="F170" s="77" t="s">
        <v>127</v>
      </c>
    </row>
    <row r="171" spans="1:6" x14ac:dyDescent="0.25">
      <c r="A171" s="46" t="s">
        <v>128</v>
      </c>
      <c r="D171" s="62">
        <v>4049529.99</v>
      </c>
      <c r="E171" s="78">
        <v>255</v>
      </c>
      <c r="F171" s="76">
        <v>7.4750563433197007E-3</v>
      </c>
    </row>
    <row r="172" spans="1:6" x14ac:dyDescent="0.25">
      <c r="A172" s="46" t="s">
        <v>129</v>
      </c>
      <c r="D172" s="62">
        <v>978640.86</v>
      </c>
      <c r="E172" s="78">
        <v>62</v>
      </c>
      <c r="F172" s="76">
        <v>1.8064801560772851E-3</v>
      </c>
    </row>
    <row r="173" spans="1:6" x14ac:dyDescent="0.25">
      <c r="A173" s="46" t="s">
        <v>130</v>
      </c>
      <c r="D173" s="21">
        <v>185541.55</v>
      </c>
      <c r="E173" s="79">
        <v>15</v>
      </c>
      <c r="F173" s="76">
        <v>3.4249247288001175E-4</v>
      </c>
    </row>
    <row r="174" spans="1:6" x14ac:dyDescent="0.25">
      <c r="A174" s="46" t="s">
        <v>131</v>
      </c>
      <c r="D174" s="80">
        <v>14629.89</v>
      </c>
      <c r="E174" s="81">
        <v>1</v>
      </c>
      <c r="F174" s="82">
        <v>2.7005418484768262E-5</v>
      </c>
    </row>
    <row r="175" spans="1:6" x14ac:dyDescent="0.25">
      <c r="A175" s="42" t="s">
        <v>132</v>
      </c>
      <c r="D175" s="83">
        <v>5228342.29</v>
      </c>
      <c r="E175" s="84">
        <v>333</v>
      </c>
      <c r="F175" s="85">
        <v>9.6510343907617643E-3</v>
      </c>
    </row>
    <row r="176" spans="1:6" x14ac:dyDescent="0.25">
      <c r="A176" s="42"/>
      <c r="D176" s="62"/>
      <c r="E176" s="78"/>
      <c r="F176" s="48"/>
    </row>
    <row r="177" spans="1:6" x14ac:dyDescent="0.25">
      <c r="A177" s="42" t="s">
        <v>133</v>
      </c>
      <c r="D177" s="76"/>
      <c r="E177" s="76"/>
      <c r="F177" s="75"/>
    </row>
    <row r="178" spans="1:6" x14ac:dyDescent="0.25">
      <c r="A178" s="42" t="s">
        <v>134</v>
      </c>
      <c r="D178" s="76">
        <v>1.9315533E-3</v>
      </c>
      <c r="E178" s="76">
        <v>1.7993505000000001E-3</v>
      </c>
      <c r="F178" s="75"/>
    </row>
    <row r="179" spans="1:6" x14ac:dyDescent="0.25">
      <c r="A179" s="42" t="s">
        <v>135</v>
      </c>
      <c r="D179" s="76">
        <v>1.9730269E-3</v>
      </c>
      <c r="E179" s="76">
        <v>1.6798441E-3</v>
      </c>
      <c r="F179" s="75"/>
    </row>
    <row r="180" spans="1:6" x14ac:dyDescent="0.25">
      <c r="A180" s="42" t="s">
        <v>136</v>
      </c>
      <c r="D180" s="76">
        <v>1.7107258E-3</v>
      </c>
      <c r="E180" s="76">
        <v>1.4172723999999999E-3</v>
      </c>
      <c r="F180" s="75"/>
    </row>
    <row r="181" spans="1:6" x14ac:dyDescent="0.25">
      <c r="A181" s="42" t="s">
        <v>137</v>
      </c>
      <c r="D181" s="76">
        <v>2.1759780474420649E-3</v>
      </c>
      <c r="E181" s="76">
        <v>1.8269974000421614E-3</v>
      </c>
      <c r="F181" s="48"/>
    </row>
    <row r="182" spans="1:6" x14ac:dyDescent="0.25">
      <c r="A182" s="42" t="s">
        <v>138</v>
      </c>
      <c r="D182" s="76">
        <v>1.9478210118605162E-3</v>
      </c>
      <c r="E182" s="76">
        <v>1.6808661000105403E-3</v>
      </c>
      <c r="F182" s="48"/>
    </row>
    <row r="183" spans="1:6" x14ac:dyDescent="0.25">
      <c r="F183" s="48"/>
    </row>
    <row r="184" spans="1:6" x14ac:dyDescent="0.25">
      <c r="A184" s="3" t="s">
        <v>139</v>
      </c>
      <c r="F184" s="48"/>
    </row>
    <row r="185" spans="1:6" x14ac:dyDescent="0.25">
      <c r="F185" s="48"/>
    </row>
    <row r="186" spans="1:6" x14ac:dyDescent="0.25">
      <c r="A186" s="42" t="s">
        <v>140</v>
      </c>
      <c r="F186" s="48"/>
    </row>
    <row r="187" spans="1:6" x14ac:dyDescent="0.25">
      <c r="A187" s="42" t="s">
        <v>141</v>
      </c>
      <c r="E187" s="50"/>
      <c r="F187" s="48"/>
    </row>
    <row r="188" spans="1:6" x14ac:dyDescent="0.25">
      <c r="A188" s="42" t="s">
        <v>142</v>
      </c>
      <c r="E188" s="86" t="s">
        <v>155</v>
      </c>
      <c r="F188" s="48"/>
    </row>
    <row r="189" spans="1:6" x14ac:dyDescent="0.25">
      <c r="A189" s="42"/>
      <c r="E189" s="86"/>
      <c r="F189" s="48"/>
    </row>
    <row r="190" spans="1:6" x14ac:dyDescent="0.25">
      <c r="A190" s="42" t="s">
        <v>143</v>
      </c>
      <c r="E190" s="68"/>
      <c r="F190" s="48"/>
    </row>
    <row r="191" spans="1:6" x14ac:dyDescent="0.25">
      <c r="A191" s="42" t="s">
        <v>144</v>
      </c>
      <c r="E191" s="68"/>
      <c r="F191" s="48"/>
    </row>
    <row r="192" spans="1:6" x14ac:dyDescent="0.25">
      <c r="A192" s="42" t="s">
        <v>145</v>
      </c>
      <c r="E192" s="86"/>
      <c r="F192" s="48"/>
    </row>
    <row r="193" spans="1:6" x14ac:dyDescent="0.25">
      <c r="A193" s="42" t="s">
        <v>146</v>
      </c>
      <c r="E193" s="86" t="s">
        <v>155</v>
      </c>
      <c r="F193" s="48"/>
    </row>
    <row r="194" spans="1:6" x14ac:dyDescent="0.25">
      <c r="A194" s="42"/>
      <c r="E194" s="68"/>
      <c r="F194" s="48"/>
    </row>
    <row r="195" spans="1:6" x14ac:dyDescent="0.25">
      <c r="A195" s="42" t="s">
        <v>147</v>
      </c>
      <c r="E195" s="68"/>
      <c r="F195" s="48"/>
    </row>
    <row r="196" spans="1:6" x14ac:dyDescent="0.25">
      <c r="A196" s="42" t="s">
        <v>148</v>
      </c>
      <c r="E196" s="86" t="s">
        <v>155</v>
      </c>
      <c r="F196" s="48"/>
    </row>
    <row r="197" spans="1:6" x14ac:dyDescent="0.25">
      <c r="A197" s="42"/>
      <c r="E197" s="68"/>
      <c r="F197" s="48"/>
    </row>
    <row r="198" spans="1:6" x14ac:dyDescent="0.25">
      <c r="A198" s="42" t="s">
        <v>149</v>
      </c>
      <c r="E198" s="68"/>
      <c r="F198" s="48"/>
    </row>
    <row r="199" spans="1:6" x14ac:dyDescent="0.25">
      <c r="A199" s="42" t="s">
        <v>150</v>
      </c>
      <c r="E199" s="86" t="s">
        <v>155</v>
      </c>
      <c r="F199" s="48"/>
    </row>
    <row r="200" spans="1:6" x14ac:dyDescent="0.25">
      <c r="A200" s="42"/>
      <c r="E200" s="68"/>
      <c r="F200" s="48"/>
    </row>
    <row r="201" spans="1:6" x14ac:dyDescent="0.25">
      <c r="A201" s="42" t="s">
        <v>151</v>
      </c>
      <c r="E201" s="68"/>
      <c r="F201" s="48"/>
    </row>
    <row r="202" spans="1:6" x14ac:dyDescent="0.25">
      <c r="A202" s="42" t="s">
        <v>152</v>
      </c>
      <c r="E202" s="86" t="s">
        <v>155</v>
      </c>
      <c r="F202" s="48"/>
    </row>
    <row r="203" spans="1:6" x14ac:dyDescent="0.25">
      <c r="A203" s="42"/>
      <c r="E203" s="86"/>
      <c r="F203" s="48"/>
    </row>
    <row r="204" spans="1:6" x14ac:dyDescent="0.25">
      <c r="A204" s="42" t="s">
        <v>153</v>
      </c>
      <c r="E204" s="68"/>
    </row>
    <row r="205" spans="1:6" x14ac:dyDescent="0.25">
      <c r="A205" s="42" t="s">
        <v>154</v>
      </c>
      <c r="E205" s="86" t="s">
        <v>155</v>
      </c>
      <c r="F205" s="45"/>
    </row>
    <row r="208" spans="1:6" x14ac:dyDescent="0.25">
      <c r="F208" s="45"/>
    </row>
    <row r="209" spans="6:6" x14ac:dyDescent="0.25">
      <c r="F209" s="45"/>
    </row>
    <row r="210" spans="6:6" x14ac:dyDescent="0.25">
      <c r="F210" s="45"/>
    </row>
    <row r="211" spans="6:6" x14ac:dyDescent="0.25">
      <c r="F211" s="45"/>
    </row>
    <row r="212" spans="6:6" x14ac:dyDescent="0.25">
      <c r="F212" s="45"/>
    </row>
    <row r="213" spans="6:6" x14ac:dyDescent="0.25">
      <c r="F213" s="45"/>
    </row>
    <row r="214" spans="6:6" x14ac:dyDescent="0.25">
      <c r="F214" s="45"/>
    </row>
    <row r="215" spans="6:6" x14ac:dyDescent="0.25">
      <c r="F215" s="45"/>
    </row>
    <row r="216" spans="6:6" x14ac:dyDescent="0.25">
      <c r="F216" s="45"/>
    </row>
    <row r="217" spans="6:6" x14ac:dyDescent="0.25">
      <c r="F217" s="45"/>
    </row>
    <row r="218" spans="6:6" x14ac:dyDescent="0.25">
      <c r="F218" s="45"/>
    </row>
    <row r="219" spans="6:6" x14ac:dyDescent="0.25">
      <c r="F219" s="45"/>
    </row>
    <row r="220" spans="6:6" x14ac:dyDescent="0.25">
      <c r="F220" s="45"/>
    </row>
    <row r="221" spans="6:6" x14ac:dyDescent="0.25">
      <c r="F221" s="45"/>
    </row>
    <row r="222" spans="6:6" x14ac:dyDescent="0.25">
      <c r="F222" s="45"/>
    </row>
    <row r="223" spans="6:6" x14ac:dyDescent="0.25">
      <c r="F223" s="45"/>
    </row>
    <row r="224" spans="6:6" x14ac:dyDescent="0.25">
      <c r="F224" s="45"/>
    </row>
    <row r="225" spans="6:6" x14ac:dyDescent="0.25">
      <c r="F225" s="45"/>
    </row>
    <row r="226" spans="6:6" x14ac:dyDescent="0.25">
      <c r="F226" s="45"/>
    </row>
    <row r="227" spans="6:6" x14ac:dyDescent="0.25">
      <c r="F227" s="45"/>
    </row>
    <row r="228" spans="6:6" x14ac:dyDescent="0.25">
      <c r="F228" s="45"/>
    </row>
    <row r="229" spans="6:6" x14ac:dyDescent="0.25">
      <c r="F229" s="45"/>
    </row>
    <row r="230" spans="6:6" x14ac:dyDescent="0.25">
      <c r="F230" s="45"/>
    </row>
    <row r="231" spans="6:6" x14ac:dyDescent="0.25">
      <c r="F231" s="45"/>
    </row>
    <row r="232" spans="6:6" x14ac:dyDescent="0.25">
      <c r="F232" s="45"/>
    </row>
    <row r="233" spans="6:6" x14ac:dyDescent="0.25">
      <c r="F233" s="45"/>
    </row>
    <row r="234" spans="6:6" x14ac:dyDescent="0.25">
      <c r="F234" s="45"/>
    </row>
    <row r="235" spans="6:6" x14ac:dyDescent="0.25">
      <c r="F235" s="45"/>
    </row>
    <row r="236" spans="6:6" x14ac:dyDescent="0.25">
      <c r="F236" s="45"/>
    </row>
    <row r="237" spans="6:6" x14ac:dyDescent="0.25">
      <c r="F237" s="45"/>
    </row>
    <row r="238" spans="6:6" x14ac:dyDescent="0.25">
      <c r="F238" s="45"/>
    </row>
    <row r="239" spans="6:6" x14ac:dyDescent="0.25">
      <c r="F239" s="45"/>
    </row>
    <row r="240" spans="6:6" x14ac:dyDescent="0.25">
      <c r="F240" s="45"/>
    </row>
    <row r="241" spans="6:6" x14ac:dyDescent="0.25">
      <c r="F241" s="45"/>
    </row>
    <row r="242" spans="6:6" x14ac:dyDescent="0.25">
      <c r="F242" s="45"/>
    </row>
    <row r="243" spans="6:6" x14ac:dyDescent="0.25">
      <c r="F243" s="45"/>
    </row>
    <row r="244" spans="6:6" x14ac:dyDescent="0.25">
      <c r="F244" s="45"/>
    </row>
    <row r="245" spans="6:6" x14ac:dyDescent="0.25">
      <c r="F245" s="45"/>
    </row>
    <row r="246" spans="6:6" x14ac:dyDescent="0.25">
      <c r="F246" s="45"/>
    </row>
    <row r="247" spans="6:6" x14ac:dyDescent="0.25">
      <c r="F247" s="45"/>
    </row>
    <row r="248" spans="6:6" x14ac:dyDescent="0.25">
      <c r="F248" s="45"/>
    </row>
    <row r="249" spans="6:6" x14ac:dyDescent="0.25">
      <c r="F249" s="45"/>
    </row>
    <row r="250" spans="6:6" x14ac:dyDescent="0.25">
      <c r="F250" s="45"/>
    </row>
    <row r="251" spans="6:6" x14ac:dyDescent="0.25">
      <c r="F251" s="45"/>
    </row>
    <row r="252" spans="6:6" x14ac:dyDescent="0.25">
      <c r="F252" s="45"/>
    </row>
    <row r="253" spans="6:6" x14ac:dyDescent="0.25">
      <c r="F253" s="45"/>
    </row>
    <row r="254" spans="6:6" x14ac:dyDescent="0.25">
      <c r="F254" s="45"/>
    </row>
    <row r="255" spans="6:6" x14ac:dyDescent="0.25">
      <c r="F255" s="45"/>
    </row>
    <row r="256" spans="6:6" x14ac:dyDescent="0.25">
      <c r="F256" s="45"/>
    </row>
    <row r="257" spans="6:6" x14ac:dyDescent="0.25">
      <c r="F257" s="45"/>
    </row>
    <row r="258" spans="6:6" x14ac:dyDescent="0.25">
      <c r="F258" s="45"/>
    </row>
    <row r="259" spans="6:6" x14ac:dyDescent="0.25">
      <c r="F259" s="45"/>
    </row>
    <row r="260" spans="6:6" x14ac:dyDescent="0.25">
      <c r="F260" s="45"/>
    </row>
    <row r="261" spans="6:6" x14ac:dyDescent="0.25">
      <c r="F261" s="45"/>
    </row>
    <row r="262" spans="6:6" x14ac:dyDescent="0.25">
      <c r="F262" s="45"/>
    </row>
    <row r="263" spans="6:6" x14ac:dyDescent="0.25">
      <c r="F263" s="45"/>
    </row>
    <row r="264" spans="6:6" x14ac:dyDescent="0.25">
      <c r="F264" s="45"/>
    </row>
    <row r="265" spans="6:6" x14ac:dyDescent="0.25">
      <c r="F265" s="45"/>
    </row>
    <row r="266" spans="6:6" x14ac:dyDescent="0.25">
      <c r="F266" s="45"/>
    </row>
    <row r="267" spans="6:6" x14ac:dyDescent="0.25">
      <c r="F267" s="45"/>
    </row>
    <row r="268" spans="6:6" x14ac:dyDescent="0.25">
      <c r="F268" s="45"/>
    </row>
    <row r="269" spans="6:6" x14ac:dyDescent="0.25">
      <c r="F269" s="45"/>
    </row>
    <row r="270" spans="6:6" x14ac:dyDescent="0.25">
      <c r="F270" s="45"/>
    </row>
    <row r="271" spans="6:6" x14ac:dyDescent="0.25">
      <c r="F271" s="45"/>
    </row>
    <row r="272" spans="6:6" x14ac:dyDescent="0.25">
      <c r="F272" s="45"/>
    </row>
    <row r="273" spans="6:6" x14ac:dyDescent="0.25">
      <c r="F273" s="45"/>
    </row>
    <row r="274" spans="6:6" x14ac:dyDescent="0.25">
      <c r="F274" s="45"/>
    </row>
    <row r="275" spans="6:6" x14ac:dyDescent="0.25">
      <c r="F275" s="45"/>
    </row>
    <row r="276" spans="6:6" x14ac:dyDescent="0.25">
      <c r="F276" s="4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6"/>
  <sheetViews>
    <sheetView topLeftCell="A181" workbookViewId="0">
      <selection activeCell="C24" sqref="C24"/>
    </sheetView>
  </sheetViews>
  <sheetFormatPr defaultRowHeight="18" x14ac:dyDescent="0.25"/>
  <cols>
    <col min="1" max="1" width="34.5703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85546875" style="4" customWidth="1"/>
  </cols>
  <sheetData>
    <row r="1" spans="1:6" x14ac:dyDescent="0.25">
      <c r="A1" s="1" t="s">
        <v>0</v>
      </c>
      <c r="B1" s="2"/>
    </row>
    <row r="2" spans="1:6" ht="18.75" x14ac:dyDescent="0.3">
      <c r="A2" s="2"/>
      <c r="B2" s="2"/>
      <c r="C2" s="5"/>
    </row>
    <row r="3" spans="1:6" ht="18.75" x14ac:dyDescent="0.3">
      <c r="A3" s="2" t="s">
        <v>1</v>
      </c>
      <c r="B3" s="6">
        <v>42947</v>
      </c>
      <c r="C3" s="7" t="s">
        <v>2</v>
      </c>
      <c r="D3" s="3">
        <v>30</v>
      </c>
      <c r="E3" s="3" t="s">
        <v>3</v>
      </c>
      <c r="F3" s="8">
        <v>42917</v>
      </c>
    </row>
    <row r="4" spans="1:6" ht="18.75" x14ac:dyDescent="0.3">
      <c r="A4" s="2" t="s">
        <v>4</v>
      </c>
      <c r="B4" s="6">
        <v>42962</v>
      </c>
      <c r="C4" s="7" t="s">
        <v>5</v>
      </c>
      <c r="D4" s="9">
        <v>29</v>
      </c>
      <c r="E4" s="3" t="s">
        <v>6</v>
      </c>
      <c r="F4" s="8">
        <v>42947</v>
      </c>
    </row>
    <row r="5" spans="1:6" ht="18.75" x14ac:dyDescent="0.3">
      <c r="A5" s="2"/>
      <c r="B5" s="2"/>
      <c r="C5" s="5"/>
      <c r="E5" s="3" t="s">
        <v>7</v>
      </c>
      <c r="F5" s="8">
        <v>42933</v>
      </c>
    </row>
    <row r="6" spans="1:6" ht="18.75" x14ac:dyDescent="0.3">
      <c r="A6" s="2"/>
      <c r="B6" s="2"/>
      <c r="C6" s="5"/>
      <c r="E6" s="3" t="s">
        <v>8</v>
      </c>
      <c r="F6" s="8">
        <v>42962</v>
      </c>
    </row>
    <row r="7" spans="1:6" x14ac:dyDescent="0.25">
      <c r="A7" s="10"/>
      <c r="B7" s="11"/>
      <c r="C7" s="12"/>
      <c r="D7" s="12"/>
      <c r="E7" s="10"/>
      <c r="F7" s="13"/>
    </row>
    <row r="8" spans="1:6" x14ac:dyDescent="0.25">
      <c r="A8" s="10"/>
      <c r="B8" s="10"/>
      <c r="C8" s="12"/>
      <c r="D8" s="12"/>
      <c r="E8" s="10"/>
      <c r="F8" s="13"/>
    </row>
    <row r="9" spans="1:6" x14ac:dyDescent="0.25">
      <c r="A9" s="14"/>
      <c r="B9" s="15" t="s">
        <v>9</v>
      </c>
      <c r="C9" s="16" t="s">
        <v>10</v>
      </c>
      <c r="D9" s="16" t="s">
        <v>11</v>
      </c>
      <c r="E9" s="16" t="s">
        <v>12</v>
      </c>
      <c r="F9" s="17" t="s">
        <v>13</v>
      </c>
    </row>
    <row r="10" spans="1:6" x14ac:dyDescent="0.25">
      <c r="A10" s="14" t="s">
        <v>14</v>
      </c>
      <c r="B10" s="18"/>
      <c r="C10" s="19">
        <v>1281676549.0699999</v>
      </c>
      <c r="D10" s="20">
        <v>594307566.38999999</v>
      </c>
      <c r="E10" s="21">
        <v>567576512.08000004</v>
      </c>
      <c r="F10" s="22">
        <v>0.46144025754973855</v>
      </c>
    </row>
    <row r="11" spans="1:6" x14ac:dyDescent="0.25">
      <c r="A11" s="14" t="s">
        <v>15</v>
      </c>
      <c r="B11" s="18"/>
      <c r="C11" s="23">
        <v>51665723.630000003</v>
      </c>
      <c r="D11" s="20">
        <v>17585321.489999998</v>
      </c>
      <c r="E11" s="21">
        <v>16461405.539999999</v>
      </c>
      <c r="F11" s="22"/>
    </row>
    <row r="12" spans="1:6" x14ac:dyDescent="0.25">
      <c r="A12" s="14" t="s">
        <v>16</v>
      </c>
      <c r="B12" s="18"/>
      <c r="C12" s="24">
        <v>1230010825.4399998</v>
      </c>
      <c r="D12" s="20">
        <v>576722244.89999998</v>
      </c>
      <c r="E12" s="21">
        <v>551115106.54000008</v>
      </c>
      <c r="F12" s="22"/>
    </row>
    <row r="13" spans="1:6" x14ac:dyDescent="0.25">
      <c r="A13" s="14" t="s">
        <v>17</v>
      </c>
      <c r="B13" s="10"/>
      <c r="C13" s="24">
        <v>1230010825.4400001</v>
      </c>
      <c r="D13" s="20">
        <v>576722244.89999914</v>
      </c>
      <c r="E13" s="21">
        <v>551115106.53999925</v>
      </c>
      <c r="F13" s="22">
        <v>0.44805711880044152</v>
      </c>
    </row>
    <row r="14" spans="1:6" x14ac:dyDescent="0.25">
      <c r="A14" s="25" t="s">
        <v>18</v>
      </c>
      <c r="B14" s="26">
        <v>4.0000000000000001E-3</v>
      </c>
      <c r="C14" s="23">
        <v>260000000</v>
      </c>
      <c r="D14" s="20">
        <v>0</v>
      </c>
      <c r="E14" s="21">
        <v>0</v>
      </c>
      <c r="F14" s="22">
        <v>0</v>
      </c>
    </row>
    <row r="15" spans="1:6" x14ac:dyDescent="0.25">
      <c r="A15" s="25" t="s">
        <v>19</v>
      </c>
      <c r="B15" s="26">
        <v>8.6999999999999994E-3</v>
      </c>
      <c r="C15" s="23">
        <v>360000000</v>
      </c>
      <c r="D15" s="20">
        <v>52208936.968694799</v>
      </c>
      <c r="E15" s="21">
        <v>32168567.817390535</v>
      </c>
      <c r="F15" s="22">
        <v>8.9357132826084817E-2</v>
      </c>
    </row>
    <row r="16" spans="1:6" x14ac:dyDescent="0.25">
      <c r="A16" s="25" t="s">
        <v>20</v>
      </c>
      <c r="B16" s="26">
        <v>1.5755600000000002E-2</v>
      </c>
      <c r="C16" s="23">
        <v>100000000</v>
      </c>
      <c r="D16" s="20">
        <v>14502482.491304301</v>
      </c>
      <c r="E16" s="21">
        <v>8935713.2826086711</v>
      </c>
      <c r="F16" s="22">
        <v>8.9357132826086705E-2</v>
      </c>
    </row>
    <row r="17" spans="1:6" x14ac:dyDescent="0.25">
      <c r="A17" s="25" t="s">
        <v>21</v>
      </c>
      <c r="B17" s="26">
        <v>1.37E-2</v>
      </c>
      <c r="C17" s="23">
        <v>354000000</v>
      </c>
      <c r="D17" s="20">
        <v>354000000</v>
      </c>
      <c r="E17" s="21">
        <v>354000000</v>
      </c>
      <c r="F17" s="22">
        <v>1</v>
      </c>
    </row>
    <row r="18" spans="1:6" x14ac:dyDescent="0.25">
      <c r="A18" s="25" t="s">
        <v>22</v>
      </c>
      <c r="B18" s="26">
        <v>1.67E-2</v>
      </c>
      <c r="C18" s="23">
        <v>106810000</v>
      </c>
      <c r="D18" s="20">
        <v>106810000</v>
      </c>
      <c r="E18" s="21">
        <v>106810000</v>
      </c>
      <c r="F18" s="22">
        <v>1</v>
      </c>
    </row>
    <row r="19" spans="1:6" x14ac:dyDescent="0.25">
      <c r="A19" s="25" t="s">
        <v>23</v>
      </c>
      <c r="B19" s="26">
        <v>0</v>
      </c>
      <c r="C19" s="23">
        <v>49200825.439999998</v>
      </c>
      <c r="D19" s="20">
        <v>49200825.439999998</v>
      </c>
      <c r="E19" s="21">
        <v>49200825.439999998</v>
      </c>
      <c r="F19" s="22">
        <v>1</v>
      </c>
    </row>
    <row r="20" spans="1:6" x14ac:dyDescent="0.25">
      <c r="A20" s="27"/>
      <c r="B20" s="28"/>
      <c r="C20" s="29"/>
      <c r="D20" s="29"/>
      <c r="E20" s="29"/>
      <c r="F20" s="30"/>
    </row>
    <row r="21" spans="1:6" x14ac:dyDescent="0.25">
      <c r="A21" s="27"/>
      <c r="B21" s="28"/>
      <c r="C21" s="29"/>
      <c r="D21" s="29"/>
      <c r="E21" s="29"/>
      <c r="F21" s="31"/>
    </row>
    <row r="22" spans="1:6" ht="54" x14ac:dyDescent="0.25">
      <c r="A22" s="27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6" x14ac:dyDescent="0.25">
      <c r="A23" s="27" t="s">
        <v>18</v>
      </c>
      <c r="B23" s="20">
        <v>0</v>
      </c>
      <c r="C23" s="20">
        <v>0</v>
      </c>
      <c r="D23" s="34">
        <v>0</v>
      </c>
      <c r="E23" s="35">
        <v>0</v>
      </c>
      <c r="F23" s="31"/>
    </row>
    <row r="24" spans="1:6" x14ac:dyDescent="0.25">
      <c r="A24" s="27" t="s">
        <v>19</v>
      </c>
      <c r="B24" s="20">
        <v>20040369.151304264</v>
      </c>
      <c r="C24" s="20">
        <v>37851.480000000003</v>
      </c>
      <c r="D24" s="34">
        <v>55.667692086956286</v>
      </c>
      <c r="E24" s="35">
        <v>0.10514300000000001</v>
      </c>
      <c r="F24" s="31"/>
    </row>
    <row r="25" spans="1:6" x14ac:dyDescent="0.25">
      <c r="A25" s="27" t="s">
        <v>20</v>
      </c>
      <c r="B25" s="20">
        <v>5566769.2086956296</v>
      </c>
      <c r="C25" s="20">
        <v>18406.57</v>
      </c>
      <c r="D25" s="34">
        <v>55.667692086956293</v>
      </c>
      <c r="E25" s="35">
        <v>0.1840657</v>
      </c>
      <c r="F25" s="31"/>
    </row>
    <row r="26" spans="1:6" x14ac:dyDescent="0.25">
      <c r="A26" s="27" t="s">
        <v>21</v>
      </c>
      <c r="B26" s="20">
        <v>0</v>
      </c>
      <c r="C26" s="20">
        <v>404150</v>
      </c>
      <c r="D26" s="34">
        <v>0</v>
      </c>
      <c r="E26" s="35">
        <v>1.1416666666666666</v>
      </c>
      <c r="F26" s="31"/>
    </row>
    <row r="27" spans="1:6" x14ac:dyDescent="0.25">
      <c r="A27" s="27" t="s">
        <v>22</v>
      </c>
      <c r="B27" s="20">
        <v>0</v>
      </c>
      <c r="C27" s="20">
        <v>148643.92000000001</v>
      </c>
      <c r="D27" s="34">
        <v>0</v>
      </c>
      <c r="E27" s="35">
        <v>1.391666697874731</v>
      </c>
      <c r="F27" s="31"/>
    </row>
    <row r="28" spans="1:6" x14ac:dyDescent="0.25">
      <c r="A28" s="27" t="s">
        <v>23</v>
      </c>
      <c r="B28" s="20">
        <v>0</v>
      </c>
      <c r="C28" s="20">
        <v>0</v>
      </c>
      <c r="D28" s="34">
        <v>0</v>
      </c>
      <c r="E28" s="35">
        <v>0</v>
      </c>
      <c r="F28" s="31"/>
    </row>
    <row r="29" spans="1:6" ht="18.75" thickBot="1" x14ac:dyDescent="0.3">
      <c r="A29" s="36" t="s">
        <v>28</v>
      </c>
      <c r="B29" s="37">
        <v>25607138.359999895</v>
      </c>
      <c r="C29" s="37">
        <v>609051.97</v>
      </c>
      <c r="D29" s="38"/>
      <c r="E29" s="29"/>
      <c r="F29" s="31"/>
    </row>
    <row r="30" spans="1:6" x14ac:dyDescent="0.25">
      <c r="B30" s="39"/>
      <c r="C30" s="39"/>
      <c r="D30" s="40"/>
      <c r="E30" s="39"/>
      <c r="F30" s="41"/>
    </row>
    <row r="31" spans="1:6" x14ac:dyDescent="0.25">
      <c r="A31" s="42"/>
      <c r="B31" s="43"/>
      <c r="C31" s="39"/>
      <c r="D31" s="39"/>
      <c r="E31" s="39"/>
      <c r="F31" s="41"/>
    </row>
    <row r="32" spans="1:6" x14ac:dyDescent="0.25">
      <c r="A32" s="3" t="s">
        <v>29</v>
      </c>
      <c r="E32" s="44"/>
    </row>
    <row r="33" spans="1:6" x14ac:dyDescent="0.25">
      <c r="E33" s="44"/>
      <c r="F33" s="45"/>
    </row>
    <row r="34" spans="1:6" x14ac:dyDescent="0.25">
      <c r="A34" s="42" t="s">
        <v>30</v>
      </c>
      <c r="F34" s="45"/>
    </row>
    <row r="35" spans="1:6" x14ac:dyDescent="0.25">
      <c r="A35" s="46" t="s">
        <v>31</v>
      </c>
      <c r="E35" s="47">
        <v>1133825.8</v>
      </c>
      <c r="F35" s="48"/>
    </row>
    <row r="36" spans="1:6" x14ac:dyDescent="0.25">
      <c r="A36" s="46" t="s">
        <v>32</v>
      </c>
      <c r="E36" s="49">
        <v>0</v>
      </c>
      <c r="F36" s="48"/>
    </row>
    <row r="37" spans="1:6" x14ac:dyDescent="0.25">
      <c r="A37" s="42" t="s">
        <v>33</v>
      </c>
      <c r="E37" s="47">
        <v>1133825.8</v>
      </c>
      <c r="F37" s="48"/>
    </row>
    <row r="38" spans="1:6" x14ac:dyDescent="0.25">
      <c r="E38" s="50"/>
      <c r="F38" s="48"/>
    </row>
    <row r="39" spans="1:6" x14ac:dyDescent="0.25">
      <c r="A39" s="42" t="s">
        <v>34</v>
      </c>
      <c r="E39" s="50"/>
      <c r="F39" s="48"/>
    </row>
    <row r="40" spans="1:6" x14ac:dyDescent="0.25">
      <c r="A40" s="46" t="s">
        <v>35</v>
      </c>
      <c r="E40" s="47">
        <v>26150808.559999999</v>
      </c>
      <c r="F40" s="48"/>
    </row>
    <row r="41" spans="1:6" x14ac:dyDescent="0.25">
      <c r="A41" s="46" t="s">
        <v>36</v>
      </c>
      <c r="E41" s="49">
        <v>0</v>
      </c>
      <c r="F41" s="48"/>
    </row>
    <row r="42" spans="1:6" x14ac:dyDescent="0.25">
      <c r="A42" s="42" t="s">
        <v>37</v>
      </c>
      <c r="E42" s="47">
        <v>26150808.559999999</v>
      </c>
      <c r="F42" s="48"/>
    </row>
    <row r="43" spans="1:6" x14ac:dyDescent="0.25">
      <c r="A43" s="46"/>
      <c r="E43" s="51"/>
      <c r="F43" s="48"/>
    </row>
    <row r="44" spans="1:6" x14ac:dyDescent="0.25">
      <c r="A44" s="42" t="s">
        <v>38</v>
      </c>
      <c r="E44" s="47">
        <v>279785.2</v>
      </c>
      <c r="F44" s="48"/>
    </row>
    <row r="45" spans="1:6" x14ac:dyDescent="0.25">
      <c r="A45" s="42" t="s">
        <v>39</v>
      </c>
      <c r="E45" s="47">
        <v>60464.49</v>
      </c>
      <c r="F45" s="48"/>
    </row>
    <row r="46" spans="1:6" x14ac:dyDescent="0.25">
      <c r="A46" s="42"/>
      <c r="E46" s="52"/>
      <c r="F46" s="48"/>
    </row>
    <row r="47" spans="1:6" ht="18.75" thickBot="1" x14ac:dyDescent="0.3">
      <c r="A47" s="3" t="s">
        <v>40</v>
      </c>
      <c r="E47" s="53">
        <v>27624884.049999997</v>
      </c>
      <c r="F47" s="48"/>
    </row>
    <row r="48" spans="1:6" ht="18.75" thickTop="1" x14ac:dyDescent="0.25">
      <c r="E48" s="54"/>
      <c r="F48" s="48"/>
    </row>
    <row r="49" spans="1:6" x14ac:dyDescent="0.25">
      <c r="A49" s="3" t="s">
        <v>41</v>
      </c>
      <c r="D49" s="55"/>
      <c r="E49" s="56"/>
      <c r="F49" s="48"/>
    </row>
    <row r="50" spans="1:6" x14ac:dyDescent="0.25">
      <c r="D50" s="57" t="s">
        <v>42</v>
      </c>
      <c r="E50" s="57" t="s">
        <v>43</v>
      </c>
      <c r="F50" s="48"/>
    </row>
    <row r="51" spans="1:6" x14ac:dyDescent="0.25">
      <c r="A51" s="42" t="s">
        <v>44</v>
      </c>
      <c r="D51" s="58">
        <v>44647</v>
      </c>
      <c r="E51" s="52">
        <v>576722244.89999998</v>
      </c>
      <c r="F51" s="48"/>
    </row>
    <row r="52" spans="1:6" x14ac:dyDescent="0.25">
      <c r="A52" s="42" t="s">
        <v>45</v>
      </c>
      <c r="D52" s="59"/>
      <c r="E52" s="49">
        <v>25607138.359999895</v>
      </c>
      <c r="F52" s="48"/>
    </row>
    <row r="53" spans="1:6" x14ac:dyDescent="0.25">
      <c r="A53" s="42"/>
      <c r="D53" s="60">
        <v>43746</v>
      </c>
      <c r="E53" s="61">
        <v>551115106.54000008</v>
      </c>
      <c r="F53" s="48"/>
    </row>
    <row r="54" spans="1:6" x14ac:dyDescent="0.25">
      <c r="F54" s="48"/>
    </row>
    <row r="55" spans="1:6" x14ac:dyDescent="0.25">
      <c r="A55" s="3" t="s">
        <v>46</v>
      </c>
      <c r="E55" s="55"/>
      <c r="F55" s="48"/>
    </row>
    <row r="56" spans="1:6" x14ac:dyDescent="0.25">
      <c r="F56" s="48"/>
    </row>
    <row r="57" spans="1:6" x14ac:dyDescent="0.25">
      <c r="A57" s="42" t="s">
        <v>40</v>
      </c>
      <c r="E57" s="62">
        <v>27624884.049999997</v>
      </c>
      <c r="F57" s="48"/>
    </row>
    <row r="58" spans="1:6" x14ac:dyDescent="0.25">
      <c r="A58" s="42" t="s">
        <v>47</v>
      </c>
      <c r="E58" s="62">
        <v>0</v>
      </c>
      <c r="F58" s="48"/>
    </row>
    <row r="59" spans="1:6" x14ac:dyDescent="0.25">
      <c r="A59" s="42" t="s">
        <v>48</v>
      </c>
      <c r="E59" s="63">
        <v>27624884.049999997</v>
      </c>
      <c r="F59" s="48"/>
    </row>
    <row r="60" spans="1:6" x14ac:dyDescent="0.25">
      <c r="F60" s="48"/>
    </row>
    <row r="61" spans="1:6" x14ac:dyDescent="0.25">
      <c r="A61" s="42" t="s">
        <v>49</v>
      </c>
      <c r="E61" s="39">
        <v>33373.17</v>
      </c>
      <c r="F61" s="48"/>
    </row>
    <row r="62" spans="1:6" x14ac:dyDescent="0.25">
      <c r="F62" s="48"/>
    </row>
    <row r="63" spans="1:6" x14ac:dyDescent="0.25">
      <c r="A63" s="42" t="s">
        <v>50</v>
      </c>
      <c r="F63" s="48"/>
    </row>
    <row r="64" spans="1:6" x14ac:dyDescent="0.25">
      <c r="A64" s="46" t="s">
        <v>51</v>
      </c>
      <c r="E64" s="62">
        <v>495256.31</v>
      </c>
      <c r="F64" s="48"/>
    </row>
    <row r="65" spans="1:6" x14ac:dyDescent="0.25">
      <c r="A65" s="46" t="s">
        <v>52</v>
      </c>
      <c r="E65" s="62">
        <v>495256.31</v>
      </c>
      <c r="F65" s="48"/>
    </row>
    <row r="66" spans="1:6" x14ac:dyDescent="0.25">
      <c r="A66" s="46" t="s">
        <v>53</v>
      </c>
      <c r="E66" s="63">
        <v>0</v>
      </c>
      <c r="F66" s="48"/>
    </row>
    <row r="67" spans="1:6" x14ac:dyDescent="0.25">
      <c r="F67" s="48"/>
    </row>
    <row r="68" spans="1:6" x14ac:dyDescent="0.25">
      <c r="A68" s="42" t="s">
        <v>54</v>
      </c>
      <c r="F68" s="48"/>
    </row>
    <row r="69" spans="1:6" x14ac:dyDescent="0.25">
      <c r="A69" s="46" t="s">
        <v>55</v>
      </c>
      <c r="F69" s="48"/>
    </row>
    <row r="70" spans="1:6" x14ac:dyDescent="0.25">
      <c r="A70" s="64" t="s">
        <v>56</v>
      </c>
      <c r="E70" s="62">
        <v>0</v>
      </c>
      <c r="F70" s="48"/>
    </row>
    <row r="71" spans="1:6" x14ac:dyDescent="0.25">
      <c r="A71" s="64" t="s">
        <v>57</v>
      </c>
      <c r="E71" s="62">
        <v>0</v>
      </c>
      <c r="F71" s="48"/>
    </row>
    <row r="72" spans="1:6" x14ac:dyDescent="0.25">
      <c r="A72" s="64" t="s">
        <v>58</v>
      </c>
      <c r="E72" s="62">
        <v>0</v>
      </c>
      <c r="F72" s="48"/>
    </row>
    <row r="73" spans="1:6" x14ac:dyDescent="0.25">
      <c r="A73" s="64"/>
      <c r="E73" s="62"/>
      <c r="F73" s="48"/>
    </row>
    <row r="74" spans="1:6" x14ac:dyDescent="0.25">
      <c r="A74" s="64" t="s">
        <v>59</v>
      </c>
      <c r="E74" s="62">
        <v>0</v>
      </c>
      <c r="F74" s="48"/>
    </row>
    <row r="75" spans="1:6" x14ac:dyDescent="0.25">
      <c r="A75" s="64" t="s">
        <v>60</v>
      </c>
      <c r="E75" s="62">
        <v>0</v>
      </c>
      <c r="F75" s="48"/>
    </row>
    <row r="76" spans="1:6" x14ac:dyDescent="0.25">
      <c r="F76" s="48"/>
    </row>
    <row r="77" spans="1:6" x14ac:dyDescent="0.25">
      <c r="A77" s="46" t="s">
        <v>61</v>
      </c>
      <c r="F77" s="48"/>
    </row>
    <row r="78" spans="1:6" x14ac:dyDescent="0.25">
      <c r="A78" s="64" t="s">
        <v>62</v>
      </c>
      <c r="E78" s="62">
        <v>0</v>
      </c>
      <c r="F78" s="48"/>
    </row>
    <row r="79" spans="1:6" x14ac:dyDescent="0.25">
      <c r="A79" s="64" t="s">
        <v>63</v>
      </c>
      <c r="E79" s="62">
        <v>0</v>
      </c>
      <c r="F79" s="48"/>
    </row>
    <row r="80" spans="1:6" x14ac:dyDescent="0.25">
      <c r="A80" s="64" t="s">
        <v>64</v>
      </c>
      <c r="E80" s="62">
        <v>37851.480000000003</v>
      </c>
      <c r="F80" s="48"/>
    </row>
    <row r="81" spans="1:6" x14ac:dyDescent="0.25">
      <c r="A81" s="64"/>
      <c r="E81" s="62"/>
      <c r="F81" s="48"/>
    </row>
    <row r="82" spans="1:6" x14ac:dyDescent="0.25">
      <c r="A82" s="64" t="s">
        <v>65</v>
      </c>
      <c r="E82" s="62">
        <v>37851.480000000003</v>
      </c>
      <c r="F82" s="48"/>
    </row>
    <row r="83" spans="1:6" x14ac:dyDescent="0.25">
      <c r="A83" s="64" t="s">
        <v>66</v>
      </c>
      <c r="E83" s="62">
        <v>0</v>
      </c>
      <c r="F83" s="48"/>
    </row>
    <row r="84" spans="1:6" x14ac:dyDescent="0.25">
      <c r="A84" s="64"/>
      <c r="F84" s="48"/>
    </row>
    <row r="85" spans="1:6" x14ac:dyDescent="0.25">
      <c r="A85" s="46" t="s">
        <v>67</v>
      </c>
      <c r="F85" s="48"/>
    </row>
    <row r="86" spans="1:6" x14ac:dyDescent="0.25">
      <c r="A86" s="64" t="s">
        <v>68</v>
      </c>
      <c r="E86" s="62">
        <v>0</v>
      </c>
      <c r="F86" s="48"/>
    </row>
    <row r="87" spans="1:6" x14ac:dyDescent="0.25">
      <c r="A87" s="64" t="s">
        <v>69</v>
      </c>
      <c r="E87" s="62">
        <v>0</v>
      </c>
      <c r="F87" s="48"/>
    </row>
    <row r="88" spans="1:6" x14ac:dyDescent="0.25">
      <c r="A88" s="64" t="s">
        <v>70</v>
      </c>
      <c r="E88" s="62">
        <v>18406.57</v>
      </c>
      <c r="F88" s="48"/>
    </row>
    <row r="89" spans="1:6" x14ac:dyDescent="0.25">
      <c r="A89" s="64"/>
      <c r="E89" s="62"/>
      <c r="F89" s="48"/>
    </row>
    <row r="90" spans="1:6" x14ac:dyDescent="0.25">
      <c r="A90" s="64" t="s">
        <v>71</v>
      </c>
      <c r="E90" s="62">
        <v>18406.57</v>
      </c>
      <c r="F90" s="48"/>
    </row>
    <row r="91" spans="1:6" x14ac:dyDescent="0.25">
      <c r="A91" s="64" t="s">
        <v>72</v>
      </c>
      <c r="E91" s="62">
        <v>0</v>
      </c>
      <c r="F91" s="48"/>
    </row>
    <row r="92" spans="1:6" x14ac:dyDescent="0.25">
      <c r="A92" s="64"/>
      <c r="F92" s="48"/>
    </row>
    <row r="93" spans="1:6" x14ac:dyDescent="0.25">
      <c r="A93" s="46" t="s">
        <v>73</v>
      </c>
      <c r="F93" s="48"/>
    </row>
    <row r="94" spans="1:6" x14ac:dyDescent="0.25">
      <c r="A94" s="64" t="s">
        <v>74</v>
      </c>
      <c r="E94" s="62">
        <v>0</v>
      </c>
      <c r="F94" s="48"/>
    </row>
    <row r="95" spans="1:6" x14ac:dyDescent="0.25">
      <c r="A95" s="64" t="s">
        <v>75</v>
      </c>
      <c r="E95" s="62">
        <v>0</v>
      </c>
      <c r="F95" s="48"/>
    </row>
    <row r="96" spans="1:6" x14ac:dyDescent="0.25">
      <c r="A96" s="64" t="s">
        <v>76</v>
      </c>
      <c r="E96" s="62">
        <v>404150</v>
      </c>
      <c r="F96" s="48"/>
    </row>
    <row r="97" spans="1:6" x14ac:dyDescent="0.25">
      <c r="A97" s="64"/>
      <c r="E97" s="62"/>
      <c r="F97" s="48"/>
    </row>
    <row r="98" spans="1:6" x14ac:dyDescent="0.25">
      <c r="A98" s="64" t="s">
        <v>77</v>
      </c>
      <c r="E98" s="62">
        <v>404150</v>
      </c>
      <c r="F98" s="48"/>
    </row>
    <row r="99" spans="1:6" x14ac:dyDescent="0.25">
      <c r="A99" s="64" t="s">
        <v>78</v>
      </c>
      <c r="E99" s="62">
        <v>0</v>
      </c>
      <c r="F99" s="48"/>
    </row>
    <row r="100" spans="1:6" x14ac:dyDescent="0.25">
      <c r="F100" s="48"/>
    </row>
    <row r="101" spans="1:6" x14ac:dyDescent="0.25">
      <c r="A101" s="46" t="s">
        <v>79</v>
      </c>
      <c r="F101" s="48"/>
    </row>
    <row r="102" spans="1:6" x14ac:dyDescent="0.25">
      <c r="A102" s="64" t="s">
        <v>80</v>
      </c>
      <c r="E102" s="62">
        <v>0</v>
      </c>
      <c r="F102" s="48"/>
    </row>
    <row r="103" spans="1:6" x14ac:dyDescent="0.25">
      <c r="A103" s="64" t="s">
        <v>81</v>
      </c>
      <c r="E103" s="62">
        <v>0</v>
      </c>
      <c r="F103" s="48"/>
    </row>
    <row r="104" spans="1:6" x14ac:dyDescent="0.25">
      <c r="A104" s="64" t="s">
        <v>82</v>
      </c>
      <c r="E104" s="62">
        <v>148643.92000000001</v>
      </c>
      <c r="F104" s="48"/>
    </row>
    <row r="105" spans="1:6" x14ac:dyDescent="0.25">
      <c r="A105" s="64"/>
      <c r="E105" s="62"/>
      <c r="F105" s="48"/>
    </row>
    <row r="106" spans="1:6" x14ac:dyDescent="0.25">
      <c r="A106" s="64" t="s">
        <v>83</v>
      </c>
      <c r="E106" s="62">
        <v>148643.92000000001</v>
      </c>
      <c r="F106" s="48"/>
    </row>
    <row r="107" spans="1:6" x14ac:dyDescent="0.25">
      <c r="A107" s="64" t="s">
        <v>84</v>
      </c>
      <c r="E107" s="62">
        <v>0</v>
      </c>
      <c r="F107" s="48"/>
    </row>
    <row r="108" spans="1:6" x14ac:dyDescent="0.25">
      <c r="A108" s="64"/>
      <c r="E108" s="39"/>
      <c r="F108" s="48"/>
    </row>
    <row r="109" spans="1:6" x14ac:dyDescent="0.25">
      <c r="A109" s="46" t="s">
        <v>85</v>
      </c>
      <c r="F109" s="48"/>
    </row>
    <row r="110" spans="1:6" x14ac:dyDescent="0.25">
      <c r="A110" s="64" t="s">
        <v>86</v>
      </c>
      <c r="E110" s="63">
        <v>609051.97</v>
      </c>
      <c r="F110" s="48"/>
    </row>
    <row r="111" spans="1:6" x14ac:dyDescent="0.25">
      <c r="A111" s="64" t="s">
        <v>87</v>
      </c>
      <c r="E111" s="63">
        <v>609051.97</v>
      </c>
      <c r="F111" s="48"/>
    </row>
    <row r="112" spans="1:6" x14ac:dyDescent="0.25">
      <c r="A112" s="64" t="s">
        <v>88</v>
      </c>
      <c r="E112" s="63">
        <v>0</v>
      </c>
      <c r="F112" s="48"/>
    </row>
    <row r="113" spans="1:6" x14ac:dyDescent="0.25">
      <c r="A113" s="64" t="s">
        <v>89</v>
      </c>
      <c r="E113" s="63">
        <v>0</v>
      </c>
      <c r="F113" s="48"/>
    </row>
    <row r="114" spans="1:6" x14ac:dyDescent="0.25">
      <c r="F114" s="48"/>
    </row>
    <row r="115" spans="1:6" x14ac:dyDescent="0.25">
      <c r="A115" s="42" t="s">
        <v>90</v>
      </c>
      <c r="E115" s="65">
        <v>26487202.604674999</v>
      </c>
      <c r="F115" s="48"/>
    </row>
    <row r="116" spans="1:6" x14ac:dyDescent="0.25">
      <c r="A116" s="46"/>
      <c r="F116" s="48"/>
    </row>
    <row r="117" spans="1:6" x14ac:dyDescent="0.25">
      <c r="A117" s="42" t="s">
        <v>91</v>
      </c>
      <c r="E117" s="66">
        <v>25607138.359999895</v>
      </c>
      <c r="F117" s="48"/>
    </row>
    <row r="118" spans="1:6" x14ac:dyDescent="0.25">
      <c r="A118" s="42"/>
      <c r="F118" s="48"/>
    </row>
    <row r="119" spans="1:6" x14ac:dyDescent="0.25">
      <c r="A119" s="46" t="s">
        <v>92</v>
      </c>
      <c r="E119" s="62">
        <v>0</v>
      </c>
      <c r="F119" s="48"/>
    </row>
    <row r="120" spans="1:6" x14ac:dyDescent="0.25">
      <c r="A120" s="46" t="s">
        <v>93</v>
      </c>
      <c r="E120" s="67">
        <v>25607138.359999895</v>
      </c>
      <c r="F120" s="48"/>
    </row>
    <row r="121" spans="1:6" x14ac:dyDescent="0.25">
      <c r="A121" s="46" t="s">
        <v>94</v>
      </c>
      <c r="E121" s="63">
        <v>0</v>
      </c>
      <c r="F121" s="48"/>
    </row>
    <row r="122" spans="1:6" x14ac:dyDescent="0.25">
      <c r="A122" s="46"/>
      <c r="E122" s="65"/>
      <c r="F122" s="48"/>
    </row>
    <row r="123" spans="1:6" x14ac:dyDescent="0.25">
      <c r="A123" s="42" t="s">
        <v>95</v>
      </c>
      <c r="E123" s="63">
        <v>0</v>
      </c>
      <c r="F123" s="48"/>
    </row>
    <row r="124" spans="1:6" x14ac:dyDescent="0.25">
      <c r="A124" s="42"/>
      <c r="E124" s="68"/>
      <c r="F124" s="48"/>
    </row>
    <row r="125" spans="1:6" x14ac:dyDescent="0.25">
      <c r="A125" s="46" t="s">
        <v>96</v>
      </c>
      <c r="E125" s="62">
        <v>0</v>
      </c>
      <c r="F125" s="48"/>
    </row>
    <row r="126" spans="1:6" x14ac:dyDescent="0.25">
      <c r="A126" s="46" t="s">
        <v>97</v>
      </c>
      <c r="E126" s="63">
        <v>0</v>
      </c>
      <c r="F126" s="48"/>
    </row>
    <row r="127" spans="1:6" x14ac:dyDescent="0.25">
      <c r="A127" s="46" t="s">
        <v>98</v>
      </c>
      <c r="E127" s="63">
        <v>0</v>
      </c>
      <c r="F127" s="48"/>
    </row>
    <row r="128" spans="1:6" x14ac:dyDescent="0.25">
      <c r="A128" s="46"/>
      <c r="E128" s="65"/>
      <c r="F128" s="48"/>
    </row>
    <row r="129" spans="1:6" x14ac:dyDescent="0.25">
      <c r="A129" s="42" t="s">
        <v>99</v>
      </c>
      <c r="E129" s="63">
        <v>880064.2446751073</v>
      </c>
      <c r="F129" s="48"/>
    </row>
    <row r="130" spans="1:6" x14ac:dyDescent="0.25">
      <c r="A130" s="46" t="s">
        <v>100</v>
      </c>
      <c r="E130" s="62">
        <v>0</v>
      </c>
      <c r="F130" s="48"/>
    </row>
    <row r="131" spans="1:6" x14ac:dyDescent="0.25">
      <c r="A131" s="42" t="s">
        <v>101</v>
      </c>
      <c r="E131" s="63">
        <v>880064.2446751073</v>
      </c>
      <c r="F131" s="48"/>
    </row>
    <row r="132" spans="1:6" x14ac:dyDescent="0.25">
      <c r="F132" s="48"/>
    </row>
    <row r="133" spans="1:6" x14ac:dyDescent="0.25">
      <c r="A133" s="3" t="s">
        <v>102</v>
      </c>
      <c r="F133" s="48"/>
    </row>
    <row r="134" spans="1:6" x14ac:dyDescent="0.25">
      <c r="F134" s="48"/>
    </row>
    <row r="135" spans="1:6" x14ac:dyDescent="0.25">
      <c r="A135" s="42" t="s">
        <v>103</v>
      </c>
      <c r="E135" s="62">
        <v>0</v>
      </c>
      <c r="F135" s="48"/>
    </row>
    <row r="136" spans="1:6" x14ac:dyDescent="0.25">
      <c r="A136" s="42" t="s">
        <v>104</v>
      </c>
      <c r="E136" s="69">
        <v>0</v>
      </c>
      <c r="F136" s="48"/>
    </row>
    <row r="137" spans="1:6" x14ac:dyDescent="0.25">
      <c r="A137" s="42" t="s">
        <v>105</v>
      </c>
      <c r="E137" s="63">
        <v>0</v>
      </c>
      <c r="F137" s="48"/>
    </row>
    <row r="138" spans="1:6" x14ac:dyDescent="0.25">
      <c r="A138" s="42"/>
      <c r="E138" s="65"/>
      <c r="F138" s="48"/>
    </row>
    <row r="139" spans="1:6" x14ac:dyDescent="0.25">
      <c r="A139" s="42"/>
      <c r="E139" s="65"/>
      <c r="F139" s="48"/>
    </row>
    <row r="140" spans="1:6" x14ac:dyDescent="0.25">
      <c r="F140" s="48"/>
    </row>
    <row r="141" spans="1:6" x14ac:dyDescent="0.25">
      <c r="A141" s="3" t="s">
        <v>106</v>
      </c>
      <c r="F141" s="48"/>
    </row>
    <row r="142" spans="1:6" x14ac:dyDescent="0.25">
      <c r="F142" s="48"/>
    </row>
    <row r="143" spans="1:6" x14ac:dyDescent="0.25">
      <c r="A143" s="42" t="s">
        <v>107</v>
      </c>
      <c r="E143" s="63">
        <v>3075027.06</v>
      </c>
      <c r="F143" s="48"/>
    </row>
    <row r="144" spans="1:6" x14ac:dyDescent="0.25">
      <c r="A144" s="42" t="s">
        <v>108</v>
      </c>
      <c r="E144" s="63">
        <v>3075027.0635999995</v>
      </c>
      <c r="F144" s="70"/>
    </row>
    <row r="145" spans="1:6" x14ac:dyDescent="0.25">
      <c r="A145" s="42" t="s">
        <v>109</v>
      </c>
      <c r="E145" s="62">
        <v>3075027.0636</v>
      </c>
      <c r="F145" s="48"/>
    </row>
    <row r="146" spans="1:6" x14ac:dyDescent="0.25">
      <c r="A146" s="71" t="s">
        <v>110</v>
      </c>
      <c r="B146" s="71"/>
      <c r="C146" s="71"/>
      <c r="D146" s="71"/>
      <c r="E146" s="62">
        <v>0</v>
      </c>
    </row>
    <row r="147" spans="1:6" x14ac:dyDescent="0.25">
      <c r="A147" s="42" t="s">
        <v>111</v>
      </c>
      <c r="E147" s="63">
        <v>3075027.0636</v>
      </c>
      <c r="F147" s="48"/>
    </row>
    <row r="148" spans="1:6" x14ac:dyDescent="0.25">
      <c r="F148" s="48"/>
    </row>
    <row r="149" spans="1:6" x14ac:dyDescent="0.25">
      <c r="A149" s="42" t="s">
        <v>112</v>
      </c>
      <c r="D149" s="72"/>
      <c r="E149" s="65">
        <v>3075027.0635999995</v>
      </c>
      <c r="F149" s="48"/>
    </row>
    <row r="150" spans="1:6" x14ac:dyDescent="0.25">
      <c r="F150" s="48"/>
    </row>
    <row r="151" spans="1:6" x14ac:dyDescent="0.25">
      <c r="A151" s="3" t="s">
        <v>113</v>
      </c>
      <c r="F151" s="48"/>
    </row>
    <row r="152" spans="1:6" x14ac:dyDescent="0.25">
      <c r="F152" s="48"/>
    </row>
    <row r="153" spans="1:6" x14ac:dyDescent="0.25">
      <c r="A153" s="42" t="s">
        <v>114</v>
      </c>
      <c r="E153" s="73">
        <v>2.3557457800000001E-2</v>
      </c>
      <c r="F153" s="48"/>
    </row>
    <row r="154" spans="1:6" x14ac:dyDescent="0.25">
      <c r="A154" s="42" t="s">
        <v>115</v>
      </c>
      <c r="E154" s="74">
        <v>36.994065999999997</v>
      </c>
      <c r="F154" s="48"/>
    </row>
    <row r="155" spans="1:6" x14ac:dyDescent="0.25">
      <c r="F155" s="48"/>
    </row>
    <row r="156" spans="1:6" x14ac:dyDescent="0.25">
      <c r="D156" s="57" t="s">
        <v>43</v>
      </c>
      <c r="E156" s="57" t="s">
        <v>42</v>
      </c>
      <c r="F156" s="48"/>
    </row>
    <row r="157" spans="1:6" x14ac:dyDescent="0.25">
      <c r="A157" s="42" t="s">
        <v>116</v>
      </c>
      <c r="D157" s="63">
        <v>580245.75</v>
      </c>
      <c r="E157" s="3">
        <v>39</v>
      </c>
      <c r="F157" s="75"/>
    </row>
    <row r="158" spans="1:6" x14ac:dyDescent="0.25">
      <c r="A158" s="42" t="s">
        <v>117</v>
      </c>
      <c r="D158" s="69">
        <v>279785.2</v>
      </c>
      <c r="F158" s="48"/>
    </row>
    <row r="159" spans="1:6" x14ac:dyDescent="0.25">
      <c r="A159" s="3" t="s">
        <v>118</v>
      </c>
      <c r="D159" s="65">
        <v>300460.55</v>
      </c>
    </row>
    <row r="160" spans="1:6" x14ac:dyDescent="0.25">
      <c r="A160" s="42" t="s">
        <v>119</v>
      </c>
      <c r="D160" s="63">
        <v>594307566.38999999</v>
      </c>
      <c r="F160" s="75"/>
    </row>
    <row r="161" spans="1:6" x14ac:dyDescent="0.25">
      <c r="F161" s="75"/>
    </row>
    <row r="162" spans="1:6" x14ac:dyDescent="0.25">
      <c r="A162" s="42" t="s">
        <v>120</v>
      </c>
      <c r="D162" s="76">
        <v>-2.1263446999999999E-3</v>
      </c>
      <c r="F162" s="75"/>
    </row>
    <row r="163" spans="1:6" x14ac:dyDescent="0.25">
      <c r="A163" s="42" t="s">
        <v>121</v>
      </c>
      <c r="D163" s="76">
        <v>5.1038725000000004E-3</v>
      </c>
      <c r="F163" s="75"/>
    </row>
    <row r="164" spans="1:6" x14ac:dyDescent="0.25">
      <c r="A164" s="42" t="s">
        <v>122</v>
      </c>
      <c r="D164" s="76">
        <v>5.5224799999999998E-3</v>
      </c>
      <c r="F164" s="75"/>
    </row>
    <row r="165" spans="1:6" x14ac:dyDescent="0.25">
      <c r="A165" s="42" t="s">
        <v>123</v>
      </c>
      <c r="D165" s="76">
        <v>6.0667687976800212E-3</v>
      </c>
      <c r="F165" s="48"/>
    </row>
    <row r="166" spans="1:6" x14ac:dyDescent="0.25">
      <c r="A166" s="42" t="s">
        <v>124</v>
      </c>
      <c r="D166" s="73">
        <v>3.6416941494200055E-3</v>
      </c>
      <c r="F166" s="48"/>
    </row>
    <row r="167" spans="1:6" x14ac:dyDescent="0.25">
      <c r="A167" s="42"/>
      <c r="F167" s="48"/>
    </row>
    <row r="168" spans="1:6" x14ac:dyDescent="0.25">
      <c r="A168" s="42" t="s">
        <v>125</v>
      </c>
      <c r="D168" s="65">
        <v>7087594.46</v>
      </c>
      <c r="F168" s="48"/>
    </row>
    <row r="169" spans="1:6" x14ac:dyDescent="0.25">
      <c r="A169" s="42"/>
      <c r="F169" s="48"/>
    </row>
    <row r="170" spans="1:6" ht="36" x14ac:dyDescent="0.25">
      <c r="A170" s="42" t="s">
        <v>126</v>
      </c>
      <c r="D170" s="57" t="s">
        <v>43</v>
      </c>
      <c r="E170" s="57" t="s">
        <v>42</v>
      </c>
      <c r="F170" s="77" t="s">
        <v>127</v>
      </c>
    </row>
    <row r="171" spans="1:6" x14ac:dyDescent="0.25">
      <c r="A171" s="46" t="s">
        <v>128</v>
      </c>
      <c r="D171" s="62">
        <v>4574221.29</v>
      </c>
      <c r="E171" s="78">
        <v>283</v>
      </c>
      <c r="F171" s="76">
        <v>8.0592152646289609E-3</v>
      </c>
    </row>
    <row r="172" spans="1:6" x14ac:dyDescent="0.25">
      <c r="A172" s="46" t="s">
        <v>129</v>
      </c>
      <c r="D172" s="62">
        <v>810218.32</v>
      </c>
      <c r="E172" s="78">
        <v>50</v>
      </c>
      <c r="F172" s="76">
        <v>1.4275050195977797E-3</v>
      </c>
    </row>
    <row r="173" spans="1:6" x14ac:dyDescent="0.25">
      <c r="A173" s="46" t="s">
        <v>130</v>
      </c>
      <c r="D173" s="21">
        <v>160749.48000000001</v>
      </c>
      <c r="E173" s="79">
        <v>12</v>
      </c>
      <c r="F173" s="76">
        <v>2.8322081090160112E-4</v>
      </c>
    </row>
    <row r="174" spans="1:6" x14ac:dyDescent="0.25">
      <c r="A174" s="46" t="s">
        <v>131</v>
      </c>
      <c r="D174" s="80">
        <v>0</v>
      </c>
      <c r="E174" s="81">
        <v>0</v>
      </c>
      <c r="F174" s="82">
        <v>0</v>
      </c>
    </row>
    <row r="175" spans="1:6" x14ac:dyDescent="0.25">
      <c r="A175" s="42" t="s">
        <v>132</v>
      </c>
      <c r="D175" s="83">
        <v>5545189.0900000008</v>
      </c>
      <c r="E175" s="84">
        <v>345</v>
      </c>
      <c r="F175" s="85">
        <v>9.7699410951283417E-3</v>
      </c>
    </row>
    <row r="176" spans="1:6" x14ac:dyDescent="0.25">
      <c r="A176" s="42"/>
      <c r="D176" s="62"/>
      <c r="E176" s="78"/>
      <c r="F176" s="48"/>
    </row>
    <row r="177" spans="1:6" x14ac:dyDescent="0.25">
      <c r="A177" s="42" t="s">
        <v>133</v>
      </c>
      <c r="D177" s="76"/>
      <c r="E177" s="76"/>
      <c r="F177" s="75"/>
    </row>
    <row r="178" spans="1:6" x14ac:dyDescent="0.25">
      <c r="A178" s="42" t="s">
        <v>134</v>
      </c>
      <c r="D178" s="76">
        <v>1.9072287E-3</v>
      </c>
      <c r="E178" s="76">
        <v>1.7242494000000001E-3</v>
      </c>
      <c r="F178" s="75"/>
    </row>
    <row r="179" spans="1:6" x14ac:dyDescent="0.25">
      <c r="A179" s="42" t="s">
        <v>135</v>
      </c>
      <c r="D179" s="76">
        <v>1.9315533E-3</v>
      </c>
      <c r="E179" s="76">
        <v>1.7993505000000001E-3</v>
      </c>
      <c r="F179" s="75"/>
    </row>
    <row r="180" spans="1:6" x14ac:dyDescent="0.25">
      <c r="A180" s="42" t="s">
        <v>136</v>
      </c>
      <c r="D180" s="76">
        <v>1.9730269E-3</v>
      </c>
      <c r="E180" s="76">
        <v>1.6798441E-3</v>
      </c>
      <c r="F180" s="75"/>
    </row>
    <row r="181" spans="1:6" x14ac:dyDescent="0.25">
      <c r="A181" s="42" t="s">
        <v>137</v>
      </c>
      <c r="D181" s="76">
        <v>1.7107258304993808E-3</v>
      </c>
      <c r="E181" s="76">
        <v>1.4172724363370366E-3</v>
      </c>
      <c r="F181" s="48"/>
    </row>
    <row r="182" spans="1:6" x14ac:dyDescent="0.25">
      <c r="A182" s="42" t="s">
        <v>138</v>
      </c>
      <c r="D182" s="76">
        <v>1.8806336826248451E-3</v>
      </c>
      <c r="E182" s="76">
        <v>1.6551791090842593E-3</v>
      </c>
      <c r="F182" s="48"/>
    </row>
    <row r="183" spans="1:6" x14ac:dyDescent="0.25">
      <c r="F183" s="48"/>
    </row>
    <row r="184" spans="1:6" x14ac:dyDescent="0.25">
      <c r="A184" s="3" t="s">
        <v>139</v>
      </c>
      <c r="F184" s="48"/>
    </row>
    <row r="185" spans="1:6" x14ac:dyDescent="0.25">
      <c r="F185" s="48"/>
    </row>
    <row r="186" spans="1:6" x14ac:dyDescent="0.25">
      <c r="A186" s="42" t="s">
        <v>140</v>
      </c>
      <c r="F186" s="48"/>
    </row>
    <row r="187" spans="1:6" x14ac:dyDescent="0.25">
      <c r="A187" s="42" t="s">
        <v>141</v>
      </c>
      <c r="E187" s="50"/>
      <c r="F187" s="48"/>
    </row>
    <row r="188" spans="1:6" x14ac:dyDescent="0.25">
      <c r="A188" s="42" t="s">
        <v>142</v>
      </c>
      <c r="E188" s="86" t="s">
        <v>155</v>
      </c>
      <c r="F188" s="48"/>
    </row>
    <row r="189" spans="1:6" x14ac:dyDescent="0.25">
      <c r="A189" s="42"/>
      <c r="E189" s="86"/>
      <c r="F189" s="48"/>
    </row>
    <row r="190" spans="1:6" x14ac:dyDescent="0.25">
      <c r="A190" s="42" t="s">
        <v>143</v>
      </c>
      <c r="E190" s="68"/>
      <c r="F190" s="48"/>
    </row>
    <row r="191" spans="1:6" x14ac:dyDescent="0.25">
      <c r="A191" s="42" t="s">
        <v>144</v>
      </c>
      <c r="E191" s="68"/>
      <c r="F191" s="48"/>
    </row>
    <row r="192" spans="1:6" x14ac:dyDescent="0.25">
      <c r="A192" s="42" t="s">
        <v>145</v>
      </c>
      <c r="E192" s="86"/>
      <c r="F192" s="48"/>
    </row>
    <row r="193" spans="1:6" x14ac:dyDescent="0.25">
      <c r="A193" s="42" t="s">
        <v>146</v>
      </c>
      <c r="E193" s="86" t="s">
        <v>155</v>
      </c>
      <c r="F193" s="48"/>
    </row>
    <row r="194" spans="1:6" x14ac:dyDescent="0.25">
      <c r="A194" s="42"/>
      <c r="E194" s="68"/>
      <c r="F194" s="48"/>
    </row>
    <row r="195" spans="1:6" x14ac:dyDescent="0.25">
      <c r="A195" s="42" t="s">
        <v>147</v>
      </c>
      <c r="E195" s="68"/>
      <c r="F195" s="48"/>
    </row>
    <row r="196" spans="1:6" x14ac:dyDescent="0.25">
      <c r="A196" s="42" t="s">
        <v>148</v>
      </c>
      <c r="E196" s="86" t="s">
        <v>155</v>
      </c>
      <c r="F196" s="48"/>
    </row>
    <row r="197" spans="1:6" x14ac:dyDescent="0.25">
      <c r="A197" s="42"/>
      <c r="E197" s="68"/>
      <c r="F197" s="48"/>
    </row>
    <row r="198" spans="1:6" x14ac:dyDescent="0.25">
      <c r="A198" s="42" t="s">
        <v>149</v>
      </c>
      <c r="E198" s="68"/>
      <c r="F198" s="48"/>
    </row>
    <row r="199" spans="1:6" x14ac:dyDescent="0.25">
      <c r="A199" s="42" t="s">
        <v>150</v>
      </c>
      <c r="E199" s="86" t="s">
        <v>155</v>
      </c>
      <c r="F199" s="48"/>
    </row>
    <row r="200" spans="1:6" x14ac:dyDescent="0.25">
      <c r="A200" s="42"/>
      <c r="E200" s="68"/>
      <c r="F200" s="48"/>
    </row>
    <row r="201" spans="1:6" x14ac:dyDescent="0.25">
      <c r="A201" s="42" t="s">
        <v>151</v>
      </c>
      <c r="E201" s="68"/>
      <c r="F201" s="48"/>
    </row>
    <row r="202" spans="1:6" x14ac:dyDescent="0.25">
      <c r="A202" s="42" t="s">
        <v>152</v>
      </c>
      <c r="E202" s="86" t="s">
        <v>155</v>
      </c>
      <c r="F202" s="48"/>
    </row>
    <row r="203" spans="1:6" x14ac:dyDescent="0.25">
      <c r="A203" s="42"/>
      <c r="E203" s="86"/>
      <c r="F203" s="48"/>
    </row>
    <row r="204" spans="1:6" x14ac:dyDescent="0.25">
      <c r="A204" s="42" t="s">
        <v>153</v>
      </c>
      <c r="E204" s="68"/>
    </row>
    <row r="205" spans="1:6" x14ac:dyDescent="0.25">
      <c r="A205" s="42" t="s">
        <v>154</v>
      </c>
      <c r="E205" s="86" t="s">
        <v>155</v>
      </c>
      <c r="F205" s="45"/>
    </row>
    <row r="208" spans="1:6" x14ac:dyDescent="0.25">
      <c r="F208" s="45"/>
    </row>
    <row r="209" spans="6:6" x14ac:dyDescent="0.25">
      <c r="F209" s="45"/>
    </row>
    <row r="210" spans="6:6" x14ac:dyDescent="0.25">
      <c r="F210" s="45"/>
    </row>
    <row r="211" spans="6:6" x14ac:dyDescent="0.25">
      <c r="F211" s="45"/>
    </row>
    <row r="212" spans="6:6" x14ac:dyDescent="0.25">
      <c r="F212" s="45"/>
    </row>
    <row r="213" spans="6:6" x14ac:dyDescent="0.25">
      <c r="F213" s="45"/>
    </row>
    <row r="214" spans="6:6" x14ac:dyDescent="0.25">
      <c r="F214" s="45"/>
    </row>
    <row r="215" spans="6:6" x14ac:dyDescent="0.25">
      <c r="F215" s="45"/>
    </row>
    <row r="216" spans="6:6" x14ac:dyDescent="0.25">
      <c r="F216" s="45"/>
    </row>
    <row r="217" spans="6:6" x14ac:dyDescent="0.25">
      <c r="F217" s="45"/>
    </row>
    <row r="218" spans="6:6" x14ac:dyDescent="0.25">
      <c r="F218" s="45"/>
    </row>
    <row r="219" spans="6:6" x14ac:dyDescent="0.25">
      <c r="F219" s="45"/>
    </row>
    <row r="220" spans="6:6" x14ac:dyDescent="0.25">
      <c r="F220" s="45"/>
    </row>
    <row r="221" spans="6:6" x14ac:dyDescent="0.25">
      <c r="F221" s="45"/>
    </row>
    <row r="222" spans="6:6" x14ac:dyDescent="0.25">
      <c r="F222" s="45"/>
    </row>
    <row r="223" spans="6:6" x14ac:dyDescent="0.25">
      <c r="F223" s="45"/>
    </row>
    <row r="224" spans="6:6" x14ac:dyDescent="0.25">
      <c r="F224" s="45"/>
    </row>
    <row r="225" spans="6:6" x14ac:dyDescent="0.25">
      <c r="F225" s="45"/>
    </row>
    <row r="226" spans="6:6" x14ac:dyDescent="0.25">
      <c r="F226" s="45"/>
    </row>
    <row r="227" spans="6:6" x14ac:dyDescent="0.25">
      <c r="F227" s="45"/>
    </row>
    <row r="228" spans="6:6" x14ac:dyDescent="0.25">
      <c r="F228" s="45"/>
    </row>
    <row r="229" spans="6:6" x14ac:dyDescent="0.25">
      <c r="F229" s="45"/>
    </row>
    <row r="230" spans="6:6" x14ac:dyDescent="0.25">
      <c r="F230" s="45"/>
    </row>
    <row r="231" spans="6:6" x14ac:dyDescent="0.25">
      <c r="F231" s="45"/>
    </row>
    <row r="232" spans="6:6" x14ac:dyDescent="0.25">
      <c r="F232" s="45"/>
    </row>
    <row r="233" spans="6:6" x14ac:dyDescent="0.25">
      <c r="F233" s="45"/>
    </row>
    <row r="234" spans="6:6" x14ac:dyDescent="0.25">
      <c r="F234" s="45"/>
    </row>
    <row r="235" spans="6:6" x14ac:dyDescent="0.25">
      <c r="F235" s="45"/>
    </row>
    <row r="236" spans="6:6" x14ac:dyDescent="0.25">
      <c r="F236" s="45"/>
    </row>
    <row r="237" spans="6:6" x14ac:dyDescent="0.25">
      <c r="F237" s="45"/>
    </row>
    <row r="238" spans="6:6" x14ac:dyDescent="0.25">
      <c r="F238" s="45"/>
    </row>
    <row r="239" spans="6:6" x14ac:dyDescent="0.25">
      <c r="F239" s="45"/>
    </row>
    <row r="240" spans="6:6" x14ac:dyDescent="0.25">
      <c r="F240" s="45"/>
    </row>
    <row r="241" spans="6:6" x14ac:dyDescent="0.25">
      <c r="F241" s="45"/>
    </row>
    <row r="242" spans="6:6" x14ac:dyDescent="0.25">
      <c r="F242" s="45"/>
    </row>
    <row r="243" spans="6:6" x14ac:dyDescent="0.25">
      <c r="F243" s="45"/>
    </row>
    <row r="244" spans="6:6" x14ac:dyDescent="0.25">
      <c r="F244" s="45"/>
    </row>
    <row r="245" spans="6:6" x14ac:dyDescent="0.25">
      <c r="F245" s="45"/>
    </row>
    <row r="246" spans="6:6" x14ac:dyDescent="0.25">
      <c r="F246" s="45"/>
    </row>
    <row r="247" spans="6:6" x14ac:dyDescent="0.25">
      <c r="F247" s="45"/>
    </row>
    <row r="248" spans="6:6" x14ac:dyDescent="0.25">
      <c r="F248" s="45"/>
    </row>
    <row r="249" spans="6:6" x14ac:dyDescent="0.25">
      <c r="F249" s="45"/>
    </row>
    <row r="250" spans="6:6" x14ac:dyDescent="0.25">
      <c r="F250" s="45"/>
    </row>
    <row r="251" spans="6:6" x14ac:dyDescent="0.25">
      <c r="F251" s="45"/>
    </row>
    <row r="252" spans="6:6" x14ac:dyDescent="0.25">
      <c r="F252" s="45"/>
    </row>
    <row r="253" spans="6:6" x14ac:dyDescent="0.25">
      <c r="F253" s="45"/>
    </row>
    <row r="254" spans="6:6" x14ac:dyDescent="0.25">
      <c r="F254" s="45"/>
    </row>
    <row r="255" spans="6:6" x14ac:dyDescent="0.25">
      <c r="F255" s="45"/>
    </row>
    <row r="256" spans="6:6" x14ac:dyDescent="0.25">
      <c r="F256" s="45"/>
    </row>
    <row r="257" spans="6:6" x14ac:dyDescent="0.25">
      <c r="F257" s="45"/>
    </row>
    <row r="258" spans="6:6" x14ac:dyDescent="0.25">
      <c r="F258" s="45"/>
    </row>
    <row r="259" spans="6:6" x14ac:dyDescent="0.25">
      <c r="F259" s="45"/>
    </row>
    <row r="260" spans="6:6" x14ac:dyDescent="0.25">
      <c r="F260" s="45"/>
    </row>
    <row r="261" spans="6:6" x14ac:dyDescent="0.25">
      <c r="F261" s="45"/>
    </row>
    <row r="262" spans="6:6" x14ac:dyDescent="0.25">
      <c r="F262" s="45"/>
    </row>
    <row r="263" spans="6:6" x14ac:dyDescent="0.25">
      <c r="F263" s="45"/>
    </row>
    <row r="264" spans="6:6" x14ac:dyDescent="0.25">
      <c r="F264" s="45"/>
    </row>
    <row r="265" spans="6:6" x14ac:dyDescent="0.25">
      <c r="F265" s="45"/>
    </row>
    <row r="266" spans="6:6" x14ac:dyDescent="0.25">
      <c r="F266" s="45"/>
    </row>
    <row r="267" spans="6:6" x14ac:dyDescent="0.25">
      <c r="F267" s="45"/>
    </row>
    <row r="268" spans="6:6" x14ac:dyDescent="0.25">
      <c r="F268" s="45"/>
    </row>
    <row r="269" spans="6:6" x14ac:dyDescent="0.25">
      <c r="F269" s="45"/>
    </row>
    <row r="270" spans="6:6" x14ac:dyDescent="0.25">
      <c r="F270" s="45"/>
    </row>
    <row r="271" spans="6:6" x14ac:dyDescent="0.25">
      <c r="F271" s="45"/>
    </row>
    <row r="272" spans="6:6" x14ac:dyDescent="0.25">
      <c r="F272" s="45"/>
    </row>
    <row r="273" spans="6:6" x14ac:dyDescent="0.25">
      <c r="F273" s="45"/>
    </row>
    <row r="274" spans="6:6" x14ac:dyDescent="0.25">
      <c r="F274" s="45"/>
    </row>
    <row r="275" spans="6:6" x14ac:dyDescent="0.25">
      <c r="F275" s="45"/>
    </row>
    <row r="276" spans="6:6" x14ac:dyDescent="0.25">
      <c r="F276" s="4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6"/>
  <sheetViews>
    <sheetView workbookViewId="0">
      <selection sqref="A1:F1048576"/>
    </sheetView>
  </sheetViews>
  <sheetFormatPr defaultRowHeight="18" x14ac:dyDescent="0.25"/>
  <cols>
    <col min="1" max="1" width="34.5703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85546875" style="4" customWidth="1"/>
  </cols>
  <sheetData>
    <row r="1" spans="1:6" x14ac:dyDescent="0.25">
      <c r="A1" s="1" t="s">
        <v>0</v>
      </c>
      <c r="B1" s="2"/>
    </row>
    <row r="2" spans="1:6" ht="18.75" x14ac:dyDescent="0.3">
      <c r="A2" s="2"/>
      <c r="B2" s="2"/>
      <c r="C2" s="5"/>
    </row>
    <row r="3" spans="1:6" ht="18.75" x14ac:dyDescent="0.3">
      <c r="A3" s="2" t="s">
        <v>1</v>
      </c>
      <c r="B3" s="6">
        <v>42916</v>
      </c>
      <c r="C3" s="7" t="s">
        <v>2</v>
      </c>
      <c r="D3" s="3">
        <v>30</v>
      </c>
      <c r="E3" s="3" t="s">
        <v>3</v>
      </c>
      <c r="F3" s="8">
        <v>42887</v>
      </c>
    </row>
    <row r="4" spans="1:6" ht="18.75" x14ac:dyDescent="0.3">
      <c r="A4" s="2" t="s">
        <v>4</v>
      </c>
      <c r="B4" s="6">
        <v>42933</v>
      </c>
      <c r="C4" s="7" t="s">
        <v>5</v>
      </c>
      <c r="D4" s="9">
        <v>32</v>
      </c>
      <c r="E4" s="3" t="s">
        <v>6</v>
      </c>
      <c r="F4" s="8">
        <v>42916</v>
      </c>
    </row>
    <row r="5" spans="1:6" ht="18.75" x14ac:dyDescent="0.3">
      <c r="A5" s="2"/>
      <c r="B5" s="2"/>
      <c r="C5" s="5"/>
      <c r="E5" s="3" t="s">
        <v>7</v>
      </c>
      <c r="F5" s="8">
        <v>42901</v>
      </c>
    </row>
    <row r="6" spans="1:6" ht="18.75" x14ac:dyDescent="0.3">
      <c r="A6" s="2"/>
      <c r="B6" s="2"/>
      <c r="C6" s="5"/>
      <c r="E6" s="3" t="s">
        <v>8</v>
      </c>
      <c r="F6" s="8">
        <v>42933</v>
      </c>
    </row>
    <row r="7" spans="1:6" x14ac:dyDescent="0.25">
      <c r="A7" s="10"/>
      <c r="B7" s="11"/>
      <c r="C7" s="12"/>
      <c r="D7" s="12"/>
      <c r="E7" s="10"/>
      <c r="F7" s="13"/>
    </row>
    <row r="8" spans="1:6" x14ac:dyDescent="0.25">
      <c r="A8" s="10"/>
      <c r="B8" s="10"/>
      <c r="C8" s="12"/>
      <c r="D8" s="12"/>
      <c r="E8" s="10"/>
      <c r="F8" s="13"/>
    </row>
    <row r="9" spans="1:6" x14ac:dyDescent="0.25">
      <c r="A9" s="14"/>
      <c r="B9" s="15" t="s">
        <v>9</v>
      </c>
      <c r="C9" s="16" t="s">
        <v>10</v>
      </c>
      <c r="D9" s="16" t="s">
        <v>11</v>
      </c>
      <c r="E9" s="16" t="s">
        <v>12</v>
      </c>
      <c r="F9" s="17" t="s">
        <v>13</v>
      </c>
    </row>
    <row r="10" spans="1:6" x14ac:dyDescent="0.25">
      <c r="A10" s="14" t="s">
        <v>14</v>
      </c>
      <c r="B10" s="18"/>
      <c r="C10" s="19">
        <v>1281676549.0699999</v>
      </c>
      <c r="D10" s="20">
        <v>622291076.67999995</v>
      </c>
      <c r="E10" s="21">
        <v>594307566.38999999</v>
      </c>
      <c r="F10" s="22">
        <v>0.48317263075908629</v>
      </c>
    </row>
    <row r="11" spans="1:6" x14ac:dyDescent="0.25">
      <c r="A11" s="14" t="s">
        <v>15</v>
      </c>
      <c r="B11" s="18"/>
      <c r="C11" s="23">
        <v>51665723.630000003</v>
      </c>
      <c r="D11" s="20">
        <v>18795160.77</v>
      </c>
      <c r="E11" s="21">
        <v>17585321.489999998</v>
      </c>
      <c r="F11" s="22"/>
    </row>
    <row r="12" spans="1:6" x14ac:dyDescent="0.25">
      <c r="A12" s="14" t="s">
        <v>16</v>
      </c>
      <c r="B12" s="18"/>
      <c r="C12" s="24">
        <v>1230010825.4399998</v>
      </c>
      <c r="D12" s="20">
        <v>603495915.90999997</v>
      </c>
      <c r="E12" s="21">
        <v>576722244.89999998</v>
      </c>
      <c r="F12" s="22"/>
    </row>
    <row r="13" spans="1:6" x14ac:dyDescent="0.25">
      <c r="A13" s="14" t="s">
        <v>17</v>
      </c>
      <c r="B13" s="10"/>
      <c r="C13" s="24">
        <v>1230010825.4400001</v>
      </c>
      <c r="D13" s="20">
        <v>603495915.90999913</v>
      </c>
      <c r="E13" s="21">
        <v>576722244.89999914</v>
      </c>
      <c r="F13" s="22">
        <v>0.46887574724693482</v>
      </c>
    </row>
    <row r="14" spans="1:6" x14ac:dyDescent="0.25">
      <c r="A14" s="25" t="s">
        <v>18</v>
      </c>
      <c r="B14" s="26">
        <v>4.0000000000000001E-3</v>
      </c>
      <c r="C14" s="23">
        <v>260000000</v>
      </c>
      <c r="D14" s="20">
        <v>0</v>
      </c>
      <c r="E14" s="21">
        <v>0</v>
      </c>
      <c r="F14" s="22">
        <v>0</v>
      </c>
    </row>
    <row r="15" spans="1:6" x14ac:dyDescent="0.25">
      <c r="A15" s="25" t="s">
        <v>19</v>
      </c>
      <c r="B15" s="26">
        <v>8.6999999999999994E-3</v>
      </c>
      <c r="C15" s="23">
        <v>360000000</v>
      </c>
      <c r="D15" s="20">
        <v>73162244.715651304</v>
      </c>
      <c r="E15" s="21">
        <v>52208936.968694791</v>
      </c>
      <c r="F15" s="22">
        <v>0.14502482491304108</v>
      </c>
    </row>
    <row r="16" spans="1:6" x14ac:dyDescent="0.25">
      <c r="A16" s="25" t="s">
        <v>20</v>
      </c>
      <c r="B16" s="26">
        <v>1.5088899999999999E-2</v>
      </c>
      <c r="C16" s="23">
        <v>100000000</v>
      </c>
      <c r="D16" s="20">
        <v>20322845.754347801</v>
      </c>
      <c r="E16" s="21">
        <v>14502482.491304325</v>
      </c>
      <c r="F16" s="22">
        <v>0.14502482491304325</v>
      </c>
    </row>
    <row r="17" spans="1:6" x14ac:dyDescent="0.25">
      <c r="A17" s="25" t="s">
        <v>21</v>
      </c>
      <c r="B17" s="26">
        <v>1.37E-2</v>
      </c>
      <c r="C17" s="23">
        <v>354000000</v>
      </c>
      <c r="D17" s="20">
        <v>354000000</v>
      </c>
      <c r="E17" s="21">
        <v>354000000</v>
      </c>
      <c r="F17" s="22">
        <v>1</v>
      </c>
    </row>
    <row r="18" spans="1:6" x14ac:dyDescent="0.25">
      <c r="A18" s="25" t="s">
        <v>22</v>
      </c>
      <c r="B18" s="26">
        <v>1.67E-2</v>
      </c>
      <c r="C18" s="23">
        <v>106810000</v>
      </c>
      <c r="D18" s="20">
        <v>106810000</v>
      </c>
      <c r="E18" s="21">
        <v>106810000</v>
      </c>
      <c r="F18" s="22">
        <v>1</v>
      </c>
    </row>
    <row r="19" spans="1:6" x14ac:dyDescent="0.25">
      <c r="A19" s="25" t="s">
        <v>23</v>
      </c>
      <c r="B19" s="26">
        <v>0</v>
      </c>
      <c r="C19" s="23">
        <v>49200825.439999998</v>
      </c>
      <c r="D19" s="20">
        <v>49200825.439999998</v>
      </c>
      <c r="E19" s="21">
        <v>49200825.439999998</v>
      </c>
      <c r="F19" s="22">
        <v>1</v>
      </c>
    </row>
    <row r="20" spans="1:6" x14ac:dyDescent="0.25">
      <c r="A20" s="27"/>
      <c r="B20" s="28"/>
      <c r="C20" s="29"/>
      <c r="D20" s="29"/>
      <c r="E20" s="29"/>
      <c r="F20" s="30"/>
    </row>
    <row r="21" spans="1:6" x14ac:dyDescent="0.25">
      <c r="A21" s="27"/>
      <c r="B21" s="28"/>
      <c r="C21" s="29"/>
      <c r="D21" s="29"/>
      <c r="E21" s="29"/>
      <c r="F21" s="31"/>
    </row>
    <row r="22" spans="1:6" ht="54" x14ac:dyDescent="0.25">
      <c r="A22" s="27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6" x14ac:dyDescent="0.25">
      <c r="A23" s="27" t="s">
        <v>18</v>
      </c>
      <c r="B23" s="20">
        <v>0</v>
      </c>
      <c r="C23" s="20">
        <v>0</v>
      </c>
      <c r="D23" s="34">
        <v>0</v>
      </c>
      <c r="E23" s="35">
        <v>0</v>
      </c>
      <c r="F23" s="31"/>
    </row>
    <row r="24" spans="1:6" x14ac:dyDescent="0.25">
      <c r="A24" s="27" t="s">
        <v>19</v>
      </c>
      <c r="B24" s="20">
        <v>20953307.746956512</v>
      </c>
      <c r="C24" s="20">
        <v>53042.63</v>
      </c>
      <c r="D24" s="34">
        <v>58.203632630434754</v>
      </c>
      <c r="E24" s="35">
        <v>0.14734063888888888</v>
      </c>
      <c r="F24" s="31"/>
    </row>
    <row r="25" spans="1:6" x14ac:dyDescent="0.25">
      <c r="A25" s="27" t="s">
        <v>20</v>
      </c>
      <c r="B25" s="20">
        <v>5820363.2630434763</v>
      </c>
      <c r="C25" s="20">
        <v>27257.72</v>
      </c>
      <c r="D25" s="34">
        <v>58.203632630434761</v>
      </c>
      <c r="E25" s="35">
        <v>0.27257720000000002</v>
      </c>
      <c r="F25" s="31"/>
    </row>
    <row r="26" spans="1:6" x14ac:dyDescent="0.25">
      <c r="A26" s="27" t="s">
        <v>21</v>
      </c>
      <c r="B26" s="20">
        <v>0</v>
      </c>
      <c r="C26" s="20">
        <v>404150</v>
      </c>
      <c r="D26" s="34">
        <v>0</v>
      </c>
      <c r="E26" s="35">
        <v>1.1416666666666666</v>
      </c>
      <c r="F26" s="31"/>
    </row>
    <row r="27" spans="1:6" x14ac:dyDescent="0.25">
      <c r="A27" s="27" t="s">
        <v>22</v>
      </c>
      <c r="B27" s="20">
        <v>0</v>
      </c>
      <c r="C27" s="20">
        <v>148643.92000000001</v>
      </c>
      <c r="D27" s="34">
        <v>0</v>
      </c>
      <c r="E27" s="35">
        <v>1.391666697874731</v>
      </c>
      <c r="F27" s="31"/>
    </row>
    <row r="28" spans="1:6" x14ac:dyDescent="0.25">
      <c r="A28" s="27" t="s">
        <v>23</v>
      </c>
      <c r="B28" s="20">
        <v>0</v>
      </c>
      <c r="C28" s="20">
        <v>0</v>
      </c>
      <c r="D28" s="34">
        <v>0</v>
      </c>
      <c r="E28" s="35">
        <v>0</v>
      </c>
      <c r="F28" s="31"/>
    </row>
    <row r="29" spans="1:6" ht="18.75" thickBot="1" x14ac:dyDescent="0.3">
      <c r="A29" s="36" t="s">
        <v>28</v>
      </c>
      <c r="B29" s="37">
        <v>26773671.00999999</v>
      </c>
      <c r="C29" s="37">
        <v>633094.27</v>
      </c>
      <c r="D29" s="38"/>
      <c r="E29" s="29"/>
      <c r="F29" s="31"/>
    </row>
    <row r="30" spans="1:6" x14ac:dyDescent="0.25">
      <c r="B30" s="39"/>
      <c r="C30" s="39"/>
      <c r="D30" s="40"/>
      <c r="E30" s="39"/>
      <c r="F30" s="41"/>
    </row>
    <row r="31" spans="1:6" x14ac:dyDescent="0.25">
      <c r="A31" s="42"/>
      <c r="B31" s="43"/>
      <c r="C31" s="39"/>
      <c r="D31" s="39"/>
      <c r="E31" s="39"/>
      <c r="F31" s="41"/>
    </row>
    <row r="32" spans="1:6" x14ac:dyDescent="0.25">
      <c r="A32" s="3" t="s">
        <v>29</v>
      </c>
      <c r="E32" s="44"/>
    </row>
    <row r="33" spans="1:6" x14ac:dyDescent="0.25">
      <c r="E33" s="44"/>
      <c r="F33" s="45"/>
    </row>
    <row r="34" spans="1:6" x14ac:dyDescent="0.25">
      <c r="A34" s="42" t="s">
        <v>30</v>
      </c>
      <c r="F34" s="45"/>
    </row>
    <row r="35" spans="1:6" x14ac:dyDescent="0.25">
      <c r="A35" s="46" t="s">
        <v>31</v>
      </c>
      <c r="E35" s="47">
        <v>1239437.3500000001</v>
      </c>
      <c r="F35" s="48"/>
    </row>
    <row r="36" spans="1:6" x14ac:dyDescent="0.25">
      <c r="A36" s="46" t="s">
        <v>32</v>
      </c>
      <c r="E36" s="49">
        <v>0</v>
      </c>
      <c r="F36" s="48"/>
    </row>
    <row r="37" spans="1:6" x14ac:dyDescent="0.25">
      <c r="A37" s="42" t="s">
        <v>33</v>
      </c>
      <c r="E37" s="47">
        <v>1239437.3500000001</v>
      </c>
      <c r="F37" s="48"/>
    </row>
    <row r="38" spans="1:6" x14ac:dyDescent="0.25">
      <c r="E38" s="50"/>
      <c r="F38" s="48"/>
    </row>
    <row r="39" spans="1:6" x14ac:dyDescent="0.25">
      <c r="A39" s="42" t="s">
        <v>34</v>
      </c>
      <c r="E39" s="50"/>
      <c r="F39" s="48"/>
    </row>
    <row r="40" spans="1:6" x14ac:dyDescent="0.25">
      <c r="A40" s="46" t="s">
        <v>35</v>
      </c>
      <c r="E40" s="47">
        <v>27433648.219999999</v>
      </c>
      <c r="F40" s="48"/>
    </row>
    <row r="41" spans="1:6" x14ac:dyDescent="0.25">
      <c r="A41" s="46" t="s">
        <v>36</v>
      </c>
      <c r="E41" s="49">
        <v>0</v>
      </c>
      <c r="F41" s="48"/>
    </row>
    <row r="42" spans="1:6" x14ac:dyDescent="0.25">
      <c r="A42" s="42" t="s">
        <v>37</v>
      </c>
      <c r="E42" s="47">
        <v>27433648.219999999</v>
      </c>
      <c r="F42" s="48"/>
    </row>
    <row r="43" spans="1:6" x14ac:dyDescent="0.25">
      <c r="A43" s="46"/>
      <c r="E43" s="51"/>
      <c r="F43" s="48"/>
    </row>
    <row r="44" spans="1:6" x14ac:dyDescent="0.25">
      <c r="A44" s="42" t="s">
        <v>38</v>
      </c>
      <c r="E44" s="47">
        <v>263479.57</v>
      </c>
      <c r="F44" s="48"/>
    </row>
    <row r="45" spans="1:6" x14ac:dyDescent="0.25">
      <c r="A45" s="42" t="s">
        <v>39</v>
      </c>
      <c r="E45" s="47">
        <v>33373.17</v>
      </c>
      <c r="F45" s="48"/>
    </row>
    <row r="46" spans="1:6" x14ac:dyDescent="0.25">
      <c r="A46" s="42"/>
      <c r="E46" s="52"/>
      <c r="F46" s="48"/>
    </row>
    <row r="47" spans="1:6" ht="18.75" thickBot="1" x14ac:dyDescent="0.3">
      <c r="A47" s="3" t="s">
        <v>40</v>
      </c>
      <c r="E47" s="53">
        <v>28969938.310000002</v>
      </c>
      <c r="F47" s="48"/>
    </row>
    <row r="48" spans="1:6" ht="18.75" thickTop="1" x14ac:dyDescent="0.25">
      <c r="E48" s="54"/>
      <c r="F48" s="48"/>
    </row>
    <row r="49" spans="1:6" x14ac:dyDescent="0.25">
      <c r="A49" s="3" t="s">
        <v>41</v>
      </c>
      <c r="D49" s="55"/>
      <c r="E49" s="56"/>
      <c r="F49" s="48"/>
    </row>
    <row r="50" spans="1:6" x14ac:dyDescent="0.25">
      <c r="D50" s="57" t="s">
        <v>42</v>
      </c>
      <c r="E50" s="57" t="s">
        <v>43</v>
      </c>
      <c r="F50" s="48"/>
    </row>
    <row r="51" spans="1:6" x14ac:dyDescent="0.25">
      <c r="A51" s="42" t="s">
        <v>44</v>
      </c>
      <c r="D51" s="58">
        <v>45572</v>
      </c>
      <c r="E51" s="52">
        <v>603495915.90999997</v>
      </c>
      <c r="F51" s="48"/>
    </row>
    <row r="52" spans="1:6" x14ac:dyDescent="0.25">
      <c r="A52" s="42" t="s">
        <v>45</v>
      </c>
      <c r="D52" s="59"/>
      <c r="E52" s="49">
        <v>26773671.00999999</v>
      </c>
      <c r="F52" s="48"/>
    </row>
    <row r="53" spans="1:6" x14ac:dyDescent="0.25">
      <c r="A53" s="42"/>
      <c r="D53" s="60">
        <v>44647</v>
      </c>
      <c r="E53" s="61">
        <v>576722244.89999998</v>
      </c>
      <c r="F53" s="48"/>
    </row>
    <row r="54" spans="1:6" x14ac:dyDescent="0.25">
      <c r="F54" s="48"/>
    </row>
    <row r="55" spans="1:6" x14ac:dyDescent="0.25">
      <c r="A55" s="3" t="s">
        <v>46</v>
      </c>
      <c r="E55" s="55"/>
      <c r="F55" s="48"/>
    </row>
    <row r="56" spans="1:6" x14ac:dyDescent="0.25">
      <c r="F56" s="48"/>
    </row>
    <row r="57" spans="1:6" x14ac:dyDescent="0.25">
      <c r="A57" s="42" t="s">
        <v>40</v>
      </c>
      <c r="E57" s="62">
        <v>28969938.310000002</v>
      </c>
      <c r="F57" s="48"/>
    </row>
    <row r="58" spans="1:6" x14ac:dyDescent="0.25">
      <c r="A58" s="42" t="s">
        <v>47</v>
      </c>
      <c r="E58" s="62">
        <v>0</v>
      </c>
      <c r="F58" s="48"/>
    </row>
    <row r="59" spans="1:6" x14ac:dyDescent="0.25">
      <c r="A59" s="42" t="s">
        <v>48</v>
      </c>
      <c r="E59" s="63">
        <v>28969938.310000002</v>
      </c>
      <c r="F59" s="48"/>
    </row>
    <row r="60" spans="1:6" x14ac:dyDescent="0.25">
      <c r="F60" s="48"/>
    </row>
    <row r="61" spans="1:6" x14ac:dyDescent="0.25">
      <c r="A61" s="42" t="s">
        <v>49</v>
      </c>
      <c r="E61" s="39">
        <v>55791.4</v>
      </c>
      <c r="F61" s="48"/>
    </row>
    <row r="62" spans="1:6" x14ac:dyDescent="0.25">
      <c r="F62" s="48"/>
    </row>
    <row r="63" spans="1:6" x14ac:dyDescent="0.25">
      <c r="A63" s="42" t="s">
        <v>50</v>
      </c>
      <c r="F63" s="48"/>
    </row>
    <row r="64" spans="1:6" x14ac:dyDescent="0.25">
      <c r="A64" s="46" t="s">
        <v>51</v>
      </c>
      <c r="E64" s="62">
        <v>518575.9</v>
      </c>
      <c r="F64" s="48"/>
    </row>
    <row r="65" spans="1:6" x14ac:dyDescent="0.25">
      <c r="A65" s="46" t="s">
        <v>52</v>
      </c>
      <c r="E65" s="62">
        <v>518575.9</v>
      </c>
      <c r="F65" s="48"/>
    </row>
    <row r="66" spans="1:6" x14ac:dyDescent="0.25">
      <c r="A66" s="46" t="s">
        <v>53</v>
      </c>
      <c r="E66" s="63">
        <v>0</v>
      </c>
      <c r="F66" s="48"/>
    </row>
    <row r="67" spans="1:6" x14ac:dyDescent="0.25">
      <c r="F67" s="48"/>
    </row>
    <row r="68" spans="1:6" x14ac:dyDescent="0.25">
      <c r="A68" s="42" t="s">
        <v>54</v>
      </c>
      <c r="F68" s="48"/>
    </row>
    <row r="69" spans="1:6" x14ac:dyDescent="0.25">
      <c r="A69" s="46" t="s">
        <v>55</v>
      </c>
      <c r="F69" s="48"/>
    </row>
    <row r="70" spans="1:6" x14ac:dyDescent="0.25">
      <c r="A70" s="64" t="s">
        <v>56</v>
      </c>
      <c r="E70" s="62">
        <v>0</v>
      </c>
      <c r="F70" s="48"/>
    </row>
    <row r="71" spans="1:6" x14ac:dyDescent="0.25">
      <c r="A71" s="64" t="s">
        <v>57</v>
      </c>
      <c r="E71" s="62">
        <v>0</v>
      </c>
      <c r="F71" s="48"/>
    </row>
    <row r="72" spans="1:6" x14ac:dyDescent="0.25">
      <c r="A72" s="64" t="s">
        <v>58</v>
      </c>
      <c r="E72" s="62">
        <v>0</v>
      </c>
      <c r="F72" s="48"/>
    </row>
    <row r="73" spans="1:6" x14ac:dyDescent="0.25">
      <c r="A73" s="64"/>
      <c r="E73" s="62"/>
      <c r="F73" s="48"/>
    </row>
    <row r="74" spans="1:6" x14ac:dyDescent="0.25">
      <c r="A74" s="64" t="s">
        <v>59</v>
      </c>
      <c r="E74" s="62">
        <v>0</v>
      </c>
      <c r="F74" s="48"/>
    </row>
    <row r="75" spans="1:6" x14ac:dyDescent="0.25">
      <c r="A75" s="64" t="s">
        <v>60</v>
      </c>
      <c r="E75" s="62">
        <v>0</v>
      </c>
      <c r="F75" s="48"/>
    </row>
    <row r="76" spans="1:6" x14ac:dyDescent="0.25">
      <c r="F76" s="48"/>
    </row>
    <row r="77" spans="1:6" x14ac:dyDescent="0.25">
      <c r="A77" s="46" t="s">
        <v>61</v>
      </c>
      <c r="F77" s="48"/>
    </row>
    <row r="78" spans="1:6" x14ac:dyDescent="0.25">
      <c r="A78" s="64" t="s">
        <v>62</v>
      </c>
      <c r="E78" s="62">
        <v>0</v>
      </c>
      <c r="F78" s="48"/>
    </row>
    <row r="79" spans="1:6" x14ac:dyDescent="0.25">
      <c r="A79" s="64" t="s">
        <v>63</v>
      </c>
      <c r="E79" s="62">
        <v>0</v>
      </c>
      <c r="F79" s="48"/>
    </row>
    <row r="80" spans="1:6" x14ac:dyDescent="0.25">
      <c r="A80" s="64" t="s">
        <v>64</v>
      </c>
      <c r="E80" s="62">
        <v>53042.63</v>
      </c>
      <c r="F80" s="48"/>
    </row>
    <row r="81" spans="1:6" x14ac:dyDescent="0.25">
      <c r="A81" s="64"/>
      <c r="E81" s="62"/>
      <c r="F81" s="48"/>
    </row>
    <row r="82" spans="1:6" x14ac:dyDescent="0.25">
      <c r="A82" s="64" t="s">
        <v>65</v>
      </c>
      <c r="E82" s="62">
        <v>53042.63</v>
      </c>
      <c r="F82" s="48"/>
    </row>
    <row r="83" spans="1:6" x14ac:dyDescent="0.25">
      <c r="A83" s="64" t="s">
        <v>66</v>
      </c>
      <c r="E83" s="62">
        <v>0</v>
      </c>
      <c r="F83" s="48"/>
    </row>
    <row r="84" spans="1:6" x14ac:dyDescent="0.25">
      <c r="A84" s="64"/>
      <c r="F84" s="48"/>
    </row>
    <row r="85" spans="1:6" x14ac:dyDescent="0.25">
      <c r="A85" s="46" t="s">
        <v>67</v>
      </c>
      <c r="F85" s="48"/>
    </row>
    <row r="86" spans="1:6" x14ac:dyDescent="0.25">
      <c r="A86" s="64" t="s">
        <v>68</v>
      </c>
      <c r="E86" s="62">
        <v>0</v>
      </c>
      <c r="F86" s="48"/>
    </row>
    <row r="87" spans="1:6" x14ac:dyDescent="0.25">
      <c r="A87" s="64" t="s">
        <v>69</v>
      </c>
      <c r="E87" s="62">
        <v>0</v>
      </c>
      <c r="F87" s="48"/>
    </row>
    <row r="88" spans="1:6" x14ac:dyDescent="0.25">
      <c r="A88" s="64" t="s">
        <v>70</v>
      </c>
      <c r="E88" s="62">
        <v>27257.72</v>
      </c>
      <c r="F88" s="48"/>
    </row>
    <row r="89" spans="1:6" x14ac:dyDescent="0.25">
      <c r="A89" s="64"/>
      <c r="E89" s="62"/>
      <c r="F89" s="48"/>
    </row>
    <row r="90" spans="1:6" x14ac:dyDescent="0.25">
      <c r="A90" s="64" t="s">
        <v>71</v>
      </c>
      <c r="E90" s="62">
        <v>27257.72</v>
      </c>
      <c r="F90" s="48"/>
    </row>
    <row r="91" spans="1:6" x14ac:dyDescent="0.25">
      <c r="A91" s="64" t="s">
        <v>72</v>
      </c>
      <c r="E91" s="62">
        <v>0</v>
      </c>
      <c r="F91" s="48"/>
    </row>
    <row r="92" spans="1:6" x14ac:dyDescent="0.25">
      <c r="A92" s="64"/>
      <c r="F92" s="48"/>
    </row>
    <row r="93" spans="1:6" x14ac:dyDescent="0.25">
      <c r="A93" s="46" t="s">
        <v>73</v>
      </c>
      <c r="F93" s="48"/>
    </row>
    <row r="94" spans="1:6" x14ac:dyDescent="0.25">
      <c r="A94" s="64" t="s">
        <v>74</v>
      </c>
      <c r="E94" s="62">
        <v>0</v>
      </c>
      <c r="F94" s="48"/>
    </row>
    <row r="95" spans="1:6" x14ac:dyDescent="0.25">
      <c r="A95" s="64" t="s">
        <v>75</v>
      </c>
      <c r="E95" s="62">
        <v>0</v>
      </c>
      <c r="F95" s="48"/>
    </row>
    <row r="96" spans="1:6" x14ac:dyDescent="0.25">
      <c r="A96" s="64" t="s">
        <v>76</v>
      </c>
      <c r="E96" s="62">
        <v>404150</v>
      </c>
      <c r="F96" s="48"/>
    </row>
    <row r="97" spans="1:6" x14ac:dyDescent="0.25">
      <c r="A97" s="64"/>
      <c r="E97" s="62"/>
      <c r="F97" s="48"/>
    </row>
    <row r="98" spans="1:6" x14ac:dyDescent="0.25">
      <c r="A98" s="64" t="s">
        <v>77</v>
      </c>
      <c r="E98" s="62">
        <v>404150</v>
      </c>
      <c r="F98" s="48"/>
    </row>
    <row r="99" spans="1:6" x14ac:dyDescent="0.25">
      <c r="A99" s="64" t="s">
        <v>78</v>
      </c>
      <c r="E99" s="62">
        <v>0</v>
      </c>
      <c r="F99" s="48"/>
    </row>
    <row r="100" spans="1:6" x14ac:dyDescent="0.25">
      <c r="F100" s="48"/>
    </row>
    <row r="101" spans="1:6" x14ac:dyDescent="0.25">
      <c r="A101" s="46" t="s">
        <v>79</v>
      </c>
      <c r="F101" s="48"/>
    </row>
    <row r="102" spans="1:6" x14ac:dyDescent="0.25">
      <c r="A102" s="64" t="s">
        <v>80</v>
      </c>
      <c r="E102" s="62">
        <v>0</v>
      </c>
      <c r="F102" s="48"/>
    </row>
    <row r="103" spans="1:6" x14ac:dyDescent="0.25">
      <c r="A103" s="64" t="s">
        <v>81</v>
      </c>
      <c r="E103" s="62">
        <v>0</v>
      </c>
      <c r="F103" s="48"/>
    </row>
    <row r="104" spans="1:6" x14ac:dyDescent="0.25">
      <c r="A104" s="64" t="s">
        <v>82</v>
      </c>
      <c r="E104" s="62">
        <v>148643.92000000001</v>
      </c>
      <c r="F104" s="48"/>
    </row>
    <row r="105" spans="1:6" x14ac:dyDescent="0.25">
      <c r="A105" s="64"/>
      <c r="E105" s="62"/>
      <c r="F105" s="48"/>
    </row>
    <row r="106" spans="1:6" x14ac:dyDescent="0.25">
      <c r="A106" s="64" t="s">
        <v>83</v>
      </c>
      <c r="E106" s="62">
        <v>148643.92000000001</v>
      </c>
      <c r="F106" s="48"/>
    </row>
    <row r="107" spans="1:6" x14ac:dyDescent="0.25">
      <c r="A107" s="64" t="s">
        <v>84</v>
      </c>
      <c r="E107" s="62">
        <v>0</v>
      </c>
      <c r="F107" s="48"/>
    </row>
    <row r="108" spans="1:6" x14ac:dyDescent="0.25">
      <c r="A108" s="64"/>
      <c r="E108" s="39"/>
      <c r="F108" s="48"/>
    </row>
    <row r="109" spans="1:6" x14ac:dyDescent="0.25">
      <c r="A109" s="46" t="s">
        <v>85</v>
      </c>
      <c r="F109" s="48"/>
    </row>
    <row r="110" spans="1:6" x14ac:dyDescent="0.25">
      <c r="A110" s="64" t="s">
        <v>86</v>
      </c>
      <c r="E110" s="63">
        <v>633094.27</v>
      </c>
      <c r="F110" s="48"/>
    </row>
    <row r="111" spans="1:6" x14ac:dyDescent="0.25">
      <c r="A111" s="64" t="s">
        <v>87</v>
      </c>
      <c r="E111" s="63">
        <v>633094.27</v>
      </c>
      <c r="F111" s="48"/>
    </row>
    <row r="112" spans="1:6" x14ac:dyDescent="0.25">
      <c r="A112" s="64" t="s">
        <v>88</v>
      </c>
      <c r="E112" s="63">
        <v>0</v>
      </c>
      <c r="F112" s="48"/>
    </row>
    <row r="113" spans="1:6" x14ac:dyDescent="0.25">
      <c r="A113" s="64" t="s">
        <v>89</v>
      </c>
      <c r="E113" s="63">
        <v>0</v>
      </c>
      <c r="F113" s="48"/>
    </row>
    <row r="114" spans="1:6" x14ac:dyDescent="0.25">
      <c r="F114" s="48"/>
    </row>
    <row r="115" spans="1:6" x14ac:dyDescent="0.25">
      <c r="A115" s="42" t="s">
        <v>90</v>
      </c>
      <c r="E115" s="65">
        <v>27762476.742766667</v>
      </c>
      <c r="F115" s="48"/>
    </row>
    <row r="116" spans="1:6" x14ac:dyDescent="0.25">
      <c r="A116" s="46"/>
      <c r="F116" s="48"/>
    </row>
    <row r="117" spans="1:6" x14ac:dyDescent="0.25">
      <c r="A117" s="42" t="s">
        <v>91</v>
      </c>
      <c r="E117" s="66">
        <v>26773671.00999999</v>
      </c>
      <c r="F117" s="48"/>
    </row>
    <row r="118" spans="1:6" x14ac:dyDescent="0.25">
      <c r="A118" s="42"/>
      <c r="F118" s="48"/>
    </row>
    <row r="119" spans="1:6" x14ac:dyDescent="0.25">
      <c r="A119" s="46" t="s">
        <v>92</v>
      </c>
      <c r="E119" s="62">
        <v>0</v>
      </c>
      <c r="F119" s="48"/>
    </row>
    <row r="120" spans="1:6" x14ac:dyDescent="0.25">
      <c r="A120" s="46" t="s">
        <v>93</v>
      </c>
      <c r="E120" s="67">
        <v>26773671.00999999</v>
      </c>
      <c r="F120" s="48"/>
    </row>
    <row r="121" spans="1:6" x14ac:dyDescent="0.25">
      <c r="A121" s="46" t="s">
        <v>94</v>
      </c>
      <c r="E121" s="63">
        <v>0</v>
      </c>
      <c r="F121" s="48"/>
    </row>
    <row r="122" spans="1:6" x14ac:dyDescent="0.25">
      <c r="A122" s="46"/>
      <c r="E122" s="65"/>
      <c r="F122" s="48"/>
    </row>
    <row r="123" spans="1:6" x14ac:dyDescent="0.25">
      <c r="A123" s="42" t="s">
        <v>95</v>
      </c>
      <c r="E123" s="63">
        <v>0</v>
      </c>
      <c r="F123" s="48"/>
    </row>
    <row r="124" spans="1:6" x14ac:dyDescent="0.25">
      <c r="A124" s="42"/>
      <c r="E124" s="68"/>
      <c r="F124" s="48"/>
    </row>
    <row r="125" spans="1:6" x14ac:dyDescent="0.25">
      <c r="A125" s="46" t="s">
        <v>96</v>
      </c>
      <c r="E125" s="62">
        <v>0</v>
      </c>
      <c r="F125" s="48"/>
    </row>
    <row r="126" spans="1:6" x14ac:dyDescent="0.25">
      <c r="A126" s="46" t="s">
        <v>97</v>
      </c>
      <c r="E126" s="63">
        <v>0</v>
      </c>
      <c r="F126" s="48"/>
    </row>
    <row r="127" spans="1:6" x14ac:dyDescent="0.25">
      <c r="A127" s="46" t="s">
        <v>98</v>
      </c>
      <c r="E127" s="63">
        <v>0</v>
      </c>
      <c r="F127" s="48"/>
    </row>
    <row r="128" spans="1:6" x14ac:dyDescent="0.25">
      <c r="A128" s="46"/>
      <c r="E128" s="65"/>
      <c r="F128" s="48"/>
    </row>
    <row r="129" spans="1:6" x14ac:dyDescent="0.25">
      <c r="A129" s="42" t="s">
        <v>99</v>
      </c>
      <c r="E129" s="63">
        <v>988805.73276667669</v>
      </c>
      <c r="F129" s="48"/>
    </row>
    <row r="130" spans="1:6" x14ac:dyDescent="0.25">
      <c r="A130" s="46" t="s">
        <v>100</v>
      </c>
      <c r="E130" s="62">
        <v>0</v>
      </c>
      <c r="F130" s="48"/>
    </row>
    <row r="131" spans="1:6" x14ac:dyDescent="0.25">
      <c r="A131" s="42" t="s">
        <v>101</v>
      </c>
      <c r="E131" s="63">
        <v>988805.73276667669</v>
      </c>
      <c r="F131" s="48"/>
    </row>
    <row r="132" spans="1:6" x14ac:dyDescent="0.25">
      <c r="F132" s="48"/>
    </row>
    <row r="133" spans="1:6" x14ac:dyDescent="0.25">
      <c r="A133" s="3" t="s">
        <v>102</v>
      </c>
      <c r="F133" s="48"/>
    </row>
    <row r="134" spans="1:6" x14ac:dyDescent="0.25">
      <c r="F134" s="48"/>
    </row>
    <row r="135" spans="1:6" x14ac:dyDescent="0.25">
      <c r="A135" s="42" t="s">
        <v>103</v>
      </c>
      <c r="E135" s="62">
        <v>0</v>
      </c>
      <c r="F135" s="48"/>
    </row>
    <row r="136" spans="1:6" x14ac:dyDescent="0.25">
      <c r="A136" s="42" t="s">
        <v>104</v>
      </c>
      <c r="E136" s="69">
        <v>0</v>
      </c>
      <c r="F136" s="48"/>
    </row>
    <row r="137" spans="1:6" x14ac:dyDescent="0.25">
      <c r="A137" s="42" t="s">
        <v>105</v>
      </c>
      <c r="E137" s="63">
        <v>0</v>
      </c>
      <c r="F137" s="48"/>
    </row>
    <row r="138" spans="1:6" x14ac:dyDescent="0.25">
      <c r="A138" s="42"/>
      <c r="E138" s="65"/>
      <c r="F138" s="48"/>
    </row>
    <row r="139" spans="1:6" x14ac:dyDescent="0.25">
      <c r="A139" s="42"/>
      <c r="E139" s="65"/>
      <c r="F139" s="48"/>
    </row>
    <row r="140" spans="1:6" x14ac:dyDescent="0.25">
      <c r="F140" s="48"/>
    </row>
    <row r="141" spans="1:6" x14ac:dyDescent="0.25">
      <c r="A141" s="3" t="s">
        <v>106</v>
      </c>
      <c r="F141" s="48"/>
    </row>
    <row r="142" spans="1:6" x14ac:dyDescent="0.25">
      <c r="F142" s="48"/>
    </row>
    <row r="143" spans="1:6" x14ac:dyDescent="0.25">
      <c r="A143" s="42" t="s">
        <v>107</v>
      </c>
      <c r="E143" s="63">
        <v>3075027.06</v>
      </c>
      <c r="F143" s="48"/>
    </row>
    <row r="144" spans="1:6" x14ac:dyDescent="0.25">
      <c r="A144" s="42" t="s">
        <v>108</v>
      </c>
      <c r="E144" s="63">
        <v>3075027.0635999995</v>
      </c>
      <c r="F144" s="70"/>
    </row>
    <row r="145" spans="1:6" x14ac:dyDescent="0.25">
      <c r="A145" s="42" t="s">
        <v>109</v>
      </c>
      <c r="E145" s="62">
        <v>3075027.0636</v>
      </c>
      <c r="F145" s="48"/>
    </row>
    <row r="146" spans="1:6" x14ac:dyDescent="0.25">
      <c r="A146" s="71" t="s">
        <v>110</v>
      </c>
      <c r="B146" s="71"/>
      <c r="C146" s="71"/>
      <c r="D146" s="71"/>
      <c r="E146" s="62">
        <v>0</v>
      </c>
    </row>
    <row r="147" spans="1:6" x14ac:dyDescent="0.25">
      <c r="A147" s="42" t="s">
        <v>111</v>
      </c>
      <c r="E147" s="63">
        <v>3075027.0636</v>
      </c>
      <c r="F147" s="48"/>
    </row>
    <row r="148" spans="1:6" x14ac:dyDescent="0.25">
      <c r="F148" s="48"/>
    </row>
    <row r="149" spans="1:6" x14ac:dyDescent="0.25">
      <c r="A149" s="42" t="s">
        <v>112</v>
      </c>
      <c r="D149" s="72"/>
      <c r="E149" s="65">
        <v>3075027.0635999995</v>
      </c>
      <c r="F149" s="48"/>
    </row>
    <row r="150" spans="1:6" x14ac:dyDescent="0.25">
      <c r="F150" s="48"/>
    </row>
    <row r="151" spans="1:6" x14ac:dyDescent="0.25">
      <c r="A151" s="3" t="s">
        <v>113</v>
      </c>
      <c r="F151" s="48"/>
    </row>
    <row r="152" spans="1:6" x14ac:dyDescent="0.25">
      <c r="F152" s="48"/>
    </row>
    <row r="153" spans="1:6" x14ac:dyDescent="0.25">
      <c r="A153" s="42" t="s">
        <v>114</v>
      </c>
      <c r="E153" s="73">
        <v>2.3621781800000002E-2</v>
      </c>
      <c r="F153" s="48"/>
    </row>
    <row r="154" spans="1:6" x14ac:dyDescent="0.25">
      <c r="A154" s="42" t="s">
        <v>115</v>
      </c>
      <c r="E154" s="74">
        <v>37.850912000000001</v>
      </c>
      <c r="F154" s="48"/>
    </row>
    <row r="155" spans="1:6" x14ac:dyDescent="0.25">
      <c r="F155" s="48"/>
    </row>
    <row r="156" spans="1:6" x14ac:dyDescent="0.25">
      <c r="D156" s="57" t="s">
        <v>43</v>
      </c>
      <c r="E156" s="57" t="s">
        <v>42</v>
      </c>
      <c r="F156" s="48"/>
    </row>
    <row r="157" spans="1:6" x14ac:dyDescent="0.25">
      <c r="A157" s="42" t="s">
        <v>116</v>
      </c>
      <c r="D157" s="63">
        <v>549862.06999999995</v>
      </c>
      <c r="E157" s="3">
        <v>38</v>
      </c>
      <c r="F157" s="75"/>
    </row>
    <row r="158" spans="1:6" x14ac:dyDescent="0.25">
      <c r="A158" s="42" t="s">
        <v>117</v>
      </c>
      <c r="D158" s="69">
        <v>263479.57</v>
      </c>
      <c r="F158" s="48"/>
    </row>
    <row r="159" spans="1:6" x14ac:dyDescent="0.25">
      <c r="A159" s="3" t="s">
        <v>118</v>
      </c>
      <c r="D159" s="65">
        <v>286382.49999999994</v>
      </c>
    </row>
    <row r="160" spans="1:6" x14ac:dyDescent="0.25">
      <c r="A160" s="42" t="s">
        <v>119</v>
      </c>
      <c r="D160" s="63">
        <v>622291076.67999995</v>
      </c>
      <c r="F160" s="75"/>
    </row>
    <row r="161" spans="1:6" x14ac:dyDescent="0.25">
      <c r="F161" s="75"/>
    </row>
    <row r="162" spans="1:6" x14ac:dyDescent="0.25">
      <c r="A162" s="42" t="s">
        <v>120</v>
      </c>
      <c r="D162" s="76">
        <v>4.3844419000000001E-3</v>
      </c>
      <c r="F162" s="75"/>
    </row>
    <row r="163" spans="1:6" x14ac:dyDescent="0.25">
      <c r="A163" s="42" t="s">
        <v>121</v>
      </c>
      <c r="D163" s="76">
        <v>-2.1263446999999999E-3</v>
      </c>
      <c r="F163" s="75"/>
    </row>
    <row r="164" spans="1:6" x14ac:dyDescent="0.25">
      <c r="A164" s="42" t="s">
        <v>122</v>
      </c>
      <c r="D164" s="76">
        <v>5.1038725000000004E-3</v>
      </c>
      <c r="F164" s="75"/>
    </row>
    <row r="165" spans="1:6" x14ac:dyDescent="0.25">
      <c r="A165" s="42" t="s">
        <v>123</v>
      </c>
      <c r="D165" s="76">
        <v>5.5224799595948457E-3</v>
      </c>
      <c r="F165" s="48"/>
    </row>
    <row r="166" spans="1:6" x14ac:dyDescent="0.25">
      <c r="A166" s="42" t="s">
        <v>124</v>
      </c>
      <c r="D166" s="73">
        <v>3.2211124148987117E-3</v>
      </c>
      <c r="F166" s="48"/>
    </row>
    <row r="167" spans="1:6" x14ac:dyDescent="0.25">
      <c r="A167" s="42"/>
      <c r="F167" s="48"/>
    </row>
    <row r="168" spans="1:6" x14ac:dyDescent="0.25">
      <c r="A168" s="42" t="s">
        <v>125</v>
      </c>
      <c r="D168" s="65">
        <v>6787133.9100000001</v>
      </c>
      <c r="F168" s="48"/>
    </row>
    <row r="169" spans="1:6" x14ac:dyDescent="0.25">
      <c r="A169" s="42"/>
      <c r="F169" s="48"/>
    </row>
    <row r="170" spans="1:6" ht="36" x14ac:dyDescent="0.25">
      <c r="A170" s="42" t="s">
        <v>126</v>
      </c>
      <c r="D170" s="57" t="s">
        <v>43</v>
      </c>
      <c r="E170" s="57" t="s">
        <v>42</v>
      </c>
      <c r="F170" s="77" t="s">
        <v>127</v>
      </c>
    </row>
    <row r="171" spans="1:6" x14ac:dyDescent="0.25">
      <c r="A171" s="46" t="s">
        <v>128</v>
      </c>
      <c r="D171" s="62">
        <v>3310550.66</v>
      </c>
      <c r="E171" s="78">
        <v>199</v>
      </c>
      <c r="F171" s="76">
        <v>5.5704333029264032E-3</v>
      </c>
    </row>
    <row r="172" spans="1:6" x14ac:dyDescent="0.25">
      <c r="A172" s="46" t="s">
        <v>129</v>
      </c>
      <c r="D172" s="62">
        <v>931884.87</v>
      </c>
      <c r="E172" s="78">
        <v>57</v>
      </c>
      <c r="F172" s="76">
        <v>1.5680178458109568E-3</v>
      </c>
    </row>
    <row r="173" spans="1:6" x14ac:dyDescent="0.25">
      <c r="A173" s="46" t="s">
        <v>130</v>
      </c>
      <c r="D173" s="21">
        <v>240699.93</v>
      </c>
      <c r="E173" s="79">
        <v>18</v>
      </c>
      <c r="F173" s="76">
        <v>4.0500902834214711E-4</v>
      </c>
    </row>
    <row r="174" spans="1:6" x14ac:dyDescent="0.25">
      <c r="A174" s="46" t="s">
        <v>131</v>
      </c>
      <c r="D174" s="80">
        <v>0</v>
      </c>
      <c r="E174" s="81">
        <v>0</v>
      </c>
      <c r="F174" s="82">
        <v>0</v>
      </c>
    </row>
    <row r="175" spans="1:6" x14ac:dyDescent="0.25">
      <c r="A175" s="42" t="s">
        <v>132</v>
      </c>
      <c r="D175" s="83">
        <v>4483135.46</v>
      </c>
      <c r="E175" s="84">
        <v>274</v>
      </c>
      <c r="F175" s="85">
        <v>7.5434601770795065E-3</v>
      </c>
    </row>
    <row r="176" spans="1:6" x14ac:dyDescent="0.25">
      <c r="A176" s="42"/>
      <c r="D176" s="62"/>
      <c r="E176" s="78"/>
      <c r="F176" s="48"/>
    </row>
    <row r="177" spans="1:6" x14ac:dyDescent="0.25">
      <c r="A177" s="42" t="s">
        <v>133</v>
      </c>
      <c r="D177" s="76"/>
      <c r="E177" s="76"/>
      <c r="F177" s="75"/>
    </row>
    <row r="178" spans="1:6" x14ac:dyDescent="0.25">
      <c r="A178" s="42" t="s">
        <v>134</v>
      </c>
      <c r="D178" s="76">
        <v>1.3939025E-3</v>
      </c>
      <c r="E178" s="76">
        <v>1.3795445000000001E-3</v>
      </c>
      <c r="F178" s="75"/>
    </row>
    <row r="179" spans="1:6" x14ac:dyDescent="0.25">
      <c r="A179" s="42" t="s">
        <v>135</v>
      </c>
      <c r="D179" s="76">
        <v>1.9072287E-3</v>
      </c>
      <c r="E179" s="76">
        <v>1.7242494000000001E-3</v>
      </c>
      <c r="F179" s="75"/>
    </row>
    <row r="180" spans="1:6" x14ac:dyDescent="0.25">
      <c r="A180" s="42" t="s">
        <v>136</v>
      </c>
      <c r="D180" s="76">
        <v>1.9315533E-3</v>
      </c>
      <c r="E180" s="76">
        <v>1.7993505000000001E-3</v>
      </c>
      <c r="F180" s="75"/>
    </row>
    <row r="181" spans="1:6" x14ac:dyDescent="0.25">
      <c r="A181" s="42" t="s">
        <v>137</v>
      </c>
      <c r="D181" s="76">
        <v>1.9730268741531042E-3</v>
      </c>
      <c r="E181" s="76">
        <v>1.6798441104665487E-3</v>
      </c>
      <c r="F181" s="48"/>
    </row>
    <row r="182" spans="1:6" x14ac:dyDescent="0.25">
      <c r="A182" s="42" t="s">
        <v>138</v>
      </c>
      <c r="D182" s="76">
        <v>1.8014278435382759E-3</v>
      </c>
      <c r="E182" s="76">
        <v>1.6457471276166372E-3</v>
      </c>
      <c r="F182" s="48"/>
    </row>
    <row r="183" spans="1:6" x14ac:dyDescent="0.25">
      <c r="F183" s="48"/>
    </row>
    <row r="184" spans="1:6" x14ac:dyDescent="0.25">
      <c r="A184" s="3" t="s">
        <v>139</v>
      </c>
      <c r="F184" s="48"/>
    </row>
    <row r="185" spans="1:6" x14ac:dyDescent="0.25">
      <c r="F185" s="48"/>
    </row>
    <row r="186" spans="1:6" x14ac:dyDescent="0.25">
      <c r="A186" s="42" t="s">
        <v>140</v>
      </c>
      <c r="F186" s="48"/>
    </row>
    <row r="187" spans="1:6" x14ac:dyDescent="0.25">
      <c r="A187" s="42" t="s">
        <v>141</v>
      </c>
      <c r="E187" s="50"/>
      <c r="F187" s="48"/>
    </row>
    <row r="188" spans="1:6" x14ac:dyDescent="0.25">
      <c r="A188" s="42" t="s">
        <v>142</v>
      </c>
      <c r="E188" s="86" t="s">
        <v>155</v>
      </c>
      <c r="F188" s="48"/>
    </row>
    <row r="189" spans="1:6" x14ac:dyDescent="0.25">
      <c r="A189" s="42"/>
      <c r="E189" s="86"/>
      <c r="F189" s="48"/>
    </row>
    <row r="190" spans="1:6" x14ac:dyDescent="0.25">
      <c r="A190" s="42" t="s">
        <v>143</v>
      </c>
      <c r="E190" s="68"/>
      <c r="F190" s="48"/>
    </row>
    <row r="191" spans="1:6" x14ac:dyDescent="0.25">
      <c r="A191" s="42" t="s">
        <v>144</v>
      </c>
      <c r="E191" s="68"/>
      <c r="F191" s="48"/>
    </row>
    <row r="192" spans="1:6" x14ac:dyDescent="0.25">
      <c r="A192" s="42" t="s">
        <v>145</v>
      </c>
      <c r="E192" s="86"/>
      <c r="F192" s="48"/>
    </row>
    <row r="193" spans="1:6" x14ac:dyDescent="0.25">
      <c r="A193" s="42" t="s">
        <v>146</v>
      </c>
      <c r="E193" s="86" t="s">
        <v>155</v>
      </c>
      <c r="F193" s="48"/>
    </row>
    <row r="194" spans="1:6" x14ac:dyDescent="0.25">
      <c r="A194" s="42"/>
      <c r="E194" s="68"/>
      <c r="F194" s="48"/>
    </row>
    <row r="195" spans="1:6" x14ac:dyDescent="0.25">
      <c r="A195" s="42" t="s">
        <v>147</v>
      </c>
      <c r="E195" s="68"/>
      <c r="F195" s="48"/>
    </row>
    <row r="196" spans="1:6" x14ac:dyDescent="0.25">
      <c r="A196" s="42" t="s">
        <v>148</v>
      </c>
      <c r="E196" s="86" t="s">
        <v>155</v>
      </c>
      <c r="F196" s="48"/>
    </row>
    <row r="197" spans="1:6" x14ac:dyDescent="0.25">
      <c r="A197" s="42"/>
      <c r="E197" s="68"/>
      <c r="F197" s="48"/>
    </row>
    <row r="198" spans="1:6" x14ac:dyDescent="0.25">
      <c r="A198" s="42" t="s">
        <v>149</v>
      </c>
      <c r="E198" s="68"/>
      <c r="F198" s="48"/>
    </row>
    <row r="199" spans="1:6" x14ac:dyDescent="0.25">
      <c r="A199" s="42" t="s">
        <v>150</v>
      </c>
      <c r="E199" s="86" t="s">
        <v>155</v>
      </c>
      <c r="F199" s="48"/>
    </row>
    <row r="200" spans="1:6" x14ac:dyDescent="0.25">
      <c r="A200" s="42"/>
      <c r="E200" s="68"/>
      <c r="F200" s="48"/>
    </row>
    <row r="201" spans="1:6" x14ac:dyDescent="0.25">
      <c r="A201" s="42" t="s">
        <v>151</v>
      </c>
      <c r="E201" s="68"/>
      <c r="F201" s="48"/>
    </row>
    <row r="202" spans="1:6" x14ac:dyDescent="0.25">
      <c r="A202" s="42" t="s">
        <v>152</v>
      </c>
      <c r="E202" s="86" t="s">
        <v>155</v>
      </c>
      <c r="F202" s="48"/>
    </row>
    <row r="203" spans="1:6" x14ac:dyDescent="0.25">
      <c r="A203" s="42"/>
      <c r="E203" s="86"/>
      <c r="F203" s="48"/>
    </row>
    <row r="204" spans="1:6" x14ac:dyDescent="0.25">
      <c r="A204" s="42" t="s">
        <v>153</v>
      </c>
      <c r="E204" s="68"/>
    </row>
    <row r="205" spans="1:6" x14ac:dyDescent="0.25">
      <c r="A205" s="42" t="s">
        <v>154</v>
      </c>
      <c r="E205" s="86" t="s">
        <v>155</v>
      </c>
      <c r="F205" s="45"/>
    </row>
    <row r="208" spans="1:6" x14ac:dyDescent="0.25">
      <c r="F208" s="45"/>
    </row>
    <row r="209" spans="6:6" x14ac:dyDescent="0.25">
      <c r="F209" s="45"/>
    </row>
    <row r="210" spans="6:6" x14ac:dyDescent="0.25">
      <c r="F210" s="45"/>
    </row>
    <row r="211" spans="6:6" x14ac:dyDescent="0.25">
      <c r="F211" s="45"/>
    </row>
    <row r="212" spans="6:6" x14ac:dyDescent="0.25">
      <c r="F212" s="45"/>
    </row>
    <row r="213" spans="6:6" x14ac:dyDescent="0.25">
      <c r="F213" s="45"/>
    </row>
    <row r="214" spans="6:6" x14ac:dyDescent="0.25">
      <c r="F214" s="45"/>
    </row>
    <row r="215" spans="6:6" x14ac:dyDescent="0.25">
      <c r="F215" s="45"/>
    </row>
    <row r="216" spans="6:6" x14ac:dyDescent="0.25">
      <c r="F216" s="45"/>
    </row>
    <row r="217" spans="6:6" x14ac:dyDescent="0.25">
      <c r="F217" s="45"/>
    </row>
    <row r="218" spans="6:6" x14ac:dyDescent="0.25">
      <c r="F218" s="45"/>
    </row>
    <row r="219" spans="6:6" x14ac:dyDescent="0.25">
      <c r="F219" s="45"/>
    </row>
    <row r="220" spans="6:6" x14ac:dyDescent="0.25">
      <c r="F220" s="45"/>
    </row>
    <row r="221" spans="6:6" x14ac:dyDescent="0.25">
      <c r="F221" s="45"/>
    </row>
    <row r="222" spans="6:6" x14ac:dyDescent="0.25">
      <c r="F222" s="45"/>
    </row>
    <row r="223" spans="6:6" x14ac:dyDescent="0.25">
      <c r="F223" s="45"/>
    </row>
    <row r="224" spans="6:6" x14ac:dyDescent="0.25">
      <c r="F224" s="45"/>
    </row>
    <row r="225" spans="6:6" x14ac:dyDescent="0.25">
      <c r="F225" s="45"/>
    </row>
    <row r="226" spans="6:6" x14ac:dyDescent="0.25">
      <c r="F226" s="45"/>
    </row>
    <row r="227" spans="6:6" x14ac:dyDescent="0.25">
      <c r="F227" s="45"/>
    </row>
    <row r="228" spans="6:6" x14ac:dyDescent="0.25">
      <c r="F228" s="45"/>
    </row>
    <row r="229" spans="6:6" x14ac:dyDescent="0.25">
      <c r="F229" s="45"/>
    </row>
    <row r="230" spans="6:6" x14ac:dyDescent="0.25">
      <c r="F230" s="45"/>
    </row>
    <row r="231" spans="6:6" x14ac:dyDescent="0.25">
      <c r="F231" s="45"/>
    </row>
    <row r="232" spans="6:6" x14ac:dyDescent="0.25">
      <c r="F232" s="45"/>
    </row>
    <row r="233" spans="6:6" x14ac:dyDescent="0.25">
      <c r="F233" s="45"/>
    </row>
    <row r="234" spans="6:6" x14ac:dyDescent="0.25">
      <c r="F234" s="45"/>
    </row>
    <row r="235" spans="6:6" x14ac:dyDescent="0.25">
      <c r="F235" s="45"/>
    </row>
    <row r="236" spans="6:6" x14ac:dyDescent="0.25">
      <c r="F236" s="45"/>
    </row>
    <row r="237" spans="6:6" x14ac:dyDescent="0.25">
      <c r="F237" s="45"/>
    </row>
    <row r="238" spans="6:6" x14ac:dyDescent="0.25">
      <c r="F238" s="45"/>
    </row>
    <row r="239" spans="6:6" x14ac:dyDescent="0.25">
      <c r="F239" s="45"/>
    </row>
    <row r="240" spans="6:6" x14ac:dyDescent="0.25">
      <c r="F240" s="45"/>
    </row>
    <row r="241" spans="6:6" x14ac:dyDescent="0.25">
      <c r="F241" s="45"/>
    </row>
    <row r="242" spans="6:6" x14ac:dyDescent="0.25">
      <c r="F242" s="45"/>
    </row>
    <row r="243" spans="6:6" x14ac:dyDescent="0.25">
      <c r="F243" s="45"/>
    </row>
    <row r="244" spans="6:6" x14ac:dyDescent="0.25">
      <c r="F244" s="45"/>
    </row>
    <row r="245" spans="6:6" x14ac:dyDescent="0.25">
      <c r="F245" s="45"/>
    </row>
    <row r="246" spans="6:6" x14ac:dyDescent="0.25">
      <c r="F246" s="45"/>
    </row>
    <row r="247" spans="6:6" x14ac:dyDescent="0.25">
      <c r="F247" s="45"/>
    </row>
    <row r="248" spans="6:6" x14ac:dyDescent="0.25">
      <c r="F248" s="45"/>
    </row>
    <row r="249" spans="6:6" x14ac:dyDescent="0.25">
      <c r="F249" s="45"/>
    </row>
    <row r="250" spans="6:6" x14ac:dyDescent="0.25">
      <c r="F250" s="45"/>
    </row>
    <row r="251" spans="6:6" x14ac:dyDescent="0.25">
      <c r="F251" s="45"/>
    </row>
    <row r="252" spans="6:6" x14ac:dyDescent="0.25">
      <c r="F252" s="45"/>
    </row>
    <row r="253" spans="6:6" x14ac:dyDescent="0.25">
      <c r="F253" s="45"/>
    </row>
    <row r="254" spans="6:6" x14ac:dyDescent="0.25">
      <c r="F254" s="45"/>
    </row>
    <row r="255" spans="6:6" x14ac:dyDescent="0.25">
      <c r="F255" s="45"/>
    </row>
    <row r="256" spans="6:6" x14ac:dyDescent="0.25">
      <c r="F256" s="45"/>
    </row>
    <row r="257" spans="6:6" x14ac:dyDescent="0.25">
      <c r="F257" s="45"/>
    </row>
    <row r="258" spans="6:6" x14ac:dyDescent="0.25">
      <c r="F258" s="45"/>
    </row>
    <row r="259" spans="6:6" x14ac:dyDescent="0.25">
      <c r="F259" s="45"/>
    </row>
    <row r="260" spans="6:6" x14ac:dyDescent="0.25">
      <c r="F260" s="45"/>
    </row>
    <row r="261" spans="6:6" x14ac:dyDescent="0.25">
      <c r="F261" s="45"/>
    </row>
    <row r="262" spans="6:6" x14ac:dyDescent="0.25">
      <c r="F262" s="45"/>
    </row>
    <row r="263" spans="6:6" x14ac:dyDescent="0.25">
      <c r="F263" s="45"/>
    </row>
    <row r="264" spans="6:6" x14ac:dyDescent="0.25">
      <c r="F264" s="45"/>
    </row>
    <row r="265" spans="6:6" x14ac:dyDescent="0.25">
      <c r="F265" s="45"/>
    </row>
    <row r="266" spans="6:6" x14ac:dyDescent="0.25">
      <c r="F266" s="45"/>
    </row>
    <row r="267" spans="6:6" x14ac:dyDescent="0.25">
      <c r="F267" s="45"/>
    </row>
    <row r="268" spans="6:6" x14ac:dyDescent="0.25">
      <c r="F268" s="45"/>
    </row>
    <row r="269" spans="6:6" x14ac:dyDescent="0.25">
      <c r="F269" s="45"/>
    </row>
    <row r="270" spans="6:6" x14ac:dyDescent="0.25">
      <c r="F270" s="45"/>
    </row>
    <row r="271" spans="6:6" x14ac:dyDescent="0.25">
      <c r="F271" s="45"/>
    </row>
    <row r="272" spans="6:6" x14ac:dyDescent="0.25">
      <c r="F272" s="45"/>
    </row>
    <row r="273" spans="6:6" x14ac:dyDescent="0.25">
      <c r="F273" s="45"/>
    </row>
    <row r="274" spans="6:6" x14ac:dyDescent="0.25">
      <c r="F274" s="45"/>
    </row>
    <row r="275" spans="6:6" x14ac:dyDescent="0.25">
      <c r="F275" s="45"/>
    </row>
    <row r="276" spans="6:6" x14ac:dyDescent="0.25">
      <c r="F276" s="4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6"/>
  <sheetViews>
    <sheetView workbookViewId="0">
      <selection sqref="A1:F1048576"/>
    </sheetView>
  </sheetViews>
  <sheetFormatPr defaultRowHeight="18" x14ac:dyDescent="0.25"/>
  <cols>
    <col min="1" max="1" width="34.5703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85546875" style="4" customWidth="1"/>
  </cols>
  <sheetData>
    <row r="1" spans="1:6" x14ac:dyDescent="0.25">
      <c r="A1" s="1" t="s">
        <v>0</v>
      </c>
      <c r="B1" s="2"/>
    </row>
    <row r="2" spans="1:6" ht="18.75" x14ac:dyDescent="0.3">
      <c r="A2" s="2"/>
      <c r="B2" s="2"/>
      <c r="C2" s="5"/>
    </row>
    <row r="3" spans="1:6" ht="18.75" x14ac:dyDescent="0.3">
      <c r="A3" s="2" t="s">
        <v>1</v>
      </c>
      <c r="B3" s="6">
        <v>42886</v>
      </c>
      <c r="C3" s="7" t="s">
        <v>2</v>
      </c>
      <c r="D3" s="3">
        <v>30</v>
      </c>
      <c r="E3" s="3" t="s">
        <v>3</v>
      </c>
      <c r="F3" s="8">
        <v>42856</v>
      </c>
    </row>
    <row r="4" spans="1:6" ht="18.75" x14ac:dyDescent="0.3">
      <c r="A4" s="2" t="s">
        <v>4</v>
      </c>
      <c r="B4" s="6">
        <v>42901</v>
      </c>
      <c r="C4" s="7" t="s">
        <v>5</v>
      </c>
      <c r="D4" s="9">
        <v>31</v>
      </c>
      <c r="E4" s="3" t="s">
        <v>6</v>
      </c>
      <c r="F4" s="8">
        <v>42886</v>
      </c>
    </row>
    <row r="5" spans="1:6" ht="18.75" x14ac:dyDescent="0.3">
      <c r="A5" s="2"/>
      <c r="B5" s="2"/>
      <c r="C5" s="5"/>
      <c r="E5" s="3" t="s">
        <v>7</v>
      </c>
      <c r="F5" s="8">
        <v>42870</v>
      </c>
    </row>
    <row r="6" spans="1:6" ht="18.75" x14ac:dyDescent="0.3">
      <c r="A6" s="2"/>
      <c r="B6" s="2"/>
      <c r="C6" s="5"/>
      <c r="E6" s="3" t="s">
        <v>8</v>
      </c>
      <c r="F6" s="8">
        <v>42901</v>
      </c>
    </row>
    <row r="7" spans="1:6" x14ac:dyDescent="0.25">
      <c r="A7" s="10"/>
      <c r="B7" s="11"/>
      <c r="C7" s="12"/>
      <c r="D7" s="12"/>
      <c r="E7" s="10"/>
      <c r="F7" s="13"/>
    </row>
    <row r="8" spans="1:6" x14ac:dyDescent="0.25">
      <c r="A8" s="10"/>
      <c r="B8" s="10"/>
      <c r="C8" s="12"/>
      <c r="D8" s="12"/>
      <c r="E8" s="10"/>
      <c r="F8" s="13"/>
    </row>
    <row r="9" spans="1:6" x14ac:dyDescent="0.25">
      <c r="A9" s="14"/>
      <c r="B9" s="15" t="s">
        <v>9</v>
      </c>
      <c r="C9" s="16" t="s">
        <v>10</v>
      </c>
      <c r="D9" s="16" t="s">
        <v>11</v>
      </c>
      <c r="E9" s="16" t="s">
        <v>12</v>
      </c>
      <c r="F9" s="17" t="s">
        <v>13</v>
      </c>
    </row>
    <row r="10" spans="1:6" x14ac:dyDescent="0.25">
      <c r="A10" s="14" t="s">
        <v>14</v>
      </c>
      <c r="B10" s="18"/>
      <c r="C10" s="19">
        <v>1281676549.0699999</v>
      </c>
      <c r="D10" s="20">
        <v>651033266.14999998</v>
      </c>
      <c r="E10" s="21">
        <v>622291076.67999995</v>
      </c>
      <c r="F10" s="22">
        <v>0.5059232519009691</v>
      </c>
    </row>
    <row r="11" spans="1:6" x14ac:dyDescent="0.25">
      <c r="A11" s="14" t="s">
        <v>15</v>
      </c>
      <c r="B11" s="18"/>
      <c r="C11" s="23">
        <v>51665723.630000003</v>
      </c>
      <c r="D11" s="20">
        <v>20094340.280000001</v>
      </c>
      <c r="E11" s="21">
        <v>18795160.77</v>
      </c>
      <c r="F11" s="22"/>
    </row>
    <row r="12" spans="1:6" x14ac:dyDescent="0.25">
      <c r="A12" s="14" t="s">
        <v>16</v>
      </c>
      <c r="B12" s="18"/>
      <c r="C12" s="24">
        <v>1230010825.4399998</v>
      </c>
      <c r="D12" s="20">
        <v>630938925.87</v>
      </c>
      <c r="E12" s="21">
        <v>603495915.90999997</v>
      </c>
      <c r="F12" s="22"/>
    </row>
    <row r="13" spans="1:6" x14ac:dyDescent="0.25">
      <c r="A13" s="14" t="s">
        <v>17</v>
      </c>
      <c r="B13" s="10"/>
      <c r="C13" s="24">
        <v>1230010825.4400001</v>
      </c>
      <c r="D13" s="20">
        <v>630938925.86999917</v>
      </c>
      <c r="E13" s="21">
        <v>603495915.90999913</v>
      </c>
      <c r="F13" s="22">
        <v>0.490642767874922</v>
      </c>
    </row>
    <row r="14" spans="1:6" x14ac:dyDescent="0.25">
      <c r="A14" s="25" t="s">
        <v>18</v>
      </c>
      <c r="B14" s="26">
        <v>4.0000000000000001E-3</v>
      </c>
      <c r="C14" s="23">
        <v>260000000</v>
      </c>
      <c r="D14" s="20">
        <v>0</v>
      </c>
      <c r="E14" s="21">
        <v>0</v>
      </c>
      <c r="F14" s="22">
        <v>0</v>
      </c>
    </row>
    <row r="15" spans="1:6" x14ac:dyDescent="0.25">
      <c r="A15" s="25" t="s">
        <v>19</v>
      </c>
      <c r="B15" s="26">
        <v>8.6999999999999994E-3</v>
      </c>
      <c r="C15" s="23">
        <v>360000000</v>
      </c>
      <c r="D15" s="20">
        <v>94639382.945216596</v>
      </c>
      <c r="E15" s="21">
        <v>73162244.715651348</v>
      </c>
      <c r="F15" s="22">
        <v>0.20322845754347596</v>
      </c>
    </row>
    <row r="16" spans="1:6" x14ac:dyDescent="0.25">
      <c r="A16" s="25" t="s">
        <v>20</v>
      </c>
      <c r="B16" s="26">
        <v>1.33911E-2</v>
      </c>
      <c r="C16" s="23">
        <v>100000000</v>
      </c>
      <c r="D16" s="20">
        <v>26288717.484782599</v>
      </c>
      <c r="E16" s="21">
        <v>20322845.754347809</v>
      </c>
      <c r="F16" s="22">
        <v>0.2032284575434781</v>
      </c>
    </row>
    <row r="17" spans="1:6" x14ac:dyDescent="0.25">
      <c r="A17" s="25" t="s">
        <v>21</v>
      </c>
      <c r="B17" s="26">
        <v>1.37E-2</v>
      </c>
      <c r="C17" s="23">
        <v>354000000</v>
      </c>
      <c r="D17" s="20">
        <v>354000000</v>
      </c>
      <c r="E17" s="21">
        <v>354000000</v>
      </c>
      <c r="F17" s="22">
        <v>1</v>
      </c>
    </row>
    <row r="18" spans="1:6" x14ac:dyDescent="0.25">
      <c r="A18" s="25" t="s">
        <v>22</v>
      </c>
      <c r="B18" s="26">
        <v>1.67E-2</v>
      </c>
      <c r="C18" s="23">
        <v>106810000</v>
      </c>
      <c r="D18" s="20">
        <v>106810000</v>
      </c>
      <c r="E18" s="21">
        <v>106810000</v>
      </c>
      <c r="F18" s="22">
        <v>1</v>
      </c>
    </row>
    <row r="19" spans="1:6" x14ac:dyDescent="0.25">
      <c r="A19" s="25" t="s">
        <v>23</v>
      </c>
      <c r="B19" s="26">
        <v>0</v>
      </c>
      <c r="C19" s="23">
        <v>49200825.439999998</v>
      </c>
      <c r="D19" s="20">
        <v>49200825.439999998</v>
      </c>
      <c r="E19" s="21">
        <v>49200825.439999998</v>
      </c>
      <c r="F19" s="22">
        <v>1</v>
      </c>
    </row>
    <row r="20" spans="1:6" x14ac:dyDescent="0.25">
      <c r="A20" s="27"/>
      <c r="B20" s="28"/>
      <c r="C20" s="29"/>
      <c r="D20" s="29"/>
      <c r="E20" s="29"/>
      <c r="F20" s="30"/>
    </row>
    <row r="21" spans="1:6" x14ac:dyDescent="0.25">
      <c r="A21" s="27"/>
      <c r="B21" s="28"/>
      <c r="C21" s="29"/>
      <c r="D21" s="29"/>
      <c r="E21" s="29"/>
      <c r="F21" s="31"/>
    </row>
    <row r="22" spans="1:6" ht="54" x14ac:dyDescent="0.25">
      <c r="A22" s="27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6" x14ac:dyDescent="0.25">
      <c r="A23" s="27" t="s">
        <v>18</v>
      </c>
      <c r="B23" s="20">
        <v>0</v>
      </c>
      <c r="C23" s="20">
        <v>0</v>
      </c>
      <c r="D23" s="34">
        <v>0</v>
      </c>
      <c r="E23" s="35">
        <v>0</v>
      </c>
      <c r="F23" s="31"/>
    </row>
    <row r="24" spans="1:6" x14ac:dyDescent="0.25">
      <c r="A24" s="27" t="s">
        <v>19</v>
      </c>
      <c r="B24" s="20">
        <v>21477138.229565248</v>
      </c>
      <c r="C24" s="20">
        <v>68613.55</v>
      </c>
      <c r="D24" s="34">
        <v>59.65871730434791</v>
      </c>
      <c r="E24" s="35">
        <v>0.19059319444444445</v>
      </c>
      <c r="F24" s="31"/>
    </row>
    <row r="25" spans="1:6" x14ac:dyDescent="0.25">
      <c r="A25" s="27" t="s">
        <v>20</v>
      </c>
      <c r="B25" s="20">
        <v>5965871.7304347912</v>
      </c>
      <c r="C25" s="20">
        <v>30314.11</v>
      </c>
      <c r="D25" s="34">
        <v>59.65871730434791</v>
      </c>
      <c r="E25" s="35">
        <v>0.3031411</v>
      </c>
      <c r="F25" s="31"/>
    </row>
    <row r="26" spans="1:6" x14ac:dyDescent="0.25">
      <c r="A26" s="27" t="s">
        <v>21</v>
      </c>
      <c r="B26" s="20">
        <v>0</v>
      </c>
      <c r="C26" s="20">
        <v>404150</v>
      </c>
      <c r="D26" s="34">
        <v>0</v>
      </c>
      <c r="E26" s="35">
        <v>1.1416666666666666</v>
      </c>
      <c r="F26" s="31"/>
    </row>
    <row r="27" spans="1:6" x14ac:dyDescent="0.25">
      <c r="A27" s="27" t="s">
        <v>22</v>
      </c>
      <c r="B27" s="20">
        <v>0</v>
      </c>
      <c r="C27" s="20">
        <v>148643.92000000001</v>
      </c>
      <c r="D27" s="34">
        <v>0</v>
      </c>
      <c r="E27" s="35">
        <v>1.391666697874731</v>
      </c>
      <c r="F27" s="31"/>
    </row>
    <row r="28" spans="1:6" x14ac:dyDescent="0.25">
      <c r="A28" s="27" t="s">
        <v>23</v>
      </c>
      <c r="B28" s="20">
        <v>0</v>
      </c>
      <c r="C28" s="20">
        <v>0</v>
      </c>
      <c r="D28" s="34">
        <v>0</v>
      </c>
      <c r="E28" s="35">
        <v>0</v>
      </c>
      <c r="F28" s="31"/>
    </row>
    <row r="29" spans="1:6" ht="18.75" thickBot="1" x14ac:dyDescent="0.3">
      <c r="A29" s="36" t="s">
        <v>28</v>
      </c>
      <c r="B29" s="37">
        <v>27443009.960000038</v>
      </c>
      <c r="C29" s="37">
        <v>651721.58000000007</v>
      </c>
      <c r="D29" s="38"/>
      <c r="E29" s="29"/>
      <c r="F29" s="31"/>
    </row>
    <row r="30" spans="1:6" x14ac:dyDescent="0.25">
      <c r="B30" s="39"/>
      <c r="C30" s="39"/>
      <c r="D30" s="40"/>
      <c r="E30" s="39"/>
      <c r="F30" s="41"/>
    </row>
    <row r="31" spans="1:6" x14ac:dyDescent="0.25">
      <c r="A31" s="42"/>
      <c r="B31" s="43"/>
      <c r="C31" s="39"/>
      <c r="D31" s="39"/>
      <c r="E31" s="39"/>
      <c r="F31" s="41"/>
    </row>
    <row r="32" spans="1:6" x14ac:dyDescent="0.25">
      <c r="A32" s="3" t="s">
        <v>29</v>
      </c>
      <c r="E32" s="44"/>
    </row>
    <row r="33" spans="1:6" x14ac:dyDescent="0.25">
      <c r="E33" s="44"/>
      <c r="F33" s="45"/>
    </row>
    <row r="34" spans="1:6" x14ac:dyDescent="0.25">
      <c r="A34" s="42" t="s">
        <v>30</v>
      </c>
      <c r="F34" s="45"/>
    </row>
    <row r="35" spans="1:6" x14ac:dyDescent="0.25">
      <c r="A35" s="46" t="s">
        <v>31</v>
      </c>
      <c r="E35" s="47">
        <v>1339966.42</v>
      </c>
      <c r="F35" s="48"/>
    </row>
    <row r="36" spans="1:6" x14ac:dyDescent="0.25">
      <c r="A36" s="46" t="s">
        <v>32</v>
      </c>
      <c r="E36" s="49">
        <v>0</v>
      </c>
      <c r="F36" s="48"/>
    </row>
    <row r="37" spans="1:6" x14ac:dyDescent="0.25">
      <c r="A37" s="42" t="s">
        <v>33</v>
      </c>
      <c r="E37" s="47">
        <v>1339966.42</v>
      </c>
      <c r="F37" s="48"/>
    </row>
    <row r="38" spans="1:6" x14ac:dyDescent="0.25">
      <c r="E38" s="50"/>
      <c r="F38" s="48"/>
    </row>
    <row r="39" spans="1:6" x14ac:dyDescent="0.25">
      <c r="A39" s="42" t="s">
        <v>34</v>
      </c>
      <c r="E39" s="50"/>
      <c r="F39" s="48"/>
    </row>
    <row r="40" spans="1:6" x14ac:dyDescent="0.25">
      <c r="A40" s="46" t="s">
        <v>35</v>
      </c>
      <c r="E40" s="47">
        <v>28254931.359999999</v>
      </c>
      <c r="F40" s="48"/>
    </row>
    <row r="41" spans="1:6" x14ac:dyDescent="0.25">
      <c r="A41" s="46" t="s">
        <v>36</v>
      </c>
      <c r="E41" s="49">
        <v>0</v>
      </c>
      <c r="F41" s="48"/>
    </row>
    <row r="42" spans="1:6" x14ac:dyDescent="0.25">
      <c r="A42" s="42" t="s">
        <v>37</v>
      </c>
      <c r="E42" s="47">
        <v>28254931.359999999</v>
      </c>
      <c r="F42" s="48"/>
    </row>
    <row r="43" spans="1:6" x14ac:dyDescent="0.25">
      <c r="A43" s="46"/>
      <c r="E43" s="51"/>
      <c r="F43" s="48"/>
    </row>
    <row r="44" spans="1:6" x14ac:dyDescent="0.25">
      <c r="A44" s="42" t="s">
        <v>38</v>
      </c>
      <c r="E44" s="47">
        <v>210358.88</v>
      </c>
      <c r="F44" s="48"/>
    </row>
    <row r="45" spans="1:6" x14ac:dyDescent="0.25">
      <c r="A45" s="42" t="s">
        <v>39</v>
      </c>
      <c r="E45" s="47">
        <v>55791.4</v>
      </c>
      <c r="F45" s="48"/>
    </row>
    <row r="46" spans="1:6" x14ac:dyDescent="0.25">
      <c r="A46" s="42"/>
      <c r="E46" s="52"/>
      <c r="F46" s="48"/>
    </row>
    <row r="47" spans="1:6" ht="18.75" thickBot="1" x14ac:dyDescent="0.3">
      <c r="A47" s="3" t="s">
        <v>40</v>
      </c>
      <c r="E47" s="53">
        <v>29861048.059999999</v>
      </c>
      <c r="F47" s="48"/>
    </row>
    <row r="48" spans="1:6" ht="18.75" thickTop="1" x14ac:dyDescent="0.25">
      <c r="E48" s="54"/>
      <c r="F48" s="48"/>
    </row>
    <row r="49" spans="1:6" x14ac:dyDescent="0.25">
      <c r="A49" s="3" t="s">
        <v>41</v>
      </c>
      <c r="D49" s="55"/>
      <c r="E49" s="56"/>
      <c r="F49" s="48"/>
    </row>
    <row r="50" spans="1:6" x14ac:dyDescent="0.25">
      <c r="D50" s="57" t="s">
        <v>42</v>
      </c>
      <c r="E50" s="57" t="s">
        <v>43</v>
      </c>
      <c r="F50" s="48"/>
    </row>
    <row r="51" spans="1:6" x14ac:dyDescent="0.25">
      <c r="A51" s="42" t="s">
        <v>44</v>
      </c>
      <c r="D51" s="58">
        <v>46397</v>
      </c>
      <c r="E51" s="52">
        <v>630938925.87</v>
      </c>
      <c r="F51" s="48"/>
    </row>
    <row r="52" spans="1:6" x14ac:dyDescent="0.25">
      <c r="A52" s="42" t="s">
        <v>45</v>
      </c>
      <c r="D52" s="59"/>
      <c r="E52" s="49">
        <v>27443009.960000038</v>
      </c>
      <c r="F52" s="48"/>
    </row>
    <row r="53" spans="1:6" x14ac:dyDescent="0.25">
      <c r="A53" s="42"/>
      <c r="D53" s="60">
        <v>45572</v>
      </c>
      <c r="E53" s="61">
        <v>603495915.90999997</v>
      </c>
      <c r="F53" s="48"/>
    </row>
    <row r="54" spans="1:6" x14ac:dyDescent="0.25">
      <c r="F54" s="48"/>
    </row>
    <row r="55" spans="1:6" x14ac:dyDescent="0.25">
      <c r="A55" s="3" t="s">
        <v>46</v>
      </c>
      <c r="E55" s="55"/>
      <c r="F55" s="48"/>
    </row>
    <row r="56" spans="1:6" x14ac:dyDescent="0.25">
      <c r="F56" s="48"/>
    </row>
    <row r="57" spans="1:6" x14ac:dyDescent="0.25">
      <c r="A57" s="42" t="s">
        <v>40</v>
      </c>
      <c r="E57" s="62">
        <v>29861048.059999999</v>
      </c>
      <c r="F57" s="48"/>
    </row>
    <row r="58" spans="1:6" x14ac:dyDescent="0.25">
      <c r="A58" s="42" t="s">
        <v>47</v>
      </c>
      <c r="E58" s="62">
        <v>0</v>
      </c>
      <c r="F58" s="48"/>
    </row>
    <row r="59" spans="1:6" x14ac:dyDescent="0.25">
      <c r="A59" s="42" t="s">
        <v>48</v>
      </c>
      <c r="E59" s="63">
        <v>29861048.059999999</v>
      </c>
      <c r="F59" s="48"/>
    </row>
    <row r="60" spans="1:6" x14ac:dyDescent="0.25">
      <c r="F60" s="48"/>
    </row>
    <row r="61" spans="1:6" x14ac:dyDescent="0.25">
      <c r="A61" s="42" t="s">
        <v>49</v>
      </c>
      <c r="E61" s="39">
        <v>116829.82</v>
      </c>
      <c r="F61" s="48"/>
    </row>
    <row r="62" spans="1:6" x14ac:dyDescent="0.25">
      <c r="F62" s="48"/>
    </row>
    <row r="63" spans="1:6" x14ac:dyDescent="0.25">
      <c r="A63" s="42" t="s">
        <v>50</v>
      </c>
      <c r="F63" s="48"/>
    </row>
    <row r="64" spans="1:6" x14ac:dyDescent="0.25">
      <c r="A64" s="46" t="s">
        <v>51</v>
      </c>
      <c r="E64" s="62">
        <v>542527.72</v>
      </c>
      <c r="F64" s="48"/>
    </row>
    <row r="65" spans="1:6" x14ac:dyDescent="0.25">
      <c r="A65" s="46" t="s">
        <v>52</v>
      </c>
      <c r="E65" s="62">
        <v>542527.72</v>
      </c>
      <c r="F65" s="48"/>
    </row>
    <row r="66" spans="1:6" x14ac:dyDescent="0.25">
      <c r="A66" s="46" t="s">
        <v>53</v>
      </c>
      <c r="E66" s="63">
        <v>0</v>
      </c>
      <c r="F66" s="48"/>
    </row>
    <row r="67" spans="1:6" x14ac:dyDescent="0.25">
      <c r="F67" s="48"/>
    </row>
    <row r="68" spans="1:6" x14ac:dyDescent="0.25">
      <c r="A68" s="42" t="s">
        <v>54</v>
      </c>
      <c r="F68" s="48"/>
    </row>
    <row r="69" spans="1:6" x14ac:dyDescent="0.25">
      <c r="A69" s="46" t="s">
        <v>55</v>
      </c>
      <c r="F69" s="48"/>
    </row>
    <row r="70" spans="1:6" x14ac:dyDescent="0.25">
      <c r="A70" s="64" t="s">
        <v>56</v>
      </c>
      <c r="E70" s="62">
        <v>0</v>
      </c>
      <c r="F70" s="48"/>
    </row>
    <row r="71" spans="1:6" x14ac:dyDescent="0.25">
      <c r="A71" s="64" t="s">
        <v>57</v>
      </c>
      <c r="E71" s="62">
        <v>0</v>
      </c>
      <c r="F71" s="48"/>
    </row>
    <row r="72" spans="1:6" x14ac:dyDescent="0.25">
      <c r="A72" s="64" t="s">
        <v>58</v>
      </c>
      <c r="E72" s="62">
        <v>0</v>
      </c>
      <c r="F72" s="48"/>
    </row>
    <row r="73" spans="1:6" x14ac:dyDescent="0.25">
      <c r="A73" s="64"/>
      <c r="E73" s="62"/>
      <c r="F73" s="48"/>
    </row>
    <row r="74" spans="1:6" x14ac:dyDescent="0.25">
      <c r="A74" s="64" t="s">
        <v>59</v>
      </c>
      <c r="E74" s="62">
        <v>0</v>
      </c>
      <c r="F74" s="48"/>
    </row>
    <row r="75" spans="1:6" x14ac:dyDescent="0.25">
      <c r="A75" s="64" t="s">
        <v>60</v>
      </c>
      <c r="E75" s="62">
        <v>0</v>
      </c>
      <c r="F75" s="48"/>
    </row>
    <row r="76" spans="1:6" x14ac:dyDescent="0.25">
      <c r="F76" s="48"/>
    </row>
    <row r="77" spans="1:6" x14ac:dyDescent="0.25">
      <c r="A77" s="46" t="s">
        <v>61</v>
      </c>
      <c r="F77" s="48"/>
    </row>
    <row r="78" spans="1:6" x14ac:dyDescent="0.25">
      <c r="A78" s="64" t="s">
        <v>62</v>
      </c>
      <c r="E78" s="62">
        <v>0</v>
      </c>
      <c r="F78" s="48"/>
    </row>
    <row r="79" spans="1:6" x14ac:dyDescent="0.25">
      <c r="A79" s="64" t="s">
        <v>63</v>
      </c>
      <c r="E79" s="62">
        <v>0</v>
      </c>
      <c r="F79" s="48"/>
    </row>
    <row r="80" spans="1:6" x14ac:dyDescent="0.25">
      <c r="A80" s="64" t="s">
        <v>64</v>
      </c>
      <c r="E80" s="62">
        <v>68613.55</v>
      </c>
      <c r="F80" s="48"/>
    </row>
    <row r="81" spans="1:6" x14ac:dyDescent="0.25">
      <c r="A81" s="64"/>
      <c r="E81" s="62"/>
      <c r="F81" s="48"/>
    </row>
    <row r="82" spans="1:6" x14ac:dyDescent="0.25">
      <c r="A82" s="64" t="s">
        <v>65</v>
      </c>
      <c r="E82" s="62">
        <v>68613.55</v>
      </c>
      <c r="F82" s="48"/>
    </row>
    <row r="83" spans="1:6" x14ac:dyDescent="0.25">
      <c r="A83" s="64" t="s">
        <v>66</v>
      </c>
      <c r="E83" s="62">
        <v>0</v>
      </c>
      <c r="F83" s="48"/>
    </row>
    <row r="84" spans="1:6" x14ac:dyDescent="0.25">
      <c r="A84" s="64"/>
      <c r="F84" s="48"/>
    </row>
    <row r="85" spans="1:6" x14ac:dyDescent="0.25">
      <c r="A85" s="46" t="s">
        <v>67</v>
      </c>
      <c r="F85" s="48"/>
    </row>
    <row r="86" spans="1:6" x14ac:dyDescent="0.25">
      <c r="A86" s="64" t="s">
        <v>68</v>
      </c>
      <c r="E86" s="62">
        <v>0</v>
      </c>
      <c r="F86" s="48"/>
    </row>
    <row r="87" spans="1:6" x14ac:dyDescent="0.25">
      <c r="A87" s="64" t="s">
        <v>69</v>
      </c>
      <c r="E87" s="62">
        <v>0</v>
      </c>
      <c r="F87" s="48"/>
    </row>
    <row r="88" spans="1:6" x14ac:dyDescent="0.25">
      <c r="A88" s="64" t="s">
        <v>70</v>
      </c>
      <c r="E88" s="62">
        <v>30314.11</v>
      </c>
      <c r="F88" s="48"/>
    </row>
    <row r="89" spans="1:6" x14ac:dyDescent="0.25">
      <c r="A89" s="64"/>
      <c r="E89" s="62"/>
      <c r="F89" s="48"/>
    </row>
    <row r="90" spans="1:6" x14ac:dyDescent="0.25">
      <c r="A90" s="64" t="s">
        <v>71</v>
      </c>
      <c r="E90" s="62">
        <v>30314.11</v>
      </c>
      <c r="F90" s="48"/>
    </row>
    <row r="91" spans="1:6" x14ac:dyDescent="0.25">
      <c r="A91" s="64" t="s">
        <v>72</v>
      </c>
      <c r="E91" s="62">
        <v>0</v>
      </c>
      <c r="F91" s="48"/>
    </row>
    <row r="92" spans="1:6" x14ac:dyDescent="0.25">
      <c r="A92" s="64"/>
      <c r="F92" s="48"/>
    </row>
    <row r="93" spans="1:6" x14ac:dyDescent="0.25">
      <c r="A93" s="46" t="s">
        <v>73</v>
      </c>
      <c r="F93" s="48"/>
    </row>
    <row r="94" spans="1:6" x14ac:dyDescent="0.25">
      <c r="A94" s="64" t="s">
        <v>74</v>
      </c>
      <c r="E94" s="62">
        <v>0</v>
      </c>
      <c r="F94" s="48"/>
    </row>
    <row r="95" spans="1:6" x14ac:dyDescent="0.25">
      <c r="A95" s="64" t="s">
        <v>75</v>
      </c>
      <c r="E95" s="62">
        <v>0</v>
      </c>
      <c r="F95" s="48"/>
    </row>
    <row r="96" spans="1:6" x14ac:dyDescent="0.25">
      <c r="A96" s="64" t="s">
        <v>76</v>
      </c>
      <c r="E96" s="62">
        <v>404150</v>
      </c>
      <c r="F96" s="48"/>
    </row>
    <row r="97" spans="1:6" x14ac:dyDescent="0.25">
      <c r="A97" s="64"/>
      <c r="E97" s="62"/>
      <c r="F97" s="48"/>
    </row>
    <row r="98" spans="1:6" x14ac:dyDescent="0.25">
      <c r="A98" s="64" t="s">
        <v>77</v>
      </c>
      <c r="E98" s="62">
        <v>404150</v>
      </c>
      <c r="F98" s="48"/>
    </row>
    <row r="99" spans="1:6" x14ac:dyDescent="0.25">
      <c r="A99" s="64" t="s">
        <v>78</v>
      </c>
      <c r="E99" s="62">
        <v>0</v>
      </c>
      <c r="F99" s="48"/>
    </row>
    <row r="100" spans="1:6" x14ac:dyDescent="0.25">
      <c r="F100" s="48"/>
    </row>
    <row r="101" spans="1:6" x14ac:dyDescent="0.25">
      <c r="A101" s="46" t="s">
        <v>79</v>
      </c>
      <c r="F101" s="48"/>
    </row>
    <row r="102" spans="1:6" x14ac:dyDescent="0.25">
      <c r="A102" s="64" t="s">
        <v>80</v>
      </c>
      <c r="E102" s="62">
        <v>0</v>
      </c>
      <c r="F102" s="48"/>
    </row>
    <row r="103" spans="1:6" x14ac:dyDescent="0.25">
      <c r="A103" s="64" t="s">
        <v>81</v>
      </c>
      <c r="E103" s="62">
        <v>0</v>
      </c>
      <c r="F103" s="48"/>
    </row>
    <row r="104" spans="1:6" x14ac:dyDescent="0.25">
      <c r="A104" s="64" t="s">
        <v>82</v>
      </c>
      <c r="E104" s="62">
        <v>148643.92000000001</v>
      </c>
      <c r="F104" s="48"/>
    </row>
    <row r="105" spans="1:6" x14ac:dyDescent="0.25">
      <c r="A105" s="64"/>
      <c r="E105" s="62"/>
      <c r="F105" s="48"/>
    </row>
    <row r="106" spans="1:6" x14ac:dyDescent="0.25">
      <c r="A106" s="64" t="s">
        <v>83</v>
      </c>
      <c r="E106" s="62">
        <v>148643.92000000001</v>
      </c>
      <c r="F106" s="48"/>
    </row>
    <row r="107" spans="1:6" x14ac:dyDescent="0.25">
      <c r="A107" s="64" t="s">
        <v>84</v>
      </c>
      <c r="E107" s="62">
        <v>0</v>
      </c>
      <c r="F107" s="48"/>
    </row>
    <row r="108" spans="1:6" x14ac:dyDescent="0.25">
      <c r="A108" s="64"/>
      <c r="E108" s="39"/>
      <c r="F108" s="48"/>
    </row>
    <row r="109" spans="1:6" x14ac:dyDescent="0.25">
      <c r="A109" s="46" t="s">
        <v>85</v>
      </c>
      <c r="F109" s="48"/>
    </row>
    <row r="110" spans="1:6" x14ac:dyDescent="0.25">
      <c r="A110" s="64" t="s">
        <v>86</v>
      </c>
      <c r="E110" s="63">
        <v>651721.58000000007</v>
      </c>
      <c r="F110" s="48"/>
    </row>
    <row r="111" spans="1:6" x14ac:dyDescent="0.25">
      <c r="A111" s="64" t="s">
        <v>87</v>
      </c>
      <c r="E111" s="63">
        <v>651721.58000000007</v>
      </c>
      <c r="F111" s="48"/>
    </row>
    <row r="112" spans="1:6" x14ac:dyDescent="0.25">
      <c r="A112" s="64" t="s">
        <v>88</v>
      </c>
      <c r="E112" s="63">
        <v>0</v>
      </c>
      <c r="F112" s="48"/>
    </row>
    <row r="113" spans="1:6" x14ac:dyDescent="0.25">
      <c r="A113" s="64" t="s">
        <v>89</v>
      </c>
      <c r="E113" s="63">
        <v>0</v>
      </c>
      <c r="F113" s="48"/>
    </row>
    <row r="114" spans="1:6" x14ac:dyDescent="0.25">
      <c r="F114" s="48"/>
    </row>
    <row r="115" spans="1:6" x14ac:dyDescent="0.25">
      <c r="A115" s="42" t="s">
        <v>90</v>
      </c>
      <c r="E115" s="65">
        <v>28549968.938208334</v>
      </c>
      <c r="F115" s="48"/>
    </row>
    <row r="116" spans="1:6" x14ac:dyDescent="0.25">
      <c r="A116" s="46"/>
      <c r="F116" s="48"/>
    </row>
    <row r="117" spans="1:6" x14ac:dyDescent="0.25">
      <c r="A117" s="42" t="s">
        <v>91</v>
      </c>
      <c r="E117" s="66">
        <v>27443009.960000038</v>
      </c>
      <c r="F117" s="48"/>
    </row>
    <row r="118" spans="1:6" x14ac:dyDescent="0.25">
      <c r="A118" s="42"/>
      <c r="F118" s="48"/>
    </row>
    <row r="119" spans="1:6" x14ac:dyDescent="0.25">
      <c r="A119" s="46" t="s">
        <v>92</v>
      </c>
      <c r="E119" s="62">
        <v>0</v>
      </c>
      <c r="F119" s="48"/>
    </row>
    <row r="120" spans="1:6" x14ac:dyDescent="0.25">
      <c r="A120" s="46" t="s">
        <v>93</v>
      </c>
      <c r="E120" s="67">
        <v>27443009.960000038</v>
      </c>
      <c r="F120" s="48"/>
    </row>
    <row r="121" spans="1:6" x14ac:dyDescent="0.25">
      <c r="A121" s="46" t="s">
        <v>94</v>
      </c>
      <c r="E121" s="63">
        <v>0</v>
      </c>
      <c r="F121" s="48"/>
    </row>
    <row r="122" spans="1:6" x14ac:dyDescent="0.25">
      <c r="A122" s="46"/>
      <c r="E122" s="65"/>
      <c r="F122" s="48"/>
    </row>
    <row r="123" spans="1:6" x14ac:dyDescent="0.25">
      <c r="A123" s="42" t="s">
        <v>95</v>
      </c>
      <c r="E123" s="63">
        <v>0</v>
      </c>
      <c r="F123" s="48"/>
    </row>
    <row r="124" spans="1:6" x14ac:dyDescent="0.25">
      <c r="A124" s="42"/>
      <c r="E124" s="68"/>
      <c r="F124" s="48"/>
    </row>
    <row r="125" spans="1:6" x14ac:dyDescent="0.25">
      <c r="A125" s="46" t="s">
        <v>96</v>
      </c>
      <c r="E125" s="62">
        <v>0</v>
      </c>
      <c r="F125" s="48"/>
    </row>
    <row r="126" spans="1:6" x14ac:dyDescent="0.25">
      <c r="A126" s="46" t="s">
        <v>97</v>
      </c>
      <c r="E126" s="63">
        <v>0</v>
      </c>
      <c r="F126" s="48"/>
    </row>
    <row r="127" spans="1:6" x14ac:dyDescent="0.25">
      <c r="A127" s="46" t="s">
        <v>98</v>
      </c>
      <c r="E127" s="63">
        <v>0</v>
      </c>
      <c r="F127" s="48"/>
    </row>
    <row r="128" spans="1:6" x14ac:dyDescent="0.25">
      <c r="A128" s="46"/>
      <c r="E128" s="65"/>
      <c r="F128" s="48"/>
    </row>
    <row r="129" spans="1:6" x14ac:dyDescent="0.25">
      <c r="A129" s="42" t="s">
        <v>99</v>
      </c>
      <c r="E129" s="63">
        <v>1106958.9782082923</v>
      </c>
      <c r="F129" s="48"/>
    </row>
    <row r="130" spans="1:6" x14ac:dyDescent="0.25">
      <c r="A130" s="46" t="s">
        <v>100</v>
      </c>
      <c r="E130" s="62">
        <v>0</v>
      </c>
      <c r="F130" s="48"/>
    </row>
    <row r="131" spans="1:6" x14ac:dyDescent="0.25">
      <c r="A131" s="42" t="s">
        <v>101</v>
      </c>
      <c r="E131" s="63">
        <v>1106958.9782082923</v>
      </c>
      <c r="F131" s="48"/>
    </row>
    <row r="132" spans="1:6" x14ac:dyDescent="0.25">
      <c r="F132" s="48"/>
    </row>
    <row r="133" spans="1:6" x14ac:dyDescent="0.25">
      <c r="A133" s="3" t="s">
        <v>102</v>
      </c>
      <c r="F133" s="48"/>
    </row>
    <row r="134" spans="1:6" x14ac:dyDescent="0.25">
      <c r="F134" s="48"/>
    </row>
    <row r="135" spans="1:6" x14ac:dyDescent="0.25">
      <c r="A135" s="42" t="s">
        <v>103</v>
      </c>
      <c r="E135" s="62">
        <v>0</v>
      </c>
      <c r="F135" s="48"/>
    </row>
    <row r="136" spans="1:6" x14ac:dyDescent="0.25">
      <c r="A136" s="42" t="s">
        <v>104</v>
      </c>
      <c r="E136" s="69">
        <v>0</v>
      </c>
      <c r="F136" s="48"/>
    </row>
    <row r="137" spans="1:6" x14ac:dyDescent="0.25">
      <c r="A137" s="42" t="s">
        <v>105</v>
      </c>
      <c r="E137" s="63">
        <v>0</v>
      </c>
      <c r="F137" s="48"/>
    </row>
    <row r="138" spans="1:6" x14ac:dyDescent="0.25">
      <c r="A138" s="42"/>
      <c r="E138" s="65"/>
      <c r="F138" s="48"/>
    </row>
    <row r="139" spans="1:6" x14ac:dyDescent="0.25">
      <c r="A139" s="42"/>
      <c r="E139" s="65"/>
      <c r="F139" s="48"/>
    </row>
    <row r="140" spans="1:6" x14ac:dyDescent="0.25">
      <c r="F140" s="48"/>
    </row>
    <row r="141" spans="1:6" x14ac:dyDescent="0.25">
      <c r="A141" s="3" t="s">
        <v>106</v>
      </c>
      <c r="F141" s="48"/>
    </row>
    <row r="142" spans="1:6" x14ac:dyDescent="0.25">
      <c r="F142" s="48"/>
    </row>
    <row r="143" spans="1:6" x14ac:dyDescent="0.25">
      <c r="A143" s="42" t="s">
        <v>107</v>
      </c>
      <c r="E143" s="63">
        <v>3075027.06</v>
      </c>
      <c r="F143" s="48"/>
    </row>
    <row r="144" spans="1:6" x14ac:dyDescent="0.25">
      <c r="A144" s="42" t="s">
        <v>108</v>
      </c>
      <c r="E144" s="63">
        <v>3075027.0635999995</v>
      </c>
      <c r="F144" s="70"/>
    </row>
    <row r="145" spans="1:6" x14ac:dyDescent="0.25">
      <c r="A145" s="42" t="s">
        <v>109</v>
      </c>
      <c r="E145" s="62">
        <v>3075027.0636</v>
      </c>
      <c r="F145" s="48"/>
    </row>
    <row r="146" spans="1:6" x14ac:dyDescent="0.25">
      <c r="A146" s="71" t="s">
        <v>110</v>
      </c>
      <c r="B146" s="71"/>
      <c r="C146" s="71"/>
      <c r="D146" s="71"/>
      <c r="E146" s="62">
        <v>0</v>
      </c>
    </row>
    <row r="147" spans="1:6" x14ac:dyDescent="0.25">
      <c r="A147" s="42" t="s">
        <v>111</v>
      </c>
      <c r="E147" s="63">
        <v>3075027.0636</v>
      </c>
      <c r="F147" s="48"/>
    </row>
    <row r="148" spans="1:6" x14ac:dyDescent="0.25">
      <c r="F148" s="48"/>
    </row>
    <row r="149" spans="1:6" x14ac:dyDescent="0.25">
      <c r="A149" s="42" t="s">
        <v>112</v>
      </c>
      <c r="D149" s="72"/>
      <c r="E149" s="65">
        <v>3075027.0635999995</v>
      </c>
      <c r="F149" s="48"/>
    </row>
    <row r="150" spans="1:6" x14ac:dyDescent="0.25">
      <c r="F150" s="48"/>
    </row>
    <row r="151" spans="1:6" x14ac:dyDescent="0.25">
      <c r="A151" s="3" t="s">
        <v>113</v>
      </c>
      <c r="F151" s="48"/>
    </row>
    <row r="152" spans="1:6" x14ac:dyDescent="0.25">
      <c r="F152" s="48"/>
    </row>
    <row r="153" spans="1:6" x14ac:dyDescent="0.25">
      <c r="A153" s="42" t="s">
        <v>114</v>
      </c>
      <c r="E153" s="73">
        <v>2.36728106E-2</v>
      </c>
      <c r="F153" s="48"/>
    </row>
    <row r="154" spans="1:6" x14ac:dyDescent="0.25">
      <c r="A154" s="42" t="s">
        <v>115</v>
      </c>
      <c r="E154" s="74">
        <v>38.739176999999998</v>
      </c>
      <c r="F154" s="48"/>
    </row>
    <row r="155" spans="1:6" x14ac:dyDescent="0.25">
      <c r="F155" s="48"/>
    </row>
    <row r="156" spans="1:6" x14ac:dyDescent="0.25">
      <c r="D156" s="57" t="s">
        <v>43</v>
      </c>
      <c r="E156" s="57" t="s">
        <v>42</v>
      </c>
      <c r="F156" s="48"/>
    </row>
    <row r="157" spans="1:6" x14ac:dyDescent="0.25">
      <c r="A157" s="42" t="s">
        <v>116</v>
      </c>
      <c r="D157" s="63">
        <v>487258.11</v>
      </c>
      <c r="E157" s="3">
        <v>34</v>
      </c>
      <c r="F157" s="75"/>
    </row>
    <row r="158" spans="1:6" x14ac:dyDescent="0.25">
      <c r="A158" s="42" t="s">
        <v>117</v>
      </c>
      <c r="D158" s="69">
        <v>210358.88</v>
      </c>
      <c r="F158" s="48"/>
    </row>
    <row r="159" spans="1:6" x14ac:dyDescent="0.25">
      <c r="A159" s="3" t="s">
        <v>118</v>
      </c>
      <c r="D159" s="65">
        <v>276899.23</v>
      </c>
    </row>
    <row r="160" spans="1:6" x14ac:dyDescent="0.25">
      <c r="A160" s="42" t="s">
        <v>119</v>
      </c>
      <c r="D160" s="63">
        <v>651033266.14999998</v>
      </c>
      <c r="F160" s="75"/>
    </row>
    <row r="161" spans="1:6" x14ac:dyDescent="0.25">
      <c r="F161" s="75"/>
    </row>
    <row r="162" spans="1:6" x14ac:dyDescent="0.25">
      <c r="A162" s="42" t="s">
        <v>120</v>
      </c>
      <c r="D162" s="76">
        <v>6.1227317E-3</v>
      </c>
      <c r="F162" s="75"/>
    </row>
    <row r="163" spans="1:6" x14ac:dyDescent="0.25">
      <c r="A163" s="42" t="s">
        <v>121</v>
      </c>
      <c r="D163" s="76">
        <v>4.3844419000000001E-3</v>
      </c>
      <c r="F163" s="75"/>
    </row>
    <row r="164" spans="1:6" x14ac:dyDescent="0.25">
      <c r="A164" s="42" t="s">
        <v>122</v>
      </c>
      <c r="D164" s="76">
        <v>-2.1263446999999999E-3</v>
      </c>
      <c r="F164" s="75"/>
    </row>
    <row r="165" spans="1:6" x14ac:dyDescent="0.25">
      <c r="A165" s="42" t="s">
        <v>123</v>
      </c>
      <c r="D165" s="76">
        <v>5.1038724636145076E-3</v>
      </c>
      <c r="F165" s="48"/>
    </row>
    <row r="166" spans="1:6" x14ac:dyDescent="0.25">
      <c r="A166" s="42" t="s">
        <v>124</v>
      </c>
      <c r="D166" s="73">
        <v>3.3711753409036271E-3</v>
      </c>
      <c r="F166" s="48"/>
    </row>
    <row r="167" spans="1:6" x14ac:dyDescent="0.25">
      <c r="A167" s="42"/>
      <c r="F167" s="48"/>
    </row>
    <row r="168" spans="1:6" x14ac:dyDescent="0.25">
      <c r="A168" s="42" t="s">
        <v>125</v>
      </c>
      <c r="D168" s="65">
        <v>6500751.4100000001</v>
      </c>
      <c r="F168" s="48"/>
    </row>
    <row r="169" spans="1:6" x14ac:dyDescent="0.25">
      <c r="A169" s="42"/>
      <c r="F169" s="48"/>
    </row>
    <row r="170" spans="1:6" ht="36" x14ac:dyDescent="0.25">
      <c r="A170" s="42" t="s">
        <v>126</v>
      </c>
      <c r="D170" s="57" t="s">
        <v>43</v>
      </c>
      <c r="E170" s="57" t="s">
        <v>42</v>
      </c>
      <c r="F170" s="77" t="s">
        <v>127</v>
      </c>
    </row>
    <row r="171" spans="1:6" x14ac:dyDescent="0.25">
      <c r="A171" s="46" t="s">
        <v>128</v>
      </c>
      <c r="D171" s="62">
        <v>4018375.8</v>
      </c>
      <c r="E171" s="78">
        <v>242</v>
      </c>
      <c r="F171" s="76">
        <v>6.457389396355373E-3</v>
      </c>
    </row>
    <row r="172" spans="1:6" x14ac:dyDescent="0.25">
      <c r="A172" s="46" t="s">
        <v>129</v>
      </c>
      <c r="D172" s="62">
        <v>990799.56</v>
      </c>
      <c r="E172" s="78">
        <v>65</v>
      </c>
      <c r="F172" s="76">
        <v>1.5921802467199731E-3</v>
      </c>
    </row>
    <row r="173" spans="1:6" x14ac:dyDescent="0.25">
      <c r="A173" s="46" t="s">
        <v>130</v>
      </c>
      <c r="D173" s="21">
        <v>198336.59</v>
      </c>
      <c r="E173" s="79">
        <v>16</v>
      </c>
      <c r="F173" s="76">
        <v>3.1871996471193238E-4</v>
      </c>
    </row>
    <row r="174" spans="1:6" x14ac:dyDescent="0.25">
      <c r="A174" s="46" t="s">
        <v>131</v>
      </c>
      <c r="D174" s="80">
        <v>12852.25</v>
      </c>
      <c r="E174" s="81">
        <v>1</v>
      </c>
      <c r="F174" s="82">
        <v>2.065311633354659E-5</v>
      </c>
    </row>
    <row r="175" spans="1:6" x14ac:dyDescent="0.25">
      <c r="A175" s="42" t="s">
        <v>132</v>
      </c>
      <c r="D175" s="83">
        <v>5220364.1999999993</v>
      </c>
      <c r="E175" s="84">
        <v>324</v>
      </c>
      <c r="F175" s="85">
        <v>8.388942724120824E-3</v>
      </c>
    </row>
    <row r="176" spans="1:6" x14ac:dyDescent="0.25">
      <c r="A176" s="42"/>
      <c r="D176" s="62"/>
      <c r="E176" s="78"/>
      <c r="F176" s="48"/>
    </row>
    <row r="177" spans="1:6" x14ac:dyDescent="0.25">
      <c r="A177" s="42" t="s">
        <v>133</v>
      </c>
      <c r="D177" s="76"/>
      <c r="E177" s="76"/>
      <c r="F177" s="75"/>
    </row>
    <row r="178" spans="1:6" x14ac:dyDescent="0.25">
      <c r="A178" s="42" t="s">
        <v>134</v>
      </c>
      <c r="D178" s="76">
        <v>1.7121317E-3</v>
      </c>
      <c r="E178" s="76">
        <v>1.5412812999999999E-3</v>
      </c>
      <c r="F178" s="75"/>
    </row>
    <row r="179" spans="1:6" x14ac:dyDescent="0.25">
      <c r="A179" s="42" t="s">
        <v>135</v>
      </c>
      <c r="D179" s="76">
        <v>1.3939025E-3</v>
      </c>
      <c r="E179" s="76">
        <v>1.3795445000000001E-3</v>
      </c>
      <c r="F179" s="75"/>
    </row>
    <row r="180" spans="1:6" x14ac:dyDescent="0.25">
      <c r="A180" s="42" t="s">
        <v>136</v>
      </c>
      <c r="D180" s="76">
        <v>1.9072287E-3</v>
      </c>
      <c r="E180" s="76">
        <v>1.7242494000000001E-3</v>
      </c>
      <c r="F180" s="75"/>
    </row>
    <row r="181" spans="1:6" x14ac:dyDescent="0.25">
      <c r="A181" s="42" t="s">
        <v>137</v>
      </c>
      <c r="D181" s="76">
        <v>1.9315533277654523E-3</v>
      </c>
      <c r="E181" s="76">
        <v>1.7993504783639076E-3</v>
      </c>
      <c r="F181" s="48"/>
    </row>
    <row r="182" spans="1:6" x14ac:dyDescent="0.25">
      <c r="A182" s="42" t="s">
        <v>138</v>
      </c>
      <c r="D182" s="76">
        <v>1.736204056941363E-3</v>
      </c>
      <c r="E182" s="76">
        <v>1.6111064195909769E-3</v>
      </c>
      <c r="F182" s="48"/>
    </row>
    <row r="183" spans="1:6" x14ac:dyDescent="0.25">
      <c r="F183" s="48"/>
    </row>
    <row r="184" spans="1:6" x14ac:dyDescent="0.25">
      <c r="A184" s="3" t="s">
        <v>139</v>
      </c>
      <c r="F184" s="48"/>
    </row>
    <row r="185" spans="1:6" x14ac:dyDescent="0.25">
      <c r="F185" s="48"/>
    </row>
    <row r="186" spans="1:6" x14ac:dyDescent="0.25">
      <c r="A186" s="42" t="s">
        <v>140</v>
      </c>
      <c r="F186" s="48"/>
    </row>
    <row r="187" spans="1:6" x14ac:dyDescent="0.25">
      <c r="A187" s="42" t="s">
        <v>141</v>
      </c>
      <c r="E187" s="50"/>
      <c r="F187" s="48"/>
    </row>
    <row r="188" spans="1:6" x14ac:dyDescent="0.25">
      <c r="A188" s="42" t="s">
        <v>142</v>
      </c>
      <c r="E188" s="86" t="s">
        <v>155</v>
      </c>
      <c r="F188" s="48"/>
    </row>
    <row r="189" spans="1:6" x14ac:dyDescent="0.25">
      <c r="A189" s="42"/>
      <c r="E189" s="86"/>
      <c r="F189" s="48"/>
    </row>
    <row r="190" spans="1:6" x14ac:dyDescent="0.25">
      <c r="A190" s="42" t="s">
        <v>143</v>
      </c>
      <c r="E190" s="68"/>
      <c r="F190" s="48"/>
    </row>
    <row r="191" spans="1:6" x14ac:dyDescent="0.25">
      <c r="A191" s="42" t="s">
        <v>144</v>
      </c>
      <c r="E191" s="68"/>
      <c r="F191" s="48"/>
    </row>
    <row r="192" spans="1:6" x14ac:dyDescent="0.25">
      <c r="A192" s="42" t="s">
        <v>145</v>
      </c>
      <c r="E192" s="86"/>
      <c r="F192" s="48"/>
    </row>
    <row r="193" spans="1:6" x14ac:dyDescent="0.25">
      <c r="A193" s="42" t="s">
        <v>146</v>
      </c>
      <c r="E193" s="86" t="s">
        <v>155</v>
      </c>
      <c r="F193" s="48"/>
    </row>
    <row r="194" spans="1:6" x14ac:dyDescent="0.25">
      <c r="A194" s="42"/>
      <c r="E194" s="68"/>
      <c r="F194" s="48"/>
    </row>
    <row r="195" spans="1:6" x14ac:dyDescent="0.25">
      <c r="A195" s="42" t="s">
        <v>147</v>
      </c>
      <c r="E195" s="68"/>
      <c r="F195" s="48"/>
    </row>
    <row r="196" spans="1:6" x14ac:dyDescent="0.25">
      <c r="A196" s="42" t="s">
        <v>148</v>
      </c>
      <c r="E196" s="86" t="s">
        <v>155</v>
      </c>
      <c r="F196" s="48"/>
    </row>
    <row r="197" spans="1:6" x14ac:dyDescent="0.25">
      <c r="A197" s="42"/>
      <c r="E197" s="68"/>
      <c r="F197" s="48"/>
    </row>
    <row r="198" spans="1:6" x14ac:dyDescent="0.25">
      <c r="A198" s="42" t="s">
        <v>149</v>
      </c>
      <c r="E198" s="68"/>
      <c r="F198" s="48"/>
    </row>
    <row r="199" spans="1:6" x14ac:dyDescent="0.25">
      <c r="A199" s="42" t="s">
        <v>150</v>
      </c>
      <c r="E199" s="86" t="s">
        <v>155</v>
      </c>
      <c r="F199" s="48"/>
    </row>
    <row r="200" spans="1:6" x14ac:dyDescent="0.25">
      <c r="A200" s="42"/>
      <c r="E200" s="68"/>
      <c r="F200" s="48"/>
    </row>
    <row r="201" spans="1:6" x14ac:dyDescent="0.25">
      <c r="A201" s="42" t="s">
        <v>151</v>
      </c>
      <c r="E201" s="68"/>
      <c r="F201" s="48"/>
    </row>
    <row r="202" spans="1:6" x14ac:dyDescent="0.25">
      <c r="A202" s="42" t="s">
        <v>152</v>
      </c>
      <c r="E202" s="86" t="s">
        <v>155</v>
      </c>
      <c r="F202" s="48"/>
    </row>
    <row r="203" spans="1:6" x14ac:dyDescent="0.25">
      <c r="A203" s="42"/>
      <c r="E203" s="86"/>
      <c r="F203" s="48"/>
    </row>
    <row r="204" spans="1:6" x14ac:dyDescent="0.25">
      <c r="A204" s="42" t="s">
        <v>153</v>
      </c>
      <c r="E204" s="68"/>
    </row>
    <row r="205" spans="1:6" x14ac:dyDescent="0.25">
      <c r="A205" s="42" t="s">
        <v>154</v>
      </c>
      <c r="E205" s="86" t="s">
        <v>155</v>
      </c>
      <c r="F205" s="45"/>
    </row>
    <row r="208" spans="1:6" x14ac:dyDescent="0.25">
      <c r="F208" s="45"/>
    </row>
    <row r="209" spans="6:6" x14ac:dyDescent="0.25">
      <c r="F209" s="45"/>
    </row>
    <row r="210" spans="6:6" x14ac:dyDescent="0.25">
      <c r="F210" s="45"/>
    </row>
    <row r="211" spans="6:6" x14ac:dyDescent="0.25">
      <c r="F211" s="45"/>
    </row>
    <row r="212" spans="6:6" x14ac:dyDescent="0.25">
      <c r="F212" s="45"/>
    </row>
    <row r="213" spans="6:6" x14ac:dyDescent="0.25">
      <c r="F213" s="45"/>
    </row>
    <row r="214" spans="6:6" x14ac:dyDescent="0.25">
      <c r="F214" s="45"/>
    </row>
    <row r="215" spans="6:6" x14ac:dyDescent="0.25">
      <c r="F215" s="45"/>
    </row>
    <row r="216" spans="6:6" x14ac:dyDescent="0.25">
      <c r="F216" s="45"/>
    </row>
    <row r="217" spans="6:6" x14ac:dyDescent="0.25">
      <c r="F217" s="45"/>
    </row>
    <row r="218" spans="6:6" x14ac:dyDescent="0.25">
      <c r="F218" s="45"/>
    </row>
    <row r="219" spans="6:6" x14ac:dyDescent="0.25">
      <c r="F219" s="45"/>
    </row>
    <row r="220" spans="6:6" x14ac:dyDescent="0.25">
      <c r="F220" s="45"/>
    </row>
    <row r="221" spans="6:6" x14ac:dyDescent="0.25">
      <c r="F221" s="45"/>
    </row>
    <row r="222" spans="6:6" x14ac:dyDescent="0.25">
      <c r="F222" s="45"/>
    </row>
    <row r="223" spans="6:6" x14ac:dyDescent="0.25">
      <c r="F223" s="45"/>
    </row>
    <row r="224" spans="6:6" x14ac:dyDescent="0.25">
      <c r="F224" s="45"/>
    </row>
    <row r="225" spans="6:6" x14ac:dyDescent="0.25">
      <c r="F225" s="45"/>
    </row>
    <row r="226" spans="6:6" x14ac:dyDescent="0.25">
      <c r="F226" s="45"/>
    </row>
    <row r="227" spans="6:6" x14ac:dyDescent="0.25">
      <c r="F227" s="45"/>
    </row>
    <row r="228" spans="6:6" x14ac:dyDescent="0.25">
      <c r="F228" s="45"/>
    </row>
    <row r="229" spans="6:6" x14ac:dyDescent="0.25">
      <c r="F229" s="45"/>
    </row>
    <row r="230" spans="6:6" x14ac:dyDescent="0.25">
      <c r="F230" s="45"/>
    </row>
    <row r="231" spans="6:6" x14ac:dyDescent="0.25">
      <c r="F231" s="45"/>
    </row>
    <row r="232" spans="6:6" x14ac:dyDescent="0.25">
      <c r="F232" s="45"/>
    </row>
    <row r="233" spans="6:6" x14ac:dyDescent="0.25">
      <c r="F233" s="45"/>
    </row>
    <row r="234" spans="6:6" x14ac:dyDescent="0.25">
      <c r="F234" s="45"/>
    </row>
    <row r="235" spans="6:6" x14ac:dyDescent="0.25">
      <c r="F235" s="45"/>
    </row>
    <row r="236" spans="6:6" x14ac:dyDescent="0.25">
      <c r="F236" s="45"/>
    </row>
    <row r="237" spans="6:6" x14ac:dyDescent="0.25">
      <c r="F237" s="45"/>
    </row>
    <row r="238" spans="6:6" x14ac:dyDescent="0.25">
      <c r="F238" s="45"/>
    </row>
    <row r="239" spans="6:6" x14ac:dyDescent="0.25">
      <c r="F239" s="45"/>
    </row>
    <row r="240" spans="6:6" x14ac:dyDescent="0.25">
      <c r="F240" s="45"/>
    </row>
    <row r="241" spans="6:6" x14ac:dyDescent="0.25">
      <c r="F241" s="45"/>
    </row>
    <row r="242" spans="6:6" x14ac:dyDescent="0.25">
      <c r="F242" s="45"/>
    </row>
    <row r="243" spans="6:6" x14ac:dyDescent="0.25">
      <c r="F243" s="45"/>
    </row>
    <row r="244" spans="6:6" x14ac:dyDescent="0.25">
      <c r="F244" s="45"/>
    </row>
    <row r="245" spans="6:6" x14ac:dyDescent="0.25">
      <c r="F245" s="45"/>
    </row>
    <row r="246" spans="6:6" x14ac:dyDescent="0.25">
      <c r="F246" s="45"/>
    </row>
    <row r="247" spans="6:6" x14ac:dyDescent="0.25">
      <c r="F247" s="45"/>
    </row>
    <row r="248" spans="6:6" x14ac:dyDescent="0.25">
      <c r="F248" s="45"/>
    </row>
    <row r="249" spans="6:6" x14ac:dyDescent="0.25">
      <c r="F249" s="45"/>
    </row>
    <row r="250" spans="6:6" x14ac:dyDescent="0.25">
      <c r="F250" s="45"/>
    </row>
    <row r="251" spans="6:6" x14ac:dyDescent="0.25">
      <c r="F251" s="45"/>
    </row>
    <row r="252" spans="6:6" x14ac:dyDescent="0.25">
      <c r="F252" s="45"/>
    </row>
    <row r="253" spans="6:6" x14ac:dyDescent="0.25">
      <c r="F253" s="45"/>
    </row>
    <row r="254" spans="6:6" x14ac:dyDescent="0.25">
      <c r="F254" s="45"/>
    </row>
    <row r="255" spans="6:6" x14ac:dyDescent="0.25">
      <c r="F255" s="45"/>
    </row>
    <row r="256" spans="6:6" x14ac:dyDescent="0.25">
      <c r="F256" s="45"/>
    </row>
    <row r="257" spans="6:6" x14ac:dyDescent="0.25">
      <c r="F257" s="45"/>
    </row>
    <row r="258" spans="6:6" x14ac:dyDescent="0.25">
      <c r="F258" s="45"/>
    </row>
    <row r="259" spans="6:6" x14ac:dyDescent="0.25">
      <c r="F259" s="45"/>
    </row>
    <row r="260" spans="6:6" x14ac:dyDescent="0.25">
      <c r="F260" s="45"/>
    </row>
    <row r="261" spans="6:6" x14ac:dyDescent="0.25">
      <c r="F261" s="45"/>
    </row>
    <row r="262" spans="6:6" x14ac:dyDescent="0.25">
      <c r="F262" s="45"/>
    </row>
    <row r="263" spans="6:6" x14ac:dyDescent="0.25">
      <c r="F263" s="45"/>
    </row>
    <row r="264" spans="6:6" x14ac:dyDescent="0.25">
      <c r="F264" s="45"/>
    </row>
    <row r="265" spans="6:6" x14ac:dyDescent="0.25">
      <c r="F265" s="45"/>
    </row>
    <row r="266" spans="6:6" x14ac:dyDescent="0.25">
      <c r="F266" s="45"/>
    </row>
    <row r="267" spans="6:6" x14ac:dyDescent="0.25">
      <c r="F267" s="45"/>
    </row>
    <row r="268" spans="6:6" x14ac:dyDescent="0.25">
      <c r="F268" s="45"/>
    </row>
    <row r="269" spans="6:6" x14ac:dyDescent="0.25">
      <c r="F269" s="45"/>
    </row>
    <row r="270" spans="6:6" x14ac:dyDescent="0.25">
      <c r="F270" s="45"/>
    </row>
    <row r="271" spans="6:6" x14ac:dyDescent="0.25">
      <c r="F271" s="45"/>
    </row>
    <row r="272" spans="6:6" x14ac:dyDescent="0.25">
      <c r="F272" s="45"/>
    </row>
    <row r="273" spans="6:6" x14ac:dyDescent="0.25">
      <c r="F273" s="45"/>
    </row>
    <row r="274" spans="6:6" x14ac:dyDescent="0.25">
      <c r="F274" s="45"/>
    </row>
    <row r="275" spans="6:6" x14ac:dyDescent="0.25">
      <c r="F275" s="45"/>
    </row>
    <row r="276" spans="6:6" x14ac:dyDescent="0.25">
      <c r="F276" s="4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6"/>
  <sheetViews>
    <sheetView topLeftCell="A13" workbookViewId="0">
      <selection activeCell="D7" sqref="D7:D8"/>
    </sheetView>
  </sheetViews>
  <sheetFormatPr defaultRowHeight="18" x14ac:dyDescent="0.25"/>
  <cols>
    <col min="1" max="1" width="34.5703125" style="3" customWidth="1"/>
    <col min="2" max="2" width="23.85546875" style="3" customWidth="1"/>
    <col min="3" max="3" width="26.85546875" style="3" customWidth="1"/>
    <col min="4" max="4" width="24.7109375" style="3" customWidth="1"/>
    <col min="5" max="5" width="39.28515625" style="3" bestFit="1" customWidth="1"/>
    <col min="6" max="6" width="23.85546875" style="4" customWidth="1"/>
  </cols>
  <sheetData>
    <row r="1" spans="1:6" x14ac:dyDescent="0.25">
      <c r="A1" s="1" t="s">
        <v>0</v>
      </c>
      <c r="B1" s="2"/>
    </row>
    <row r="2" spans="1:6" ht="18.75" x14ac:dyDescent="0.3">
      <c r="A2" s="2"/>
      <c r="B2" s="2"/>
      <c r="C2" s="5"/>
    </row>
    <row r="3" spans="1:6" ht="18.75" x14ac:dyDescent="0.3">
      <c r="A3" s="2" t="s">
        <v>1</v>
      </c>
      <c r="B3" s="6">
        <v>42855</v>
      </c>
      <c r="C3" s="7" t="s">
        <v>2</v>
      </c>
      <c r="D3" s="3">
        <v>30</v>
      </c>
      <c r="E3" s="3" t="s">
        <v>3</v>
      </c>
      <c r="F3" s="8">
        <v>42826</v>
      </c>
    </row>
    <row r="4" spans="1:6" ht="18.75" x14ac:dyDescent="0.3">
      <c r="A4" s="2" t="s">
        <v>4</v>
      </c>
      <c r="B4" s="6">
        <v>42870</v>
      </c>
      <c r="C4" s="7" t="s">
        <v>5</v>
      </c>
      <c r="D4" s="9">
        <v>28</v>
      </c>
      <c r="E4" s="3" t="s">
        <v>6</v>
      </c>
      <c r="F4" s="8">
        <v>42855</v>
      </c>
    </row>
    <row r="5" spans="1:6" ht="18.75" x14ac:dyDescent="0.3">
      <c r="A5" s="2"/>
      <c r="B5" s="2"/>
      <c r="C5" s="5"/>
      <c r="E5" s="3" t="s">
        <v>7</v>
      </c>
      <c r="F5" s="8">
        <v>42842</v>
      </c>
    </row>
    <row r="6" spans="1:6" ht="18.75" x14ac:dyDescent="0.3">
      <c r="A6" s="2"/>
      <c r="B6" s="2"/>
      <c r="C6" s="5"/>
      <c r="E6" s="3" t="s">
        <v>8</v>
      </c>
      <c r="F6" s="8">
        <v>42870</v>
      </c>
    </row>
    <row r="7" spans="1:6" x14ac:dyDescent="0.25">
      <c r="A7" s="10"/>
      <c r="B7" s="11"/>
      <c r="C7" s="12"/>
      <c r="D7" s="12"/>
      <c r="E7" s="10"/>
      <c r="F7" s="13"/>
    </row>
    <row r="8" spans="1:6" x14ac:dyDescent="0.25">
      <c r="A8" s="10"/>
      <c r="B8" s="10"/>
      <c r="C8" s="12"/>
      <c r="D8" s="12"/>
      <c r="E8" s="10"/>
      <c r="F8" s="13"/>
    </row>
    <row r="9" spans="1:6" x14ac:dyDescent="0.25">
      <c r="A9" s="14"/>
      <c r="B9" s="15" t="s">
        <v>9</v>
      </c>
      <c r="C9" s="16" t="s">
        <v>10</v>
      </c>
      <c r="D9" s="16" t="s">
        <v>11</v>
      </c>
      <c r="E9" s="16" t="s">
        <v>12</v>
      </c>
      <c r="F9" s="17" t="s">
        <v>13</v>
      </c>
    </row>
    <row r="10" spans="1:6" x14ac:dyDescent="0.25">
      <c r="A10" s="14" t="s">
        <v>14</v>
      </c>
      <c r="B10" s="18"/>
      <c r="C10" s="19">
        <v>1281676549.0699999</v>
      </c>
      <c r="D10" s="20">
        <v>677350952.54999995</v>
      </c>
      <c r="E10" s="21">
        <v>651033266.14999998</v>
      </c>
      <c r="F10" s="22">
        <v>0.52929067995569246</v>
      </c>
    </row>
    <row r="11" spans="1:6" x14ac:dyDescent="0.25">
      <c r="A11" s="14" t="s">
        <v>15</v>
      </c>
      <c r="B11" s="18"/>
      <c r="C11" s="23">
        <v>51665723.630000003</v>
      </c>
      <c r="D11" s="20">
        <v>21281610.920000002</v>
      </c>
      <c r="E11" s="21">
        <v>20094340.280000001</v>
      </c>
      <c r="F11" s="22"/>
    </row>
    <row r="12" spans="1:6" x14ac:dyDescent="0.25">
      <c r="A12" s="14" t="s">
        <v>16</v>
      </c>
      <c r="B12" s="18"/>
      <c r="C12" s="24">
        <v>1230010825.4399998</v>
      </c>
      <c r="D12" s="20">
        <v>656069341.63</v>
      </c>
      <c r="E12" s="21">
        <v>630938925.87</v>
      </c>
      <c r="F12" s="22"/>
    </row>
    <row r="13" spans="1:6" x14ac:dyDescent="0.25">
      <c r="A13" s="14" t="s">
        <v>17</v>
      </c>
      <c r="B13" s="10"/>
      <c r="C13" s="24">
        <v>1230010825.4400001</v>
      </c>
      <c r="D13" s="20">
        <v>656069341.62999916</v>
      </c>
      <c r="E13" s="21">
        <v>630938925.86999917</v>
      </c>
      <c r="F13" s="22">
        <v>0.51295396172167784</v>
      </c>
    </row>
    <row r="14" spans="1:6" x14ac:dyDescent="0.25">
      <c r="A14" s="25" t="s">
        <v>18</v>
      </c>
      <c r="B14" s="26">
        <v>4.0000000000000001E-3</v>
      </c>
      <c r="C14" s="23">
        <v>260000000</v>
      </c>
      <c r="D14" s="20">
        <v>0</v>
      </c>
      <c r="E14" s="21">
        <v>0</v>
      </c>
      <c r="F14" s="22">
        <v>0</v>
      </c>
    </row>
    <row r="15" spans="1:6" x14ac:dyDescent="0.25">
      <c r="A15" s="25" t="s">
        <v>19</v>
      </c>
      <c r="B15" s="26">
        <v>8.6999999999999994E-3</v>
      </c>
      <c r="C15" s="23">
        <v>360000000</v>
      </c>
      <c r="D15" s="20">
        <v>114306664.844347</v>
      </c>
      <c r="E15" s="21">
        <v>94639382.945216566</v>
      </c>
      <c r="F15" s="22">
        <v>0.26288717484782381</v>
      </c>
    </row>
    <row r="16" spans="1:6" x14ac:dyDescent="0.25">
      <c r="A16" s="25" t="s">
        <v>20</v>
      </c>
      <c r="B16" s="26">
        <v>1.34389E-2</v>
      </c>
      <c r="C16" s="23">
        <v>100000000</v>
      </c>
      <c r="D16" s="20">
        <v>31751851.3456522</v>
      </c>
      <c r="E16" s="21">
        <v>26288717.484782636</v>
      </c>
      <c r="F16" s="22">
        <v>0.26288717484782637</v>
      </c>
    </row>
    <row r="17" spans="1:6" x14ac:dyDescent="0.25">
      <c r="A17" s="25" t="s">
        <v>21</v>
      </c>
      <c r="B17" s="26">
        <v>1.37E-2</v>
      </c>
      <c r="C17" s="23">
        <v>354000000</v>
      </c>
      <c r="D17" s="20">
        <v>354000000</v>
      </c>
      <c r="E17" s="21">
        <v>354000000</v>
      </c>
      <c r="F17" s="22">
        <v>1</v>
      </c>
    </row>
    <row r="18" spans="1:6" x14ac:dyDescent="0.25">
      <c r="A18" s="25" t="s">
        <v>22</v>
      </c>
      <c r="B18" s="26">
        <v>1.67E-2</v>
      </c>
      <c r="C18" s="23">
        <v>106810000</v>
      </c>
      <c r="D18" s="20">
        <v>106810000</v>
      </c>
      <c r="E18" s="21">
        <v>106810000</v>
      </c>
      <c r="F18" s="22">
        <v>1</v>
      </c>
    </row>
    <row r="19" spans="1:6" x14ac:dyDescent="0.25">
      <c r="A19" s="25" t="s">
        <v>23</v>
      </c>
      <c r="B19" s="26">
        <v>0</v>
      </c>
      <c r="C19" s="23">
        <v>49200825.439999998</v>
      </c>
      <c r="D19" s="20">
        <v>49200825.439999998</v>
      </c>
      <c r="E19" s="21">
        <v>49200825.439999998</v>
      </c>
      <c r="F19" s="22">
        <v>1</v>
      </c>
    </row>
    <row r="20" spans="1:6" x14ac:dyDescent="0.25">
      <c r="A20" s="27"/>
      <c r="B20" s="28"/>
      <c r="C20" s="29"/>
      <c r="D20" s="29"/>
      <c r="E20" s="29"/>
      <c r="F20" s="30"/>
    </row>
    <row r="21" spans="1:6" x14ac:dyDescent="0.25">
      <c r="A21" s="27"/>
      <c r="B21" s="28"/>
      <c r="C21" s="29"/>
      <c r="D21" s="29"/>
      <c r="E21" s="29"/>
      <c r="F21" s="31"/>
    </row>
    <row r="22" spans="1:6" ht="54" x14ac:dyDescent="0.25">
      <c r="A22" s="27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6" x14ac:dyDescent="0.25">
      <c r="A23" s="27" t="s">
        <v>18</v>
      </c>
      <c r="B23" s="20">
        <v>0</v>
      </c>
      <c r="C23" s="20">
        <v>0</v>
      </c>
      <c r="D23" s="34">
        <v>0</v>
      </c>
      <c r="E23" s="35">
        <v>0</v>
      </c>
      <c r="F23" s="31"/>
    </row>
    <row r="24" spans="1:6" x14ac:dyDescent="0.25">
      <c r="A24" s="27" t="s">
        <v>19</v>
      </c>
      <c r="B24" s="20">
        <v>19667281.899130426</v>
      </c>
      <c r="C24" s="20">
        <v>82872.33</v>
      </c>
      <c r="D24" s="34">
        <v>54.631338608695629</v>
      </c>
      <c r="E24" s="35">
        <v>0.23020091666666667</v>
      </c>
      <c r="F24" s="31"/>
    </row>
    <row r="25" spans="1:6" x14ac:dyDescent="0.25">
      <c r="A25" s="27" t="s">
        <v>20</v>
      </c>
      <c r="B25" s="20">
        <v>5463133.8608695632</v>
      </c>
      <c r="C25" s="20">
        <v>33188.550000000003</v>
      </c>
      <c r="D25" s="34">
        <v>54.631338608695629</v>
      </c>
      <c r="E25" s="35">
        <v>0.33188550000000006</v>
      </c>
      <c r="F25" s="31"/>
    </row>
    <row r="26" spans="1:6" x14ac:dyDescent="0.25">
      <c r="A26" s="27" t="s">
        <v>21</v>
      </c>
      <c r="B26" s="20">
        <v>0</v>
      </c>
      <c r="C26" s="20">
        <v>404150</v>
      </c>
      <c r="D26" s="34">
        <v>0</v>
      </c>
      <c r="E26" s="35">
        <v>1.1416666666666666</v>
      </c>
      <c r="F26" s="31"/>
    </row>
    <row r="27" spans="1:6" x14ac:dyDescent="0.25">
      <c r="A27" s="27" t="s">
        <v>22</v>
      </c>
      <c r="B27" s="20">
        <v>0</v>
      </c>
      <c r="C27" s="20">
        <v>148643.92000000001</v>
      </c>
      <c r="D27" s="34">
        <v>0</v>
      </c>
      <c r="E27" s="35">
        <v>1.391666697874731</v>
      </c>
      <c r="F27" s="31"/>
    </row>
    <row r="28" spans="1:6" x14ac:dyDescent="0.25">
      <c r="A28" s="27" t="s">
        <v>23</v>
      </c>
      <c r="B28" s="20">
        <v>0</v>
      </c>
      <c r="C28" s="20">
        <v>0</v>
      </c>
      <c r="D28" s="34">
        <v>0</v>
      </c>
      <c r="E28" s="35">
        <v>0</v>
      </c>
      <c r="F28" s="31"/>
    </row>
    <row r="29" spans="1:6" ht="18.75" thickBot="1" x14ac:dyDescent="0.3">
      <c r="A29" s="36" t="s">
        <v>28</v>
      </c>
      <c r="B29" s="37">
        <v>25130415.75999999</v>
      </c>
      <c r="C29" s="37">
        <v>668854.80000000005</v>
      </c>
      <c r="D29" s="38"/>
      <c r="E29" s="29"/>
      <c r="F29" s="31"/>
    </row>
    <row r="30" spans="1:6" x14ac:dyDescent="0.25">
      <c r="B30" s="39"/>
      <c r="C30" s="39"/>
      <c r="D30" s="40"/>
      <c r="E30" s="39"/>
      <c r="F30" s="41"/>
    </row>
    <row r="31" spans="1:6" x14ac:dyDescent="0.25">
      <c r="A31" s="42"/>
      <c r="B31" s="43"/>
      <c r="C31" s="39"/>
      <c r="D31" s="39"/>
      <c r="E31" s="39"/>
      <c r="F31" s="41"/>
    </row>
    <row r="32" spans="1:6" x14ac:dyDescent="0.25">
      <c r="A32" s="3" t="s">
        <v>29</v>
      </c>
      <c r="E32" s="44"/>
    </row>
    <row r="33" spans="1:6" x14ac:dyDescent="0.25">
      <c r="E33" s="44"/>
      <c r="F33" s="45"/>
    </row>
    <row r="34" spans="1:6" x14ac:dyDescent="0.25">
      <c r="A34" s="42" t="s">
        <v>30</v>
      </c>
      <c r="F34" s="45"/>
    </row>
    <row r="35" spans="1:6" x14ac:dyDescent="0.25">
      <c r="A35" s="46" t="s">
        <v>31</v>
      </c>
      <c r="E35" s="47">
        <v>1245175.81</v>
      </c>
      <c r="F35" s="48"/>
    </row>
    <row r="36" spans="1:6" x14ac:dyDescent="0.25">
      <c r="A36" s="46" t="s">
        <v>32</v>
      </c>
      <c r="E36" s="49">
        <v>0</v>
      </c>
      <c r="F36" s="48"/>
    </row>
    <row r="37" spans="1:6" x14ac:dyDescent="0.25">
      <c r="A37" s="42" t="s">
        <v>33</v>
      </c>
      <c r="E37" s="47">
        <v>1245175.81</v>
      </c>
      <c r="F37" s="48"/>
    </row>
    <row r="38" spans="1:6" x14ac:dyDescent="0.25">
      <c r="E38" s="50"/>
      <c r="F38" s="48"/>
    </row>
    <row r="39" spans="1:6" x14ac:dyDescent="0.25">
      <c r="A39" s="42" t="s">
        <v>34</v>
      </c>
      <c r="E39" s="50"/>
      <c r="F39" s="48"/>
    </row>
    <row r="40" spans="1:6" x14ac:dyDescent="0.25">
      <c r="A40" s="46" t="s">
        <v>35</v>
      </c>
      <c r="E40" s="47">
        <v>25983639.190000001</v>
      </c>
      <c r="F40" s="48"/>
    </row>
    <row r="41" spans="1:6" x14ac:dyDescent="0.25">
      <c r="A41" s="46" t="s">
        <v>36</v>
      </c>
      <c r="E41" s="49">
        <v>0</v>
      </c>
      <c r="F41" s="48"/>
    </row>
    <row r="42" spans="1:6" x14ac:dyDescent="0.25">
      <c r="A42" s="42" t="s">
        <v>37</v>
      </c>
      <c r="E42" s="47">
        <v>25983639.190000001</v>
      </c>
      <c r="F42" s="48"/>
    </row>
    <row r="43" spans="1:6" x14ac:dyDescent="0.25">
      <c r="A43" s="46"/>
      <c r="E43" s="51"/>
      <c r="F43" s="48"/>
    </row>
    <row r="44" spans="1:6" x14ac:dyDescent="0.25">
      <c r="A44" s="42" t="s">
        <v>38</v>
      </c>
      <c r="E44" s="47">
        <v>454070.68</v>
      </c>
      <c r="F44" s="48"/>
    </row>
    <row r="45" spans="1:6" x14ac:dyDescent="0.25">
      <c r="A45" s="42" t="s">
        <v>39</v>
      </c>
      <c r="E45" s="47">
        <v>116829.82</v>
      </c>
      <c r="F45" s="48"/>
    </row>
    <row r="46" spans="1:6" x14ac:dyDescent="0.25">
      <c r="A46" s="42"/>
      <c r="E46" s="52"/>
      <c r="F46" s="48"/>
    </row>
    <row r="47" spans="1:6" ht="18.75" thickBot="1" x14ac:dyDescent="0.3">
      <c r="A47" s="3" t="s">
        <v>40</v>
      </c>
      <c r="E47" s="53">
        <v>27799715.5</v>
      </c>
      <c r="F47" s="48"/>
    </row>
    <row r="48" spans="1:6" ht="18.75" thickTop="1" x14ac:dyDescent="0.25">
      <c r="E48" s="54"/>
      <c r="F48" s="48"/>
    </row>
    <row r="49" spans="1:6" x14ac:dyDescent="0.25">
      <c r="A49" s="3" t="s">
        <v>41</v>
      </c>
      <c r="D49" s="55"/>
      <c r="E49" s="56"/>
      <c r="F49" s="48"/>
    </row>
    <row r="50" spans="1:6" x14ac:dyDescent="0.25">
      <c r="D50" s="57" t="s">
        <v>42</v>
      </c>
      <c r="E50" s="57" t="s">
        <v>43</v>
      </c>
      <c r="F50" s="48"/>
    </row>
    <row r="51" spans="1:6" x14ac:dyDescent="0.25">
      <c r="A51" s="42" t="s">
        <v>44</v>
      </c>
      <c r="D51" s="58">
        <v>47117</v>
      </c>
      <c r="E51" s="52">
        <v>656069341.63</v>
      </c>
      <c r="F51" s="48"/>
    </row>
    <row r="52" spans="1:6" x14ac:dyDescent="0.25">
      <c r="A52" s="42" t="s">
        <v>45</v>
      </c>
      <c r="D52" s="59"/>
      <c r="E52" s="49">
        <v>25130415.75999999</v>
      </c>
      <c r="F52" s="48"/>
    </row>
    <row r="53" spans="1:6" x14ac:dyDescent="0.25">
      <c r="A53" s="42"/>
      <c r="D53" s="60">
        <v>46397</v>
      </c>
      <c r="E53" s="61">
        <v>630938925.87</v>
      </c>
      <c r="F53" s="48"/>
    </row>
    <row r="54" spans="1:6" x14ac:dyDescent="0.25">
      <c r="F54" s="48"/>
    </row>
    <row r="55" spans="1:6" x14ac:dyDescent="0.25">
      <c r="A55" s="3" t="s">
        <v>46</v>
      </c>
      <c r="E55" s="55"/>
      <c r="F55" s="48"/>
    </row>
    <row r="56" spans="1:6" x14ac:dyDescent="0.25">
      <c r="F56" s="48"/>
    </row>
    <row r="57" spans="1:6" x14ac:dyDescent="0.25">
      <c r="A57" s="42" t="s">
        <v>40</v>
      </c>
      <c r="E57" s="62">
        <v>27799715.5</v>
      </c>
      <c r="F57" s="48"/>
    </row>
    <row r="58" spans="1:6" x14ac:dyDescent="0.25">
      <c r="A58" s="42" t="s">
        <v>47</v>
      </c>
      <c r="E58" s="62">
        <v>0</v>
      </c>
      <c r="F58" s="48"/>
    </row>
    <row r="59" spans="1:6" x14ac:dyDescent="0.25">
      <c r="A59" s="42" t="s">
        <v>48</v>
      </c>
      <c r="E59" s="63">
        <v>27799715.5</v>
      </c>
      <c r="F59" s="48"/>
    </row>
    <row r="60" spans="1:6" x14ac:dyDescent="0.25">
      <c r="F60" s="48"/>
    </row>
    <row r="61" spans="1:6" x14ac:dyDescent="0.25">
      <c r="A61" s="42" t="s">
        <v>49</v>
      </c>
      <c r="E61" s="39">
        <v>26122.84</v>
      </c>
      <c r="F61" s="48"/>
    </row>
    <row r="62" spans="1:6" x14ac:dyDescent="0.25">
      <c r="F62" s="48"/>
    </row>
    <row r="63" spans="1:6" x14ac:dyDescent="0.25">
      <c r="A63" s="42" t="s">
        <v>50</v>
      </c>
      <c r="F63" s="48"/>
    </row>
    <row r="64" spans="1:6" x14ac:dyDescent="0.25">
      <c r="A64" s="46" t="s">
        <v>51</v>
      </c>
      <c r="E64" s="62">
        <v>564459.13</v>
      </c>
      <c r="F64" s="48"/>
    </row>
    <row r="65" spans="1:6" x14ac:dyDescent="0.25">
      <c r="A65" s="46" t="s">
        <v>52</v>
      </c>
      <c r="E65" s="62">
        <v>564459.13</v>
      </c>
      <c r="F65" s="48"/>
    </row>
    <row r="66" spans="1:6" x14ac:dyDescent="0.25">
      <c r="A66" s="46" t="s">
        <v>53</v>
      </c>
      <c r="E66" s="63">
        <v>0</v>
      </c>
      <c r="F66" s="48"/>
    </row>
    <row r="67" spans="1:6" x14ac:dyDescent="0.25">
      <c r="F67" s="48"/>
    </row>
    <row r="68" spans="1:6" x14ac:dyDescent="0.25">
      <c r="A68" s="42" t="s">
        <v>54</v>
      </c>
      <c r="F68" s="48"/>
    </row>
    <row r="69" spans="1:6" x14ac:dyDescent="0.25">
      <c r="A69" s="46" t="s">
        <v>55</v>
      </c>
      <c r="F69" s="48"/>
    </row>
    <row r="70" spans="1:6" x14ac:dyDescent="0.25">
      <c r="A70" s="64" t="s">
        <v>56</v>
      </c>
      <c r="E70" s="62">
        <v>0</v>
      </c>
      <c r="F70" s="48"/>
    </row>
    <row r="71" spans="1:6" x14ac:dyDescent="0.25">
      <c r="A71" s="64" t="s">
        <v>57</v>
      </c>
      <c r="E71" s="62">
        <v>0</v>
      </c>
      <c r="F71" s="48"/>
    </row>
    <row r="72" spans="1:6" x14ac:dyDescent="0.25">
      <c r="A72" s="64" t="s">
        <v>58</v>
      </c>
      <c r="E72" s="62">
        <v>0</v>
      </c>
      <c r="F72" s="48"/>
    </row>
    <row r="73" spans="1:6" x14ac:dyDescent="0.25">
      <c r="A73" s="64"/>
      <c r="E73" s="62"/>
      <c r="F73" s="48"/>
    </row>
    <row r="74" spans="1:6" x14ac:dyDescent="0.25">
      <c r="A74" s="64" t="s">
        <v>59</v>
      </c>
      <c r="E74" s="62">
        <v>0</v>
      </c>
      <c r="F74" s="48"/>
    </row>
    <row r="75" spans="1:6" x14ac:dyDescent="0.25">
      <c r="A75" s="64" t="s">
        <v>60</v>
      </c>
      <c r="E75" s="62">
        <v>0</v>
      </c>
      <c r="F75" s="48"/>
    </row>
    <row r="76" spans="1:6" x14ac:dyDescent="0.25">
      <c r="F76" s="48"/>
    </row>
    <row r="77" spans="1:6" x14ac:dyDescent="0.25">
      <c r="A77" s="46" t="s">
        <v>61</v>
      </c>
      <c r="F77" s="48"/>
    </row>
    <row r="78" spans="1:6" x14ac:dyDescent="0.25">
      <c r="A78" s="64" t="s">
        <v>62</v>
      </c>
      <c r="E78" s="62">
        <v>0</v>
      </c>
      <c r="F78" s="48"/>
    </row>
    <row r="79" spans="1:6" x14ac:dyDescent="0.25">
      <c r="A79" s="64" t="s">
        <v>63</v>
      </c>
      <c r="E79" s="62">
        <v>0</v>
      </c>
      <c r="F79" s="48"/>
    </row>
    <row r="80" spans="1:6" x14ac:dyDescent="0.25">
      <c r="A80" s="64" t="s">
        <v>64</v>
      </c>
      <c r="E80" s="62">
        <v>82872.33</v>
      </c>
      <c r="F80" s="48"/>
    </row>
    <row r="81" spans="1:6" x14ac:dyDescent="0.25">
      <c r="A81" s="64"/>
      <c r="E81" s="62"/>
      <c r="F81" s="48"/>
    </row>
    <row r="82" spans="1:6" x14ac:dyDescent="0.25">
      <c r="A82" s="64" t="s">
        <v>65</v>
      </c>
      <c r="E82" s="62">
        <v>82872.33</v>
      </c>
      <c r="F82" s="48"/>
    </row>
    <row r="83" spans="1:6" x14ac:dyDescent="0.25">
      <c r="A83" s="64" t="s">
        <v>66</v>
      </c>
      <c r="E83" s="62">
        <v>0</v>
      </c>
      <c r="F83" s="48"/>
    </row>
    <row r="84" spans="1:6" x14ac:dyDescent="0.25">
      <c r="A84" s="64"/>
      <c r="F84" s="48"/>
    </row>
    <row r="85" spans="1:6" x14ac:dyDescent="0.25">
      <c r="A85" s="46" t="s">
        <v>67</v>
      </c>
      <c r="F85" s="48"/>
    </row>
    <row r="86" spans="1:6" x14ac:dyDescent="0.25">
      <c r="A86" s="64" t="s">
        <v>68</v>
      </c>
      <c r="E86" s="62">
        <v>0</v>
      </c>
      <c r="F86" s="48"/>
    </row>
    <row r="87" spans="1:6" x14ac:dyDescent="0.25">
      <c r="A87" s="64" t="s">
        <v>69</v>
      </c>
      <c r="E87" s="62">
        <v>0</v>
      </c>
      <c r="F87" s="48"/>
    </row>
    <row r="88" spans="1:6" x14ac:dyDescent="0.25">
      <c r="A88" s="64" t="s">
        <v>70</v>
      </c>
      <c r="E88" s="62">
        <v>33188.550000000003</v>
      </c>
      <c r="F88" s="48"/>
    </row>
    <row r="89" spans="1:6" x14ac:dyDescent="0.25">
      <c r="A89" s="64"/>
      <c r="E89" s="62"/>
      <c r="F89" s="48"/>
    </row>
    <row r="90" spans="1:6" x14ac:dyDescent="0.25">
      <c r="A90" s="64" t="s">
        <v>71</v>
      </c>
      <c r="E90" s="62">
        <v>33188.550000000003</v>
      </c>
      <c r="F90" s="48"/>
    </row>
    <row r="91" spans="1:6" x14ac:dyDescent="0.25">
      <c r="A91" s="64" t="s">
        <v>72</v>
      </c>
      <c r="E91" s="62">
        <v>0</v>
      </c>
      <c r="F91" s="48"/>
    </row>
    <row r="92" spans="1:6" x14ac:dyDescent="0.25">
      <c r="A92" s="64"/>
      <c r="F92" s="48"/>
    </row>
    <row r="93" spans="1:6" x14ac:dyDescent="0.25">
      <c r="A93" s="46" t="s">
        <v>73</v>
      </c>
      <c r="F93" s="48"/>
    </row>
    <row r="94" spans="1:6" x14ac:dyDescent="0.25">
      <c r="A94" s="64" t="s">
        <v>74</v>
      </c>
      <c r="E94" s="62">
        <v>0</v>
      </c>
      <c r="F94" s="48"/>
    </row>
    <row r="95" spans="1:6" x14ac:dyDescent="0.25">
      <c r="A95" s="64" t="s">
        <v>75</v>
      </c>
      <c r="E95" s="62">
        <v>0</v>
      </c>
      <c r="F95" s="48"/>
    </row>
    <row r="96" spans="1:6" x14ac:dyDescent="0.25">
      <c r="A96" s="64" t="s">
        <v>76</v>
      </c>
      <c r="E96" s="62">
        <v>404150</v>
      </c>
      <c r="F96" s="48"/>
    </row>
    <row r="97" spans="1:6" x14ac:dyDescent="0.25">
      <c r="A97" s="64"/>
      <c r="E97" s="62"/>
      <c r="F97" s="48"/>
    </row>
    <row r="98" spans="1:6" x14ac:dyDescent="0.25">
      <c r="A98" s="64" t="s">
        <v>77</v>
      </c>
      <c r="E98" s="62">
        <v>404150</v>
      </c>
      <c r="F98" s="48"/>
    </row>
    <row r="99" spans="1:6" x14ac:dyDescent="0.25">
      <c r="A99" s="64" t="s">
        <v>78</v>
      </c>
      <c r="E99" s="62">
        <v>0</v>
      </c>
      <c r="F99" s="48"/>
    </row>
    <row r="100" spans="1:6" x14ac:dyDescent="0.25">
      <c r="F100" s="48"/>
    </row>
    <row r="101" spans="1:6" x14ac:dyDescent="0.25">
      <c r="A101" s="46" t="s">
        <v>79</v>
      </c>
      <c r="F101" s="48"/>
    </row>
    <row r="102" spans="1:6" x14ac:dyDescent="0.25">
      <c r="A102" s="64" t="s">
        <v>80</v>
      </c>
      <c r="E102" s="62">
        <v>0</v>
      </c>
      <c r="F102" s="48"/>
    </row>
    <row r="103" spans="1:6" x14ac:dyDescent="0.25">
      <c r="A103" s="64" t="s">
        <v>81</v>
      </c>
      <c r="E103" s="62">
        <v>0</v>
      </c>
      <c r="F103" s="48"/>
    </row>
    <row r="104" spans="1:6" x14ac:dyDescent="0.25">
      <c r="A104" s="64" t="s">
        <v>82</v>
      </c>
      <c r="E104" s="62">
        <v>148643.92000000001</v>
      </c>
      <c r="F104" s="48"/>
    </row>
    <row r="105" spans="1:6" x14ac:dyDescent="0.25">
      <c r="A105" s="64"/>
      <c r="E105" s="62"/>
      <c r="F105" s="48"/>
    </row>
    <row r="106" spans="1:6" x14ac:dyDescent="0.25">
      <c r="A106" s="64" t="s">
        <v>83</v>
      </c>
      <c r="E106" s="62">
        <v>148643.92000000001</v>
      </c>
      <c r="F106" s="48"/>
    </row>
    <row r="107" spans="1:6" x14ac:dyDescent="0.25">
      <c r="A107" s="64" t="s">
        <v>84</v>
      </c>
      <c r="E107" s="62">
        <v>0</v>
      </c>
      <c r="F107" s="48"/>
    </row>
    <row r="108" spans="1:6" x14ac:dyDescent="0.25">
      <c r="A108" s="64"/>
      <c r="E108" s="39"/>
      <c r="F108" s="48"/>
    </row>
    <row r="109" spans="1:6" x14ac:dyDescent="0.25">
      <c r="A109" s="46" t="s">
        <v>85</v>
      </c>
      <c r="F109" s="48"/>
    </row>
    <row r="110" spans="1:6" x14ac:dyDescent="0.25">
      <c r="A110" s="64" t="s">
        <v>86</v>
      </c>
      <c r="E110" s="63">
        <v>668854.80000000005</v>
      </c>
      <c r="F110" s="48"/>
    </row>
    <row r="111" spans="1:6" x14ac:dyDescent="0.25">
      <c r="A111" s="64" t="s">
        <v>87</v>
      </c>
      <c r="E111" s="63">
        <v>668854.80000000005</v>
      </c>
      <c r="F111" s="48"/>
    </row>
    <row r="112" spans="1:6" x14ac:dyDescent="0.25">
      <c r="A112" s="64" t="s">
        <v>88</v>
      </c>
      <c r="E112" s="63">
        <v>0</v>
      </c>
      <c r="F112" s="48"/>
    </row>
    <row r="113" spans="1:6" x14ac:dyDescent="0.25">
      <c r="A113" s="64" t="s">
        <v>89</v>
      </c>
      <c r="E113" s="63">
        <v>0</v>
      </c>
      <c r="F113" s="48"/>
    </row>
    <row r="114" spans="1:6" x14ac:dyDescent="0.25">
      <c r="F114" s="48"/>
    </row>
    <row r="115" spans="1:6" x14ac:dyDescent="0.25">
      <c r="A115" s="42" t="s">
        <v>90</v>
      </c>
      <c r="E115" s="65">
        <v>26540278.732875001</v>
      </c>
      <c r="F115" s="48"/>
    </row>
    <row r="116" spans="1:6" x14ac:dyDescent="0.25">
      <c r="A116" s="46"/>
      <c r="F116" s="48"/>
    </row>
    <row r="117" spans="1:6" x14ac:dyDescent="0.25">
      <c r="A117" s="42" t="s">
        <v>91</v>
      </c>
      <c r="E117" s="66">
        <v>25130415.75999999</v>
      </c>
      <c r="F117" s="48"/>
    </row>
    <row r="118" spans="1:6" x14ac:dyDescent="0.25">
      <c r="A118" s="42"/>
      <c r="F118" s="48"/>
    </row>
    <row r="119" spans="1:6" x14ac:dyDescent="0.25">
      <c r="A119" s="46" t="s">
        <v>92</v>
      </c>
      <c r="E119" s="62">
        <v>0</v>
      </c>
      <c r="F119" s="48"/>
    </row>
    <row r="120" spans="1:6" x14ac:dyDescent="0.25">
      <c r="A120" s="46" t="s">
        <v>93</v>
      </c>
      <c r="E120" s="67">
        <v>25130415.75999999</v>
      </c>
      <c r="F120" s="48"/>
    </row>
    <row r="121" spans="1:6" x14ac:dyDescent="0.25">
      <c r="A121" s="46" t="s">
        <v>94</v>
      </c>
      <c r="E121" s="63">
        <v>0</v>
      </c>
      <c r="F121" s="48"/>
    </row>
    <row r="122" spans="1:6" x14ac:dyDescent="0.25">
      <c r="A122" s="46"/>
      <c r="E122" s="65"/>
      <c r="F122" s="48"/>
    </row>
    <row r="123" spans="1:6" x14ac:dyDescent="0.25">
      <c r="A123" s="42" t="s">
        <v>95</v>
      </c>
      <c r="E123" s="63">
        <v>0</v>
      </c>
      <c r="F123" s="48"/>
    </row>
    <row r="124" spans="1:6" x14ac:dyDescent="0.25">
      <c r="A124" s="42"/>
      <c r="E124" s="68"/>
      <c r="F124" s="48"/>
    </row>
    <row r="125" spans="1:6" x14ac:dyDescent="0.25">
      <c r="A125" s="46" t="s">
        <v>96</v>
      </c>
      <c r="E125" s="62">
        <v>0</v>
      </c>
      <c r="F125" s="48"/>
    </row>
    <row r="126" spans="1:6" x14ac:dyDescent="0.25">
      <c r="A126" s="46" t="s">
        <v>97</v>
      </c>
      <c r="E126" s="63">
        <v>0</v>
      </c>
      <c r="F126" s="48"/>
    </row>
    <row r="127" spans="1:6" x14ac:dyDescent="0.25">
      <c r="A127" s="46" t="s">
        <v>98</v>
      </c>
      <c r="E127" s="63">
        <v>0</v>
      </c>
      <c r="F127" s="48"/>
    </row>
    <row r="128" spans="1:6" x14ac:dyDescent="0.25">
      <c r="A128" s="46"/>
      <c r="E128" s="65"/>
      <c r="F128" s="48"/>
    </row>
    <row r="129" spans="1:6" x14ac:dyDescent="0.25">
      <c r="A129" s="42" t="s">
        <v>99</v>
      </c>
      <c r="E129" s="63">
        <v>1409862.9728750102</v>
      </c>
      <c r="F129" s="48"/>
    </row>
    <row r="130" spans="1:6" x14ac:dyDescent="0.25">
      <c r="A130" s="46" t="s">
        <v>100</v>
      </c>
      <c r="E130" s="62">
        <v>0</v>
      </c>
      <c r="F130" s="48"/>
    </row>
    <row r="131" spans="1:6" x14ac:dyDescent="0.25">
      <c r="A131" s="42" t="s">
        <v>101</v>
      </c>
      <c r="E131" s="63">
        <v>1409862.9728750102</v>
      </c>
      <c r="F131" s="48"/>
    </row>
    <row r="132" spans="1:6" x14ac:dyDescent="0.25">
      <c r="F132" s="48"/>
    </row>
    <row r="133" spans="1:6" x14ac:dyDescent="0.25">
      <c r="A133" s="3" t="s">
        <v>102</v>
      </c>
      <c r="F133" s="48"/>
    </row>
    <row r="134" spans="1:6" x14ac:dyDescent="0.25">
      <c r="F134" s="48"/>
    </row>
    <row r="135" spans="1:6" x14ac:dyDescent="0.25">
      <c r="A135" s="42" t="s">
        <v>103</v>
      </c>
      <c r="E135" s="62">
        <v>0</v>
      </c>
      <c r="F135" s="48"/>
    </row>
    <row r="136" spans="1:6" x14ac:dyDescent="0.25">
      <c r="A136" s="42" t="s">
        <v>104</v>
      </c>
      <c r="E136" s="69">
        <v>0</v>
      </c>
      <c r="F136" s="48"/>
    </row>
    <row r="137" spans="1:6" x14ac:dyDescent="0.25">
      <c r="A137" s="42" t="s">
        <v>105</v>
      </c>
      <c r="E137" s="63">
        <v>0</v>
      </c>
      <c r="F137" s="48"/>
    </row>
    <row r="138" spans="1:6" x14ac:dyDescent="0.25">
      <c r="A138" s="42"/>
      <c r="E138" s="65"/>
      <c r="F138" s="48"/>
    </row>
    <row r="139" spans="1:6" x14ac:dyDescent="0.25">
      <c r="A139" s="42"/>
      <c r="E139" s="65"/>
      <c r="F139" s="48"/>
    </row>
    <row r="140" spans="1:6" x14ac:dyDescent="0.25">
      <c r="F140" s="48"/>
    </row>
    <row r="141" spans="1:6" x14ac:dyDescent="0.25">
      <c r="A141" s="3" t="s">
        <v>106</v>
      </c>
      <c r="F141" s="48"/>
    </row>
    <row r="142" spans="1:6" x14ac:dyDescent="0.25">
      <c r="F142" s="48"/>
    </row>
    <row r="143" spans="1:6" x14ac:dyDescent="0.25">
      <c r="A143" s="42" t="s">
        <v>107</v>
      </c>
      <c r="E143" s="63">
        <v>3075027.06</v>
      </c>
      <c r="F143" s="48"/>
    </row>
    <row r="144" spans="1:6" x14ac:dyDescent="0.25">
      <c r="A144" s="42" t="s">
        <v>108</v>
      </c>
      <c r="E144" s="63">
        <v>3075027.0635999995</v>
      </c>
      <c r="F144" s="70"/>
    </row>
    <row r="145" spans="1:6" x14ac:dyDescent="0.25">
      <c r="A145" s="42" t="s">
        <v>109</v>
      </c>
      <c r="E145" s="62">
        <v>3075027.0636</v>
      </c>
      <c r="F145" s="48"/>
    </row>
    <row r="146" spans="1:6" x14ac:dyDescent="0.25">
      <c r="A146" s="71" t="s">
        <v>110</v>
      </c>
      <c r="B146" s="71"/>
      <c r="C146" s="71"/>
      <c r="D146" s="71"/>
      <c r="E146" s="62">
        <v>0</v>
      </c>
    </row>
    <row r="147" spans="1:6" x14ac:dyDescent="0.25">
      <c r="A147" s="42" t="s">
        <v>111</v>
      </c>
      <c r="E147" s="63">
        <v>3075027.0636</v>
      </c>
      <c r="F147" s="48"/>
    </row>
    <row r="148" spans="1:6" x14ac:dyDescent="0.25">
      <c r="F148" s="48"/>
    </row>
    <row r="149" spans="1:6" x14ac:dyDescent="0.25">
      <c r="A149" s="42" t="s">
        <v>112</v>
      </c>
      <c r="D149" s="72"/>
      <c r="E149" s="65">
        <v>3075027.0635999995</v>
      </c>
      <c r="F149" s="48"/>
    </row>
    <row r="150" spans="1:6" x14ac:dyDescent="0.25">
      <c r="F150" s="48"/>
    </row>
    <row r="151" spans="1:6" x14ac:dyDescent="0.25">
      <c r="A151" s="3" t="s">
        <v>113</v>
      </c>
      <c r="F151" s="48"/>
    </row>
    <row r="152" spans="1:6" x14ac:dyDescent="0.25">
      <c r="F152" s="48"/>
    </row>
    <row r="153" spans="1:6" x14ac:dyDescent="0.25">
      <c r="A153" s="42" t="s">
        <v>114</v>
      </c>
      <c r="E153" s="73">
        <v>2.3712251600000001E-2</v>
      </c>
      <c r="F153" s="48"/>
    </row>
    <row r="154" spans="1:6" x14ac:dyDescent="0.25">
      <c r="A154" s="42" t="s">
        <v>115</v>
      </c>
      <c r="E154" s="74">
        <v>39.691738000000001</v>
      </c>
      <c r="F154" s="48"/>
    </row>
    <row r="155" spans="1:6" x14ac:dyDescent="0.25">
      <c r="F155" s="48"/>
    </row>
    <row r="156" spans="1:6" x14ac:dyDescent="0.25">
      <c r="D156" s="57" t="s">
        <v>43</v>
      </c>
      <c r="E156" s="57" t="s">
        <v>42</v>
      </c>
      <c r="F156" s="48"/>
    </row>
    <row r="157" spans="1:6" x14ac:dyDescent="0.25">
      <c r="A157" s="42" t="s">
        <v>116</v>
      </c>
      <c r="D157" s="63">
        <v>334047.21000000002</v>
      </c>
      <c r="E157" s="3">
        <v>26</v>
      </c>
      <c r="F157" s="75"/>
    </row>
    <row r="158" spans="1:6" x14ac:dyDescent="0.25">
      <c r="A158" s="42" t="s">
        <v>117</v>
      </c>
      <c r="D158" s="69">
        <v>454070.68</v>
      </c>
      <c r="F158" s="48"/>
    </row>
    <row r="159" spans="1:6" x14ac:dyDescent="0.25">
      <c r="A159" s="3" t="s">
        <v>118</v>
      </c>
      <c r="D159" s="65">
        <v>-120023.46999999997</v>
      </c>
    </row>
    <row r="160" spans="1:6" x14ac:dyDescent="0.25">
      <c r="A160" s="42" t="s">
        <v>119</v>
      </c>
      <c r="D160" s="63">
        <v>677350952.54999995</v>
      </c>
      <c r="F160" s="75"/>
    </row>
    <row r="161" spans="1:6" x14ac:dyDescent="0.25">
      <c r="F161" s="75"/>
    </row>
    <row r="162" spans="1:6" x14ac:dyDescent="0.25">
      <c r="A162" s="42" t="s">
        <v>120</v>
      </c>
      <c r="D162" s="76">
        <v>4.8350318000000003E-3</v>
      </c>
      <c r="F162" s="75"/>
    </row>
    <row r="163" spans="1:6" x14ac:dyDescent="0.25">
      <c r="A163" s="42" t="s">
        <v>121</v>
      </c>
      <c r="D163" s="76">
        <v>6.1227317E-3</v>
      </c>
      <c r="F163" s="75"/>
    </row>
    <row r="164" spans="1:6" x14ac:dyDescent="0.25">
      <c r="A164" s="42" t="s">
        <v>122</v>
      </c>
      <c r="D164" s="76">
        <v>4.3844419000000001E-3</v>
      </c>
      <c r="F164" s="75"/>
    </row>
    <row r="165" spans="1:6" x14ac:dyDescent="0.25">
      <c r="A165" s="42" t="s">
        <v>123</v>
      </c>
      <c r="D165" s="76">
        <v>-2.1263447472507726E-3</v>
      </c>
      <c r="F165" s="48"/>
    </row>
    <row r="166" spans="1:6" x14ac:dyDescent="0.25">
      <c r="A166" s="42" t="s">
        <v>124</v>
      </c>
      <c r="D166" s="73">
        <v>3.3039651631873068E-3</v>
      </c>
      <c r="F166" s="48"/>
    </row>
    <row r="167" spans="1:6" x14ac:dyDescent="0.25">
      <c r="A167" s="42"/>
      <c r="F167" s="48"/>
    </row>
    <row r="168" spans="1:6" x14ac:dyDescent="0.25">
      <c r="A168" s="42" t="s">
        <v>125</v>
      </c>
      <c r="D168" s="65">
        <v>6223852.1800000006</v>
      </c>
      <c r="F168" s="48"/>
    </row>
    <row r="169" spans="1:6" x14ac:dyDescent="0.25">
      <c r="A169" s="42"/>
      <c r="F169" s="48"/>
    </row>
    <row r="170" spans="1:6" ht="36" x14ac:dyDescent="0.25">
      <c r="A170" s="42" t="s">
        <v>126</v>
      </c>
      <c r="D170" s="57" t="s">
        <v>43</v>
      </c>
      <c r="E170" s="57" t="s">
        <v>42</v>
      </c>
      <c r="F170" s="77" t="s">
        <v>127</v>
      </c>
    </row>
    <row r="171" spans="1:6" x14ac:dyDescent="0.25">
      <c r="A171" s="46" t="s">
        <v>128</v>
      </c>
      <c r="D171" s="62">
        <v>4360551.0599999996</v>
      </c>
      <c r="E171" s="78">
        <v>264</v>
      </c>
      <c r="F171" s="76">
        <v>6.697892852368186E-3</v>
      </c>
    </row>
    <row r="172" spans="1:6" x14ac:dyDescent="0.25">
      <c r="A172" s="46" t="s">
        <v>129</v>
      </c>
      <c r="D172" s="62">
        <v>1044685.62</v>
      </c>
      <c r="E172" s="78">
        <v>66</v>
      </c>
      <c r="F172" s="76">
        <v>1.6046578175304815E-3</v>
      </c>
    </row>
    <row r="173" spans="1:6" x14ac:dyDescent="0.25">
      <c r="A173" s="46" t="s">
        <v>130</v>
      </c>
      <c r="D173" s="21">
        <v>196983.72</v>
      </c>
      <c r="E173" s="79">
        <v>14</v>
      </c>
      <c r="F173" s="76">
        <v>3.0257089805087531E-4</v>
      </c>
    </row>
    <row r="174" spans="1:6" x14ac:dyDescent="0.25">
      <c r="A174" s="46" t="s">
        <v>131</v>
      </c>
      <c r="D174" s="80">
        <v>0</v>
      </c>
      <c r="E174" s="81">
        <v>0</v>
      </c>
      <c r="F174" s="82">
        <v>0</v>
      </c>
    </row>
    <row r="175" spans="1:6" x14ac:dyDescent="0.25">
      <c r="A175" s="42" t="s">
        <v>132</v>
      </c>
      <c r="D175" s="83">
        <v>5602220.3999999994</v>
      </c>
      <c r="E175" s="84">
        <v>344</v>
      </c>
      <c r="F175" s="85">
        <v>8.6051215679495419E-3</v>
      </c>
    </row>
    <row r="176" spans="1:6" x14ac:dyDescent="0.25">
      <c r="A176" s="42"/>
      <c r="D176" s="62"/>
      <c r="E176" s="78"/>
      <c r="F176" s="48"/>
    </row>
    <row r="177" spans="1:6" x14ac:dyDescent="0.25">
      <c r="A177" s="42" t="s">
        <v>133</v>
      </c>
      <c r="D177" s="76"/>
      <c r="E177" s="76"/>
      <c r="F177" s="75"/>
    </row>
    <row r="178" spans="1:6" x14ac:dyDescent="0.25">
      <c r="A178" s="42" t="s">
        <v>134</v>
      </c>
      <c r="D178" s="76">
        <v>1.9825601E-3</v>
      </c>
      <c r="E178" s="76">
        <v>2.0092672E-3</v>
      </c>
      <c r="F178" s="75"/>
    </row>
    <row r="179" spans="1:6" x14ac:dyDescent="0.25">
      <c r="A179" s="42" t="s">
        <v>135</v>
      </c>
      <c r="D179" s="76">
        <v>1.7121317E-3</v>
      </c>
      <c r="E179" s="76">
        <v>1.5412812999999999E-3</v>
      </c>
      <c r="F179" s="75"/>
    </row>
    <row r="180" spans="1:6" x14ac:dyDescent="0.25">
      <c r="A180" s="42" t="s">
        <v>136</v>
      </c>
      <c r="D180" s="76">
        <v>1.3939025E-3</v>
      </c>
      <c r="E180" s="76">
        <v>1.3795445000000001E-3</v>
      </c>
      <c r="F180" s="75"/>
    </row>
    <row r="181" spans="1:6" x14ac:dyDescent="0.25">
      <c r="A181" s="42" t="s">
        <v>137</v>
      </c>
      <c r="D181" s="76">
        <v>1.9072287155813567E-3</v>
      </c>
      <c r="E181" s="76">
        <v>1.7242494126775438E-3</v>
      </c>
      <c r="F181" s="48"/>
    </row>
    <row r="182" spans="1:6" x14ac:dyDescent="0.25">
      <c r="A182" s="42" t="s">
        <v>138</v>
      </c>
      <c r="D182" s="76">
        <v>1.7489557538953393E-3</v>
      </c>
      <c r="E182" s="76">
        <v>1.6635856031693859E-3</v>
      </c>
      <c r="F182" s="48"/>
    </row>
    <row r="183" spans="1:6" x14ac:dyDescent="0.25">
      <c r="F183" s="48"/>
    </row>
    <row r="184" spans="1:6" x14ac:dyDescent="0.25">
      <c r="A184" s="3" t="s">
        <v>139</v>
      </c>
      <c r="F184" s="48"/>
    </row>
    <row r="185" spans="1:6" x14ac:dyDescent="0.25">
      <c r="F185" s="48"/>
    </row>
    <row r="186" spans="1:6" x14ac:dyDescent="0.25">
      <c r="A186" s="42" t="s">
        <v>140</v>
      </c>
      <c r="F186" s="48"/>
    </row>
    <row r="187" spans="1:6" x14ac:dyDescent="0.25">
      <c r="A187" s="42" t="s">
        <v>141</v>
      </c>
      <c r="E187" s="50"/>
      <c r="F187" s="48"/>
    </row>
    <row r="188" spans="1:6" x14ac:dyDescent="0.25">
      <c r="A188" s="42" t="s">
        <v>142</v>
      </c>
      <c r="E188" s="86" t="s">
        <v>155</v>
      </c>
      <c r="F188" s="48"/>
    </row>
    <row r="189" spans="1:6" x14ac:dyDescent="0.25">
      <c r="A189" s="42"/>
      <c r="E189" s="86"/>
      <c r="F189" s="48"/>
    </row>
    <row r="190" spans="1:6" x14ac:dyDescent="0.25">
      <c r="A190" s="42" t="s">
        <v>143</v>
      </c>
      <c r="E190" s="68"/>
      <c r="F190" s="48"/>
    </row>
    <row r="191" spans="1:6" x14ac:dyDescent="0.25">
      <c r="A191" s="42" t="s">
        <v>144</v>
      </c>
      <c r="E191" s="68"/>
      <c r="F191" s="48"/>
    </row>
    <row r="192" spans="1:6" x14ac:dyDescent="0.25">
      <c r="A192" s="42" t="s">
        <v>145</v>
      </c>
      <c r="E192" s="86"/>
      <c r="F192" s="48"/>
    </row>
    <row r="193" spans="1:6" x14ac:dyDescent="0.25">
      <c r="A193" s="42" t="s">
        <v>146</v>
      </c>
      <c r="E193" s="86" t="s">
        <v>155</v>
      </c>
      <c r="F193" s="48"/>
    </row>
    <row r="194" spans="1:6" x14ac:dyDescent="0.25">
      <c r="A194" s="42"/>
      <c r="E194" s="68"/>
      <c r="F194" s="48"/>
    </row>
    <row r="195" spans="1:6" x14ac:dyDescent="0.25">
      <c r="A195" s="42" t="s">
        <v>147</v>
      </c>
      <c r="E195" s="68"/>
      <c r="F195" s="48"/>
    </row>
    <row r="196" spans="1:6" x14ac:dyDescent="0.25">
      <c r="A196" s="42" t="s">
        <v>148</v>
      </c>
      <c r="E196" s="86" t="s">
        <v>155</v>
      </c>
      <c r="F196" s="48"/>
    </row>
    <row r="197" spans="1:6" x14ac:dyDescent="0.25">
      <c r="A197" s="42"/>
      <c r="E197" s="68"/>
      <c r="F197" s="48"/>
    </row>
    <row r="198" spans="1:6" x14ac:dyDescent="0.25">
      <c r="A198" s="42" t="s">
        <v>149</v>
      </c>
      <c r="E198" s="68"/>
      <c r="F198" s="48"/>
    </row>
    <row r="199" spans="1:6" x14ac:dyDescent="0.25">
      <c r="A199" s="42" t="s">
        <v>150</v>
      </c>
      <c r="E199" s="86" t="s">
        <v>155</v>
      </c>
      <c r="F199" s="48"/>
    </row>
    <row r="200" spans="1:6" x14ac:dyDescent="0.25">
      <c r="A200" s="42"/>
      <c r="E200" s="68"/>
      <c r="F200" s="48"/>
    </row>
    <row r="201" spans="1:6" x14ac:dyDescent="0.25">
      <c r="A201" s="42" t="s">
        <v>151</v>
      </c>
      <c r="E201" s="68"/>
      <c r="F201" s="48"/>
    </row>
    <row r="202" spans="1:6" x14ac:dyDescent="0.25">
      <c r="A202" s="42" t="s">
        <v>152</v>
      </c>
      <c r="E202" s="86" t="s">
        <v>155</v>
      </c>
      <c r="F202" s="48"/>
    </row>
    <row r="203" spans="1:6" x14ac:dyDescent="0.25">
      <c r="A203" s="42"/>
      <c r="E203" s="86"/>
      <c r="F203" s="48"/>
    </row>
    <row r="204" spans="1:6" x14ac:dyDescent="0.25">
      <c r="A204" s="42" t="s">
        <v>153</v>
      </c>
      <c r="E204" s="68"/>
    </row>
    <row r="205" spans="1:6" x14ac:dyDescent="0.25">
      <c r="A205" s="42" t="s">
        <v>154</v>
      </c>
      <c r="E205" s="86" t="s">
        <v>155</v>
      </c>
      <c r="F205" s="45"/>
    </row>
    <row r="208" spans="1:6" x14ac:dyDescent="0.25">
      <c r="F208" s="45"/>
    </row>
    <row r="209" spans="6:6" x14ac:dyDescent="0.25">
      <c r="F209" s="45"/>
    </row>
    <row r="210" spans="6:6" x14ac:dyDescent="0.25">
      <c r="F210" s="45"/>
    </row>
    <row r="211" spans="6:6" x14ac:dyDescent="0.25">
      <c r="F211" s="45"/>
    </row>
    <row r="212" spans="6:6" x14ac:dyDescent="0.25">
      <c r="F212" s="45"/>
    </row>
    <row r="213" spans="6:6" x14ac:dyDescent="0.25">
      <c r="F213" s="45"/>
    </row>
    <row r="214" spans="6:6" x14ac:dyDescent="0.25">
      <c r="F214" s="45"/>
    </row>
    <row r="215" spans="6:6" x14ac:dyDescent="0.25">
      <c r="F215" s="45"/>
    </row>
    <row r="216" spans="6:6" x14ac:dyDescent="0.25">
      <c r="F216" s="45"/>
    </row>
    <row r="217" spans="6:6" x14ac:dyDescent="0.25">
      <c r="F217" s="45"/>
    </row>
    <row r="218" spans="6:6" x14ac:dyDescent="0.25">
      <c r="F218" s="45"/>
    </row>
    <row r="219" spans="6:6" x14ac:dyDescent="0.25">
      <c r="F219" s="45"/>
    </row>
    <row r="220" spans="6:6" x14ac:dyDescent="0.25">
      <c r="F220" s="45"/>
    </row>
    <row r="221" spans="6:6" x14ac:dyDescent="0.25">
      <c r="F221" s="45"/>
    </row>
    <row r="222" spans="6:6" x14ac:dyDescent="0.25">
      <c r="F222" s="45"/>
    </row>
    <row r="223" spans="6:6" x14ac:dyDescent="0.25">
      <c r="F223" s="45"/>
    </row>
    <row r="224" spans="6:6" x14ac:dyDescent="0.25">
      <c r="F224" s="45"/>
    </row>
    <row r="225" spans="6:6" x14ac:dyDescent="0.25">
      <c r="F225" s="45"/>
    </row>
    <row r="226" spans="6:6" x14ac:dyDescent="0.25">
      <c r="F226" s="45"/>
    </row>
    <row r="227" spans="6:6" x14ac:dyDescent="0.25">
      <c r="F227" s="45"/>
    </row>
    <row r="228" spans="6:6" x14ac:dyDescent="0.25">
      <c r="F228" s="45"/>
    </row>
    <row r="229" spans="6:6" x14ac:dyDescent="0.25">
      <c r="F229" s="45"/>
    </row>
    <row r="230" spans="6:6" x14ac:dyDescent="0.25">
      <c r="F230" s="45"/>
    </row>
    <row r="231" spans="6:6" x14ac:dyDescent="0.25">
      <c r="F231" s="45"/>
    </row>
    <row r="232" spans="6:6" x14ac:dyDescent="0.25">
      <c r="F232" s="45"/>
    </row>
    <row r="233" spans="6:6" x14ac:dyDescent="0.25">
      <c r="F233" s="45"/>
    </row>
    <row r="234" spans="6:6" x14ac:dyDescent="0.25">
      <c r="F234" s="45"/>
    </row>
    <row r="235" spans="6:6" x14ac:dyDescent="0.25">
      <c r="F235" s="45"/>
    </row>
    <row r="236" spans="6:6" x14ac:dyDescent="0.25">
      <c r="F236" s="45"/>
    </row>
    <row r="237" spans="6:6" x14ac:dyDescent="0.25">
      <c r="F237" s="45"/>
    </row>
    <row r="238" spans="6:6" x14ac:dyDescent="0.25">
      <c r="F238" s="45"/>
    </row>
    <row r="239" spans="6:6" x14ac:dyDescent="0.25">
      <c r="F239" s="45"/>
    </row>
    <row r="240" spans="6:6" x14ac:dyDescent="0.25">
      <c r="F240" s="45"/>
    </row>
    <row r="241" spans="6:6" x14ac:dyDescent="0.25">
      <c r="F241" s="45"/>
    </row>
    <row r="242" spans="6:6" x14ac:dyDescent="0.25">
      <c r="F242" s="45"/>
    </row>
    <row r="243" spans="6:6" x14ac:dyDescent="0.25">
      <c r="F243" s="45"/>
    </row>
    <row r="244" spans="6:6" x14ac:dyDescent="0.25">
      <c r="F244" s="45"/>
    </row>
    <row r="245" spans="6:6" x14ac:dyDescent="0.25">
      <c r="F245" s="45"/>
    </row>
    <row r="246" spans="6:6" x14ac:dyDescent="0.25">
      <c r="F246" s="45"/>
    </row>
    <row r="247" spans="6:6" x14ac:dyDescent="0.25">
      <c r="F247" s="45"/>
    </row>
    <row r="248" spans="6:6" x14ac:dyDescent="0.25">
      <c r="F248" s="45"/>
    </row>
    <row r="249" spans="6:6" x14ac:dyDescent="0.25">
      <c r="F249" s="45"/>
    </row>
    <row r="250" spans="6:6" x14ac:dyDescent="0.25">
      <c r="F250" s="45"/>
    </row>
    <row r="251" spans="6:6" x14ac:dyDescent="0.25">
      <c r="F251" s="45"/>
    </row>
    <row r="252" spans="6:6" x14ac:dyDescent="0.25">
      <c r="F252" s="45"/>
    </row>
    <row r="253" spans="6:6" x14ac:dyDescent="0.25">
      <c r="F253" s="45"/>
    </row>
    <row r="254" spans="6:6" x14ac:dyDescent="0.25">
      <c r="F254" s="45"/>
    </row>
    <row r="255" spans="6:6" x14ac:dyDescent="0.25">
      <c r="F255" s="45"/>
    </row>
    <row r="256" spans="6:6" x14ac:dyDescent="0.25">
      <c r="F256" s="45"/>
    </row>
    <row r="257" spans="6:6" x14ac:dyDescent="0.25">
      <c r="F257" s="45"/>
    </row>
    <row r="258" spans="6:6" x14ac:dyDescent="0.25">
      <c r="F258" s="45"/>
    </row>
    <row r="259" spans="6:6" x14ac:dyDescent="0.25">
      <c r="F259" s="45"/>
    </row>
    <row r="260" spans="6:6" x14ac:dyDescent="0.25">
      <c r="F260" s="45"/>
    </row>
    <row r="261" spans="6:6" x14ac:dyDescent="0.25">
      <c r="F261" s="45"/>
    </row>
    <row r="262" spans="6:6" x14ac:dyDescent="0.25">
      <c r="F262" s="45"/>
    </row>
    <row r="263" spans="6:6" x14ac:dyDescent="0.25">
      <c r="F263" s="45"/>
    </row>
    <row r="264" spans="6:6" x14ac:dyDescent="0.25">
      <c r="F264" s="45"/>
    </row>
    <row r="265" spans="6:6" x14ac:dyDescent="0.25">
      <c r="F265" s="45"/>
    </row>
    <row r="266" spans="6:6" x14ac:dyDescent="0.25">
      <c r="F266" s="45"/>
    </row>
    <row r="267" spans="6:6" x14ac:dyDescent="0.25">
      <c r="F267" s="45"/>
    </row>
    <row r="268" spans="6:6" x14ac:dyDescent="0.25">
      <c r="F268" s="45"/>
    </row>
    <row r="269" spans="6:6" x14ac:dyDescent="0.25">
      <c r="F269" s="45"/>
    </row>
    <row r="270" spans="6:6" x14ac:dyDescent="0.25">
      <c r="F270" s="45"/>
    </row>
    <row r="271" spans="6:6" x14ac:dyDescent="0.25">
      <c r="F271" s="45"/>
    </row>
    <row r="272" spans="6:6" x14ac:dyDescent="0.25">
      <c r="F272" s="45"/>
    </row>
    <row r="273" spans="6:6" x14ac:dyDescent="0.25">
      <c r="F273" s="45"/>
    </row>
    <row r="274" spans="6:6" x14ac:dyDescent="0.25">
      <c r="F274" s="45"/>
    </row>
    <row r="275" spans="6:6" x14ac:dyDescent="0.25">
      <c r="F275" s="45"/>
    </row>
    <row r="276" spans="6:6" x14ac:dyDescent="0.25">
      <c r="F276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Dec 17</vt:lpstr>
      <vt:lpstr>Nov 17</vt:lpstr>
      <vt:lpstr>Oct 17</vt:lpstr>
      <vt:lpstr>Sep 17</vt:lpstr>
      <vt:lpstr>Aug 17</vt:lpstr>
      <vt:lpstr>Jul 17</vt:lpstr>
      <vt:lpstr>Jun 17</vt:lpstr>
      <vt:lpstr>May 17</vt:lpstr>
      <vt:lpstr>Apr 17</vt:lpstr>
      <vt:lpstr>Mar 17</vt:lpstr>
      <vt:lpstr>Feb 17</vt:lpstr>
      <vt:lpstr>Jan 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2018-01-12T15:03:51Z</dcterms:modified>
</cp:coreProperties>
</file>