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ec 17" sheetId="12" r:id="rId1"/>
    <sheet name="Nov 17" sheetId="11" r:id="rId2"/>
    <sheet name="Oct 17" sheetId="10" r:id="rId3"/>
    <sheet name="Sep 17" sheetId="1" r:id="rId4"/>
    <sheet name="Aug 17" sheetId="2" r:id="rId5"/>
    <sheet name="Jul 17" sheetId="3" r:id="rId6"/>
    <sheet name="Jun 17" sheetId="4" r:id="rId7"/>
    <sheet name="May 17" sheetId="5" r:id="rId8"/>
    <sheet name="Apr 17" sheetId="6" r:id="rId9"/>
    <sheet name="Mar 17" sheetId="7" r:id="rId10"/>
    <sheet name="Feb 17" sheetId="8" r:id="rId11"/>
    <sheet name="Jan 17" sheetId="9" r:id="rId12"/>
  </sheets>
  <externalReferences>
    <externalReference r:id="rId13"/>
  </externalReferences>
  <definedNames>
    <definedName name="A1_BegBal">[1]Notes!$C$4</definedName>
    <definedName name="A1_EndBal">[1]Notes!$P$4</definedName>
    <definedName name="A1_FinalDist">[1]Notes!$C$22</definedName>
    <definedName name="A2_BegBal">[1]Notes!$C$5</definedName>
    <definedName name="A2_EndBal">[1]Notes!$P$5</definedName>
    <definedName name="A2_FinalDist">[1]Notes!$C$23</definedName>
    <definedName name="A3_BegBal">[1]Notes!$C$6</definedName>
    <definedName name="A3_EndBal">[1]Notes!$P$6</definedName>
    <definedName name="A3_FinalDist">[1]Notes!$C$24</definedName>
    <definedName name="A3A_EndBal">[1]Notes!$P$6</definedName>
    <definedName name="A3B_BegBal">[1]Notes!#REF!</definedName>
    <definedName name="A3B_EndBal">[1]Notes!#REF!</definedName>
    <definedName name="A3B_FinalDist">[1]Notes!#REF!</definedName>
    <definedName name="A4_BegBal">[1]Notes!$C$7</definedName>
    <definedName name="A4_EndBal">[1]Notes!$P$7</definedName>
    <definedName name="A4_FinalDist">[1]Notes!$C$25</definedName>
    <definedName name="Adj_BegBal">[1]Collateral!$B$8</definedName>
    <definedName name="Adj_EndBal">[1]Collateral!$B$9</definedName>
    <definedName name="Avail_Amt">[1]Waterfall!$C$7</definedName>
    <definedName name="Cert_BegBal">[1]Notes!$C$8</definedName>
    <definedName name="Cert_EndBal">[1]Notes!$P$8</definedName>
    <definedName name="Coll_BegBal">[1]Collateral!$B$4</definedName>
    <definedName name="Coll_EndBal">[1]Collateral!$B$5</definedName>
    <definedName name="Curr_DistDate">[1]Notes!$C$17</definedName>
    <definedName name="Events_of_Default">[1]Waterfall!$B$4</definedName>
    <definedName name="First_DistDate">[1]Notes!$C$15</definedName>
    <definedName name="HTML_CodePage" hidden="1">1252</definedName>
    <definedName name="HTML_Control" hidden="1">{"'Filing Version'!$A$1:$F$168"}</definedName>
    <definedName name="HTML_Control_1" localSheetId="2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>[1]Collateral!$B$6</definedName>
    <definedName name="OC_EndBal">[1]Collateral!$B$7</definedName>
    <definedName name="Officer">#REF!</definedName>
    <definedName name="Prev_DistDate">[1]Notes!$C$16</definedName>
    <definedName name="prinatRAP">#REF!</definedName>
    <definedName name="Res_Fund">[1]Waterfall!$D$7</definedName>
    <definedName name="Rescission">[1]Waterfall!$B$3</definedName>
    <definedName name="test">#REF!</definedName>
    <definedName name="Title">#REF!</definedName>
    <definedName name="wrn.0205." hidden="1">{"0205",#N/A,FALSE,"0205"}</definedName>
    <definedName name="wrn.0205._1" localSheetId="2" hidden="1">{"0205",#N/A,FALSE,"0205"}</definedName>
    <definedName name="wrn.0208." hidden="1">{"0208",#N/A,FALSE,"0205"}</definedName>
    <definedName name="wrn.0208._1" localSheetId="2" hidden="1">{"0208",#N/A,FALSE,"0205"}</definedName>
    <definedName name="wrn.TEST." hidden="1">{"TEST",#N/A,FALSE,"TEST"}</definedName>
    <definedName name="wrn.TEST._1" localSheetId="2" hidden="1">{"TEST",#N/A,FALSE,"TEST"}</definedName>
    <definedName name="wrn.TMPL." hidden="1">{"TMPL",#N/A,FALSE,"TMPL"}</definedName>
    <definedName name="wrn.TMPL._1" localSheetId="2" hidden="1">{"TMPL",#N/A,FALSE,"TMPL"}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5" i="10" l="1"/>
  <c r="E192" i="10"/>
  <c r="E189" i="10"/>
  <c r="E186" i="10"/>
  <c r="E183" i="10"/>
  <c r="E178" i="10"/>
  <c r="E170" i="10"/>
  <c r="D170" i="10"/>
  <c r="E169" i="10"/>
  <c r="D169" i="10"/>
  <c r="E168" i="10"/>
  <c r="D168" i="10"/>
  <c r="D172" i="10" s="1"/>
  <c r="F164" i="10"/>
  <c r="E164" i="10"/>
  <c r="D164" i="10"/>
  <c r="F163" i="10"/>
  <c r="E163" i="10"/>
  <c r="D163" i="10"/>
  <c r="F162" i="10"/>
  <c r="E162" i="10"/>
  <c r="D162" i="10"/>
  <c r="D171" i="10" s="1"/>
  <c r="F161" i="10"/>
  <c r="F165" i="10" s="1"/>
  <c r="E161" i="10"/>
  <c r="E165" i="10" s="1"/>
  <c r="D161" i="10"/>
  <c r="D165" i="10" s="1"/>
  <c r="D158" i="10"/>
  <c r="D154" i="10"/>
  <c r="D153" i="10"/>
  <c r="D152" i="10"/>
  <c r="D156" i="10" s="1"/>
  <c r="D150" i="10"/>
  <c r="D155" i="10" s="1"/>
  <c r="D148" i="10"/>
  <c r="E147" i="10"/>
  <c r="D147" i="10"/>
  <c r="D149" i="10" s="1"/>
  <c r="E144" i="10"/>
  <c r="E143" i="10"/>
  <c r="E137" i="10"/>
  <c r="E136" i="10"/>
  <c r="E135" i="10"/>
  <c r="E134" i="10"/>
  <c r="E139" i="10" s="1"/>
  <c r="E133" i="10"/>
  <c r="E127" i="10"/>
  <c r="E126" i="10"/>
  <c r="E125" i="10"/>
  <c r="E120" i="10"/>
  <c r="E119" i="10"/>
  <c r="E121" i="10" s="1"/>
  <c r="E117" i="10"/>
  <c r="E116" i="10"/>
  <c r="E115" i="10"/>
  <c r="E113" i="10"/>
  <c r="E111" i="10"/>
  <c r="E110" i="10"/>
  <c r="E109" i="10"/>
  <c r="E107" i="10"/>
  <c r="E105" i="10"/>
  <c r="E97" i="10"/>
  <c r="E96" i="10"/>
  <c r="E94" i="10"/>
  <c r="E93" i="10"/>
  <c r="E92" i="10"/>
  <c r="E89" i="10"/>
  <c r="E88" i="10"/>
  <c r="E101" i="10" s="1"/>
  <c r="E86" i="10"/>
  <c r="E100" i="10" s="1"/>
  <c r="E85" i="10"/>
  <c r="E84" i="10"/>
  <c r="E81" i="10"/>
  <c r="E80" i="10"/>
  <c r="E78" i="10"/>
  <c r="E77" i="10"/>
  <c r="E76" i="10"/>
  <c r="E73" i="10"/>
  <c r="E103" i="10" s="1"/>
  <c r="E72" i="10"/>
  <c r="E70" i="10"/>
  <c r="E69" i="10"/>
  <c r="E68" i="10"/>
  <c r="E102" i="10" s="1"/>
  <c r="E64" i="10"/>
  <c r="E63" i="10"/>
  <c r="E62" i="10"/>
  <c r="E59" i="10"/>
  <c r="E56" i="10"/>
  <c r="D51" i="10"/>
  <c r="E171" i="10" s="1"/>
  <c r="E49" i="10"/>
  <c r="E51" i="10" s="1"/>
  <c r="D49" i="10"/>
  <c r="E43" i="10"/>
  <c r="E42" i="10"/>
  <c r="E40" i="10"/>
  <c r="E39" i="10"/>
  <c r="E38" i="10"/>
  <c r="E35" i="10"/>
  <c r="E45" i="10" s="1"/>
  <c r="E55" i="10" s="1"/>
  <c r="E57" i="10" s="1"/>
  <c r="E34" i="10"/>
  <c r="E33" i="10"/>
  <c r="E26" i="10"/>
  <c r="D26" i="10"/>
  <c r="C26" i="10"/>
  <c r="B26" i="10"/>
  <c r="C25" i="10"/>
  <c r="B25" i="10"/>
  <c r="C24" i="10"/>
  <c r="B24" i="10"/>
  <c r="E23" i="10"/>
  <c r="C23" i="10"/>
  <c r="B23" i="10"/>
  <c r="C22" i="10"/>
  <c r="C27" i="10" s="1"/>
  <c r="B22" i="10"/>
  <c r="B27" i="10" s="1"/>
  <c r="E18" i="10"/>
  <c r="D18" i="10"/>
  <c r="C18" i="10"/>
  <c r="E25" i="10" s="1"/>
  <c r="B18" i="10"/>
  <c r="E17" i="10"/>
  <c r="D17" i="10"/>
  <c r="C17" i="10"/>
  <c r="E24" i="10" s="1"/>
  <c r="B17" i="10"/>
  <c r="E16" i="10"/>
  <c r="D16" i="10"/>
  <c r="C16" i="10"/>
  <c r="D23" i="10" s="1"/>
  <c r="B16" i="10"/>
  <c r="F15" i="10"/>
  <c r="E15" i="10"/>
  <c r="E13" i="10" s="1"/>
  <c r="D15" i="10"/>
  <c r="C15" i="10"/>
  <c r="D22" i="10" s="1"/>
  <c r="B15" i="10"/>
  <c r="E14" i="10"/>
  <c r="D14" i="10"/>
  <c r="C14" i="10"/>
  <c r="E22" i="10" s="1"/>
  <c r="B14" i="10"/>
  <c r="D13" i="10"/>
  <c r="E12" i="10"/>
  <c r="D12" i="10"/>
  <c r="E50" i="10" s="1"/>
  <c r="C12" i="10"/>
  <c r="F10" i="10" s="1"/>
  <c r="E11" i="10"/>
  <c r="D11" i="10"/>
  <c r="C11" i="10"/>
  <c r="E10" i="10"/>
  <c r="D10" i="10"/>
  <c r="C10" i="10"/>
  <c r="F6" i="10"/>
  <c r="F5" i="10"/>
  <c r="F4" i="10"/>
  <c r="D4" i="10"/>
  <c r="B4" i="10"/>
  <c r="F3" i="10"/>
  <c r="D3" i="10"/>
  <c r="B3" i="10"/>
  <c r="E172" i="10" l="1"/>
  <c r="F16" i="10"/>
  <c r="F17" i="10"/>
  <c r="D24" i="10"/>
  <c r="D25" i="10"/>
  <c r="C13" i="10"/>
  <c r="F13" i="10" s="1"/>
  <c r="F14" i="10"/>
  <c r="F18" i="10"/>
</calcChain>
</file>

<file path=xl/comments1.xml><?xml version="1.0" encoding="utf-8"?>
<comments xmlns="http://schemas.openxmlformats.org/spreadsheetml/2006/main">
  <authors>
    <author>Author</author>
  </authors>
  <commentList>
    <comment ref="G12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2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<sst xmlns="http://schemas.openxmlformats.org/spreadsheetml/2006/main" count="1962" uniqueCount="151">
  <si>
    <t>Nissan Auto Receivables 2014-B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</si>
  <si>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</si>
  <si>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</si>
  <si>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</si>
  <si>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</si>
  <si>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</si>
  <si>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</si>
  <si>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</si>
  <si>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</si>
  <si>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</si>
  <si>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</si>
  <si>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</si>
  <si>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</si>
  <si>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</si>
  <si>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Total Portfolio</t>
  </si>
  <si>
    <t>Yield Supplement Overcollaterization</t>
  </si>
  <si>
    <t>Total Adjusted Portfolio</t>
  </si>
  <si>
    <t>Total Adjusted Securities</t>
  </si>
  <si>
    <t>Class A-1 Notes</t>
  </si>
  <si>
    <t>Class A-2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</si>
  <si>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</si>
  <si>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</si>
  <si>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</si>
  <si>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</si>
  <si>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</si>
  <si>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</si>
  <si>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</si>
  <si>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</si>
  <si>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</si>
  <si>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</si>
  <si>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</si>
  <si>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</si>
  <si>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</si>
  <si>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</si>
  <si>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</si>
  <si>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</si>
  <si>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</si>
  <si>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</si>
  <si>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Servicer Advances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</si>
  <si>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</si>
  <si>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</si>
  <si>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</si>
  <si>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</si>
  <si>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</si>
  <si>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</si>
  <si>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</si>
  <si>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</si>
  <si>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</si>
  <si>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</si>
  <si>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</si>
  <si>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</si>
  <si>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</si>
  <si>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</si>
  <si>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</si>
  <si>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</si>
  <si>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</si>
  <si>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</si>
  <si>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</si>
  <si>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</si>
  <si>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</si>
  <si>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 Notes Monthly Interest</t>
  </si>
  <si>
    <t>Class A-2 Notes Interest Carryover Shortfall</t>
  </si>
  <si>
    <t>Class A-2 Notes Interest on Interest Carryover Shortfall</t>
  </si>
  <si>
    <t>Class A-2 Notes Monthly Interest Distributable Amount</t>
  </si>
  <si>
    <t>Class A-2 Notes Monthly Interest Paid</t>
  </si>
  <si>
    <t>Change in Class A-2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</si>
  <si>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</si>
  <si>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</si>
  <si>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</si>
  <si>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</si>
  <si>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</si>
  <si>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</si>
  <si>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</si>
  <si>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</si>
  <si>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</si>
  <si>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</si>
  <si>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</si>
  <si>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</si>
  <si>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</si>
  <si>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</si>
  <si>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</si>
  <si>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</si>
  <si>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</si>
  <si>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</si>
  <si>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</si>
  <si>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</si>
  <si>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</si>
  <si>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</si>
  <si>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</si>
  <si>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</si>
  <si>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</si>
  <si>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</si>
  <si>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</si>
  <si>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</si>
  <si>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Seller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</si>
  <si>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</si>
  <si>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</si>
  <si>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</si>
  <si>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</si>
  <si>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</si>
  <si>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</si>
  <si>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</si>
  <si>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</si>
  <si>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</si>
  <si>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</si>
  <si>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</si>
  <si>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</si>
  <si>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</si>
  <si>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</si>
  <si>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</si>
  <si>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</si>
  <si>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</si>
  <si>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</si>
  <si>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</si>
  <si>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</si>
  <si>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</si>
  <si>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</si>
  <si>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</si>
  <si>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</si>
  <si>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</si>
  <si>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</si>
  <si>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</si>
  <si>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</si>
  <si>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</si>
  <si>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</si>
  <si>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</si>
  <si>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</si>
  <si>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</si>
  <si>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</si>
  <si>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</si>
  <si>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</si>
  <si>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</si>
  <si>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VII. STATEMENTS TO NOTEHOLDERS</t>
  </si>
  <si>
    <t xml:space="preserve">1. The amount of the currency Swap Payments and the currency Swap </t>
  </si>
  <si>
    <t xml:space="preserve">Termination Payments, if any, due to the currency Swap Counterparty </t>
  </si>
  <si>
    <t>under the currency Swap Agreement.</t>
  </si>
  <si>
    <t>NO</t>
  </si>
  <si>
    <t>2.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</si>
  <si>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</si>
  <si>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</si>
  <si>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</si>
  <si>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3. Have there been any material modifications, extensions or waivers to </t>
  </si>
  <si>
    <t>Receivables terms, fees, penalties or payments during the Collection Period?</t>
  </si>
  <si>
    <t xml:space="preserve">4. Have there been any material breaches of representations, warranties </t>
  </si>
  <si>
    <t>or covenants contained in the Receivables?</t>
  </si>
  <si>
    <t xml:space="preserve">5. Has there been an issuance of notes or other securities backed by the </t>
  </si>
  <si>
    <t>Receivables?</t>
  </si>
  <si>
    <t xml:space="preserve">6. Has there been a material change in the underwriting, origination or acquisition </t>
  </si>
  <si>
    <t>of Receivables?</t>
  </si>
  <si>
    <t>Principal per $1000                     Face Amount</t>
  </si>
  <si>
    <t>Interest per $1000                   Face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</si>
</sst>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4"/>
      <color indexed="10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indent="5"/>
    </xf>
    <xf numFmtId="15" fontId="3" fillId="0" borderId="0" xfId="0" applyNumberFormat="1" applyFont="1" applyFill="1"/>
    <xf numFmtId="0" fontId="4" fillId="0" borderId="0" xfId="0" applyFont="1" applyAlignment="1"/>
    <xf numFmtId="15" fontId="3" fillId="0" borderId="0" xfId="0" applyNumberFormat="1" applyFont="1" applyAlignment="1">
      <alignment horizontal="center" vertical="center"/>
    </xf>
    <xf numFmtId="1" fontId="3" fillId="0" borderId="0" xfId="0" applyNumberFormat="1" applyFont="1"/>
    <xf numFmtId="0" fontId="6" fillId="0" borderId="0" xfId="3" applyFont="1" applyFill="1" applyBorder="1"/>
    <xf numFmtId="15" fontId="6" fillId="0" borderId="0" xfId="3" applyNumberFormat="1" applyFont="1" applyFill="1" applyBorder="1"/>
    <xf numFmtId="0" fontId="6" fillId="0" borderId="0" xfId="3" applyFont="1" applyBorder="1"/>
    <xf numFmtId="0" fontId="6" fillId="0" borderId="0" xfId="3" applyFont="1" applyBorder="1" applyAlignment="1">
      <alignment horizontal="center" vertical="center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3" applyNumberFormat="1" applyFont="1" applyFill="1" applyBorder="1"/>
    <xf numFmtId="39" fontId="8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8" fillId="0" borderId="0" xfId="1" applyNumberFormat="1" applyFont="1" applyBorder="1"/>
    <xf numFmtId="39" fontId="3" fillId="0" borderId="0" xfId="1" applyNumberFormat="1" applyFont="1" applyBorder="1"/>
    <xf numFmtId="0" fontId="3" fillId="0" borderId="0" xfId="0" applyFont="1" applyFill="1" applyBorder="1" applyAlignment="1">
      <alignment horizontal="left" indent="1"/>
    </xf>
    <xf numFmtId="166" fontId="8" fillId="0" borderId="0" xfId="0" applyNumberFormat="1" applyFont="1" applyFill="1" applyBorder="1"/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5" applyNumberFormat="1" applyFont="1" applyBorder="1"/>
    <xf numFmtId="167" fontId="3" fillId="0" borderId="0" xfId="5" applyNumberFormat="1" applyFont="1" applyBorder="1" applyAlignment="1">
      <alignment horizontal="center" vertical="center"/>
    </xf>
    <xf numFmtId="39" fontId="3" fillId="0" borderId="0" xfId="5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0" fontId="3" fillId="0" borderId="0" xfId="0" applyFont="1" applyBorder="1"/>
    <xf numFmtId="39" fontId="3" fillId="0" borderId="1" xfId="5" applyNumberFormat="1" applyFont="1" applyBorder="1"/>
    <xf numFmtId="169" fontId="3" fillId="0" borderId="0" xfId="5" applyNumberFormat="1" applyFont="1" applyBorder="1"/>
    <xf numFmtId="39" fontId="3" fillId="0" borderId="0" xfId="5" applyNumberFormat="1" applyFont="1"/>
    <xf numFmtId="169" fontId="3" fillId="0" borderId="0" xfId="5" applyNumberFormat="1" applyFont="1"/>
    <xf numFmtId="39" fontId="3" fillId="0" borderId="0" xfId="5" applyNumberFormat="1" applyFont="1" applyAlignment="1">
      <alignment horizontal="center"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3" fillId="0" borderId="0" xfId="0" applyNumberFormat="1" applyFont="1" applyFill="1" applyBorder="1" applyAlignment="1">
      <alignment horizontal="center" vertical="center"/>
    </xf>
    <xf numFmtId="39" fontId="6" fillId="0" borderId="2" xfId="4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39" fontId="3" fillId="0" borderId="0" xfId="5" applyNumberFormat="1" applyFont="1" applyAlignment="1">
      <alignment horizontal="right"/>
    </xf>
    <xf numFmtId="39" fontId="6" fillId="0" borderId="0" xfId="3" applyNumberFormat="1" applyFont="1" applyFill="1" applyAlignment="1">
      <alignment horizontal="right"/>
    </xf>
    <xf numFmtId="39" fontId="6" fillId="0" borderId="3" xfId="3" applyNumberFormat="1" applyFont="1" applyFill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0" fontId="6" fillId="0" borderId="0" xfId="3" applyFont="1"/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39" fontId="6" fillId="0" borderId="0" xfId="3" applyNumberFormat="1" applyFont="1" applyFill="1"/>
    <xf numFmtId="0" fontId="3" fillId="0" borderId="0" xfId="0" applyFont="1" applyAlignment="1">
      <alignment horizontal="left" indent="3"/>
    </xf>
    <xf numFmtId="39" fontId="3" fillId="0" borderId="0" xfId="0" applyNumberFormat="1" applyFont="1"/>
    <xf numFmtId="43" fontId="3" fillId="0" borderId="0" xfId="5" applyFont="1"/>
    <xf numFmtId="43" fontId="6" fillId="0" borderId="0" xfId="4" applyNumberFormat="1" applyFont="1" applyFill="1"/>
    <xf numFmtId="0" fontId="6" fillId="0" borderId="0" xfId="3" applyFont="1" applyFill="1"/>
    <xf numFmtId="39" fontId="6" fillId="0" borderId="2" xfId="3" applyNumberFormat="1" applyFont="1" applyFill="1" applyBorder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indent="1"/>
    </xf>
    <xf numFmtId="10" fontId="3" fillId="0" borderId="0" xfId="0" applyNumberFormat="1" applyFont="1"/>
    <xf numFmtId="10" fontId="6" fillId="0" borderId="0" xfId="3" applyNumberFormat="1" applyFont="1" applyFill="1"/>
    <xf numFmtId="43" fontId="6" fillId="0" borderId="0" xfId="4" applyFont="1" applyFill="1"/>
    <xf numFmtId="10" fontId="3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0" fontId="6" fillId="0" borderId="0" xfId="4" applyNumberFormat="1" applyFont="1" applyFill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4" applyNumberFormat="1" applyFont="1" applyFill="1" applyBorder="1"/>
    <xf numFmtId="10" fontId="3" fillId="0" borderId="0" xfId="7" applyNumberFormat="1" applyFont="1"/>
    <xf numFmtId="0" fontId="6" fillId="0" borderId="0" xfId="3" applyFont="1" applyFill="1" applyAlignment="1">
      <alignment horizontal="right"/>
    </xf>
    <xf numFmtId="0" fontId="10" fillId="0" borderId="0" xfId="0" applyFont="1"/>
    <xf numFmtId="39" fontId="8" fillId="0" borderId="0" xfId="8" applyNumberFormat="1" applyFont="1" applyFill="1" applyBorder="1"/>
    <xf numFmtId="39" fontId="8" fillId="0" borderId="0" xfId="8" applyNumberFormat="1" applyFont="1" applyBorder="1"/>
    <xf numFmtId="39" fontId="3" fillId="0" borderId="0" xfId="8" applyNumberFormat="1" applyFont="1" applyBorder="1"/>
    <xf numFmtId="39" fontId="10" fillId="0" borderId="0" xfId="0" applyNumberFormat="1" applyFont="1"/>
    <xf numFmtId="0" fontId="10" fillId="0" borderId="0" xfId="0" applyFont="1" applyFill="1" applyBorder="1"/>
    <xf numFmtId="39" fontId="10" fillId="0" borderId="0" xfId="8" applyNumberFormat="1" applyFont="1" applyFill="1" applyBorder="1" applyAlignment="1">
      <alignment horizontal="right"/>
    </xf>
    <xf numFmtId="10" fontId="3" fillId="0" borderId="0" xfId="9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5"/>
    <cellStyle name="Comma 3" xfId="8"/>
    <cellStyle name="Comma 3 2" xfId="4"/>
    <cellStyle name="Normal" xfId="0" builtinId="0"/>
    <cellStyle name="Normal 3" xfId="3"/>
    <cellStyle name="Percent" xfId="2" builtinId="5"/>
    <cellStyle name="Percent 2" xfId="7"/>
    <cellStyle name="Percent 3" xfId="9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QPDBABS\Output%20Reports\October%202017%20Outputs\14-BOct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</sheetNames>
    <sheetDataSet>
      <sheetData sheetId="0"/>
      <sheetData sheetId="1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0407_COLLATERAL_BALANCE</v>
          </cell>
          <cell r="D2">
            <v>184120683.09999999</v>
          </cell>
          <cell r="F2" t="str">
            <v>N</v>
          </cell>
        </row>
        <row r="3">
          <cell r="B3" t="str">
            <v>0407_CURRENT_AMT</v>
          </cell>
          <cell r="D3">
            <v>0</v>
          </cell>
          <cell r="F3" t="str">
            <v>N</v>
          </cell>
        </row>
        <row r="4">
          <cell r="B4" t="str">
            <v>0407_CURRENT_CNT</v>
          </cell>
          <cell r="D4">
            <v>1055</v>
          </cell>
          <cell r="F4" t="str">
            <v>N</v>
          </cell>
        </row>
        <row r="5">
          <cell r="B5" t="str">
            <v>0407_DAILY_REMIT</v>
          </cell>
          <cell r="D5">
            <v>13296569.470000001</v>
          </cell>
          <cell r="F5" t="str">
            <v>N</v>
          </cell>
        </row>
        <row r="6">
          <cell r="B6" t="str">
            <v>0407_DELQ_121_PLUS_AMT</v>
          </cell>
          <cell r="D6">
            <v>0</v>
          </cell>
          <cell r="F6" t="str">
            <v>N</v>
          </cell>
        </row>
        <row r="7">
          <cell r="B7" t="str">
            <v>0407_DELQ_121_PLUS_CNT</v>
          </cell>
          <cell r="D7">
            <v>0</v>
          </cell>
          <cell r="F7" t="str">
            <v>N</v>
          </cell>
        </row>
        <row r="8">
          <cell r="B8" t="str">
            <v>0407_DELQ_31_60_AMT</v>
          </cell>
          <cell r="D8">
            <v>2017707.23</v>
          </cell>
          <cell r="F8" t="str">
            <v>N</v>
          </cell>
        </row>
        <row r="9">
          <cell r="B9" t="str">
            <v>0407_DELQ_31_60_CNT</v>
          </cell>
          <cell r="D9">
            <v>172</v>
          </cell>
          <cell r="F9" t="str">
            <v>N</v>
          </cell>
        </row>
        <row r="10">
          <cell r="B10" t="str">
            <v>0407_DELQ_61_90_AMT</v>
          </cell>
          <cell r="D10">
            <v>329856.44</v>
          </cell>
          <cell r="F10" t="str">
            <v>N</v>
          </cell>
        </row>
        <row r="11">
          <cell r="B11" t="str">
            <v>0407_DELQ_61_90_CNT</v>
          </cell>
          <cell r="D11">
            <v>30</v>
          </cell>
          <cell r="F11" t="str">
            <v>N</v>
          </cell>
        </row>
        <row r="12">
          <cell r="B12" t="str">
            <v>0407_DELQ_91_120_AMT</v>
          </cell>
          <cell r="D12">
            <v>53416.61</v>
          </cell>
          <cell r="F12" t="str">
            <v>N</v>
          </cell>
        </row>
        <row r="13">
          <cell r="B13" t="str">
            <v>0407_DELQ_91_120_CNT</v>
          </cell>
          <cell r="D13">
            <v>4</v>
          </cell>
          <cell r="F13" t="str">
            <v>N</v>
          </cell>
        </row>
        <row r="14">
          <cell r="B14" t="str">
            <v>ADM_PURCH_PAY</v>
          </cell>
          <cell r="D14">
            <v>0</v>
          </cell>
          <cell r="F14" t="str">
            <v>N</v>
          </cell>
        </row>
        <row r="15">
          <cell r="B15" t="str">
            <v>COLL_END_DATE</v>
          </cell>
          <cell r="D15">
            <v>0</v>
          </cell>
          <cell r="E15">
            <v>43039</v>
          </cell>
          <cell r="F15" t="str">
            <v>D</v>
          </cell>
        </row>
        <row r="16">
          <cell r="B16" t="str">
            <v>COLLATERAL_COUNT</v>
          </cell>
          <cell r="D16">
            <v>22965</v>
          </cell>
          <cell r="F16" t="str">
            <v>N</v>
          </cell>
        </row>
        <row r="17">
          <cell r="B17" t="str">
            <v>COUNTERPARTY_PMT</v>
          </cell>
          <cell r="D17">
            <v>0</v>
          </cell>
          <cell r="F17" t="str">
            <v>N</v>
          </cell>
        </row>
        <row r="18">
          <cell r="B18" t="str">
            <v>DEBT_SALE_RECOVERIES</v>
          </cell>
          <cell r="D18">
            <v>0</v>
          </cell>
          <cell r="F18" t="str">
            <v>N</v>
          </cell>
        </row>
        <row r="19">
          <cell r="B19" t="str">
            <v>DISTRIBUTION_DATE</v>
          </cell>
          <cell r="D19">
            <v>0</v>
          </cell>
          <cell r="E19">
            <v>43054</v>
          </cell>
          <cell r="F19" t="str">
            <v>D</v>
          </cell>
        </row>
        <row r="20">
          <cell r="B20" t="str">
            <v>EARNING_YIELD_SUPPLEMENT</v>
          </cell>
          <cell r="D20">
            <v>0</v>
          </cell>
          <cell r="F20" t="str">
            <v>N</v>
          </cell>
        </row>
        <row r="21">
          <cell r="B21" t="str">
            <v>EVENT_DEFAULT_A</v>
          </cell>
          <cell r="C21" t="str">
            <v>NO</v>
          </cell>
          <cell r="D21">
            <v>0</v>
          </cell>
          <cell r="F21" t="str">
            <v>C</v>
          </cell>
        </row>
        <row r="22">
          <cell r="B22" t="str">
            <v>EVENT_DEFAULT_B</v>
          </cell>
          <cell r="C22" t="str">
            <v>NO</v>
          </cell>
          <cell r="D22">
            <v>0</v>
          </cell>
          <cell r="F22" t="str">
            <v>N</v>
          </cell>
        </row>
        <row r="23">
          <cell r="B23" t="str">
            <v>EVENT_DEFAULT_C</v>
          </cell>
          <cell r="C23" t="str">
            <v>NO</v>
          </cell>
          <cell r="D23">
            <v>0</v>
          </cell>
          <cell r="F23" t="str">
            <v>N</v>
          </cell>
        </row>
        <row r="24">
          <cell r="B24" t="str">
            <v>EVENT_DEFAULT_D</v>
          </cell>
          <cell r="C24" t="str">
            <v>NO</v>
          </cell>
          <cell r="D24">
            <v>0</v>
          </cell>
          <cell r="F24" t="str">
            <v>N</v>
          </cell>
        </row>
        <row r="25">
          <cell r="B25" t="str">
            <v>EVENT_DEFAULT_E</v>
          </cell>
          <cell r="C25" t="str">
            <v>NO</v>
          </cell>
          <cell r="D25">
            <v>0</v>
          </cell>
          <cell r="F25" t="str">
            <v>N</v>
          </cell>
        </row>
        <row r="26">
          <cell r="B26" t="str">
            <v>INT_ACCRUED_UNPAID</v>
          </cell>
          <cell r="D26">
            <v>0</v>
          </cell>
          <cell r="F26" t="str">
            <v>N</v>
          </cell>
        </row>
        <row r="27">
          <cell r="B27" t="str">
            <v>INT_COLL_ACCT</v>
          </cell>
          <cell r="D27">
            <v>9065.7999999999993</v>
          </cell>
          <cell r="F27" t="str">
            <v>N</v>
          </cell>
        </row>
        <row r="28">
          <cell r="B28" t="str">
            <v>INT_NET_LIQ_PROCEEDS</v>
          </cell>
          <cell r="D28">
            <v>2589</v>
          </cell>
          <cell r="F28" t="str">
            <v>N</v>
          </cell>
        </row>
        <row r="29">
          <cell r="B29" t="str">
            <v>INT_REPURCHASE_PROCEED</v>
          </cell>
          <cell r="D29">
            <v>0</v>
          </cell>
          <cell r="F29" t="str">
            <v>N</v>
          </cell>
        </row>
        <row r="30">
          <cell r="B30" t="str">
            <v>INT_RESERVE_ACCT</v>
          </cell>
          <cell r="D30">
            <v>1750.21</v>
          </cell>
          <cell r="F30" t="str">
            <v>N</v>
          </cell>
        </row>
        <row r="31">
          <cell r="B31" t="str">
            <v>INTEREST_COLLECTIONS</v>
          </cell>
          <cell r="D31">
            <v>472354.67</v>
          </cell>
          <cell r="F31" t="str">
            <v>N</v>
          </cell>
        </row>
        <row r="32">
          <cell r="B32" t="str">
            <v>INVESTEARNEDYSA</v>
          </cell>
          <cell r="D32">
            <v>0</v>
          </cell>
          <cell r="F32" t="str">
            <v>N</v>
          </cell>
        </row>
        <row r="33">
          <cell r="B33" t="str">
            <v>LIBOR_RATE</v>
          </cell>
          <cell r="D33">
            <v>0</v>
          </cell>
          <cell r="F33" t="str">
            <v>N</v>
          </cell>
        </row>
        <row r="34">
          <cell r="B34" t="str">
            <v>LOSS_AMT</v>
          </cell>
          <cell r="D34">
            <v>253107.51</v>
          </cell>
          <cell r="F34" t="str">
            <v>N</v>
          </cell>
        </row>
        <row r="35">
          <cell r="B35" t="str">
            <v>LOSS_CNT</v>
          </cell>
          <cell r="D35">
            <v>21</v>
          </cell>
          <cell r="F35" t="str">
            <v>N</v>
          </cell>
        </row>
        <row r="36">
          <cell r="B36" t="str">
            <v>NET_SWAP_PAYMENTS</v>
          </cell>
          <cell r="D36">
            <v>0</v>
          </cell>
          <cell r="F36" t="str">
            <v>N</v>
          </cell>
        </row>
        <row r="37">
          <cell r="B37" t="str">
            <v>NET_SWAP_RECEIPTS</v>
          </cell>
          <cell r="D37">
            <v>0</v>
          </cell>
          <cell r="F37" t="str">
            <v>N</v>
          </cell>
        </row>
        <row r="38">
          <cell r="B38" t="str">
            <v>OPTIONAL_PURCHASE</v>
          </cell>
          <cell r="D38">
            <v>0</v>
          </cell>
          <cell r="F38" t="str">
            <v>N</v>
          </cell>
        </row>
        <row r="39">
          <cell r="B39" t="str">
            <v>OVERCOLLATERALIZATION_AMT</v>
          </cell>
          <cell r="D39">
            <v>2335666.96</v>
          </cell>
          <cell r="F39" t="str">
            <v>N</v>
          </cell>
        </row>
        <row r="40">
          <cell r="B40" t="str">
            <v>PI_ADV</v>
          </cell>
          <cell r="D40">
            <v>-24984.71</v>
          </cell>
          <cell r="F40" t="str">
            <v>N</v>
          </cell>
        </row>
        <row r="41">
          <cell r="B41" t="str">
            <v>POOL_WAC</v>
          </cell>
          <cell r="D41">
            <v>2.8746606800000001E-2</v>
          </cell>
          <cell r="F41" t="str">
            <v>N</v>
          </cell>
        </row>
        <row r="42">
          <cell r="B42" t="str">
            <v>POOL_WARM</v>
          </cell>
          <cell r="D42">
            <v>23.06934</v>
          </cell>
          <cell r="F42" t="str">
            <v>N</v>
          </cell>
        </row>
        <row r="43">
          <cell r="B43" t="str">
            <v>PRIN_NET_LIQ_PROCEEDS</v>
          </cell>
          <cell r="D43">
            <v>162275.14000000001</v>
          </cell>
          <cell r="F43" t="str">
            <v>N</v>
          </cell>
        </row>
        <row r="44">
          <cell r="B44" t="str">
            <v>PRIN_REPURCHASE_PROCEED</v>
          </cell>
          <cell r="D44">
            <v>0</v>
          </cell>
          <cell r="F44" t="str">
            <v>N</v>
          </cell>
        </row>
        <row r="45">
          <cell r="B45" t="str">
            <v>PRINCIPAL_COLLECTIONS</v>
          </cell>
          <cell r="D45">
            <v>12661342.6</v>
          </cell>
          <cell r="F45" t="str">
            <v>N</v>
          </cell>
        </row>
        <row r="46">
          <cell r="B46" t="str">
            <v>RECEIVED_DATE</v>
          </cell>
          <cell r="D46">
            <v>0</v>
          </cell>
          <cell r="E46">
            <v>43041</v>
          </cell>
          <cell r="F46" t="str">
            <v>D</v>
          </cell>
        </row>
        <row r="47">
          <cell r="B47" t="str">
            <v>RECOVERIES_ADV</v>
          </cell>
          <cell r="D47">
            <v>0</v>
          </cell>
          <cell r="F47" t="str">
            <v>N</v>
          </cell>
        </row>
        <row r="48">
          <cell r="B48" t="str">
            <v>RECOVERY_ADJ</v>
          </cell>
          <cell r="D48">
            <v>0</v>
          </cell>
          <cell r="F48" t="str">
            <v>N</v>
          </cell>
        </row>
        <row r="49">
          <cell r="B49" t="str">
            <v>RESCISSION</v>
          </cell>
          <cell r="C49" t="str">
            <v>NO</v>
          </cell>
          <cell r="D49">
            <v>0</v>
          </cell>
          <cell r="F49" t="str">
            <v>N</v>
          </cell>
        </row>
        <row r="50">
          <cell r="B50" t="str">
            <v>RESERVE_TO_COLL_TRANSFER</v>
          </cell>
          <cell r="D50">
            <v>0</v>
          </cell>
          <cell r="F50" t="str">
            <v>N</v>
          </cell>
        </row>
        <row r="51">
          <cell r="B51" t="str">
            <v>SEN_SWAP_TERM_PAYMENTS</v>
          </cell>
          <cell r="D51">
            <v>0</v>
          </cell>
          <cell r="F51" t="str">
            <v>N</v>
          </cell>
        </row>
        <row r="52">
          <cell r="B52" t="str">
            <v>STMNT_TO_NOTEHLD_1</v>
          </cell>
          <cell r="C52" t="str">
            <v>NO</v>
          </cell>
          <cell r="D52">
            <v>0</v>
          </cell>
          <cell r="F52" t="str">
            <v>N</v>
          </cell>
        </row>
        <row r="53">
          <cell r="B53" t="str">
            <v>STMNT_TO_NOTEHLD_2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STMNT_TO_NOTEHLD_3</v>
          </cell>
          <cell r="C54" t="str">
            <v>NO</v>
          </cell>
          <cell r="D54">
            <v>0</v>
          </cell>
          <cell r="F54" t="str">
            <v>N</v>
          </cell>
        </row>
        <row r="55">
          <cell r="B55" t="str">
            <v>STMNT_TO_NOTEHLD_4</v>
          </cell>
          <cell r="C55" t="str">
            <v>NO</v>
          </cell>
          <cell r="D55">
            <v>0</v>
          </cell>
          <cell r="F55" t="str">
            <v>N</v>
          </cell>
        </row>
        <row r="56">
          <cell r="B56" t="str">
            <v>STMNT_TO_NOTEHLD_5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STMNT_TO_NOTEHLD_6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SUB_SWAP_TERM_PAYMENTS</v>
          </cell>
          <cell r="D58">
            <v>0</v>
          </cell>
          <cell r="F58" t="str">
            <v>N</v>
          </cell>
        </row>
        <row r="59">
          <cell r="B59" t="str">
            <v>SWAP_REPLACEMENT_PROCEEDS</v>
          </cell>
          <cell r="D59">
            <v>0</v>
          </cell>
          <cell r="F59" t="str">
            <v>N</v>
          </cell>
        </row>
        <row r="60">
          <cell r="B60" t="str">
            <v>SWAP_TERM_RECEIPT</v>
          </cell>
          <cell r="D60">
            <v>0</v>
          </cell>
          <cell r="F60" t="str">
            <v>N</v>
          </cell>
        </row>
        <row r="61">
          <cell r="B61" t="str">
            <v>test</v>
          </cell>
          <cell r="D61">
            <v>0</v>
          </cell>
          <cell r="F61" t="str">
            <v>D</v>
          </cell>
        </row>
        <row r="62">
          <cell r="B62" t="str">
            <v>test2</v>
          </cell>
          <cell r="D62">
            <v>0</v>
          </cell>
          <cell r="F62" t="str">
            <v>N</v>
          </cell>
        </row>
        <row r="63">
          <cell r="B63" t="str">
            <v>WARRANT_PAY</v>
          </cell>
          <cell r="D63">
            <v>0</v>
          </cell>
          <cell r="F63" t="str">
            <v>N</v>
          </cell>
        </row>
        <row r="64">
          <cell r="B64" t="str">
            <v>YSA_BALANCE</v>
          </cell>
          <cell r="D64">
            <v>2396274.35</v>
          </cell>
          <cell r="F64" t="str">
            <v>N</v>
          </cell>
        </row>
        <row r="65">
          <cell r="B65" t="str">
            <v>_KeyABSID</v>
          </cell>
          <cell r="C65" t="str">
            <v>R14B</v>
          </cell>
          <cell r="F65" t="str">
            <v>C</v>
          </cell>
        </row>
        <row r="66">
          <cell r="B66" t="str">
            <v>_KeyDate</v>
          </cell>
          <cell r="E66">
            <v>43039</v>
          </cell>
          <cell r="F66" t="str">
            <v>D</v>
          </cell>
        </row>
        <row r="67">
          <cell r="B67" t="str">
            <v>_KeyPeriod</v>
          </cell>
          <cell r="D67">
            <v>34</v>
          </cell>
          <cell r="F67" t="str">
            <v>N</v>
          </cell>
        </row>
      </sheetData>
      <sheetData sheetId="2"/>
      <sheetData sheetId="3"/>
      <sheetData sheetId="4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0407_CUM_LOSS_CNT</v>
          </cell>
          <cell r="D2">
            <v>0</v>
          </cell>
          <cell r="F2" t="str">
            <v>N</v>
          </cell>
        </row>
        <row r="3">
          <cell r="B3" t="str">
            <v>0407_CUM_LOSS_AMT</v>
          </cell>
          <cell r="D3">
            <v>0</v>
          </cell>
          <cell r="F3" t="str">
            <v>N</v>
          </cell>
        </row>
        <row r="4">
          <cell r="B4" t="str">
            <v>0407_COLLATERAL_BALANCE</v>
          </cell>
          <cell r="D4">
            <v>913955005.42999995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42019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42004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41983</v>
          </cell>
          <cell r="F7" t="str">
            <v>D</v>
          </cell>
        </row>
        <row r="8">
          <cell r="B8" t="str">
            <v>NOTEBAL_A1</v>
          </cell>
          <cell r="D8">
            <v>179000000</v>
          </cell>
          <cell r="F8" t="str">
            <v>N</v>
          </cell>
        </row>
        <row r="9">
          <cell r="B9" t="str">
            <v>NOTEBAL_A2</v>
          </cell>
          <cell r="D9">
            <v>243000000</v>
          </cell>
          <cell r="F9" t="str">
            <v>N</v>
          </cell>
        </row>
        <row r="10">
          <cell r="B10" t="str">
            <v>NOTEBAL_A3</v>
          </cell>
          <cell r="D10">
            <v>343000000</v>
          </cell>
          <cell r="F10" t="str">
            <v>N</v>
          </cell>
        </row>
        <row r="11">
          <cell r="B11" t="str">
            <v>NOTEBAL_A4</v>
          </cell>
          <cell r="D11">
            <v>85000000</v>
          </cell>
          <cell r="F11" t="str">
            <v>N</v>
          </cell>
        </row>
        <row r="12">
          <cell r="B12" t="str">
            <v>NOTEBAL_C</v>
          </cell>
          <cell r="D12">
            <v>35416666.649999902</v>
          </cell>
          <cell r="F12" t="str">
            <v>N</v>
          </cell>
        </row>
        <row r="13">
          <cell r="B13" t="str">
            <v>YIELD_SUPPLEMENT_ACCOUNT</v>
          </cell>
          <cell r="D13">
            <v>0</v>
          </cell>
          <cell r="F13" t="str">
            <v>N</v>
          </cell>
        </row>
        <row r="14">
          <cell r="B14" t="str">
            <v>RESERVE_FUND</v>
          </cell>
          <cell r="D14">
            <v>2213541.6699999901</v>
          </cell>
          <cell r="F14" t="str">
            <v>N</v>
          </cell>
        </row>
        <row r="15">
          <cell r="B15" t="str">
            <v>SHORTFALL_INTEREST_A1</v>
          </cell>
          <cell r="D15">
            <v>0</v>
          </cell>
          <cell r="F15" t="str">
            <v>N</v>
          </cell>
        </row>
        <row r="16">
          <cell r="B16" t="str">
            <v>SHORTFALL_INTEREST_A2</v>
          </cell>
          <cell r="D16">
            <v>0</v>
          </cell>
          <cell r="F16" t="str">
            <v>N</v>
          </cell>
        </row>
        <row r="17">
          <cell r="B17" t="str">
            <v>SHORTFALL_INTEREST_A3</v>
          </cell>
          <cell r="D17">
            <v>0</v>
          </cell>
          <cell r="F17" t="str">
            <v>N</v>
          </cell>
        </row>
        <row r="18">
          <cell r="B18" t="str">
            <v>SHORTFALL_INTEREST_A4</v>
          </cell>
          <cell r="D18">
            <v>0</v>
          </cell>
          <cell r="F18" t="str">
            <v>N</v>
          </cell>
        </row>
        <row r="19">
          <cell r="B19" t="str">
            <v>SHORTFALL_CLASS_A1_PRIN</v>
          </cell>
          <cell r="D19">
            <v>0</v>
          </cell>
          <cell r="F19" t="str">
            <v>N</v>
          </cell>
        </row>
        <row r="20">
          <cell r="B20" t="str">
            <v>SHORTFALL_CLASS_A2_PRIN</v>
          </cell>
          <cell r="D20">
            <v>0</v>
          </cell>
          <cell r="F20" t="str">
            <v>N</v>
          </cell>
        </row>
        <row r="21">
          <cell r="B21" t="str">
            <v>SHORTFALL_CLASS_A3_PRIN</v>
          </cell>
          <cell r="D21">
            <v>0</v>
          </cell>
          <cell r="F21" t="str">
            <v>N</v>
          </cell>
        </row>
        <row r="22">
          <cell r="B22" t="str">
            <v>SHORTFALL_CLASS_A4_PRIN</v>
          </cell>
          <cell r="D22">
            <v>0</v>
          </cell>
          <cell r="F22" t="str">
            <v>N</v>
          </cell>
        </row>
        <row r="23">
          <cell r="B23" t="str">
            <v>SHORTFALL_CERT_PRIN</v>
          </cell>
          <cell r="D23">
            <v>0</v>
          </cell>
          <cell r="F23" t="str">
            <v>N</v>
          </cell>
        </row>
        <row r="24">
          <cell r="B24" t="str">
            <v>SHORTFALL_SVC_FEE</v>
          </cell>
          <cell r="D24">
            <v>0</v>
          </cell>
          <cell r="F24" t="str">
            <v>N</v>
          </cell>
        </row>
        <row r="25">
          <cell r="B25" t="str">
            <v>SHORTFALL_SWAP_PAY</v>
          </cell>
          <cell r="D25">
            <v>0</v>
          </cell>
          <cell r="F25" t="str">
            <v>N</v>
          </cell>
        </row>
        <row r="26">
          <cell r="B26" t="str">
            <v>SHORTFALL_SR_SWAP_TRM_PAY</v>
          </cell>
          <cell r="D26">
            <v>0</v>
          </cell>
          <cell r="F26" t="str">
            <v>N</v>
          </cell>
        </row>
        <row r="27">
          <cell r="B27" t="str">
            <v>SHORTFALL_SUB_SWAP_TRM_PA</v>
          </cell>
          <cell r="D27">
            <v>0</v>
          </cell>
          <cell r="F27" t="str">
            <v>N</v>
          </cell>
        </row>
        <row r="28">
          <cell r="B28" t="str">
            <v>NET_LOSS_RATIO_PREV_2ND</v>
          </cell>
          <cell r="D28">
            <v>0</v>
          </cell>
          <cell r="F28" t="str">
            <v>N</v>
          </cell>
        </row>
        <row r="29">
          <cell r="B29" t="str">
            <v>NET_LOSS_RATIO_PREV</v>
          </cell>
          <cell r="D29">
            <v>0</v>
          </cell>
          <cell r="F29" t="str">
            <v>N</v>
          </cell>
        </row>
        <row r="30">
          <cell r="B30" t="str">
            <v>DELQ_RATIO_PREV_2ND</v>
          </cell>
          <cell r="D30">
            <v>0</v>
          </cell>
          <cell r="F30" t="str">
            <v>N</v>
          </cell>
        </row>
        <row r="31">
          <cell r="B31" t="str">
            <v>DELQ_RATIO_PREV</v>
          </cell>
          <cell r="D31">
            <v>0</v>
          </cell>
          <cell r="F31" t="str">
            <v>N</v>
          </cell>
        </row>
        <row r="32">
          <cell r="B32" t="str">
            <v>COLLATERAL_COUNT</v>
          </cell>
          <cell r="D32">
            <v>45559</v>
          </cell>
          <cell r="F32" t="str">
            <v>N</v>
          </cell>
        </row>
        <row r="33">
          <cell r="B33" t="str">
            <v>REIMBURSE_SVC_ADV</v>
          </cell>
          <cell r="D33">
            <v>0</v>
          </cell>
          <cell r="F33" t="str">
            <v>N</v>
          </cell>
        </row>
        <row r="34">
          <cell r="B34" t="str">
            <v>TOTAL_INT_ACCRUAL</v>
          </cell>
          <cell r="D34">
            <v>0</v>
          </cell>
          <cell r="F34" t="str">
            <v>N</v>
          </cell>
        </row>
        <row r="35">
          <cell r="B35" t="str">
            <v>A1_INT_ACCRUAL</v>
          </cell>
          <cell r="D35">
            <v>0</v>
          </cell>
          <cell r="F35" t="str">
            <v>N</v>
          </cell>
        </row>
        <row r="36">
          <cell r="B36" t="str">
            <v>A2_INT_ACCRUAL</v>
          </cell>
          <cell r="D36">
            <v>0</v>
          </cell>
          <cell r="F36" t="str">
            <v>N</v>
          </cell>
        </row>
        <row r="37">
          <cell r="B37" t="str">
            <v>A3_INT_ACCRUAL</v>
          </cell>
          <cell r="D37">
            <v>0</v>
          </cell>
          <cell r="F37" t="str">
            <v>N</v>
          </cell>
        </row>
        <row r="38">
          <cell r="B38" t="str">
            <v>A4_INT_ACCRUAL</v>
          </cell>
          <cell r="D38">
            <v>0</v>
          </cell>
          <cell r="F38" t="str">
            <v>N</v>
          </cell>
        </row>
        <row r="39">
          <cell r="B39" t="str">
            <v>OVERCOLLATERAL_BALANCE</v>
          </cell>
          <cell r="D39">
            <v>28538338.779999997</v>
          </cell>
          <cell r="F39" t="str">
            <v>N</v>
          </cell>
        </row>
        <row r="40">
          <cell r="B40" t="str">
            <v>DELQ_RATIO_PREV_3RD</v>
          </cell>
          <cell r="D40">
            <v>1.4E-3</v>
          </cell>
          <cell r="F40" t="str">
            <v>N</v>
          </cell>
        </row>
        <row r="41">
          <cell r="B41" t="str">
            <v>DELQ_RATIO_PREV_3RD_AMT</v>
          </cell>
          <cell r="D41">
            <v>1.5E-3</v>
          </cell>
          <cell r="F41" t="str">
            <v>N</v>
          </cell>
        </row>
        <row r="42">
          <cell r="B42" t="str">
            <v>DELQ_RATIO_PREV_2ND_AMT</v>
          </cell>
          <cell r="D42">
            <v>1.2999999999999999E-3</v>
          </cell>
          <cell r="E42" t="str">
            <v xml:space="preserve">  </v>
          </cell>
          <cell r="F42" t="str">
            <v>N</v>
          </cell>
        </row>
        <row r="43">
          <cell r="B43" t="str">
            <v>DELQ_RATIO_PREV_AMT</v>
          </cell>
          <cell r="D43">
            <v>1.4E-3</v>
          </cell>
          <cell r="F43" t="str">
            <v>N</v>
          </cell>
        </row>
        <row r="44">
          <cell r="B44" t="str">
            <v>NET_LOSS_RATIO_PREV_3RD</v>
          </cell>
          <cell r="D44">
            <v>6.9999999999999999E-4</v>
          </cell>
          <cell r="F44" t="str">
            <v>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>
            <v>197035133.21000001</v>
          </cell>
          <cell r="C4">
            <v>23479</v>
          </cell>
        </row>
        <row r="5">
          <cell r="B5">
            <v>184120683.09999999</v>
          </cell>
          <cell r="C5">
            <v>22965</v>
          </cell>
        </row>
        <row r="6">
          <cell r="B6">
            <v>2619149.96</v>
          </cell>
        </row>
        <row r="7">
          <cell r="B7">
            <v>2335666.96</v>
          </cell>
        </row>
        <row r="8">
          <cell r="B8">
            <v>194415983.25</v>
          </cell>
        </row>
        <row r="9">
          <cell r="B9">
            <v>181785016.13999999</v>
          </cell>
        </row>
        <row r="15">
          <cell r="B15">
            <v>172</v>
          </cell>
          <cell r="C15">
            <v>2017707.23</v>
          </cell>
          <cell r="D15">
            <v>1.0958612557960904E-2</v>
          </cell>
        </row>
        <row r="16">
          <cell r="B16">
            <v>30</v>
          </cell>
          <cell r="C16">
            <v>329856.44</v>
          </cell>
          <cell r="D16">
            <v>1.7915230078787384E-3</v>
          </cell>
        </row>
        <row r="17">
          <cell r="B17">
            <v>4</v>
          </cell>
          <cell r="C17">
            <v>53416.61</v>
          </cell>
          <cell r="D17">
            <v>2.9011737899640674E-4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21</v>
          </cell>
          <cell r="C19">
            <v>253107.51</v>
          </cell>
        </row>
        <row r="20">
          <cell r="C20">
            <v>4788668.1000000006</v>
          </cell>
        </row>
        <row r="22">
          <cell r="B22">
            <v>2.1629122E-3</v>
          </cell>
          <cell r="C22">
            <v>2.8310942999999998E-3</v>
          </cell>
        </row>
        <row r="23">
          <cell r="B23">
            <v>2.0472111999999998E-3</v>
          </cell>
          <cell r="C23">
            <v>2.6603403999999999E-3</v>
          </cell>
        </row>
        <row r="24">
          <cell r="B24">
            <v>2.1721537999999999E-3</v>
          </cell>
          <cell r="C24">
            <v>3.1633172000000002E-3</v>
          </cell>
        </row>
      </sheetData>
      <sheetData sheetId="13">
        <row r="6">
          <cell r="B6">
            <v>472354.67</v>
          </cell>
        </row>
        <row r="7">
          <cell r="B7">
            <v>0</v>
          </cell>
        </row>
        <row r="15">
          <cell r="B15">
            <v>12661342.6</v>
          </cell>
        </row>
        <row r="16">
          <cell r="B16">
            <v>162275.14000000001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2.8746606800000001E-2</v>
          </cell>
        </row>
        <row r="32">
          <cell r="B32">
            <v>23.06934</v>
          </cell>
        </row>
        <row r="34">
          <cell r="B34">
            <v>7.9502008999999992E-3</v>
          </cell>
        </row>
        <row r="35">
          <cell r="B35">
            <v>6.3594938999999998E-3</v>
          </cell>
        </row>
        <row r="36">
          <cell r="B36">
            <v>-6.0638157999999996E-3</v>
          </cell>
        </row>
      </sheetData>
      <sheetData sheetId="14">
        <row r="4">
          <cell r="B4">
            <v>2213541.6699999901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2213541.6699999901</v>
          </cell>
        </row>
        <row r="8">
          <cell r="B8">
            <v>2213541.6699999901</v>
          </cell>
        </row>
      </sheetData>
      <sheetData sheetId="15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13295972.41</v>
          </cell>
          <cell r="D7">
            <v>2213541.6699999901</v>
          </cell>
        </row>
        <row r="9">
          <cell r="B9">
            <v>0</v>
          </cell>
          <cell r="C9">
            <v>0</v>
          </cell>
        </row>
        <row r="10">
          <cell r="B10">
            <v>164195.94434166668</v>
          </cell>
          <cell r="C10">
            <v>164195.94434166668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68449.37</v>
          </cell>
        </row>
        <row r="16">
          <cell r="C16">
            <v>117583.33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12630967.110000014</v>
          </cell>
        </row>
        <row r="20">
          <cell r="C20">
            <v>0</v>
          </cell>
        </row>
        <row r="21">
          <cell r="C21">
            <v>0</v>
          </cell>
        </row>
      </sheetData>
      <sheetData sheetId="17">
        <row r="4">
          <cell r="B4">
            <v>179000000</v>
          </cell>
          <cell r="C4">
            <v>0</v>
          </cell>
          <cell r="F4">
            <v>2.3E-3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243000000</v>
          </cell>
          <cell r="C5">
            <v>0</v>
          </cell>
          <cell r="F5">
            <v>6.0000000000000001E-3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>
            <v>343000000</v>
          </cell>
          <cell r="C6">
            <v>73999316.599999994</v>
          </cell>
          <cell r="F6">
            <v>1.11E-2</v>
          </cell>
          <cell r="H6">
            <v>68449.37</v>
          </cell>
          <cell r="I6">
            <v>0</v>
          </cell>
          <cell r="J6">
            <v>0</v>
          </cell>
          <cell r="K6">
            <v>68449.37</v>
          </cell>
          <cell r="L6">
            <v>0</v>
          </cell>
          <cell r="M6">
            <v>0</v>
          </cell>
          <cell r="N6">
            <v>12630967.110000014</v>
          </cell>
          <cell r="O6">
            <v>0</v>
          </cell>
          <cell r="P6">
            <v>61368349.48999998</v>
          </cell>
        </row>
        <row r="7">
          <cell r="B7">
            <v>85000000</v>
          </cell>
          <cell r="C7">
            <v>85000000</v>
          </cell>
          <cell r="F7">
            <v>1.66E-2</v>
          </cell>
          <cell r="H7">
            <v>117583.33</v>
          </cell>
          <cell r="I7">
            <v>0</v>
          </cell>
          <cell r="K7">
            <v>117583.33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85000000</v>
          </cell>
        </row>
        <row r="8">
          <cell r="B8">
            <v>35416666.649999902</v>
          </cell>
          <cell r="C8">
            <v>35416666.649999902</v>
          </cell>
          <cell r="F8">
            <v>0</v>
          </cell>
          <cell r="M8">
            <v>0</v>
          </cell>
          <cell r="N8">
            <v>0</v>
          </cell>
          <cell r="O8">
            <v>0</v>
          </cell>
          <cell r="P8">
            <v>35416666.649999902</v>
          </cell>
        </row>
        <row r="14">
          <cell r="C14">
            <v>41983</v>
          </cell>
        </row>
        <row r="15">
          <cell r="C15">
            <v>42019</v>
          </cell>
        </row>
        <row r="16">
          <cell r="C16">
            <v>43024</v>
          </cell>
        </row>
        <row r="17">
          <cell r="C17">
            <v>43054</v>
          </cell>
        </row>
        <row r="18">
          <cell r="C18">
            <v>43008</v>
          </cell>
        </row>
        <row r="19">
          <cell r="C19">
            <v>43039</v>
          </cell>
        </row>
        <row r="22">
          <cell r="C22">
            <v>42353</v>
          </cell>
        </row>
        <row r="23">
          <cell r="C23">
            <v>42901</v>
          </cell>
        </row>
        <row r="24">
          <cell r="C24">
            <v>43600</v>
          </cell>
        </row>
        <row r="25">
          <cell r="C25">
            <v>44270</v>
          </cell>
        </row>
        <row r="28">
          <cell r="C28">
            <v>30</v>
          </cell>
        </row>
        <row r="29">
          <cell r="C29">
            <v>30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66"/>
  <sheetViews>
    <sheetView tabSelected="1" workbookViewId="0">
      <selection activeCell="B7" sqref="B7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  <col min="7" max="7" width="34.5703125" style="8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5"/>
    </row>
    <row r="3" spans="1:13" ht="15.75" customHeight="1" x14ac:dyDescent="0.3">
      <c r="A3" s="2" t="s">
        <v>1</v>
      </c>
      <c r="B3" s="6">
        <v>43100</v>
      </c>
      <c r="C3" s="7" t="s">
        <v>2</v>
      </c>
      <c r="D3" s="3">
        <v>30</v>
      </c>
      <c r="E3" s="3" t="s">
        <v>3</v>
      </c>
      <c r="F3" s="8">
        <v>43070</v>
      </c>
      <c r="G3" s="3"/>
    </row>
    <row r="4" spans="1:13" ht="15.75" customHeight="1" x14ac:dyDescent="0.3">
      <c r="A4" s="2" t="s">
        <v>4</v>
      </c>
      <c r="B4" s="6">
        <v>43116</v>
      </c>
      <c r="C4" s="7" t="s">
        <v>5</v>
      </c>
      <c r="D4" s="9">
        <v>32</v>
      </c>
      <c r="E4" s="3" t="s">
        <v>6</v>
      </c>
      <c r="F4" s="8">
        <v>43100</v>
      </c>
      <c r="G4" s="3"/>
    </row>
    <row r="5" spans="1:13" ht="15.75" customHeight="1" x14ac:dyDescent="0.3">
      <c r="A5" s="2"/>
      <c r="B5" s="2"/>
      <c r="C5" s="5"/>
      <c r="E5" s="3" t="s">
        <v>7</v>
      </c>
      <c r="F5" s="8">
        <v>43084</v>
      </c>
      <c r="G5" s="3"/>
    </row>
    <row r="6" spans="1:13" ht="15.75" customHeight="1" x14ac:dyDescent="0.3">
      <c r="A6" s="2"/>
      <c r="B6" s="2"/>
      <c r="C6" s="5"/>
      <c r="E6" s="3" t="s">
        <v>8</v>
      </c>
      <c r="F6" s="8">
        <v>43116</v>
      </c>
      <c r="G6" s="3"/>
    </row>
    <row r="7" spans="1:13" x14ac:dyDescent="0.25">
      <c r="A7" s="10"/>
      <c r="B7" s="11"/>
      <c r="C7" s="12"/>
      <c r="D7" s="12"/>
      <c r="E7" s="10"/>
      <c r="F7" s="13"/>
    </row>
    <row r="8" spans="1:13" x14ac:dyDescent="0.25">
      <c r="A8" s="10"/>
      <c r="B8" s="10"/>
      <c r="C8" s="12"/>
      <c r="D8" s="12"/>
      <c r="E8" s="10"/>
      <c r="F8" s="13"/>
    </row>
    <row r="9" spans="1:13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13" x14ac:dyDescent="0.25">
      <c r="A10" s="14" t="s">
        <v>14</v>
      </c>
      <c r="B10" s="18"/>
      <c r="C10" s="86">
        <v>913955005.42999995</v>
      </c>
      <c r="D10" s="20">
        <v>172405435.97</v>
      </c>
      <c r="E10" s="21">
        <v>161165377.75999999</v>
      </c>
      <c r="F10" s="22">
        <v>0.18202207370883805</v>
      </c>
      <c r="H10" s="65"/>
      <c r="I10" s="65"/>
      <c r="J10" s="65"/>
      <c r="K10" s="65"/>
      <c r="L10" s="65"/>
      <c r="M10" s="65"/>
    </row>
    <row r="11" spans="1:13" x14ac:dyDescent="0.25">
      <c r="A11" s="14" t="s">
        <v>15</v>
      </c>
      <c r="B11" s="18"/>
      <c r="C11" s="87">
        <v>28538338.779999997</v>
      </c>
      <c r="D11" s="20">
        <v>2086231.85</v>
      </c>
      <c r="E11" s="21">
        <v>1857745.01</v>
      </c>
      <c r="F11" s="22"/>
      <c r="H11" s="65"/>
      <c r="I11" s="65"/>
      <c r="J11" s="65"/>
      <c r="K11" s="65"/>
      <c r="L11" s="65"/>
      <c r="M11" s="65"/>
    </row>
    <row r="12" spans="1:13" x14ac:dyDescent="0.25">
      <c r="A12" s="14" t="s">
        <v>16</v>
      </c>
      <c r="B12" s="18"/>
      <c r="C12" s="88">
        <v>885416666.64999998</v>
      </c>
      <c r="D12" s="20">
        <v>170319204.12</v>
      </c>
      <c r="E12" s="21">
        <v>159307632.75</v>
      </c>
      <c r="F12" s="22"/>
      <c r="H12" s="65"/>
      <c r="I12" s="65"/>
      <c r="J12" s="65"/>
      <c r="K12" s="65"/>
      <c r="L12" s="65"/>
      <c r="M12" s="65"/>
    </row>
    <row r="13" spans="1:13" x14ac:dyDescent="0.25">
      <c r="A13" s="14" t="s">
        <v>17</v>
      </c>
      <c r="B13" s="10"/>
      <c r="C13" s="88">
        <v>885416666.64999986</v>
      </c>
      <c r="D13" s="20">
        <v>170319204.11999989</v>
      </c>
      <c r="E13" s="21">
        <v>159307632.74999988</v>
      </c>
      <c r="F13" s="22">
        <v>0.17992391463868082</v>
      </c>
      <c r="G13" s="89"/>
      <c r="H13" s="39"/>
      <c r="I13" s="65"/>
      <c r="J13" s="65"/>
      <c r="K13" s="65"/>
      <c r="L13" s="65"/>
      <c r="M13" s="65"/>
    </row>
    <row r="14" spans="1:13" x14ac:dyDescent="0.25">
      <c r="A14" s="25" t="s">
        <v>18</v>
      </c>
      <c r="B14" s="26">
        <v>2.3E-3</v>
      </c>
      <c r="C14" s="87">
        <v>179000000</v>
      </c>
      <c r="D14" s="20">
        <v>0</v>
      </c>
      <c r="E14" s="21">
        <v>0</v>
      </c>
      <c r="F14" s="22">
        <v>0</v>
      </c>
      <c r="H14" s="39"/>
      <c r="I14" s="65"/>
      <c r="J14" s="65"/>
      <c r="K14" s="65"/>
      <c r="L14" s="65"/>
      <c r="M14" s="65"/>
    </row>
    <row r="15" spans="1:13" x14ac:dyDescent="0.25">
      <c r="A15" s="25" t="s">
        <v>19</v>
      </c>
      <c r="B15" s="26">
        <v>6.0000000000000001E-3</v>
      </c>
      <c r="C15" s="87">
        <v>243000000</v>
      </c>
      <c r="D15" s="20">
        <v>0</v>
      </c>
      <c r="E15" s="21">
        <v>0</v>
      </c>
      <c r="F15" s="22">
        <v>0</v>
      </c>
      <c r="I15" s="65"/>
      <c r="J15" s="65"/>
      <c r="K15" s="65"/>
      <c r="L15" s="65"/>
      <c r="M15" s="65"/>
    </row>
    <row r="16" spans="1:13" x14ac:dyDescent="0.25">
      <c r="A16" s="25" t="s">
        <v>20</v>
      </c>
      <c r="B16" s="26">
        <v>1.11E-2</v>
      </c>
      <c r="C16" s="87">
        <v>343000000</v>
      </c>
      <c r="D16" s="20">
        <v>49902537.469999999</v>
      </c>
      <c r="E16" s="21">
        <v>38890966.099999994</v>
      </c>
      <c r="F16" s="22">
        <v>0.11338474081632652</v>
      </c>
      <c r="I16" s="65"/>
      <c r="J16" s="65"/>
      <c r="K16" s="65"/>
      <c r="L16" s="65"/>
      <c r="M16" s="65"/>
    </row>
    <row r="17" spans="1:13" x14ac:dyDescent="0.25">
      <c r="A17" s="25" t="s">
        <v>21</v>
      </c>
      <c r="B17" s="26">
        <v>1.66E-2</v>
      </c>
      <c r="C17" s="87">
        <v>85000000</v>
      </c>
      <c r="D17" s="20">
        <v>85000000</v>
      </c>
      <c r="E17" s="21">
        <v>85000000</v>
      </c>
      <c r="F17" s="22">
        <v>1</v>
      </c>
      <c r="I17" s="65"/>
      <c r="J17" s="65"/>
      <c r="K17" s="65"/>
      <c r="L17" s="65"/>
      <c r="M17" s="65"/>
    </row>
    <row r="18" spans="1:13" x14ac:dyDescent="0.25">
      <c r="A18" s="25" t="s">
        <v>22</v>
      </c>
      <c r="B18" s="26">
        <v>0</v>
      </c>
      <c r="C18" s="87">
        <v>35416666.649999902</v>
      </c>
      <c r="D18" s="20">
        <v>35416666.649999902</v>
      </c>
      <c r="E18" s="21">
        <v>35416666.649999902</v>
      </c>
      <c r="F18" s="22">
        <v>1</v>
      </c>
      <c r="I18" s="65"/>
      <c r="J18" s="65"/>
      <c r="K18" s="65"/>
      <c r="L18" s="65"/>
      <c r="M18" s="65"/>
    </row>
    <row r="19" spans="1:13" x14ac:dyDescent="0.25">
      <c r="A19" s="27"/>
      <c r="B19" s="28"/>
      <c r="C19" s="29"/>
      <c r="D19" s="29"/>
      <c r="E19" s="29"/>
      <c r="F19" s="30"/>
    </row>
    <row r="20" spans="1:13" x14ac:dyDescent="0.25">
      <c r="A20" s="27"/>
      <c r="B20" s="28"/>
      <c r="C20" s="29"/>
      <c r="D20" s="29"/>
      <c r="E20" s="29"/>
      <c r="F20" s="31"/>
    </row>
    <row r="21" spans="1:13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13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  <c r="G22" s="89"/>
    </row>
    <row r="23" spans="1:13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13" x14ac:dyDescent="0.25">
      <c r="A24" s="27" t="s">
        <v>20</v>
      </c>
      <c r="B24" s="20">
        <v>11011571.370000005</v>
      </c>
      <c r="C24" s="20">
        <v>46159.85</v>
      </c>
      <c r="D24" s="34">
        <v>32.103706618075819</v>
      </c>
      <c r="E24" s="35">
        <v>0.13457682215743441</v>
      </c>
      <c r="F24" s="31"/>
    </row>
    <row r="25" spans="1:13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13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13" ht="18.75" thickBot="1" x14ac:dyDescent="0.3">
      <c r="A27" s="36" t="s">
        <v>27</v>
      </c>
      <c r="B27" s="37">
        <v>11011571.370000005</v>
      </c>
      <c r="C27" s="37">
        <v>163743.18</v>
      </c>
      <c r="D27" s="38"/>
      <c r="E27" s="29"/>
      <c r="F27" s="31"/>
    </row>
    <row r="28" spans="1:13" x14ac:dyDescent="0.25">
      <c r="B28" s="39"/>
      <c r="C28" s="39"/>
      <c r="D28" s="40"/>
      <c r="E28" s="39"/>
      <c r="F28" s="41"/>
    </row>
    <row r="29" spans="1:13" x14ac:dyDescent="0.25">
      <c r="A29" s="42"/>
      <c r="B29" s="43"/>
      <c r="C29" s="39"/>
      <c r="D29" s="39"/>
      <c r="E29" s="39"/>
      <c r="F29" s="41"/>
    </row>
    <row r="30" spans="1:13" x14ac:dyDescent="0.25">
      <c r="A30" s="3" t="s">
        <v>28</v>
      </c>
      <c r="E30" s="44"/>
    </row>
    <row r="31" spans="1:13" x14ac:dyDescent="0.25">
      <c r="E31" s="44"/>
      <c r="F31" s="45"/>
      <c r="G31" s="90"/>
    </row>
    <row r="32" spans="1:13" x14ac:dyDescent="0.25">
      <c r="A32" s="42" t="s">
        <v>29</v>
      </c>
      <c r="F32" s="45"/>
      <c r="G32" s="90"/>
    </row>
    <row r="33" spans="1:7" x14ac:dyDescent="0.25">
      <c r="A33" s="46" t="s">
        <v>30</v>
      </c>
      <c r="E33" s="47">
        <v>403713.45</v>
      </c>
      <c r="F33" s="48"/>
      <c r="G33" s="91"/>
    </row>
    <row r="34" spans="1:7" x14ac:dyDescent="0.25">
      <c r="A34" s="46" t="s">
        <v>31</v>
      </c>
      <c r="E34" s="49">
        <v>0</v>
      </c>
      <c r="F34" s="48"/>
      <c r="G34" s="91"/>
    </row>
    <row r="35" spans="1:7" x14ac:dyDescent="0.25">
      <c r="A35" s="42" t="s">
        <v>32</v>
      </c>
      <c r="E35" s="47">
        <v>403713.45</v>
      </c>
      <c r="F35" s="48"/>
      <c r="G35" s="91"/>
    </row>
    <row r="36" spans="1:7" x14ac:dyDescent="0.25">
      <c r="E36" s="50"/>
      <c r="F36" s="48"/>
      <c r="G36" s="91"/>
    </row>
    <row r="37" spans="1:7" x14ac:dyDescent="0.25">
      <c r="A37" s="42" t="s">
        <v>33</v>
      </c>
      <c r="E37" s="50"/>
      <c r="F37" s="48"/>
      <c r="G37" s="91"/>
    </row>
    <row r="38" spans="1:7" x14ac:dyDescent="0.25">
      <c r="A38" s="46" t="s">
        <v>34</v>
      </c>
      <c r="E38" s="47">
        <v>11088800.550000001</v>
      </c>
      <c r="F38" s="48"/>
      <c r="G38" s="91"/>
    </row>
    <row r="39" spans="1:7" x14ac:dyDescent="0.25">
      <c r="A39" s="46" t="s">
        <v>35</v>
      </c>
      <c r="E39" s="49">
        <v>0</v>
      </c>
      <c r="F39" s="48"/>
      <c r="G39" s="91"/>
    </row>
    <row r="40" spans="1:7" x14ac:dyDescent="0.25">
      <c r="A40" s="42" t="s">
        <v>36</v>
      </c>
      <c r="E40" s="47">
        <v>11088800.550000001</v>
      </c>
      <c r="F40" s="48"/>
      <c r="G40" s="91"/>
    </row>
    <row r="41" spans="1:7" x14ac:dyDescent="0.25">
      <c r="A41" s="46"/>
      <c r="E41" s="51"/>
      <c r="F41" s="48"/>
      <c r="G41" s="91"/>
    </row>
    <row r="42" spans="1:7" x14ac:dyDescent="0.25">
      <c r="A42" s="42" t="s">
        <v>37</v>
      </c>
      <c r="E42" s="47">
        <v>80067.44</v>
      </c>
      <c r="F42" s="48"/>
      <c r="G42" s="91"/>
    </row>
    <row r="43" spans="1:7" x14ac:dyDescent="0.25">
      <c r="A43" s="42" t="s">
        <v>38</v>
      </c>
      <c r="E43" s="47">
        <v>0</v>
      </c>
      <c r="F43" s="48"/>
      <c r="G43" s="91"/>
    </row>
    <row r="44" spans="1:7" x14ac:dyDescent="0.25">
      <c r="A44" s="42"/>
      <c r="E44" s="52"/>
      <c r="F44" s="48"/>
      <c r="G44" s="91"/>
    </row>
    <row r="45" spans="1:7" ht="18.75" thickBot="1" x14ac:dyDescent="0.3">
      <c r="A45" s="3" t="s">
        <v>39</v>
      </c>
      <c r="E45" s="53">
        <v>11572581.439999999</v>
      </c>
      <c r="F45" s="48"/>
      <c r="G45" s="91"/>
    </row>
    <row r="46" spans="1:7" ht="18.75" thickTop="1" x14ac:dyDescent="0.25">
      <c r="E46" s="54"/>
      <c r="F46" s="48"/>
      <c r="G46" s="91"/>
    </row>
    <row r="47" spans="1:7" x14ac:dyDescent="0.25">
      <c r="A47" s="3" t="s">
        <v>40</v>
      </c>
      <c r="D47" s="55"/>
      <c r="E47" s="56"/>
      <c r="F47" s="48"/>
      <c r="G47" s="91"/>
    </row>
    <row r="48" spans="1:7" x14ac:dyDescent="0.25">
      <c r="D48" s="57" t="s">
        <v>41</v>
      </c>
      <c r="E48" s="57" t="s">
        <v>42</v>
      </c>
      <c r="F48" s="48"/>
      <c r="G48" s="91"/>
    </row>
    <row r="49" spans="1:7" x14ac:dyDescent="0.25">
      <c r="A49" s="42" t="s">
        <v>43</v>
      </c>
      <c r="D49" s="58">
        <v>22484</v>
      </c>
      <c r="E49" s="52">
        <v>170319204.12</v>
      </c>
      <c r="F49" s="48"/>
      <c r="G49" s="91"/>
    </row>
    <row r="50" spans="1:7" x14ac:dyDescent="0.25">
      <c r="A50" s="42" t="s">
        <v>44</v>
      </c>
      <c r="D50" s="59"/>
      <c r="E50" s="49">
        <v>11011571.370000005</v>
      </c>
      <c r="F50" s="48"/>
      <c r="G50" s="91"/>
    </row>
    <row r="51" spans="1:7" x14ac:dyDescent="0.25">
      <c r="A51" s="42"/>
      <c r="D51" s="60">
        <v>22040</v>
      </c>
      <c r="E51" s="61">
        <v>159307632.75</v>
      </c>
      <c r="F51" s="48"/>
      <c r="G51" s="91"/>
    </row>
    <row r="52" spans="1:7" x14ac:dyDescent="0.25">
      <c r="F52" s="48"/>
      <c r="G52" s="91"/>
    </row>
    <row r="53" spans="1:7" x14ac:dyDescent="0.25">
      <c r="A53" s="3" t="s">
        <v>45</v>
      </c>
      <c r="E53" s="55"/>
      <c r="F53" s="48"/>
      <c r="G53" s="91"/>
    </row>
    <row r="54" spans="1:7" x14ac:dyDescent="0.25">
      <c r="F54" s="48"/>
      <c r="G54" s="91"/>
    </row>
    <row r="55" spans="1:7" x14ac:dyDescent="0.25">
      <c r="A55" s="42" t="s">
        <v>39</v>
      </c>
      <c r="E55" s="62">
        <v>11572581.439999999</v>
      </c>
      <c r="F55" s="48"/>
      <c r="G55" s="91"/>
    </row>
    <row r="56" spans="1:7" x14ac:dyDescent="0.25">
      <c r="A56" s="42" t="s">
        <v>46</v>
      </c>
      <c r="E56" s="62">
        <v>0</v>
      </c>
      <c r="F56" s="48"/>
      <c r="G56" s="91"/>
    </row>
    <row r="57" spans="1:7" x14ac:dyDescent="0.25">
      <c r="A57" s="42" t="s">
        <v>47</v>
      </c>
      <c r="E57" s="63">
        <v>11572581.439999999</v>
      </c>
      <c r="F57" s="48"/>
      <c r="G57" s="91"/>
    </row>
    <row r="58" spans="1:7" x14ac:dyDescent="0.25">
      <c r="F58" s="48"/>
      <c r="G58" s="91"/>
    </row>
    <row r="59" spans="1:7" x14ac:dyDescent="0.25">
      <c r="A59" s="42" t="s">
        <v>48</v>
      </c>
      <c r="E59" s="39">
        <v>0</v>
      </c>
      <c r="F59" s="48"/>
      <c r="G59" s="91"/>
    </row>
    <row r="60" spans="1:7" x14ac:dyDescent="0.25">
      <c r="F60" s="48"/>
      <c r="G60" s="91"/>
    </row>
    <row r="61" spans="1:7" x14ac:dyDescent="0.25">
      <c r="A61" s="42" t="s">
        <v>49</v>
      </c>
      <c r="F61" s="48"/>
      <c r="G61" s="91"/>
    </row>
    <row r="62" spans="1:7" x14ac:dyDescent="0.25">
      <c r="A62" s="46" t="s">
        <v>50</v>
      </c>
      <c r="E62" s="62">
        <v>143671.20000000001</v>
      </c>
      <c r="F62" s="48"/>
      <c r="G62" s="91"/>
    </row>
    <row r="63" spans="1:7" x14ac:dyDescent="0.25">
      <c r="A63" s="46" t="s">
        <v>51</v>
      </c>
      <c r="E63" s="62">
        <v>143671.20000000001</v>
      </c>
      <c r="F63" s="48"/>
      <c r="G63" s="91"/>
    </row>
    <row r="64" spans="1:7" x14ac:dyDescent="0.25">
      <c r="A64" s="46" t="s">
        <v>52</v>
      </c>
      <c r="E64" s="63">
        <v>0</v>
      </c>
      <c r="F64" s="48"/>
      <c r="G64" s="91"/>
    </row>
    <row r="65" spans="1:7" x14ac:dyDescent="0.25">
      <c r="F65" s="48"/>
      <c r="G65" s="91"/>
    </row>
    <row r="66" spans="1:7" x14ac:dyDescent="0.25">
      <c r="A66" s="42" t="s">
        <v>53</v>
      </c>
      <c r="F66" s="48"/>
      <c r="G66" s="91"/>
    </row>
    <row r="67" spans="1:7" x14ac:dyDescent="0.25">
      <c r="A67" s="46" t="s">
        <v>54</v>
      </c>
      <c r="F67" s="48"/>
      <c r="G67" s="91"/>
    </row>
    <row r="68" spans="1:7" x14ac:dyDescent="0.25">
      <c r="A68" s="64" t="s">
        <v>55</v>
      </c>
      <c r="E68" s="62">
        <v>0</v>
      </c>
      <c r="F68" s="48"/>
      <c r="G68" s="91"/>
    </row>
    <row r="69" spans="1:7" x14ac:dyDescent="0.25">
      <c r="A69" s="64" t="s">
        <v>56</v>
      </c>
      <c r="E69" s="62">
        <v>0</v>
      </c>
      <c r="F69" s="48"/>
      <c r="G69" s="91"/>
    </row>
    <row r="70" spans="1:7" x14ac:dyDescent="0.25">
      <c r="A70" s="64" t="s">
        <v>57</v>
      </c>
      <c r="E70" s="62">
        <v>0</v>
      </c>
      <c r="F70" s="48"/>
      <c r="G70" s="91"/>
    </row>
    <row r="71" spans="1:7" x14ac:dyDescent="0.25">
      <c r="A71" s="64"/>
      <c r="E71" s="62"/>
      <c r="F71" s="48"/>
      <c r="G71" s="91"/>
    </row>
    <row r="72" spans="1:7" x14ac:dyDescent="0.25">
      <c r="A72" s="64" t="s">
        <v>58</v>
      </c>
      <c r="E72" s="62">
        <v>0</v>
      </c>
      <c r="F72" s="48"/>
      <c r="G72" s="91"/>
    </row>
    <row r="73" spans="1:7" x14ac:dyDescent="0.25">
      <c r="A73" s="64" t="s">
        <v>59</v>
      </c>
      <c r="E73" s="62">
        <v>0</v>
      </c>
      <c r="F73" s="48"/>
      <c r="G73" s="91"/>
    </row>
    <row r="74" spans="1:7" x14ac:dyDescent="0.25">
      <c r="F74" s="48"/>
      <c r="G74" s="91"/>
    </row>
    <row r="75" spans="1:7" x14ac:dyDescent="0.25">
      <c r="A75" s="46" t="s">
        <v>60</v>
      </c>
      <c r="F75" s="48"/>
      <c r="G75" s="91"/>
    </row>
    <row r="76" spans="1:7" x14ac:dyDescent="0.25">
      <c r="A76" s="64" t="s">
        <v>61</v>
      </c>
      <c r="E76" s="62">
        <v>0</v>
      </c>
      <c r="F76" s="48"/>
      <c r="G76" s="91"/>
    </row>
    <row r="77" spans="1:7" x14ac:dyDescent="0.25">
      <c r="A77" s="64" t="s">
        <v>62</v>
      </c>
      <c r="E77" s="62">
        <v>0</v>
      </c>
      <c r="F77" s="48"/>
      <c r="G77" s="91"/>
    </row>
    <row r="78" spans="1:7" x14ac:dyDescent="0.25">
      <c r="A78" s="64" t="s">
        <v>63</v>
      </c>
      <c r="E78" s="62">
        <v>0</v>
      </c>
      <c r="F78" s="48"/>
      <c r="G78" s="91"/>
    </row>
    <row r="79" spans="1:7" x14ac:dyDescent="0.25">
      <c r="A79" s="64"/>
      <c r="E79" s="62"/>
      <c r="F79" s="48"/>
      <c r="G79" s="91"/>
    </row>
    <row r="80" spans="1:7" x14ac:dyDescent="0.25">
      <c r="A80" s="64" t="s">
        <v>64</v>
      </c>
      <c r="E80" s="62">
        <v>0</v>
      </c>
      <c r="F80" s="48"/>
      <c r="G80" s="91"/>
    </row>
    <row r="81" spans="1:7" x14ac:dyDescent="0.25">
      <c r="A81" s="64" t="s">
        <v>65</v>
      </c>
      <c r="E81" s="62">
        <v>0</v>
      </c>
      <c r="F81" s="48"/>
      <c r="G81" s="91"/>
    </row>
    <row r="82" spans="1:7" x14ac:dyDescent="0.25">
      <c r="A82" s="64"/>
      <c r="F82" s="48"/>
      <c r="G82" s="91"/>
    </row>
    <row r="83" spans="1:7" x14ac:dyDescent="0.25">
      <c r="A83" s="46" t="s">
        <v>66</v>
      </c>
      <c r="F83" s="48"/>
      <c r="G83" s="91"/>
    </row>
    <row r="84" spans="1:7" x14ac:dyDescent="0.25">
      <c r="A84" s="64" t="s">
        <v>67</v>
      </c>
      <c r="E84" s="62">
        <v>0</v>
      </c>
      <c r="F84" s="48"/>
      <c r="G84" s="91"/>
    </row>
    <row r="85" spans="1:7" x14ac:dyDescent="0.25">
      <c r="A85" s="64" t="s">
        <v>68</v>
      </c>
      <c r="E85" s="62">
        <v>0</v>
      </c>
      <c r="F85" s="48"/>
      <c r="G85" s="91"/>
    </row>
    <row r="86" spans="1:7" x14ac:dyDescent="0.25">
      <c r="A86" s="64" t="s">
        <v>69</v>
      </c>
      <c r="E86" s="62">
        <v>46159.85</v>
      </c>
      <c r="F86" s="48"/>
      <c r="G86" s="91"/>
    </row>
    <row r="87" spans="1:7" x14ac:dyDescent="0.25">
      <c r="A87" s="64"/>
      <c r="E87" s="62"/>
      <c r="F87" s="48"/>
      <c r="G87" s="91"/>
    </row>
    <row r="88" spans="1:7" x14ac:dyDescent="0.25">
      <c r="A88" s="64" t="s">
        <v>70</v>
      </c>
      <c r="E88" s="62">
        <v>46159.85</v>
      </c>
      <c r="F88" s="48"/>
      <c r="G88" s="91"/>
    </row>
    <row r="89" spans="1:7" x14ac:dyDescent="0.25">
      <c r="A89" s="64" t="s">
        <v>71</v>
      </c>
      <c r="E89" s="62">
        <v>0</v>
      </c>
      <c r="F89" s="48"/>
      <c r="G89" s="91"/>
    </row>
    <row r="90" spans="1:7" x14ac:dyDescent="0.25">
      <c r="F90" s="48"/>
      <c r="G90" s="91"/>
    </row>
    <row r="91" spans="1:7" x14ac:dyDescent="0.25">
      <c r="A91" s="46" t="s">
        <v>72</v>
      </c>
      <c r="F91" s="48"/>
      <c r="G91" s="91"/>
    </row>
    <row r="92" spans="1:7" x14ac:dyDescent="0.25">
      <c r="A92" s="64" t="s">
        <v>73</v>
      </c>
      <c r="E92" s="62">
        <v>0</v>
      </c>
      <c r="F92" s="48"/>
      <c r="G92" s="91"/>
    </row>
    <row r="93" spans="1:7" x14ac:dyDescent="0.25">
      <c r="A93" s="64" t="s">
        <v>74</v>
      </c>
      <c r="E93" s="62">
        <v>0</v>
      </c>
      <c r="F93" s="48"/>
      <c r="G93" s="91"/>
    </row>
    <row r="94" spans="1:7" x14ac:dyDescent="0.25">
      <c r="A94" s="64" t="s">
        <v>75</v>
      </c>
      <c r="E94" s="62">
        <v>117583.33</v>
      </c>
      <c r="F94" s="48"/>
      <c r="G94" s="91"/>
    </row>
    <row r="95" spans="1:7" x14ac:dyDescent="0.25">
      <c r="A95" s="64"/>
      <c r="E95" s="62"/>
      <c r="F95" s="48"/>
      <c r="G95" s="91"/>
    </row>
    <row r="96" spans="1:7" x14ac:dyDescent="0.25">
      <c r="A96" s="64" t="s">
        <v>76</v>
      </c>
      <c r="E96" s="62">
        <v>117583.33</v>
      </c>
      <c r="F96" s="48"/>
      <c r="G96" s="91"/>
    </row>
    <row r="97" spans="1:7" x14ac:dyDescent="0.25">
      <c r="A97" s="64" t="s">
        <v>77</v>
      </c>
      <c r="E97" s="62">
        <v>0</v>
      </c>
      <c r="F97" s="48"/>
      <c r="G97" s="91"/>
    </row>
    <row r="98" spans="1:7" x14ac:dyDescent="0.25">
      <c r="A98" s="64"/>
      <c r="E98" s="39"/>
      <c r="F98" s="48"/>
      <c r="G98" s="91"/>
    </row>
    <row r="99" spans="1:7" x14ac:dyDescent="0.25">
      <c r="A99" s="46" t="s">
        <v>78</v>
      </c>
      <c r="F99" s="48"/>
      <c r="G99" s="91"/>
    </row>
    <row r="100" spans="1:7" x14ac:dyDescent="0.25">
      <c r="A100" s="64" t="s">
        <v>79</v>
      </c>
      <c r="E100" s="63">
        <v>163743.18</v>
      </c>
      <c r="F100" s="48"/>
      <c r="G100" s="91"/>
    </row>
    <row r="101" spans="1:7" x14ac:dyDescent="0.25">
      <c r="A101" s="64" t="s">
        <v>80</v>
      </c>
      <c r="E101" s="63">
        <v>163743.18</v>
      </c>
      <c r="F101" s="48"/>
      <c r="G101" s="91"/>
    </row>
    <row r="102" spans="1:7" x14ac:dyDescent="0.25">
      <c r="A102" s="64" t="s">
        <v>81</v>
      </c>
      <c r="E102" s="63">
        <v>0</v>
      </c>
      <c r="F102" s="48"/>
      <c r="G102" s="91"/>
    </row>
    <row r="103" spans="1:7" x14ac:dyDescent="0.25">
      <c r="A103" s="64" t="s">
        <v>82</v>
      </c>
      <c r="E103" s="63">
        <v>0</v>
      </c>
      <c r="F103" s="48"/>
      <c r="G103" s="91"/>
    </row>
    <row r="104" spans="1:7" x14ac:dyDescent="0.25">
      <c r="F104" s="48"/>
      <c r="G104" s="91"/>
    </row>
    <row r="105" spans="1:7" x14ac:dyDescent="0.25">
      <c r="A105" s="42" t="s">
        <v>83</v>
      </c>
      <c r="E105" s="65">
        <v>11265167.063358333</v>
      </c>
      <c r="F105" s="48"/>
      <c r="G105" s="91"/>
    </row>
    <row r="106" spans="1:7" x14ac:dyDescent="0.25">
      <c r="A106" s="46"/>
      <c r="F106" s="48"/>
      <c r="G106" s="91"/>
    </row>
    <row r="107" spans="1:7" x14ac:dyDescent="0.25">
      <c r="A107" s="42" t="s">
        <v>84</v>
      </c>
      <c r="E107" s="66">
        <v>11011571.370000005</v>
      </c>
      <c r="F107" s="48"/>
      <c r="G107" s="91"/>
    </row>
    <row r="108" spans="1:7" x14ac:dyDescent="0.25">
      <c r="A108" s="42"/>
      <c r="F108" s="48"/>
      <c r="G108" s="91"/>
    </row>
    <row r="109" spans="1:7" x14ac:dyDescent="0.25">
      <c r="A109" s="46" t="s">
        <v>85</v>
      </c>
      <c r="E109" s="62">
        <v>0</v>
      </c>
      <c r="F109" s="48"/>
      <c r="G109" s="91"/>
    </row>
    <row r="110" spans="1:7" x14ac:dyDescent="0.25">
      <c r="A110" s="46" t="s">
        <v>86</v>
      </c>
      <c r="E110" s="67">
        <v>11011571.370000005</v>
      </c>
      <c r="F110" s="48"/>
      <c r="G110" s="91"/>
    </row>
    <row r="111" spans="1:7" x14ac:dyDescent="0.25">
      <c r="A111" s="46" t="s">
        <v>87</v>
      </c>
      <c r="E111" s="63">
        <v>0</v>
      </c>
      <c r="F111" s="48"/>
      <c r="G111" s="91"/>
    </row>
    <row r="112" spans="1:7" x14ac:dyDescent="0.25">
      <c r="A112" s="46"/>
      <c r="E112" s="65"/>
      <c r="F112" s="48"/>
      <c r="G112" s="91"/>
    </row>
    <row r="113" spans="1:7" x14ac:dyDescent="0.25">
      <c r="A113" s="42" t="s">
        <v>88</v>
      </c>
      <c r="E113" s="63">
        <v>0</v>
      </c>
      <c r="F113" s="48"/>
      <c r="G113" s="91"/>
    </row>
    <row r="114" spans="1:7" x14ac:dyDescent="0.25">
      <c r="A114" s="42"/>
      <c r="E114" s="68"/>
      <c r="F114" s="48"/>
      <c r="G114" s="91"/>
    </row>
    <row r="115" spans="1:7" x14ac:dyDescent="0.25">
      <c r="A115" s="46" t="s">
        <v>89</v>
      </c>
      <c r="E115" s="62">
        <v>0</v>
      </c>
      <c r="F115" s="48"/>
      <c r="G115" s="91"/>
    </row>
    <row r="116" spans="1:7" x14ac:dyDescent="0.25">
      <c r="A116" s="46" t="s">
        <v>90</v>
      </c>
      <c r="E116" s="63">
        <v>0</v>
      </c>
      <c r="F116" s="48"/>
      <c r="G116" s="91"/>
    </row>
    <row r="117" spans="1:7" x14ac:dyDescent="0.25">
      <c r="A117" s="46" t="s">
        <v>91</v>
      </c>
      <c r="E117" s="63">
        <v>0</v>
      </c>
      <c r="F117" s="48"/>
      <c r="G117" s="91"/>
    </row>
    <row r="118" spans="1:7" x14ac:dyDescent="0.25">
      <c r="A118" s="46"/>
      <c r="E118" s="65"/>
      <c r="F118" s="48"/>
      <c r="G118" s="91"/>
    </row>
    <row r="119" spans="1:7" x14ac:dyDescent="0.25">
      <c r="A119" s="42" t="s">
        <v>92</v>
      </c>
      <c r="E119" s="63">
        <v>253595.69335832819</v>
      </c>
      <c r="F119" s="48"/>
      <c r="G119" s="91"/>
    </row>
    <row r="120" spans="1:7" x14ac:dyDescent="0.25">
      <c r="A120" s="46" t="s">
        <v>93</v>
      </c>
      <c r="E120" s="62">
        <v>0</v>
      </c>
      <c r="F120" s="48"/>
      <c r="G120" s="91"/>
    </row>
    <row r="121" spans="1:7" x14ac:dyDescent="0.25">
      <c r="A121" s="42" t="s">
        <v>94</v>
      </c>
      <c r="E121" s="63">
        <v>253595.69335832819</v>
      </c>
      <c r="F121" s="48"/>
      <c r="G121" s="91"/>
    </row>
    <row r="122" spans="1:7" x14ac:dyDescent="0.25">
      <c r="F122" s="48"/>
      <c r="G122" s="91"/>
    </row>
    <row r="123" spans="1:7" hidden="1" x14ac:dyDescent="0.25">
      <c r="A123" s="3" t="s">
        <v>95</v>
      </c>
      <c r="F123" s="48"/>
      <c r="G123" s="91"/>
    </row>
    <row r="124" spans="1:7" hidden="1" x14ac:dyDescent="0.25">
      <c r="F124" s="48"/>
      <c r="G124" s="91"/>
    </row>
    <row r="125" spans="1:7" hidden="1" x14ac:dyDescent="0.25">
      <c r="A125" s="42" t="s">
        <v>96</v>
      </c>
      <c r="E125" s="62">
        <v>0</v>
      </c>
      <c r="F125" s="48"/>
      <c r="G125" s="91"/>
    </row>
    <row r="126" spans="1:7" hidden="1" x14ac:dyDescent="0.25">
      <c r="A126" s="42" t="s">
        <v>97</v>
      </c>
      <c r="E126" s="69">
        <v>0</v>
      </c>
      <c r="F126" s="48"/>
      <c r="G126" s="91"/>
    </row>
    <row r="127" spans="1:7" hidden="1" x14ac:dyDescent="0.25">
      <c r="A127" s="42" t="s">
        <v>98</v>
      </c>
      <c r="E127" s="63">
        <v>0</v>
      </c>
      <c r="F127" s="48"/>
      <c r="G127" s="91"/>
    </row>
    <row r="128" spans="1:7" hidden="1" x14ac:dyDescent="0.25">
      <c r="A128" s="42"/>
      <c r="E128" s="65"/>
      <c r="F128" s="48"/>
      <c r="G128" s="91"/>
    </row>
    <row r="129" spans="1:256" hidden="1" x14ac:dyDescent="0.25">
      <c r="A129" s="42"/>
      <c r="E129" s="65"/>
      <c r="F129" s="48"/>
      <c r="G129" s="91"/>
    </row>
    <row r="130" spans="1:256" x14ac:dyDescent="0.25">
      <c r="F130" s="48"/>
      <c r="G130" s="91"/>
    </row>
    <row r="131" spans="1:256" x14ac:dyDescent="0.25">
      <c r="A131" s="3" t="s">
        <v>99</v>
      </c>
      <c r="F131" s="48"/>
      <c r="G131" s="91"/>
    </row>
    <row r="132" spans="1:256" x14ac:dyDescent="0.25">
      <c r="F132" s="48"/>
      <c r="G132" s="91"/>
    </row>
    <row r="133" spans="1:256" x14ac:dyDescent="0.25">
      <c r="A133" s="42" t="s">
        <v>100</v>
      </c>
      <c r="E133" s="63">
        <v>2213541.6699999901</v>
      </c>
      <c r="F133" s="48"/>
      <c r="G133" s="91"/>
    </row>
    <row r="134" spans="1:256" x14ac:dyDescent="0.25">
      <c r="A134" s="42" t="s">
        <v>101</v>
      </c>
      <c r="E134" s="63">
        <v>2213541.6699999901</v>
      </c>
      <c r="F134" s="70"/>
      <c r="G134" s="91"/>
    </row>
    <row r="135" spans="1:256" x14ac:dyDescent="0.25">
      <c r="A135" s="42" t="s">
        <v>102</v>
      </c>
      <c r="E135" s="62">
        <v>2213541.6699999901</v>
      </c>
      <c r="F135" s="48"/>
      <c r="G135" s="91"/>
    </row>
    <row r="136" spans="1:256" s="2" customFormat="1" x14ac:dyDescent="0.25">
      <c r="A136" s="71" t="s">
        <v>103</v>
      </c>
      <c r="B136" s="71"/>
      <c r="C136" s="71"/>
      <c r="D136" s="71"/>
      <c r="E136" s="62">
        <v>0</v>
      </c>
      <c r="F136" s="4"/>
      <c r="G136" s="9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71"/>
      <c r="DS136" s="71"/>
      <c r="DT136" s="71"/>
      <c r="DU136" s="71"/>
      <c r="DV136" s="71"/>
      <c r="DW136" s="71"/>
      <c r="DX136" s="71"/>
      <c r="DY136" s="71"/>
      <c r="DZ136" s="71"/>
      <c r="EA136" s="71"/>
      <c r="EB136" s="71"/>
      <c r="EC136" s="71"/>
      <c r="ED136" s="71"/>
      <c r="EE136" s="71"/>
      <c r="EF136" s="71"/>
      <c r="EG136" s="71"/>
      <c r="EH136" s="71"/>
      <c r="EI136" s="71"/>
      <c r="EJ136" s="71"/>
      <c r="EK136" s="71"/>
      <c r="EL136" s="71"/>
      <c r="EM136" s="71"/>
      <c r="EN136" s="71"/>
      <c r="EO136" s="71"/>
      <c r="EP136" s="71"/>
      <c r="EQ136" s="71"/>
      <c r="ER136" s="71"/>
      <c r="ES136" s="71"/>
      <c r="ET136" s="71"/>
      <c r="EU136" s="71"/>
      <c r="EV136" s="71"/>
      <c r="EW136" s="71"/>
      <c r="EX136" s="71"/>
      <c r="EY136" s="71"/>
      <c r="EZ136" s="71"/>
      <c r="FA136" s="71"/>
      <c r="FB136" s="71"/>
      <c r="FC136" s="71"/>
      <c r="FD136" s="71"/>
      <c r="FE136" s="71"/>
      <c r="FF136" s="71"/>
      <c r="FG136" s="71"/>
      <c r="FH136" s="71"/>
      <c r="FI136" s="71"/>
      <c r="FJ136" s="71"/>
      <c r="FK136" s="71"/>
      <c r="FL136" s="71"/>
      <c r="FM136" s="71"/>
      <c r="FN136" s="71"/>
      <c r="FO136" s="71"/>
      <c r="FP136" s="71"/>
      <c r="FQ136" s="71"/>
      <c r="FR136" s="71"/>
      <c r="FS136" s="71"/>
      <c r="FT136" s="71"/>
      <c r="FU136" s="71"/>
      <c r="FV136" s="71"/>
      <c r="FW136" s="71"/>
      <c r="FX136" s="71"/>
      <c r="FY136" s="71"/>
      <c r="FZ136" s="71"/>
      <c r="GA136" s="71"/>
      <c r="GB136" s="71"/>
      <c r="GC136" s="71"/>
      <c r="GD136" s="71"/>
      <c r="GE136" s="71"/>
      <c r="GF136" s="71"/>
      <c r="GG136" s="71"/>
      <c r="GH136" s="71"/>
      <c r="GI136" s="71"/>
      <c r="GJ136" s="71"/>
      <c r="GK136" s="71"/>
      <c r="GL136" s="71"/>
      <c r="GM136" s="71"/>
      <c r="GN136" s="71"/>
      <c r="GO136" s="71"/>
      <c r="GP136" s="71"/>
      <c r="GQ136" s="71"/>
      <c r="GR136" s="71"/>
      <c r="GS136" s="71"/>
      <c r="GT136" s="71"/>
      <c r="GU136" s="71"/>
      <c r="GV136" s="71"/>
      <c r="GW136" s="71"/>
      <c r="GX136" s="71"/>
      <c r="GY136" s="71"/>
      <c r="GZ136" s="71"/>
      <c r="HA136" s="71"/>
      <c r="HB136" s="71"/>
      <c r="HC136" s="71"/>
      <c r="HD136" s="71"/>
      <c r="HE136" s="71"/>
      <c r="HF136" s="71"/>
      <c r="HG136" s="71"/>
      <c r="HH136" s="71"/>
      <c r="HI136" s="71"/>
      <c r="HJ136" s="71"/>
      <c r="HK136" s="71"/>
      <c r="HL136" s="71"/>
      <c r="HM136" s="71"/>
      <c r="HN136" s="71"/>
      <c r="HO136" s="71"/>
      <c r="HP136" s="71"/>
      <c r="HQ136" s="71"/>
      <c r="HR136" s="71"/>
      <c r="HS136" s="71"/>
      <c r="HT136" s="71"/>
      <c r="HU136" s="71"/>
      <c r="HV136" s="71"/>
      <c r="HW136" s="71"/>
      <c r="HX136" s="71"/>
      <c r="HY136" s="71"/>
      <c r="HZ136" s="71"/>
      <c r="IA136" s="71"/>
      <c r="IB136" s="71"/>
      <c r="IC136" s="71"/>
      <c r="ID136" s="71"/>
      <c r="IE136" s="71"/>
      <c r="IF136" s="71"/>
      <c r="IG136" s="71"/>
      <c r="IH136" s="71"/>
      <c r="II136" s="71"/>
      <c r="IJ136" s="71"/>
      <c r="IK136" s="71"/>
      <c r="IL136" s="71"/>
      <c r="IM136" s="71"/>
      <c r="IN136" s="71"/>
      <c r="IO136" s="71"/>
      <c r="IP136" s="71"/>
      <c r="IQ136" s="71"/>
      <c r="IR136" s="71"/>
      <c r="IS136" s="71"/>
      <c r="IT136" s="71"/>
      <c r="IU136" s="71"/>
      <c r="IV136" s="71"/>
    </row>
    <row r="137" spans="1:256" x14ac:dyDescent="0.25">
      <c r="A137" s="42" t="s">
        <v>104</v>
      </c>
      <c r="E137" s="63">
        <v>2213541.6699999901</v>
      </c>
      <c r="F137" s="48"/>
      <c r="G137" s="91"/>
    </row>
    <row r="138" spans="1:256" x14ac:dyDescent="0.25">
      <c r="F138" s="48"/>
      <c r="G138" s="91"/>
    </row>
    <row r="139" spans="1:256" x14ac:dyDescent="0.25">
      <c r="A139" s="42" t="s">
        <v>105</v>
      </c>
      <c r="D139" s="72"/>
      <c r="E139" s="65">
        <v>2213541.6699999901</v>
      </c>
      <c r="F139" s="48"/>
      <c r="G139" s="91"/>
    </row>
    <row r="140" spans="1:256" x14ac:dyDescent="0.25">
      <c r="F140" s="48"/>
      <c r="G140" s="91"/>
    </row>
    <row r="141" spans="1:256" x14ac:dyDescent="0.25">
      <c r="A141" s="3" t="s">
        <v>106</v>
      </c>
      <c r="F141" s="48"/>
      <c r="G141" s="91"/>
    </row>
    <row r="142" spans="1:256" x14ac:dyDescent="0.25">
      <c r="F142" s="48"/>
      <c r="G142" s="91"/>
    </row>
    <row r="143" spans="1:256" x14ac:dyDescent="0.25">
      <c r="A143" s="42" t="s">
        <v>107</v>
      </c>
      <c r="E143" s="73">
        <v>2.8895374299999999E-2</v>
      </c>
      <c r="F143" s="48"/>
      <c r="G143" s="91"/>
    </row>
    <row r="144" spans="1:256" x14ac:dyDescent="0.25">
      <c r="A144" s="42" t="s">
        <v>108</v>
      </c>
      <c r="E144" s="74">
        <v>21.305342</v>
      </c>
      <c r="F144" s="48"/>
      <c r="G144" s="91"/>
    </row>
    <row r="145" spans="1:7" x14ac:dyDescent="0.25">
      <c r="F145" s="48"/>
      <c r="G145" s="91"/>
    </row>
    <row r="146" spans="1:7" x14ac:dyDescent="0.25">
      <c r="D146" s="57" t="s">
        <v>42</v>
      </c>
      <c r="E146" s="57" t="s">
        <v>41</v>
      </c>
      <c r="F146" s="48"/>
      <c r="G146" s="91"/>
    </row>
    <row r="147" spans="1:7" x14ac:dyDescent="0.25">
      <c r="A147" s="42" t="s">
        <v>109</v>
      </c>
      <c r="D147" s="63">
        <v>151257.66</v>
      </c>
      <c r="E147" s="3">
        <v>16</v>
      </c>
      <c r="F147" s="92"/>
      <c r="G147" s="91"/>
    </row>
    <row r="148" spans="1:7" x14ac:dyDescent="0.25">
      <c r="A148" s="42" t="s">
        <v>110</v>
      </c>
      <c r="D148" s="69">
        <v>80067.44</v>
      </c>
      <c r="F148" s="48"/>
      <c r="G148" s="91"/>
    </row>
    <row r="149" spans="1:7" x14ac:dyDescent="0.25">
      <c r="A149" s="3" t="s">
        <v>111</v>
      </c>
      <c r="D149" s="65">
        <v>71190.22</v>
      </c>
    </row>
    <row r="150" spans="1:7" x14ac:dyDescent="0.25">
      <c r="A150" s="42" t="s">
        <v>112</v>
      </c>
      <c r="D150" s="63">
        <v>172405435.97</v>
      </c>
      <c r="F150" s="92"/>
      <c r="G150" s="91"/>
    </row>
    <row r="151" spans="1:7" x14ac:dyDescent="0.25">
      <c r="F151" s="92"/>
      <c r="G151" s="91"/>
    </row>
    <row r="152" spans="1:7" x14ac:dyDescent="0.25">
      <c r="A152" s="42" t="s">
        <v>113</v>
      </c>
      <c r="D152" s="76">
        <v>-6.0638157999999996E-3</v>
      </c>
      <c r="F152" s="92"/>
      <c r="G152" s="91"/>
    </row>
    <row r="153" spans="1:7" x14ac:dyDescent="0.25">
      <c r="A153" s="42" t="s">
        <v>114</v>
      </c>
      <c r="D153" s="76">
        <v>5.5319497000000002E-3</v>
      </c>
      <c r="F153" s="92"/>
      <c r="G153" s="91"/>
    </row>
    <row r="154" spans="1:7" x14ac:dyDescent="0.25">
      <c r="A154" s="42" t="s">
        <v>115</v>
      </c>
      <c r="D154" s="76">
        <v>-1.8854620000000001E-3</v>
      </c>
      <c r="F154" s="92"/>
      <c r="G154" s="91"/>
    </row>
    <row r="155" spans="1:7" x14ac:dyDescent="0.25">
      <c r="A155" s="42" t="s">
        <v>116</v>
      </c>
      <c r="D155" s="76">
        <v>4.955079491511233E-3</v>
      </c>
      <c r="F155" s="48"/>
      <c r="G155" s="91"/>
    </row>
    <row r="156" spans="1:7" x14ac:dyDescent="0.25">
      <c r="A156" s="42" t="s">
        <v>117</v>
      </c>
      <c r="D156" s="73">
        <v>6.3443784787780839E-4</v>
      </c>
      <c r="F156" s="48"/>
      <c r="G156" s="91"/>
    </row>
    <row r="157" spans="1:7" x14ac:dyDescent="0.25">
      <c r="A157" s="42"/>
      <c r="F157" s="48"/>
      <c r="G157" s="91"/>
    </row>
    <row r="158" spans="1:7" x14ac:dyDescent="0.25">
      <c r="A158" s="42" t="s">
        <v>118</v>
      </c>
      <c r="D158" s="65">
        <v>4830928.9399999995</v>
      </c>
      <c r="F158" s="48"/>
      <c r="G158" s="91"/>
    </row>
    <row r="159" spans="1:7" x14ac:dyDescent="0.25">
      <c r="A159" s="42"/>
      <c r="F159" s="48"/>
      <c r="G159" s="91"/>
    </row>
    <row r="160" spans="1:7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  <c r="G160" s="91"/>
    </row>
    <row r="161" spans="1:7" x14ac:dyDescent="0.25">
      <c r="A161" s="46" t="s">
        <v>121</v>
      </c>
      <c r="D161" s="62">
        <v>2016696.05</v>
      </c>
      <c r="E161" s="78">
        <v>191</v>
      </c>
      <c r="F161" s="79">
        <v>1.2513208966029728E-2</v>
      </c>
      <c r="G161" s="91"/>
    </row>
    <row r="162" spans="1:7" x14ac:dyDescent="0.25">
      <c r="A162" s="46" t="s">
        <v>122</v>
      </c>
      <c r="D162" s="62">
        <v>386325.88</v>
      </c>
      <c r="E162" s="78">
        <v>36</v>
      </c>
      <c r="F162" s="79">
        <v>2.3970773708935091E-3</v>
      </c>
      <c r="G162" s="91"/>
    </row>
    <row r="163" spans="1:7" x14ac:dyDescent="0.25">
      <c r="A163" s="46" t="s">
        <v>123</v>
      </c>
      <c r="D163" s="62">
        <v>60581.67</v>
      </c>
      <c r="E163" s="78">
        <v>5</v>
      </c>
      <c r="F163" s="79">
        <v>3.7589754599908805E-4</v>
      </c>
      <c r="G163" s="91"/>
    </row>
    <row r="164" spans="1:7" x14ac:dyDescent="0.25">
      <c r="A164" s="46" t="s">
        <v>124</v>
      </c>
      <c r="D164" s="80">
        <v>19318.32</v>
      </c>
      <c r="E164" s="81">
        <v>1</v>
      </c>
      <c r="F164" s="82">
        <v>1.1986643948285186E-4</v>
      </c>
      <c r="G164" s="91"/>
    </row>
    <row r="165" spans="1:7" x14ac:dyDescent="0.25">
      <c r="A165" s="42" t="s">
        <v>125</v>
      </c>
      <c r="D165" s="62">
        <v>2482921.92</v>
      </c>
      <c r="E165" s="78">
        <v>233</v>
      </c>
      <c r="F165" s="79">
        <v>1.5406050322405178E-2</v>
      </c>
      <c r="G165" s="91"/>
    </row>
    <row r="166" spans="1:7" x14ac:dyDescent="0.25">
      <c r="D166" s="76"/>
      <c r="E166" s="76"/>
      <c r="F166" s="92"/>
      <c r="G166" s="91"/>
    </row>
    <row r="167" spans="1:7" x14ac:dyDescent="0.25">
      <c r="A167" s="42" t="s">
        <v>126</v>
      </c>
      <c r="D167" s="83"/>
      <c r="E167" s="83"/>
      <c r="F167" s="92"/>
      <c r="G167" s="91"/>
    </row>
    <row r="168" spans="1:7" x14ac:dyDescent="0.25">
      <c r="A168" s="42" t="s">
        <v>127</v>
      </c>
      <c r="D168" s="76">
        <v>3.1633172000000002E-3</v>
      </c>
      <c r="E168" s="76">
        <v>2.1721537999999999E-3</v>
      </c>
      <c r="F168" s="92"/>
      <c r="G168" s="91"/>
    </row>
    <row r="169" spans="1:7" x14ac:dyDescent="0.25">
      <c r="A169" s="42" t="s">
        <v>128</v>
      </c>
      <c r="D169" s="76">
        <v>2.0816404000000002E-3</v>
      </c>
      <c r="E169" s="76">
        <v>1.4805138E-3</v>
      </c>
      <c r="F169" s="92"/>
      <c r="G169" s="91"/>
    </row>
    <row r="170" spans="1:7" x14ac:dyDescent="0.25">
      <c r="A170" s="42" t="s">
        <v>129</v>
      </c>
      <c r="D170" s="76">
        <v>2.4400125999999999E-3</v>
      </c>
      <c r="E170" s="76">
        <v>1.5121863999999999E-3</v>
      </c>
      <c r="F170" s="92"/>
      <c r="G170" s="91"/>
    </row>
    <row r="171" spans="1:7" x14ac:dyDescent="0.25">
      <c r="A171" s="42" t="s">
        <v>130</v>
      </c>
      <c r="D171" s="76">
        <v>2.8928413563754488E-3</v>
      </c>
      <c r="E171" s="76">
        <v>1.9056261343012705E-3</v>
      </c>
      <c r="F171" s="48"/>
      <c r="G171" s="91"/>
    </row>
    <row r="172" spans="1:7" x14ac:dyDescent="0.25">
      <c r="A172" s="42" t="s">
        <v>131</v>
      </c>
      <c r="D172" s="76">
        <v>2.6444528890938622E-3</v>
      </c>
      <c r="E172" s="76">
        <v>1.7676200335753176E-3</v>
      </c>
      <c r="F172" s="48"/>
      <c r="G172" s="91"/>
    </row>
    <row r="173" spans="1:7" x14ac:dyDescent="0.25">
      <c r="F173" s="48"/>
      <c r="G173" s="91"/>
    </row>
    <row r="174" spans="1:7" x14ac:dyDescent="0.25">
      <c r="A174" s="3" t="s">
        <v>132</v>
      </c>
      <c r="F174" s="48"/>
      <c r="G174" s="91"/>
    </row>
    <row r="175" spans="1:7" x14ac:dyDescent="0.25">
      <c r="F175" s="48"/>
      <c r="G175" s="91"/>
    </row>
    <row r="176" spans="1:7" x14ac:dyDescent="0.25">
      <c r="A176" s="42" t="s">
        <v>133</v>
      </c>
      <c r="F176" s="48"/>
      <c r="G176" s="91"/>
    </row>
    <row r="177" spans="1:7" x14ac:dyDescent="0.25">
      <c r="A177" s="42" t="s">
        <v>134</v>
      </c>
      <c r="E177" s="50"/>
      <c r="F177" s="48"/>
      <c r="G177" s="91"/>
    </row>
    <row r="178" spans="1:7" x14ac:dyDescent="0.25">
      <c r="A178" s="42" t="s">
        <v>135</v>
      </c>
      <c r="E178" s="84" t="s">
        <v>136</v>
      </c>
      <c r="F178" s="48"/>
      <c r="G178" s="91"/>
    </row>
    <row r="179" spans="1:7" x14ac:dyDescent="0.25">
      <c r="A179" s="42"/>
      <c r="E179" s="84"/>
      <c r="F179" s="48"/>
      <c r="G179" s="91"/>
    </row>
    <row r="180" spans="1:7" x14ac:dyDescent="0.25">
      <c r="A180" s="42" t="s">
        <v>137</v>
      </c>
      <c r="E180" s="68"/>
      <c r="F180" s="48"/>
      <c r="G180" s="91"/>
    </row>
    <row r="181" spans="1:7" x14ac:dyDescent="0.25">
      <c r="A181" s="42" t="s">
        <v>138</v>
      </c>
      <c r="E181" s="68"/>
      <c r="F181" s="48"/>
      <c r="G181" s="91"/>
    </row>
    <row r="182" spans="1:7" x14ac:dyDescent="0.25">
      <c r="A182" s="42" t="s">
        <v>139</v>
      </c>
      <c r="E182" s="84"/>
      <c r="F182" s="48"/>
      <c r="G182" s="91"/>
    </row>
    <row r="183" spans="1:7" x14ac:dyDescent="0.25">
      <c r="A183" s="42" t="s">
        <v>140</v>
      </c>
      <c r="E183" s="84" t="s">
        <v>136</v>
      </c>
      <c r="F183" s="48"/>
      <c r="G183" s="91"/>
    </row>
    <row r="184" spans="1:7" x14ac:dyDescent="0.25">
      <c r="A184" s="42"/>
      <c r="E184" s="68"/>
      <c r="F184" s="48"/>
      <c r="G184" s="91"/>
    </row>
    <row r="185" spans="1:7" x14ac:dyDescent="0.25">
      <c r="A185" s="42" t="s">
        <v>141</v>
      </c>
      <c r="E185" s="68"/>
      <c r="F185" s="48"/>
      <c r="G185" s="91"/>
    </row>
    <row r="186" spans="1:7" x14ac:dyDescent="0.25">
      <c r="A186" s="42" t="s">
        <v>142</v>
      </c>
      <c r="E186" s="84" t="s">
        <v>136</v>
      </c>
      <c r="F186" s="48"/>
      <c r="G186" s="91"/>
    </row>
    <row r="187" spans="1:7" x14ac:dyDescent="0.25">
      <c r="A187" s="42"/>
      <c r="E187" s="68"/>
      <c r="F187" s="48"/>
      <c r="G187" s="91"/>
    </row>
    <row r="188" spans="1:7" x14ac:dyDescent="0.25">
      <c r="A188" s="42" t="s">
        <v>143</v>
      </c>
      <c r="E188" s="68"/>
      <c r="F188" s="48"/>
      <c r="G188" s="91"/>
    </row>
    <row r="189" spans="1:7" x14ac:dyDescent="0.25">
      <c r="A189" s="42" t="s">
        <v>144</v>
      </c>
      <c r="E189" s="84" t="s">
        <v>136</v>
      </c>
      <c r="F189" s="48"/>
      <c r="G189" s="91"/>
    </row>
    <row r="190" spans="1:7" x14ac:dyDescent="0.25">
      <c r="A190" s="42"/>
      <c r="E190" s="68"/>
      <c r="F190" s="48"/>
      <c r="G190" s="91"/>
    </row>
    <row r="191" spans="1:7" x14ac:dyDescent="0.25">
      <c r="A191" s="42" t="s">
        <v>145</v>
      </c>
      <c r="E191" s="68"/>
      <c r="F191" s="48"/>
      <c r="G191" s="91"/>
    </row>
    <row r="192" spans="1:7" x14ac:dyDescent="0.25">
      <c r="A192" s="42" t="s">
        <v>146</v>
      </c>
      <c r="E192" s="84" t="s">
        <v>136</v>
      </c>
      <c r="F192" s="48"/>
      <c r="G192" s="91"/>
    </row>
    <row r="193" spans="1:7" x14ac:dyDescent="0.25">
      <c r="A193" s="42"/>
      <c r="E193" s="84"/>
      <c r="F193" s="48"/>
      <c r="G193" s="91"/>
    </row>
    <row r="194" spans="1:7" x14ac:dyDescent="0.25">
      <c r="A194" s="42" t="s">
        <v>147</v>
      </c>
      <c r="E194" s="68"/>
      <c r="G194" s="91"/>
    </row>
    <row r="195" spans="1:7" x14ac:dyDescent="0.25">
      <c r="A195" s="42" t="s">
        <v>148</v>
      </c>
      <c r="E195" s="84" t="s">
        <v>136</v>
      </c>
      <c r="F195" s="45"/>
      <c r="G195" s="91"/>
    </row>
    <row r="196" spans="1:7" x14ac:dyDescent="0.25">
      <c r="G196" s="90"/>
    </row>
    <row r="197" spans="1:7" x14ac:dyDescent="0.25">
      <c r="G197" s="90"/>
    </row>
    <row r="198" spans="1:7" x14ac:dyDescent="0.25">
      <c r="F198" s="45"/>
      <c r="G198" s="90"/>
    </row>
    <row r="199" spans="1:7" x14ac:dyDescent="0.25">
      <c r="F199" s="45"/>
      <c r="G199" s="90"/>
    </row>
    <row r="200" spans="1:7" x14ac:dyDescent="0.25">
      <c r="F200" s="45"/>
      <c r="G200" s="90"/>
    </row>
    <row r="201" spans="1:7" x14ac:dyDescent="0.25">
      <c r="F201" s="45"/>
      <c r="G201" s="90"/>
    </row>
    <row r="202" spans="1:7" x14ac:dyDescent="0.25">
      <c r="F202" s="45"/>
      <c r="G202" s="90"/>
    </row>
    <row r="203" spans="1:7" x14ac:dyDescent="0.25">
      <c r="F203" s="45"/>
      <c r="G203" s="90"/>
    </row>
    <row r="204" spans="1:7" x14ac:dyDescent="0.25">
      <c r="F204" s="45"/>
      <c r="G204" s="90"/>
    </row>
    <row r="205" spans="1:7" x14ac:dyDescent="0.25">
      <c r="F205" s="45"/>
      <c r="G205" s="90"/>
    </row>
    <row r="206" spans="1:7" x14ac:dyDescent="0.25">
      <c r="F206" s="45"/>
      <c r="G206" s="90"/>
    </row>
    <row r="207" spans="1:7" x14ac:dyDescent="0.25">
      <c r="F207" s="45"/>
      <c r="G207" s="90"/>
    </row>
    <row r="208" spans="1:7" x14ac:dyDescent="0.25">
      <c r="F208" s="45"/>
      <c r="G208" s="90"/>
    </row>
    <row r="209" spans="6:7" x14ac:dyDescent="0.25">
      <c r="F209" s="45"/>
      <c r="G209" s="90"/>
    </row>
    <row r="210" spans="6:7" x14ac:dyDescent="0.25">
      <c r="F210" s="45"/>
      <c r="G210" s="90"/>
    </row>
    <row r="211" spans="6:7" x14ac:dyDescent="0.25">
      <c r="F211" s="45"/>
      <c r="G211" s="90"/>
    </row>
    <row r="212" spans="6:7" x14ac:dyDescent="0.25">
      <c r="F212" s="45"/>
      <c r="G212" s="90"/>
    </row>
    <row r="213" spans="6:7" x14ac:dyDescent="0.25">
      <c r="F213" s="45"/>
      <c r="G213" s="90"/>
    </row>
    <row r="214" spans="6:7" x14ac:dyDescent="0.25">
      <c r="F214" s="45"/>
      <c r="G214" s="90"/>
    </row>
    <row r="215" spans="6:7" x14ac:dyDescent="0.25">
      <c r="F215" s="45"/>
      <c r="G215" s="90"/>
    </row>
    <row r="216" spans="6:7" x14ac:dyDescent="0.25">
      <c r="F216" s="45"/>
      <c r="G216" s="90"/>
    </row>
    <row r="217" spans="6:7" x14ac:dyDescent="0.25">
      <c r="F217" s="45"/>
      <c r="G217" s="90"/>
    </row>
    <row r="218" spans="6:7" x14ac:dyDescent="0.25">
      <c r="F218" s="45"/>
      <c r="G218" s="90"/>
    </row>
    <row r="219" spans="6:7" x14ac:dyDescent="0.25">
      <c r="F219" s="45"/>
      <c r="G219" s="90"/>
    </row>
    <row r="220" spans="6:7" x14ac:dyDescent="0.25">
      <c r="F220" s="45"/>
      <c r="G220" s="90"/>
    </row>
    <row r="221" spans="6:7" x14ac:dyDescent="0.25">
      <c r="F221" s="45"/>
      <c r="G221" s="90"/>
    </row>
    <row r="222" spans="6:7" x14ac:dyDescent="0.25">
      <c r="F222" s="45"/>
      <c r="G222" s="90"/>
    </row>
    <row r="223" spans="6:7" x14ac:dyDescent="0.25">
      <c r="F223" s="45"/>
      <c r="G223" s="90"/>
    </row>
    <row r="224" spans="6:7" x14ac:dyDescent="0.25">
      <c r="F224" s="45"/>
      <c r="G224" s="90"/>
    </row>
    <row r="225" spans="6:7" x14ac:dyDescent="0.25">
      <c r="F225" s="45"/>
      <c r="G225" s="90"/>
    </row>
    <row r="226" spans="6:7" x14ac:dyDescent="0.25">
      <c r="F226" s="45"/>
      <c r="G226" s="90"/>
    </row>
    <row r="227" spans="6:7" x14ac:dyDescent="0.25">
      <c r="F227" s="45"/>
      <c r="G227" s="90"/>
    </row>
    <row r="228" spans="6:7" x14ac:dyDescent="0.25">
      <c r="F228" s="45"/>
      <c r="G228" s="90"/>
    </row>
    <row r="229" spans="6:7" x14ac:dyDescent="0.25">
      <c r="F229" s="45"/>
      <c r="G229" s="90"/>
    </row>
    <row r="230" spans="6:7" x14ac:dyDescent="0.25">
      <c r="F230" s="45"/>
      <c r="G230" s="90"/>
    </row>
    <row r="231" spans="6:7" x14ac:dyDescent="0.25">
      <c r="F231" s="45"/>
      <c r="G231" s="90"/>
    </row>
    <row r="232" spans="6:7" x14ac:dyDescent="0.25">
      <c r="F232" s="45"/>
      <c r="G232" s="90"/>
    </row>
    <row r="233" spans="6:7" x14ac:dyDescent="0.25">
      <c r="F233" s="45"/>
      <c r="G233" s="90"/>
    </row>
    <row r="234" spans="6:7" x14ac:dyDescent="0.25">
      <c r="F234" s="45"/>
      <c r="G234" s="90"/>
    </row>
    <row r="235" spans="6:7" x14ac:dyDescent="0.25">
      <c r="F235" s="45"/>
      <c r="G235" s="90"/>
    </row>
    <row r="236" spans="6:7" x14ac:dyDescent="0.25">
      <c r="F236" s="45"/>
      <c r="G236" s="90"/>
    </row>
    <row r="237" spans="6:7" x14ac:dyDescent="0.25">
      <c r="F237" s="45"/>
      <c r="G237" s="90"/>
    </row>
    <row r="238" spans="6:7" x14ac:dyDescent="0.25">
      <c r="F238" s="45"/>
      <c r="G238" s="90"/>
    </row>
    <row r="239" spans="6:7" x14ac:dyDescent="0.25">
      <c r="F239" s="45"/>
      <c r="G239" s="90"/>
    </row>
    <row r="240" spans="6:7" x14ac:dyDescent="0.25">
      <c r="F240" s="45"/>
      <c r="G240" s="90"/>
    </row>
    <row r="241" spans="6:7" x14ac:dyDescent="0.25">
      <c r="F241" s="45"/>
      <c r="G241" s="90"/>
    </row>
    <row r="242" spans="6:7" x14ac:dyDescent="0.25">
      <c r="F242" s="45"/>
      <c r="G242" s="90"/>
    </row>
    <row r="243" spans="6:7" x14ac:dyDescent="0.25">
      <c r="F243" s="45"/>
      <c r="G243" s="90"/>
    </row>
    <row r="244" spans="6:7" x14ac:dyDescent="0.25">
      <c r="F244" s="45"/>
      <c r="G244" s="90"/>
    </row>
    <row r="245" spans="6:7" x14ac:dyDescent="0.25">
      <c r="F245" s="45"/>
      <c r="G245" s="90"/>
    </row>
    <row r="246" spans="6:7" x14ac:dyDescent="0.25">
      <c r="F246" s="45"/>
      <c r="G246" s="90"/>
    </row>
    <row r="247" spans="6:7" x14ac:dyDescent="0.25">
      <c r="F247" s="45"/>
      <c r="G247" s="90"/>
    </row>
    <row r="248" spans="6:7" x14ac:dyDescent="0.25">
      <c r="F248" s="45"/>
      <c r="G248" s="90"/>
    </row>
    <row r="249" spans="6:7" x14ac:dyDescent="0.25">
      <c r="F249" s="45"/>
      <c r="G249" s="90"/>
    </row>
    <row r="250" spans="6:7" x14ac:dyDescent="0.25">
      <c r="F250" s="45"/>
      <c r="G250" s="90"/>
    </row>
    <row r="251" spans="6:7" x14ac:dyDescent="0.25">
      <c r="F251" s="45"/>
      <c r="G251" s="90"/>
    </row>
    <row r="252" spans="6:7" x14ac:dyDescent="0.25">
      <c r="F252" s="45"/>
      <c r="G252" s="90"/>
    </row>
    <row r="253" spans="6:7" x14ac:dyDescent="0.25">
      <c r="F253" s="45"/>
      <c r="G253" s="90"/>
    </row>
    <row r="254" spans="6:7" x14ac:dyDescent="0.25">
      <c r="F254" s="45"/>
      <c r="G254" s="90"/>
    </row>
    <row r="255" spans="6:7" x14ac:dyDescent="0.25">
      <c r="F255" s="45"/>
      <c r="G255" s="90"/>
    </row>
    <row r="256" spans="6:7" x14ac:dyDescent="0.25">
      <c r="F256" s="45"/>
      <c r="G256" s="90"/>
    </row>
    <row r="257" spans="6:7" x14ac:dyDescent="0.25">
      <c r="F257" s="45"/>
      <c r="G257" s="90"/>
    </row>
    <row r="258" spans="6:7" x14ac:dyDescent="0.25">
      <c r="F258" s="45"/>
      <c r="G258" s="90"/>
    </row>
    <row r="259" spans="6:7" x14ac:dyDescent="0.25">
      <c r="F259" s="45"/>
      <c r="G259" s="90"/>
    </row>
    <row r="260" spans="6:7" x14ac:dyDescent="0.25">
      <c r="F260" s="45"/>
      <c r="G260" s="90"/>
    </row>
    <row r="261" spans="6:7" x14ac:dyDescent="0.25">
      <c r="F261" s="45"/>
      <c r="G261" s="90"/>
    </row>
    <row r="262" spans="6:7" x14ac:dyDescent="0.25">
      <c r="F262" s="45"/>
      <c r="G262" s="90"/>
    </row>
    <row r="263" spans="6:7" x14ac:dyDescent="0.25">
      <c r="F263" s="45"/>
      <c r="G263" s="90"/>
    </row>
    <row r="264" spans="6:7" x14ac:dyDescent="0.25">
      <c r="F264" s="45"/>
      <c r="G264" s="90"/>
    </row>
    <row r="265" spans="6:7" x14ac:dyDescent="0.25">
      <c r="F265" s="45"/>
      <c r="G265" s="90"/>
    </row>
    <row r="266" spans="6:7" x14ac:dyDescent="0.25">
      <c r="F266" s="45"/>
      <c r="G266" s="90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42825</v>
      </c>
      <c r="C3" s="7" t="s">
        <v>2</v>
      </c>
      <c r="D3" s="3">
        <v>30</v>
      </c>
      <c r="E3" s="3" t="s">
        <v>3</v>
      </c>
      <c r="F3" s="8">
        <v>42795</v>
      </c>
    </row>
    <row r="4" spans="1:6" ht="18.75" x14ac:dyDescent="0.3">
      <c r="A4" s="2" t="s">
        <v>4</v>
      </c>
      <c r="B4" s="6">
        <v>42842</v>
      </c>
      <c r="C4" s="7" t="s">
        <v>5</v>
      </c>
      <c r="D4" s="9">
        <v>33</v>
      </c>
      <c r="E4" s="3" t="s">
        <v>6</v>
      </c>
      <c r="F4" s="8">
        <v>42825</v>
      </c>
    </row>
    <row r="5" spans="1:6" ht="18.75" x14ac:dyDescent="0.3">
      <c r="A5" s="2"/>
      <c r="B5" s="2"/>
      <c r="C5" s="5"/>
      <c r="E5" s="3" t="s">
        <v>7</v>
      </c>
      <c r="F5" s="8">
        <v>42809</v>
      </c>
    </row>
    <row r="6" spans="1:6" ht="18.75" x14ac:dyDescent="0.3">
      <c r="A6" s="2"/>
      <c r="B6" s="2"/>
      <c r="C6" s="5"/>
      <c r="E6" s="3" t="s">
        <v>8</v>
      </c>
      <c r="F6" s="8">
        <v>42842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299638104.5</v>
      </c>
      <c r="E10" s="21">
        <v>281457645.88999999</v>
      </c>
      <c r="F10" s="22">
        <v>0.31788157654057186</v>
      </c>
    </row>
    <row r="11" spans="1:6" x14ac:dyDescent="0.25">
      <c r="A11" s="14" t="s">
        <v>15</v>
      </c>
      <c r="B11" s="18"/>
      <c r="C11" s="23">
        <v>28538338.779999997</v>
      </c>
      <c r="D11" s="20">
        <v>5194828.93</v>
      </c>
      <c r="E11" s="21">
        <v>4714677.93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294443275.56999999</v>
      </c>
      <c r="E12" s="21">
        <v>276742967.95999998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294443275.56999987</v>
      </c>
      <c r="E13" s="21">
        <v>276742967.95999986</v>
      </c>
      <c r="F13" s="22">
        <v>0.31255676381953035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174026608.91999999</v>
      </c>
      <c r="E16" s="21">
        <v>156326301.30999997</v>
      </c>
      <c r="F16" s="22">
        <v>0.45576181139941685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17700307.610000014</v>
      </c>
      <c r="C24" s="20">
        <v>160974.60999999999</v>
      </c>
      <c r="D24" s="34">
        <v>51.604395364431525</v>
      </c>
      <c r="E24" s="35">
        <v>0.46931373177842561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17700307.610000014</v>
      </c>
      <c r="C27" s="37">
        <v>278557.94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691330.58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691330.58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17941192.260000002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17941192.260000002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234103.49</v>
      </c>
      <c r="F42" s="48"/>
    </row>
    <row r="43" spans="1:6" x14ac:dyDescent="0.25">
      <c r="A43" s="42" t="s">
        <v>38</v>
      </c>
      <c r="E43" s="47">
        <v>0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18866626.329999998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28983</v>
      </c>
      <c r="E49" s="52">
        <v>294443275.56999999</v>
      </c>
      <c r="F49" s="48"/>
    </row>
    <row r="50" spans="1:6" x14ac:dyDescent="0.25">
      <c r="A50" s="42" t="s">
        <v>44</v>
      </c>
      <c r="D50" s="59"/>
      <c r="E50" s="49">
        <v>17700307.610000014</v>
      </c>
      <c r="F50" s="48"/>
    </row>
    <row r="51" spans="1:6" x14ac:dyDescent="0.25">
      <c r="A51" s="42"/>
      <c r="D51" s="60">
        <v>27871</v>
      </c>
      <c r="E51" s="61">
        <v>276742967.95999998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18866626.329999998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18866626.329999998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0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249698.42</v>
      </c>
      <c r="F62" s="48"/>
    </row>
    <row r="63" spans="1:6" x14ac:dyDescent="0.25">
      <c r="A63" s="46" t="s">
        <v>51</v>
      </c>
      <c r="E63" s="62">
        <v>249698.42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160974.60999999999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160974.60999999999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278557.94</v>
      </c>
      <c r="F100" s="48"/>
    </row>
    <row r="101" spans="1:6" x14ac:dyDescent="0.25">
      <c r="A101" s="64" t="s">
        <v>80</v>
      </c>
      <c r="E101" s="63">
        <v>278557.94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18338369.969583333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17700307.610000014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17700307.610000014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638062.35958331823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638062.35958331823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2.83220803E-2</v>
      </c>
      <c r="F143" s="48"/>
    </row>
    <row r="144" spans="1:6" x14ac:dyDescent="0.25">
      <c r="A144" s="42" t="s">
        <v>108</v>
      </c>
      <c r="E144" s="74">
        <v>29.4467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239266.35</v>
      </c>
      <c r="E147" s="3">
        <v>20</v>
      </c>
      <c r="F147" s="75"/>
    </row>
    <row r="148" spans="1:6" x14ac:dyDescent="0.25">
      <c r="A148" s="42" t="s">
        <v>110</v>
      </c>
      <c r="D148" s="69">
        <v>234103.49</v>
      </c>
      <c r="F148" s="48"/>
    </row>
    <row r="149" spans="1:6" x14ac:dyDescent="0.25">
      <c r="A149" s="3" t="s">
        <v>111</v>
      </c>
      <c r="D149" s="65">
        <v>5162.8600000000151</v>
      </c>
    </row>
    <row r="150" spans="1:6" x14ac:dyDescent="0.25">
      <c r="A150" s="42" t="s">
        <v>112</v>
      </c>
      <c r="D150" s="63">
        <v>299638104.5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2.3103413000000001E-3</v>
      </c>
      <c r="F152" s="75"/>
    </row>
    <row r="153" spans="1:6" x14ac:dyDescent="0.25">
      <c r="A153" s="42" t="s">
        <v>114</v>
      </c>
      <c r="D153" s="76">
        <v>3.8409068000000001E-3</v>
      </c>
      <c r="F153" s="75"/>
    </row>
    <row r="154" spans="1:6" x14ac:dyDescent="0.25">
      <c r="A154" s="42" t="s">
        <v>115</v>
      </c>
      <c r="D154" s="76">
        <v>2.7188800999999999E-3</v>
      </c>
      <c r="F154" s="75"/>
    </row>
    <row r="155" spans="1:6" x14ac:dyDescent="0.25">
      <c r="A155" s="42" t="s">
        <v>116</v>
      </c>
      <c r="D155" s="76">
        <v>2.0676382299034395E-4</v>
      </c>
      <c r="F155" s="48"/>
    </row>
    <row r="156" spans="1:6" x14ac:dyDescent="0.25">
      <c r="A156" s="42" t="s">
        <v>117</v>
      </c>
      <c r="D156" s="73">
        <v>2.2692230057475863E-3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4584574.84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2121096.48</v>
      </c>
      <c r="E161" s="78">
        <v>163</v>
      </c>
      <c r="F161" s="79">
        <v>7.536112487876675E-3</v>
      </c>
    </row>
    <row r="162" spans="1:6" x14ac:dyDescent="0.25">
      <c r="A162" s="46" t="s">
        <v>122</v>
      </c>
      <c r="D162" s="62">
        <v>345484.61</v>
      </c>
      <c r="E162" s="78">
        <v>32</v>
      </c>
      <c r="F162" s="79">
        <v>1.2274834776917845E-3</v>
      </c>
    </row>
    <row r="163" spans="1:6" x14ac:dyDescent="0.25">
      <c r="A163" s="46" t="s">
        <v>123</v>
      </c>
      <c r="D163" s="62">
        <v>60771.39</v>
      </c>
      <c r="E163" s="78">
        <v>8</v>
      </c>
      <c r="F163" s="79">
        <v>2.1591664283211845E-4</v>
      </c>
    </row>
    <row r="164" spans="1:6" x14ac:dyDescent="0.25">
      <c r="A164" s="46" t="s">
        <v>124</v>
      </c>
      <c r="D164" s="80">
        <v>0</v>
      </c>
      <c r="E164" s="81">
        <v>0</v>
      </c>
      <c r="F164" s="82">
        <v>0</v>
      </c>
    </row>
    <row r="165" spans="1:6" x14ac:dyDescent="0.25">
      <c r="A165" s="42" t="s">
        <v>125</v>
      </c>
      <c r="D165" s="62">
        <v>2527352.48</v>
      </c>
      <c r="E165" s="78">
        <v>203</v>
      </c>
      <c r="F165" s="79">
        <v>8.9795126084005784E-3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2.9654102E-3</v>
      </c>
      <c r="E168" s="76">
        <v>2.2145099999999998E-3</v>
      </c>
      <c r="F168" s="75"/>
    </row>
    <row r="169" spans="1:6" x14ac:dyDescent="0.25">
      <c r="A169" s="42" t="s">
        <v>128</v>
      </c>
      <c r="D169" s="76">
        <v>2.6161774E-3</v>
      </c>
      <c r="E169" s="76">
        <v>2.1291696E-3</v>
      </c>
      <c r="F169" s="75"/>
    </row>
    <row r="170" spans="1:6" x14ac:dyDescent="0.25">
      <c r="A170" s="42" t="s">
        <v>129</v>
      </c>
      <c r="D170" s="76">
        <v>2.0040532000000001E-3</v>
      </c>
      <c r="E170" s="76">
        <v>1.7596522000000001E-3</v>
      </c>
      <c r="F170" s="75"/>
    </row>
    <row r="171" spans="1:6" x14ac:dyDescent="0.25">
      <c r="A171" s="42" t="s">
        <v>130</v>
      </c>
      <c r="D171" s="76">
        <v>1.443400120523903E-3</v>
      </c>
      <c r="E171" s="76">
        <v>1.4351835240931435E-3</v>
      </c>
      <c r="F171" s="48"/>
    </row>
    <row r="172" spans="1:6" x14ac:dyDescent="0.25">
      <c r="A172" s="42" t="s">
        <v>131</v>
      </c>
      <c r="D172" s="76">
        <v>2.2572602301309756E-3</v>
      </c>
      <c r="E172" s="76">
        <v>1.8846288310232859E-3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42794</v>
      </c>
      <c r="C3" s="7" t="s">
        <v>2</v>
      </c>
      <c r="D3" s="3">
        <v>30</v>
      </c>
      <c r="E3" s="3" t="s">
        <v>3</v>
      </c>
      <c r="F3" s="8">
        <v>42767</v>
      </c>
    </row>
    <row r="4" spans="1:6" ht="18.75" x14ac:dyDescent="0.3">
      <c r="A4" s="2" t="s">
        <v>4</v>
      </c>
      <c r="B4" s="6">
        <v>42809</v>
      </c>
      <c r="C4" s="7" t="s">
        <v>5</v>
      </c>
      <c r="D4" s="9">
        <v>28</v>
      </c>
      <c r="E4" s="3" t="s">
        <v>6</v>
      </c>
      <c r="F4" s="8">
        <v>42794</v>
      </c>
    </row>
    <row r="5" spans="1:6" ht="18.75" x14ac:dyDescent="0.3">
      <c r="A5" s="2"/>
      <c r="B5" s="2"/>
      <c r="C5" s="5"/>
      <c r="E5" s="3" t="s">
        <v>7</v>
      </c>
      <c r="F5" s="8">
        <v>42781</v>
      </c>
    </row>
    <row r="6" spans="1:6" ht="18.75" x14ac:dyDescent="0.3">
      <c r="A6" s="2"/>
      <c r="B6" s="2"/>
      <c r="C6" s="5"/>
      <c r="E6" s="3" t="s">
        <v>8</v>
      </c>
      <c r="F6" s="8">
        <v>42809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315532931.48000002</v>
      </c>
      <c r="E10" s="21">
        <v>299638104.5</v>
      </c>
      <c r="F10" s="22">
        <v>0.33841480038284077</v>
      </c>
    </row>
    <row r="11" spans="1:6" x14ac:dyDescent="0.25">
      <c r="A11" s="14" t="s">
        <v>15</v>
      </c>
      <c r="B11" s="18"/>
      <c r="C11" s="23">
        <v>28538338.779999997</v>
      </c>
      <c r="D11" s="20">
        <v>5633609.2999999998</v>
      </c>
      <c r="E11" s="21">
        <v>5194828.93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309899322.18000001</v>
      </c>
      <c r="E12" s="21">
        <v>294443275.56999999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309899322.17999989</v>
      </c>
      <c r="E13" s="21">
        <v>294443275.56999987</v>
      </c>
      <c r="F13" s="22">
        <v>0.33254769947355373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189482655.53</v>
      </c>
      <c r="E16" s="21">
        <v>174026608.91999999</v>
      </c>
      <c r="F16" s="22">
        <v>0.50736620676384836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15456046.610000014</v>
      </c>
      <c r="C24" s="20">
        <v>175271.46</v>
      </c>
      <c r="D24" s="34">
        <v>45.061360379008789</v>
      </c>
      <c r="E24" s="35">
        <v>0.51099551020408163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15456046.610000014</v>
      </c>
      <c r="C27" s="37">
        <v>292854.78999999998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722425.04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722425.04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15644783.16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15644783.16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178552.47</v>
      </c>
      <c r="F42" s="48"/>
    </row>
    <row r="43" spans="1:6" x14ac:dyDescent="0.25">
      <c r="A43" s="42" t="s">
        <v>38</v>
      </c>
      <c r="E43" s="47">
        <v>0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16545760.67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29589</v>
      </c>
      <c r="E49" s="52">
        <v>309899322.18000001</v>
      </c>
      <c r="F49" s="48"/>
    </row>
    <row r="50" spans="1:6" x14ac:dyDescent="0.25">
      <c r="A50" s="42" t="s">
        <v>44</v>
      </c>
      <c r="D50" s="59"/>
      <c r="E50" s="49">
        <v>15456046.610000014</v>
      </c>
      <c r="F50" s="48"/>
    </row>
    <row r="51" spans="1:6" x14ac:dyDescent="0.25">
      <c r="A51" s="42"/>
      <c r="D51" s="60">
        <v>28983</v>
      </c>
      <c r="E51" s="61">
        <v>294443275.56999999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16545760.67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16545760.67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0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262944.11</v>
      </c>
      <c r="F62" s="48"/>
    </row>
    <row r="63" spans="1:6" x14ac:dyDescent="0.25">
      <c r="A63" s="46" t="s">
        <v>51</v>
      </c>
      <c r="E63" s="62">
        <v>262944.11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175271.46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175271.46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292854.78999999998</v>
      </c>
      <c r="F100" s="48"/>
    </row>
    <row r="101" spans="1:6" x14ac:dyDescent="0.25">
      <c r="A101" s="64" t="s">
        <v>80</v>
      </c>
      <c r="E101" s="63">
        <v>292854.78999999998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15989961.770433335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15456046.610000014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15456046.610000014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533915.16043332033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533915.16043332033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2.8262686799999999E-2</v>
      </c>
      <c r="F143" s="48"/>
    </row>
    <row r="144" spans="1:6" x14ac:dyDescent="0.25">
      <c r="A144" s="42" t="s">
        <v>108</v>
      </c>
      <c r="E144" s="74">
        <v>30.381757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250043.82</v>
      </c>
      <c r="E147" s="3">
        <v>21</v>
      </c>
      <c r="F147" s="75"/>
    </row>
    <row r="148" spans="1:6" x14ac:dyDescent="0.25">
      <c r="A148" s="42" t="s">
        <v>110</v>
      </c>
      <c r="D148" s="69">
        <v>178552.47</v>
      </c>
      <c r="F148" s="48"/>
    </row>
    <row r="149" spans="1:6" x14ac:dyDescent="0.25">
      <c r="A149" s="3" t="s">
        <v>111</v>
      </c>
      <c r="D149" s="65">
        <v>71491.350000000006</v>
      </c>
    </row>
    <row r="150" spans="1:6" x14ac:dyDescent="0.25">
      <c r="A150" s="42" t="s">
        <v>112</v>
      </c>
      <c r="D150" s="63">
        <v>315532931.48000002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6.7098543E-3</v>
      </c>
      <c r="F152" s="75"/>
    </row>
    <row r="153" spans="1:6" x14ac:dyDescent="0.25">
      <c r="A153" s="42" t="s">
        <v>114</v>
      </c>
      <c r="D153" s="76">
        <v>2.3103413000000001E-3</v>
      </c>
      <c r="F153" s="75"/>
    </row>
    <row r="154" spans="1:6" x14ac:dyDescent="0.25">
      <c r="A154" s="42" t="s">
        <v>115</v>
      </c>
      <c r="D154" s="76">
        <v>3.8409068000000001E-3</v>
      </c>
      <c r="F154" s="75"/>
    </row>
    <row r="155" spans="1:6" x14ac:dyDescent="0.25">
      <c r="A155" s="42" t="s">
        <v>116</v>
      </c>
      <c r="D155" s="76">
        <v>2.7188800737091294E-3</v>
      </c>
      <c r="F155" s="48"/>
    </row>
    <row r="156" spans="1:6" x14ac:dyDescent="0.25">
      <c r="A156" s="42" t="s">
        <v>117</v>
      </c>
      <c r="D156" s="73">
        <v>3.8949956184272821E-3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4579411.9800000004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2347994.56</v>
      </c>
      <c r="E161" s="78">
        <v>174</v>
      </c>
      <c r="F161" s="79">
        <v>7.8361013660730866E-3</v>
      </c>
    </row>
    <row r="162" spans="1:6" x14ac:dyDescent="0.25">
      <c r="A162" s="46" t="s">
        <v>122</v>
      </c>
      <c r="D162" s="62">
        <v>440947.59</v>
      </c>
      <c r="E162" s="78">
        <v>39</v>
      </c>
      <c r="F162" s="79">
        <v>1.4716005186850326E-3</v>
      </c>
    </row>
    <row r="163" spans="1:6" x14ac:dyDescent="0.25">
      <c r="A163" s="46" t="s">
        <v>123</v>
      </c>
      <c r="D163" s="62">
        <v>159543.12</v>
      </c>
      <c r="E163" s="78">
        <v>12</v>
      </c>
      <c r="F163" s="79">
        <v>5.324527074626451E-4</v>
      </c>
    </row>
    <row r="164" spans="1:6" x14ac:dyDescent="0.25">
      <c r="A164" s="46" t="s">
        <v>124</v>
      </c>
      <c r="D164" s="80">
        <v>0</v>
      </c>
      <c r="E164" s="81">
        <v>0</v>
      </c>
      <c r="F164" s="82">
        <v>0</v>
      </c>
    </row>
    <row r="165" spans="1:6" x14ac:dyDescent="0.25">
      <c r="A165" s="42" t="s">
        <v>125</v>
      </c>
      <c r="D165" s="62">
        <v>2948485.27</v>
      </c>
      <c r="E165" s="78">
        <v>225</v>
      </c>
      <c r="F165" s="79">
        <v>9.840154592220764E-3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2.1387546999999999E-3</v>
      </c>
      <c r="E168" s="76">
        <v>1.6233239E-3</v>
      </c>
      <c r="F168" s="75"/>
    </row>
    <row r="169" spans="1:6" x14ac:dyDescent="0.25">
      <c r="A169" s="42" t="s">
        <v>128</v>
      </c>
      <c r="D169" s="76">
        <v>2.9654102E-3</v>
      </c>
      <c r="E169" s="76">
        <v>2.2145099999999998E-3</v>
      </c>
      <c r="F169" s="75"/>
    </row>
    <row r="170" spans="1:6" x14ac:dyDescent="0.25">
      <c r="A170" s="42" t="s">
        <v>129</v>
      </c>
      <c r="D170" s="76">
        <v>2.6161774E-3</v>
      </c>
      <c r="E170" s="76">
        <v>2.1291696E-3</v>
      </c>
      <c r="F170" s="75"/>
    </row>
    <row r="171" spans="1:6" x14ac:dyDescent="0.25">
      <c r="A171" s="42" t="s">
        <v>130</v>
      </c>
      <c r="D171" s="76">
        <v>2.0040532261476778E-3</v>
      </c>
      <c r="E171" s="76">
        <v>1.7596522099161578E-3</v>
      </c>
      <c r="F171" s="48"/>
    </row>
    <row r="172" spans="1:6" x14ac:dyDescent="0.25">
      <c r="A172" s="42" t="s">
        <v>131</v>
      </c>
      <c r="D172" s="76">
        <v>2.4310988815369194E-3</v>
      </c>
      <c r="E172" s="76">
        <v>1.9316639274790394E-3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42766</v>
      </c>
      <c r="C3" s="7" t="s">
        <v>2</v>
      </c>
      <c r="D3" s="3">
        <v>30</v>
      </c>
      <c r="E3" s="3" t="s">
        <v>3</v>
      </c>
      <c r="F3" s="8">
        <v>42736</v>
      </c>
    </row>
    <row r="4" spans="1:6" ht="18.75" x14ac:dyDescent="0.3">
      <c r="A4" s="2" t="s">
        <v>4</v>
      </c>
      <c r="B4" s="6">
        <v>42781</v>
      </c>
      <c r="C4" s="7" t="s">
        <v>5</v>
      </c>
      <c r="D4" s="9">
        <v>29</v>
      </c>
      <c r="E4" s="3" t="s">
        <v>6</v>
      </c>
      <c r="F4" s="8">
        <v>42766</v>
      </c>
    </row>
    <row r="5" spans="1:6" ht="18.75" x14ac:dyDescent="0.3">
      <c r="A5" s="2"/>
      <c r="B5" s="2"/>
      <c r="C5" s="5"/>
      <c r="E5" s="3" t="s">
        <v>7</v>
      </c>
      <c r="F5" s="8">
        <v>42752</v>
      </c>
    </row>
    <row r="6" spans="1:6" ht="18.75" x14ac:dyDescent="0.3">
      <c r="A6" s="2"/>
      <c r="B6" s="2"/>
      <c r="C6" s="5"/>
      <c r="E6" s="3" t="s">
        <v>8</v>
      </c>
      <c r="F6" s="8">
        <v>42781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333595283.33999997</v>
      </c>
      <c r="E10" s="21">
        <v>315532931.48000002</v>
      </c>
      <c r="F10" s="22">
        <v>0.35636660497235517</v>
      </c>
    </row>
    <row r="11" spans="1:6" x14ac:dyDescent="0.25">
      <c r="A11" s="14" t="s">
        <v>15</v>
      </c>
      <c r="B11" s="18"/>
      <c r="C11" s="23">
        <v>28538338.779999997</v>
      </c>
      <c r="D11" s="20">
        <v>6141567.9699999997</v>
      </c>
      <c r="E11" s="21">
        <v>5633609.2999999998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327453715.36999995</v>
      </c>
      <c r="E12" s="21">
        <v>309899322.18000001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327453715.36999995</v>
      </c>
      <c r="E13" s="21">
        <v>309899322.18000001</v>
      </c>
      <c r="F13" s="22">
        <v>0.35000394035105897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207037048.72</v>
      </c>
      <c r="E16" s="21">
        <v>189482655.53000006</v>
      </c>
      <c r="F16" s="22">
        <v>0.55242756714285735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17554393.189999938</v>
      </c>
      <c r="C24" s="20">
        <v>191509.27</v>
      </c>
      <c r="D24" s="34">
        <v>51.178988892128096</v>
      </c>
      <c r="E24" s="35">
        <v>0.55833606413994163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17554393.189999938</v>
      </c>
      <c r="C27" s="37">
        <v>309092.59999999998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816996.47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816996.47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17748856.120000001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17748856.120000001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206720.04</v>
      </c>
      <c r="F42" s="48"/>
    </row>
    <row r="43" spans="1:6" x14ac:dyDescent="0.25">
      <c r="A43" s="42" t="s">
        <v>38</v>
      </c>
      <c r="E43" s="47">
        <v>0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18772572.629999999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30255</v>
      </c>
      <c r="E49" s="52">
        <v>327453715.36999995</v>
      </c>
      <c r="F49" s="48"/>
    </row>
    <row r="50" spans="1:6" x14ac:dyDescent="0.25">
      <c r="A50" s="42" t="s">
        <v>44</v>
      </c>
      <c r="D50" s="59"/>
      <c r="E50" s="49">
        <v>17554393.189999938</v>
      </c>
      <c r="F50" s="48"/>
    </row>
    <row r="51" spans="1:6" x14ac:dyDescent="0.25">
      <c r="A51" s="42"/>
      <c r="D51" s="60">
        <v>29589</v>
      </c>
      <c r="E51" s="61">
        <v>309899322.18000001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18772572.629999999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18772572.629999999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0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277996.07</v>
      </c>
      <c r="F62" s="48"/>
    </row>
    <row r="63" spans="1:6" x14ac:dyDescent="0.25">
      <c r="A63" s="46" t="s">
        <v>51</v>
      </c>
      <c r="E63" s="62">
        <v>277996.07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191509.27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191509.27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309092.59999999998</v>
      </c>
      <c r="F100" s="48"/>
    </row>
    <row r="101" spans="1:6" x14ac:dyDescent="0.25">
      <c r="A101" s="64" t="s">
        <v>80</v>
      </c>
      <c r="E101" s="63">
        <v>309092.59999999998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18185483.960549999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17554393.189999938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17554393.189999938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631090.77055006102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631090.77055006102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2.82188141E-2</v>
      </c>
      <c r="F143" s="48"/>
    </row>
    <row r="144" spans="1:6" x14ac:dyDescent="0.25">
      <c r="A144" s="42" t="s">
        <v>108</v>
      </c>
      <c r="E144" s="74">
        <v>31.240162999999999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313495.74</v>
      </c>
      <c r="E147" s="3">
        <v>23</v>
      </c>
      <c r="F147" s="75"/>
    </row>
    <row r="148" spans="1:6" x14ac:dyDescent="0.25">
      <c r="A148" s="42" t="s">
        <v>110</v>
      </c>
      <c r="D148" s="69">
        <v>206720.04</v>
      </c>
      <c r="F148" s="48"/>
    </row>
    <row r="149" spans="1:6" x14ac:dyDescent="0.25">
      <c r="A149" s="3" t="s">
        <v>111</v>
      </c>
      <c r="D149" s="65">
        <v>106775.69999999998</v>
      </c>
    </row>
    <row r="150" spans="1:6" x14ac:dyDescent="0.25">
      <c r="A150" s="42" t="s">
        <v>112</v>
      </c>
      <c r="D150" s="63">
        <v>333595283.33999997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-1.6229807E-3</v>
      </c>
      <c r="F152" s="75"/>
    </row>
    <row r="153" spans="1:6" x14ac:dyDescent="0.25">
      <c r="A153" s="42" t="s">
        <v>114</v>
      </c>
      <c r="D153" s="76">
        <v>6.7098543E-3</v>
      </c>
      <c r="F153" s="75"/>
    </row>
    <row r="154" spans="1:6" x14ac:dyDescent="0.25">
      <c r="A154" s="42" t="s">
        <v>115</v>
      </c>
      <c r="D154" s="76">
        <v>2.3103413000000001E-3</v>
      </c>
      <c r="F154" s="75"/>
    </row>
    <row r="155" spans="1:6" x14ac:dyDescent="0.25">
      <c r="A155" s="42" t="s">
        <v>116</v>
      </c>
      <c r="D155" s="76">
        <v>3.8409068232960948E-3</v>
      </c>
      <c r="F155" s="48"/>
    </row>
    <row r="156" spans="1:6" x14ac:dyDescent="0.25">
      <c r="A156" s="42" t="s">
        <v>117</v>
      </c>
      <c r="D156" s="73">
        <v>2.8095304308240238E-3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4507920.63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2502325.59</v>
      </c>
      <c r="E161" s="78">
        <v>181</v>
      </c>
      <c r="F161" s="79">
        <v>7.9304736220808993E-3</v>
      </c>
    </row>
    <row r="162" spans="1:6" x14ac:dyDescent="0.25">
      <c r="A162" s="46" t="s">
        <v>122</v>
      </c>
      <c r="D162" s="62">
        <v>626847.18999999994</v>
      </c>
      <c r="E162" s="78">
        <v>48</v>
      </c>
      <c r="F162" s="79">
        <v>1.9866300073966528E-3</v>
      </c>
    </row>
    <row r="163" spans="1:6" x14ac:dyDescent="0.25">
      <c r="A163" s="46" t="s">
        <v>123</v>
      </c>
      <c r="D163" s="62">
        <v>198642.95</v>
      </c>
      <c r="E163" s="78">
        <v>15</v>
      </c>
      <c r="F163" s="79">
        <v>6.2954744238032394E-4</v>
      </c>
    </row>
    <row r="164" spans="1:6" x14ac:dyDescent="0.25">
      <c r="A164" s="46" t="s">
        <v>124</v>
      </c>
      <c r="D164" s="80">
        <v>0</v>
      </c>
      <c r="E164" s="81">
        <v>0</v>
      </c>
      <c r="F164" s="82">
        <v>0</v>
      </c>
    </row>
    <row r="165" spans="1:6" x14ac:dyDescent="0.25">
      <c r="A165" s="42" t="s">
        <v>125</v>
      </c>
      <c r="D165" s="62">
        <v>3327815.73</v>
      </c>
      <c r="E165" s="78">
        <v>244</v>
      </c>
      <c r="F165" s="79">
        <v>1.0546651071857876E-2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2.4314915999999998E-3</v>
      </c>
      <c r="E168" s="76">
        <v>1.7845762E-3</v>
      </c>
      <c r="F168" s="75"/>
    </row>
    <row r="169" spans="1:6" x14ac:dyDescent="0.25">
      <c r="A169" s="42" t="s">
        <v>128</v>
      </c>
      <c r="D169" s="76">
        <v>2.1387546999999999E-3</v>
      </c>
      <c r="E169" s="76">
        <v>1.6233239E-3</v>
      </c>
      <c r="F169" s="75"/>
    </row>
    <row r="170" spans="1:6" x14ac:dyDescent="0.25">
      <c r="A170" s="42" t="s">
        <v>129</v>
      </c>
      <c r="D170" s="76">
        <v>2.9654102E-3</v>
      </c>
      <c r="E170" s="76">
        <v>2.2145099999999998E-3</v>
      </c>
      <c r="F170" s="75"/>
    </row>
    <row r="171" spans="1:6" x14ac:dyDescent="0.25">
      <c r="A171" s="42" t="s">
        <v>130</v>
      </c>
      <c r="D171" s="76">
        <v>2.6161774497769764E-3</v>
      </c>
      <c r="E171" s="76">
        <v>2.1291696238466998E-3</v>
      </c>
      <c r="F171" s="48"/>
    </row>
    <row r="172" spans="1:6" x14ac:dyDescent="0.25">
      <c r="A172" s="42" t="s">
        <v>131</v>
      </c>
      <c r="D172" s="76">
        <v>2.5379584874442441E-3</v>
      </c>
      <c r="E172" s="76">
        <v>1.9378949309616748E-3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6"/>
  <sheetViews>
    <sheetView workbookViewId="0">
      <selection activeCell="B8" sqref="B8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  <col min="7" max="7" width="34.5703125" style="8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5"/>
    </row>
    <row r="3" spans="1:13" ht="15.75" customHeight="1" x14ac:dyDescent="0.3">
      <c r="A3" s="2" t="s">
        <v>1</v>
      </c>
      <c r="B3" s="6">
        <v>43069</v>
      </c>
      <c r="C3" s="7" t="s">
        <v>2</v>
      </c>
      <c r="D3" s="3">
        <v>30</v>
      </c>
      <c r="E3" s="3" t="s">
        <v>3</v>
      </c>
      <c r="F3" s="8">
        <v>43040</v>
      </c>
      <c r="G3" s="3"/>
    </row>
    <row r="4" spans="1:13" ht="15.75" customHeight="1" x14ac:dyDescent="0.3">
      <c r="A4" s="2" t="s">
        <v>4</v>
      </c>
      <c r="B4" s="6">
        <v>43084</v>
      </c>
      <c r="C4" s="7" t="s">
        <v>5</v>
      </c>
      <c r="D4" s="9">
        <v>30</v>
      </c>
      <c r="E4" s="3" t="s">
        <v>6</v>
      </c>
      <c r="F4" s="8">
        <v>43069</v>
      </c>
      <c r="G4" s="3"/>
    </row>
    <row r="5" spans="1:13" ht="15.75" customHeight="1" x14ac:dyDescent="0.3">
      <c r="A5" s="2"/>
      <c r="B5" s="2"/>
      <c r="C5" s="5"/>
      <c r="E5" s="3" t="s">
        <v>7</v>
      </c>
      <c r="F5" s="8">
        <v>43054</v>
      </c>
      <c r="G5" s="3"/>
    </row>
    <row r="6" spans="1:13" ht="15.75" customHeight="1" x14ac:dyDescent="0.3">
      <c r="A6" s="2"/>
      <c r="B6" s="2"/>
      <c r="C6" s="5"/>
      <c r="E6" s="3" t="s">
        <v>8</v>
      </c>
      <c r="F6" s="8">
        <v>43084</v>
      </c>
      <c r="G6" s="3"/>
    </row>
    <row r="7" spans="1:13" x14ac:dyDescent="0.25">
      <c r="A7" s="10"/>
      <c r="B7" s="11"/>
      <c r="C7" s="12"/>
      <c r="D7" s="12"/>
      <c r="E7" s="10"/>
      <c r="F7" s="13"/>
    </row>
    <row r="8" spans="1:13" x14ac:dyDescent="0.25">
      <c r="A8" s="10"/>
      <c r="B8" s="10"/>
      <c r="C8" s="12"/>
      <c r="D8" s="12"/>
      <c r="E8" s="10"/>
      <c r="F8" s="13"/>
    </row>
    <row r="9" spans="1:13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13" x14ac:dyDescent="0.25">
      <c r="A10" s="14" t="s">
        <v>14</v>
      </c>
      <c r="B10" s="18"/>
      <c r="C10" s="86">
        <v>913955005.42999995</v>
      </c>
      <c r="D10" s="20">
        <v>184120683.09999999</v>
      </c>
      <c r="E10" s="21">
        <v>172405435.97</v>
      </c>
      <c r="F10" s="22">
        <v>0.19471672768742995</v>
      </c>
      <c r="H10" s="65"/>
      <c r="I10" s="65"/>
      <c r="J10" s="65"/>
      <c r="K10" s="65"/>
      <c r="L10" s="65"/>
      <c r="M10" s="65"/>
    </row>
    <row r="11" spans="1:13" x14ac:dyDescent="0.25">
      <c r="A11" s="14" t="s">
        <v>15</v>
      </c>
      <c r="B11" s="18"/>
      <c r="C11" s="87">
        <v>28538338.779999997</v>
      </c>
      <c r="D11" s="20">
        <v>2335666.96</v>
      </c>
      <c r="E11" s="21">
        <v>2086231.85</v>
      </c>
      <c r="F11" s="22"/>
      <c r="H11" s="65"/>
      <c r="I11" s="65"/>
      <c r="J11" s="65"/>
      <c r="K11" s="65"/>
      <c r="L11" s="65"/>
      <c r="M11" s="65"/>
    </row>
    <row r="12" spans="1:13" x14ac:dyDescent="0.25">
      <c r="A12" s="14" t="s">
        <v>16</v>
      </c>
      <c r="B12" s="18"/>
      <c r="C12" s="88">
        <v>885416666.64999998</v>
      </c>
      <c r="D12" s="20">
        <v>181785016.13999999</v>
      </c>
      <c r="E12" s="21">
        <v>170319204.12</v>
      </c>
      <c r="F12" s="22"/>
      <c r="H12" s="65"/>
      <c r="I12" s="65"/>
      <c r="J12" s="65"/>
      <c r="K12" s="65"/>
      <c r="L12" s="65"/>
      <c r="M12" s="65"/>
    </row>
    <row r="13" spans="1:13" x14ac:dyDescent="0.25">
      <c r="A13" s="14" t="s">
        <v>17</v>
      </c>
      <c r="B13" s="10"/>
      <c r="C13" s="88">
        <v>885416666.64999986</v>
      </c>
      <c r="D13" s="20">
        <v>181785016.13999993</v>
      </c>
      <c r="E13" s="21">
        <v>170319204.11999995</v>
      </c>
      <c r="F13" s="22">
        <v>0.19236051289209147</v>
      </c>
      <c r="G13" s="89"/>
      <c r="H13" s="39"/>
      <c r="I13" s="65"/>
      <c r="J13" s="65"/>
      <c r="K13" s="65"/>
      <c r="L13" s="65"/>
      <c r="M13" s="65"/>
    </row>
    <row r="14" spans="1:13" x14ac:dyDescent="0.25">
      <c r="A14" s="25" t="s">
        <v>18</v>
      </c>
      <c r="B14" s="26">
        <v>2.3E-3</v>
      </c>
      <c r="C14" s="87">
        <v>179000000</v>
      </c>
      <c r="D14" s="20">
        <v>0</v>
      </c>
      <c r="E14" s="21">
        <v>0</v>
      </c>
      <c r="F14" s="22">
        <v>0</v>
      </c>
      <c r="H14" s="39"/>
      <c r="I14" s="65"/>
      <c r="J14" s="65"/>
      <c r="K14" s="65"/>
      <c r="L14" s="65"/>
      <c r="M14" s="65"/>
    </row>
    <row r="15" spans="1:13" x14ac:dyDescent="0.25">
      <c r="A15" s="25" t="s">
        <v>19</v>
      </c>
      <c r="B15" s="26">
        <v>6.0000000000000001E-3</v>
      </c>
      <c r="C15" s="87">
        <v>243000000</v>
      </c>
      <c r="D15" s="20">
        <v>0</v>
      </c>
      <c r="E15" s="21">
        <v>0</v>
      </c>
      <c r="F15" s="22">
        <v>0</v>
      </c>
      <c r="I15" s="65"/>
      <c r="J15" s="65"/>
      <c r="K15" s="65"/>
      <c r="L15" s="65"/>
      <c r="M15" s="65"/>
    </row>
    <row r="16" spans="1:13" x14ac:dyDescent="0.25">
      <c r="A16" s="25" t="s">
        <v>20</v>
      </c>
      <c r="B16" s="26">
        <v>1.11E-2</v>
      </c>
      <c r="C16" s="87">
        <v>343000000</v>
      </c>
      <c r="D16" s="20">
        <v>61368349.490000002</v>
      </c>
      <c r="E16" s="21">
        <v>49902537.470000021</v>
      </c>
      <c r="F16" s="22">
        <v>0.1454884474344024</v>
      </c>
      <c r="I16" s="65"/>
      <c r="J16" s="65"/>
      <c r="K16" s="65"/>
      <c r="L16" s="65"/>
      <c r="M16" s="65"/>
    </row>
    <row r="17" spans="1:13" x14ac:dyDescent="0.25">
      <c r="A17" s="25" t="s">
        <v>21</v>
      </c>
      <c r="B17" s="26">
        <v>1.66E-2</v>
      </c>
      <c r="C17" s="87">
        <v>85000000</v>
      </c>
      <c r="D17" s="20">
        <v>85000000</v>
      </c>
      <c r="E17" s="21">
        <v>85000000</v>
      </c>
      <c r="F17" s="22">
        <v>1</v>
      </c>
      <c r="I17" s="65"/>
      <c r="J17" s="65"/>
      <c r="K17" s="65"/>
      <c r="L17" s="65"/>
      <c r="M17" s="65"/>
    </row>
    <row r="18" spans="1:13" x14ac:dyDescent="0.25">
      <c r="A18" s="25" t="s">
        <v>22</v>
      </c>
      <c r="B18" s="26">
        <v>0</v>
      </c>
      <c r="C18" s="87">
        <v>35416666.649999902</v>
      </c>
      <c r="D18" s="20">
        <v>35416666.649999902</v>
      </c>
      <c r="E18" s="21">
        <v>35416666.649999902</v>
      </c>
      <c r="F18" s="22">
        <v>1</v>
      </c>
      <c r="I18" s="65"/>
      <c r="J18" s="65"/>
      <c r="K18" s="65"/>
      <c r="L18" s="65"/>
      <c r="M18" s="65"/>
    </row>
    <row r="19" spans="1:13" x14ac:dyDescent="0.25">
      <c r="A19" s="27"/>
      <c r="B19" s="28"/>
      <c r="C19" s="29"/>
      <c r="D19" s="29"/>
      <c r="E19" s="29"/>
      <c r="F19" s="30"/>
    </row>
    <row r="20" spans="1:13" x14ac:dyDescent="0.25">
      <c r="A20" s="27"/>
      <c r="B20" s="28"/>
      <c r="C20" s="29"/>
      <c r="D20" s="29"/>
      <c r="E20" s="29"/>
      <c r="F20" s="31"/>
    </row>
    <row r="21" spans="1:13" ht="54" x14ac:dyDescent="0.25">
      <c r="A21" s="27"/>
      <c r="B21" s="32" t="s">
        <v>23</v>
      </c>
      <c r="C21" s="32" t="s">
        <v>24</v>
      </c>
      <c r="D21" s="33" t="s">
        <v>149</v>
      </c>
      <c r="E21" s="33" t="s">
        <v>150</v>
      </c>
      <c r="F21" s="31"/>
    </row>
    <row r="22" spans="1:13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  <c r="G22" s="89"/>
    </row>
    <row r="23" spans="1:13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13" x14ac:dyDescent="0.25">
      <c r="A24" s="27" t="s">
        <v>20</v>
      </c>
      <c r="B24" s="20">
        <v>11465812.019999981</v>
      </c>
      <c r="C24" s="20">
        <v>56765.72</v>
      </c>
      <c r="D24" s="34">
        <v>33.428023381924142</v>
      </c>
      <c r="E24" s="35">
        <v>0.16549772594752188</v>
      </c>
      <c r="F24" s="31"/>
    </row>
    <row r="25" spans="1:13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13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13" ht="18.75" thickBot="1" x14ac:dyDescent="0.3">
      <c r="A27" s="36" t="s">
        <v>27</v>
      </c>
      <c r="B27" s="37">
        <v>11465812.019999981</v>
      </c>
      <c r="C27" s="37">
        <v>174349.05</v>
      </c>
      <c r="D27" s="38"/>
      <c r="E27" s="29"/>
      <c r="F27" s="31"/>
    </row>
    <row r="28" spans="1:13" x14ac:dyDescent="0.25">
      <c r="B28" s="39"/>
      <c r="C28" s="39"/>
      <c r="D28" s="40"/>
      <c r="E28" s="39"/>
      <c r="F28" s="41"/>
    </row>
    <row r="29" spans="1:13" x14ac:dyDescent="0.25">
      <c r="A29" s="42"/>
      <c r="B29" s="43"/>
      <c r="C29" s="39"/>
      <c r="D29" s="39"/>
      <c r="E29" s="39"/>
      <c r="F29" s="41"/>
    </row>
    <row r="30" spans="1:13" x14ac:dyDescent="0.25">
      <c r="A30" s="3" t="s">
        <v>28</v>
      </c>
      <c r="E30" s="44"/>
    </row>
    <row r="31" spans="1:13" x14ac:dyDescent="0.25">
      <c r="E31" s="44"/>
      <c r="F31" s="45"/>
      <c r="G31" s="90"/>
    </row>
    <row r="32" spans="1:13" x14ac:dyDescent="0.25">
      <c r="A32" s="42" t="s">
        <v>29</v>
      </c>
      <c r="F32" s="45"/>
      <c r="G32" s="90"/>
    </row>
    <row r="33" spans="1:7" x14ac:dyDescent="0.25">
      <c r="A33" s="46" t="s">
        <v>30</v>
      </c>
      <c r="E33" s="47">
        <v>434399.97</v>
      </c>
      <c r="F33" s="48"/>
      <c r="G33" s="91"/>
    </row>
    <row r="34" spans="1:7" x14ac:dyDescent="0.25">
      <c r="A34" s="46" t="s">
        <v>31</v>
      </c>
      <c r="E34" s="49">
        <v>0</v>
      </c>
      <c r="F34" s="48"/>
      <c r="G34" s="91"/>
    </row>
    <row r="35" spans="1:7" x14ac:dyDescent="0.25">
      <c r="A35" s="42" t="s">
        <v>32</v>
      </c>
      <c r="E35" s="47">
        <v>434399.97</v>
      </c>
      <c r="F35" s="48"/>
      <c r="G35" s="91"/>
    </row>
    <row r="36" spans="1:7" x14ac:dyDescent="0.25">
      <c r="E36" s="50"/>
      <c r="F36" s="48"/>
      <c r="G36" s="91"/>
    </row>
    <row r="37" spans="1:7" x14ac:dyDescent="0.25">
      <c r="A37" s="42" t="s">
        <v>33</v>
      </c>
      <c r="E37" s="50"/>
      <c r="F37" s="48"/>
      <c r="G37" s="91"/>
    </row>
    <row r="38" spans="1:7" x14ac:dyDescent="0.25">
      <c r="A38" s="46" t="s">
        <v>34</v>
      </c>
      <c r="E38" s="47">
        <v>11600720.27</v>
      </c>
      <c r="F38" s="48"/>
      <c r="G38" s="91"/>
    </row>
    <row r="39" spans="1:7" x14ac:dyDescent="0.25">
      <c r="A39" s="46" t="s">
        <v>35</v>
      </c>
      <c r="E39" s="49">
        <v>0</v>
      </c>
      <c r="F39" s="48"/>
      <c r="G39" s="91"/>
    </row>
    <row r="40" spans="1:7" x14ac:dyDescent="0.25">
      <c r="A40" s="42" t="s">
        <v>36</v>
      </c>
      <c r="E40" s="47">
        <v>11600720.27</v>
      </c>
      <c r="F40" s="48"/>
      <c r="G40" s="91"/>
    </row>
    <row r="41" spans="1:7" x14ac:dyDescent="0.25">
      <c r="A41" s="46"/>
      <c r="E41" s="51"/>
      <c r="F41" s="48"/>
      <c r="G41" s="91"/>
    </row>
    <row r="42" spans="1:7" x14ac:dyDescent="0.25">
      <c r="A42" s="42" t="s">
        <v>37</v>
      </c>
      <c r="E42" s="47">
        <v>143456.24</v>
      </c>
      <c r="F42" s="48"/>
      <c r="G42" s="91"/>
    </row>
    <row r="43" spans="1:7" x14ac:dyDescent="0.25">
      <c r="A43" s="42" t="s">
        <v>38</v>
      </c>
      <c r="E43" s="47">
        <v>0</v>
      </c>
      <c r="F43" s="48"/>
      <c r="G43" s="91"/>
    </row>
    <row r="44" spans="1:7" x14ac:dyDescent="0.25">
      <c r="A44" s="42"/>
      <c r="E44" s="52"/>
      <c r="F44" s="48"/>
      <c r="G44" s="91"/>
    </row>
    <row r="45" spans="1:7" ht="18.75" thickBot="1" x14ac:dyDescent="0.3">
      <c r="A45" s="3" t="s">
        <v>39</v>
      </c>
      <c r="E45" s="53">
        <v>12178576.48</v>
      </c>
      <c r="F45" s="48"/>
      <c r="G45" s="91"/>
    </row>
    <row r="46" spans="1:7" ht="18.75" thickTop="1" x14ac:dyDescent="0.25">
      <c r="E46" s="54"/>
      <c r="F46" s="48"/>
      <c r="G46" s="91"/>
    </row>
    <row r="47" spans="1:7" x14ac:dyDescent="0.25">
      <c r="A47" s="3" t="s">
        <v>40</v>
      </c>
      <c r="D47" s="55"/>
      <c r="E47" s="56"/>
      <c r="F47" s="48"/>
      <c r="G47" s="91"/>
    </row>
    <row r="48" spans="1:7" x14ac:dyDescent="0.25">
      <c r="D48" s="57" t="s">
        <v>41</v>
      </c>
      <c r="E48" s="57" t="s">
        <v>42</v>
      </c>
      <c r="F48" s="48"/>
      <c r="G48" s="91"/>
    </row>
    <row r="49" spans="1:7" x14ac:dyDescent="0.25">
      <c r="A49" s="42" t="s">
        <v>43</v>
      </c>
      <c r="D49" s="58">
        <v>22965</v>
      </c>
      <c r="E49" s="52">
        <v>181785016.13999999</v>
      </c>
      <c r="F49" s="48"/>
      <c r="G49" s="91"/>
    </row>
    <row r="50" spans="1:7" x14ac:dyDescent="0.25">
      <c r="A50" s="42" t="s">
        <v>44</v>
      </c>
      <c r="D50" s="59"/>
      <c r="E50" s="49">
        <v>11465812.019999981</v>
      </c>
      <c r="F50" s="48"/>
      <c r="G50" s="91"/>
    </row>
    <row r="51" spans="1:7" x14ac:dyDescent="0.25">
      <c r="A51" s="42"/>
      <c r="D51" s="60">
        <v>22484</v>
      </c>
      <c r="E51" s="61">
        <v>170319204.12</v>
      </c>
      <c r="F51" s="48"/>
      <c r="G51" s="91"/>
    </row>
    <row r="52" spans="1:7" x14ac:dyDescent="0.25">
      <c r="F52" s="48"/>
      <c r="G52" s="91"/>
    </row>
    <row r="53" spans="1:7" x14ac:dyDescent="0.25">
      <c r="A53" s="3" t="s">
        <v>45</v>
      </c>
      <c r="E53" s="55"/>
      <c r="F53" s="48"/>
      <c r="G53" s="91"/>
    </row>
    <row r="54" spans="1:7" x14ac:dyDescent="0.25">
      <c r="F54" s="48"/>
      <c r="G54" s="91"/>
    </row>
    <row r="55" spans="1:7" x14ac:dyDescent="0.25">
      <c r="A55" s="42" t="s">
        <v>39</v>
      </c>
      <c r="E55" s="62">
        <v>12178576.48</v>
      </c>
      <c r="F55" s="48"/>
      <c r="G55" s="91"/>
    </row>
    <row r="56" spans="1:7" x14ac:dyDescent="0.25">
      <c r="A56" s="42" t="s">
        <v>46</v>
      </c>
      <c r="E56" s="62">
        <v>0</v>
      </c>
      <c r="F56" s="48"/>
      <c r="G56" s="91"/>
    </row>
    <row r="57" spans="1:7" x14ac:dyDescent="0.25">
      <c r="A57" s="42" t="s">
        <v>47</v>
      </c>
      <c r="E57" s="63">
        <v>12178576.48</v>
      </c>
      <c r="F57" s="48"/>
      <c r="G57" s="91"/>
    </row>
    <row r="58" spans="1:7" x14ac:dyDescent="0.25">
      <c r="F58" s="48"/>
      <c r="G58" s="91"/>
    </row>
    <row r="59" spans="1:7" x14ac:dyDescent="0.25">
      <c r="A59" s="42" t="s">
        <v>48</v>
      </c>
      <c r="E59" s="39">
        <v>0</v>
      </c>
      <c r="F59" s="48"/>
      <c r="G59" s="91"/>
    </row>
    <row r="60" spans="1:7" x14ac:dyDescent="0.25">
      <c r="F60" s="48"/>
      <c r="G60" s="91"/>
    </row>
    <row r="61" spans="1:7" x14ac:dyDescent="0.25">
      <c r="A61" s="42" t="s">
        <v>49</v>
      </c>
      <c r="F61" s="48"/>
      <c r="G61" s="91"/>
    </row>
    <row r="62" spans="1:7" x14ac:dyDescent="0.25">
      <c r="A62" s="46" t="s">
        <v>50</v>
      </c>
      <c r="E62" s="62">
        <v>153433.9</v>
      </c>
      <c r="F62" s="48"/>
      <c r="G62" s="91"/>
    </row>
    <row r="63" spans="1:7" x14ac:dyDescent="0.25">
      <c r="A63" s="46" t="s">
        <v>51</v>
      </c>
      <c r="E63" s="62">
        <v>153433.9</v>
      </c>
      <c r="F63" s="48"/>
      <c r="G63" s="91"/>
    </row>
    <row r="64" spans="1:7" x14ac:dyDescent="0.25">
      <c r="A64" s="46" t="s">
        <v>52</v>
      </c>
      <c r="E64" s="63">
        <v>0</v>
      </c>
      <c r="F64" s="48"/>
      <c r="G64" s="91"/>
    </row>
    <row r="65" spans="1:7" x14ac:dyDescent="0.25">
      <c r="F65" s="48"/>
      <c r="G65" s="91"/>
    </row>
    <row r="66" spans="1:7" x14ac:dyDescent="0.25">
      <c r="A66" s="42" t="s">
        <v>53</v>
      </c>
      <c r="F66" s="48"/>
      <c r="G66" s="91"/>
    </row>
    <row r="67" spans="1:7" x14ac:dyDescent="0.25">
      <c r="A67" s="46" t="s">
        <v>54</v>
      </c>
      <c r="F67" s="48"/>
      <c r="G67" s="91"/>
    </row>
    <row r="68" spans="1:7" x14ac:dyDescent="0.25">
      <c r="A68" s="64" t="s">
        <v>55</v>
      </c>
      <c r="E68" s="62">
        <v>0</v>
      </c>
      <c r="F68" s="48"/>
      <c r="G68" s="91"/>
    </row>
    <row r="69" spans="1:7" x14ac:dyDescent="0.25">
      <c r="A69" s="64" t="s">
        <v>56</v>
      </c>
      <c r="E69" s="62">
        <v>0</v>
      </c>
      <c r="F69" s="48"/>
      <c r="G69" s="91"/>
    </row>
    <row r="70" spans="1:7" x14ac:dyDescent="0.25">
      <c r="A70" s="64" t="s">
        <v>57</v>
      </c>
      <c r="E70" s="62">
        <v>0</v>
      </c>
      <c r="F70" s="48"/>
      <c r="G70" s="91"/>
    </row>
    <row r="71" spans="1:7" x14ac:dyDescent="0.25">
      <c r="A71" s="64"/>
      <c r="E71" s="62"/>
      <c r="F71" s="48"/>
      <c r="G71" s="91"/>
    </row>
    <row r="72" spans="1:7" x14ac:dyDescent="0.25">
      <c r="A72" s="64" t="s">
        <v>58</v>
      </c>
      <c r="E72" s="62">
        <v>0</v>
      </c>
      <c r="F72" s="48"/>
      <c r="G72" s="91"/>
    </row>
    <row r="73" spans="1:7" x14ac:dyDescent="0.25">
      <c r="A73" s="64" t="s">
        <v>59</v>
      </c>
      <c r="E73" s="62">
        <v>0</v>
      </c>
      <c r="F73" s="48"/>
      <c r="G73" s="91"/>
    </row>
    <row r="74" spans="1:7" x14ac:dyDescent="0.25">
      <c r="F74" s="48"/>
      <c r="G74" s="91"/>
    </row>
    <row r="75" spans="1:7" x14ac:dyDescent="0.25">
      <c r="A75" s="46" t="s">
        <v>60</v>
      </c>
      <c r="F75" s="48"/>
      <c r="G75" s="91"/>
    </row>
    <row r="76" spans="1:7" x14ac:dyDescent="0.25">
      <c r="A76" s="64" t="s">
        <v>61</v>
      </c>
      <c r="E76" s="62">
        <v>0</v>
      </c>
      <c r="F76" s="48"/>
      <c r="G76" s="91"/>
    </row>
    <row r="77" spans="1:7" x14ac:dyDescent="0.25">
      <c r="A77" s="64" t="s">
        <v>62</v>
      </c>
      <c r="E77" s="62">
        <v>0</v>
      </c>
      <c r="F77" s="48"/>
      <c r="G77" s="91"/>
    </row>
    <row r="78" spans="1:7" x14ac:dyDescent="0.25">
      <c r="A78" s="64" t="s">
        <v>63</v>
      </c>
      <c r="E78" s="62">
        <v>0</v>
      </c>
      <c r="F78" s="48"/>
      <c r="G78" s="91"/>
    </row>
    <row r="79" spans="1:7" x14ac:dyDescent="0.25">
      <c r="A79" s="64"/>
      <c r="E79" s="62"/>
      <c r="F79" s="48"/>
      <c r="G79" s="91"/>
    </row>
    <row r="80" spans="1:7" x14ac:dyDescent="0.25">
      <c r="A80" s="64" t="s">
        <v>64</v>
      </c>
      <c r="E80" s="62">
        <v>0</v>
      </c>
      <c r="F80" s="48"/>
      <c r="G80" s="91"/>
    </row>
    <row r="81" spans="1:7" x14ac:dyDescent="0.25">
      <c r="A81" s="64" t="s">
        <v>65</v>
      </c>
      <c r="E81" s="62">
        <v>0</v>
      </c>
      <c r="F81" s="48"/>
      <c r="G81" s="91"/>
    </row>
    <row r="82" spans="1:7" x14ac:dyDescent="0.25">
      <c r="A82" s="64"/>
      <c r="F82" s="48"/>
      <c r="G82" s="91"/>
    </row>
    <row r="83" spans="1:7" x14ac:dyDescent="0.25">
      <c r="A83" s="46" t="s">
        <v>66</v>
      </c>
      <c r="F83" s="48"/>
      <c r="G83" s="91"/>
    </row>
    <row r="84" spans="1:7" x14ac:dyDescent="0.25">
      <c r="A84" s="64" t="s">
        <v>67</v>
      </c>
      <c r="E84" s="62">
        <v>0</v>
      </c>
      <c r="F84" s="48"/>
      <c r="G84" s="91"/>
    </row>
    <row r="85" spans="1:7" x14ac:dyDescent="0.25">
      <c r="A85" s="64" t="s">
        <v>68</v>
      </c>
      <c r="E85" s="62">
        <v>0</v>
      </c>
      <c r="F85" s="48"/>
      <c r="G85" s="91"/>
    </row>
    <row r="86" spans="1:7" x14ac:dyDescent="0.25">
      <c r="A86" s="64" t="s">
        <v>69</v>
      </c>
      <c r="E86" s="62">
        <v>56765.72</v>
      </c>
      <c r="F86" s="48"/>
      <c r="G86" s="91"/>
    </row>
    <row r="87" spans="1:7" x14ac:dyDescent="0.25">
      <c r="A87" s="64"/>
      <c r="E87" s="62"/>
      <c r="F87" s="48"/>
      <c r="G87" s="91"/>
    </row>
    <row r="88" spans="1:7" x14ac:dyDescent="0.25">
      <c r="A88" s="64" t="s">
        <v>70</v>
      </c>
      <c r="E88" s="62">
        <v>56765.72</v>
      </c>
      <c r="F88" s="48"/>
      <c r="G88" s="91"/>
    </row>
    <row r="89" spans="1:7" x14ac:dyDescent="0.25">
      <c r="A89" s="64" t="s">
        <v>71</v>
      </c>
      <c r="E89" s="62">
        <v>0</v>
      </c>
      <c r="F89" s="48"/>
      <c r="G89" s="91"/>
    </row>
    <row r="90" spans="1:7" x14ac:dyDescent="0.25">
      <c r="F90" s="48"/>
      <c r="G90" s="91"/>
    </row>
    <row r="91" spans="1:7" x14ac:dyDescent="0.25">
      <c r="A91" s="46" t="s">
        <v>72</v>
      </c>
      <c r="F91" s="48"/>
      <c r="G91" s="91"/>
    </row>
    <row r="92" spans="1:7" x14ac:dyDescent="0.25">
      <c r="A92" s="64" t="s">
        <v>73</v>
      </c>
      <c r="E92" s="62">
        <v>0</v>
      </c>
      <c r="F92" s="48"/>
      <c r="G92" s="91"/>
    </row>
    <row r="93" spans="1:7" x14ac:dyDescent="0.25">
      <c r="A93" s="64" t="s">
        <v>74</v>
      </c>
      <c r="E93" s="62">
        <v>0</v>
      </c>
      <c r="F93" s="48"/>
      <c r="G93" s="91"/>
    </row>
    <row r="94" spans="1:7" x14ac:dyDescent="0.25">
      <c r="A94" s="64" t="s">
        <v>75</v>
      </c>
      <c r="E94" s="62">
        <v>117583.33</v>
      </c>
      <c r="F94" s="48"/>
      <c r="G94" s="91"/>
    </row>
    <row r="95" spans="1:7" x14ac:dyDescent="0.25">
      <c r="A95" s="64"/>
      <c r="E95" s="62"/>
      <c r="F95" s="48"/>
      <c r="G95" s="91"/>
    </row>
    <row r="96" spans="1:7" x14ac:dyDescent="0.25">
      <c r="A96" s="64" t="s">
        <v>76</v>
      </c>
      <c r="E96" s="62">
        <v>117583.33</v>
      </c>
      <c r="F96" s="48"/>
      <c r="G96" s="91"/>
    </row>
    <row r="97" spans="1:7" x14ac:dyDescent="0.25">
      <c r="A97" s="64" t="s">
        <v>77</v>
      </c>
      <c r="E97" s="62">
        <v>0</v>
      </c>
      <c r="F97" s="48"/>
      <c r="G97" s="91"/>
    </row>
    <row r="98" spans="1:7" x14ac:dyDescent="0.25">
      <c r="A98" s="64"/>
      <c r="E98" s="39"/>
      <c r="F98" s="48"/>
      <c r="G98" s="91"/>
    </row>
    <row r="99" spans="1:7" x14ac:dyDescent="0.25">
      <c r="A99" s="46" t="s">
        <v>78</v>
      </c>
      <c r="F99" s="48"/>
      <c r="G99" s="91"/>
    </row>
    <row r="100" spans="1:7" x14ac:dyDescent="0.25">
      <c r="A100" s="64" t="s">
        <v>79</v>
      </c>
      <c r="E100" s="63">
        <v>174349.05</v>
      </c>
      <c r="F100" s="48"/>
      <c r="G100" s="91"/>
    </row>
    <row r="101" spans="1:7" x14ac:dyDescent="0.25">
      <c r="A101" s="64" t="s">
        <v>80</v>
      </c>
      <c r="E101" s="63">
        <v>174349.05</v>
      </c>
      <c r="F101" s="48"/>
      <c r="G101" s="91"/>
    </row>
    <row r="102" spans="1:7" x14ac:dyDescent="0.25">
      <c r="A102" s="64" t="s">
        <v>81</v>
      </c>
      <c r="E102" s="63">
        <v>0</v>
      </c>
      <c r="F102" s="48"/>
      <c r="G102" s="91"/>
    </row>
    <row r="103" spans="1:7" x14ac:dyDescent="0.25">
      <c r="A103" s="64" t="s">
        <v>82</v>
      </c>
      <c r="E103" s="63">
        <v>0</v>
      </c>
      <c r="F103" s="48"/>
      <c r="G103" s="91"/>
    </row>
    <row r="104" spans="1:7" x14ac:dyDescent="0.25">
      <c r="F104" s="48"/>
      <c r="G104" s="91"/>
    </row>
    <row r="105" spans="1:7" x14ac:dyDescent="0.25">
      <c r="A105" s="42" t="s">
        <v>83</v>
      </c>
      <c r="E105" s="65">
        <v>11850793.527416667</v>
      </c>
      <c r="F105" s="48"/>
      <c r="G105" s="91"/>
    </row>
    <row r="106" spans="1:7" x14ac:dyDescent="0.25">
      <c r="A106" s="46"/>
      <c r="F106" s="48"/>
      <c r="G106" s="91"/>
    </row>
    <row r="107" spans="1:7" x14ac:dyDescent="0.25">
      <c r="A107" s="42" t="s">
        <v>84</v>
      </c>
      <c r="E107" s="66">
        <v>11465812.019999981</v>
      </c>
      <c r="F107" s="48"/>
      <c r="G107" s="91"/>
    </row>
    <row r="108" spans="1:7" x14ac:dyDescent="0.25">
      <c r="A108" s="42"/>
      <c r="F108" s="48"/>
      <c r="G108" s="91"/>
    </row>
    <row r="109" spans="1:7" x14ac:dyDescent="0.25">
      <c r="A109" s="46" t="s">
        <v>85</v>
      </c>
      <c r="E109" s="62">
        <v>0</v>
      </c>
      <c r="F109" s="48"/>
      <c r="G109" s="91"/>
    </row>
    <row r="110" spans="1:7" x14ac:dyDescent="0.25">
      <c r="A110" s="46" t="s">
        <v>86</v>
      </c>
      <c r="E110" s="67">
        <v>11465812.019999981</v>
      </c>
      <c r="F110" s="48"/>
      <c r="G110" s="91"/>
    </row>
    <row r="111" spans="1:7" x14ac:dyDescent="0.25">
      <c r="A111" s="46" t="s">
        <v>87</v>
      </c>
      <c r="E111" s="63">
        <v>0</v>
      </c>
      <c r="F111" s="48"/>
      <c r="G111" s="91"/>
    </row>
    <row r="112" spans="1:7" x14ac:dyDescent="0.25">
      <c r="A112" s="46"/>
      <c r="E112" s="65"/>
      <c r="F112" s="48"/>
      <c r="G112" s="91"/>
    </row>
    <row r="113" spans="1:7" x14ac:dyDescent="0.25">
      <c r="A113" s="42" t="s">
        <v>88</v>
      </c>
      <c r="E113" s="63">
        <v>0</v>
      </c>
      <c r="F113" s="48"/>
      <c r="G113" s="91"/>
    </row>
    <row r="114" spans="1:7" x14ac:dyDescent="0.25">
      <c r="A114" s="42"/>
      <c r="E114" s="68"/>
      <c r="F114" s="48"/>
      <c r="G114" s="91"/>
    </row>
    <row r="115" spans="1:7" x14ac:dyDescent="0.25">
      <c r="A115" s="46" t="s">
        <v>89</v>
      </c>
      <c r="E115" s="62">
        <v>0</v>
      </c>
      <c r="F115" s="48"/>
      <c r="G115" s="91"/>
    </row>
    <row r="116" spans="1:7" x14ac:dyDescent="0.25">
      <c r="A116" s="46" t="s">
        <v>90</v>
      </c>
      <c r="E116" s="63">
        <v>0</v>
      </c>
      <c r="F116" s="48"/>
      <c r="G116" s="91"/>
    </row>
    <row r="117" spans="1:7" x14ac:dyDescent="0.25">
      <c r="A117" s="46" t="s">
        <v>91</v>
      </c>
      <c r="E117" s="63">
        <v>0</v>
      </c>
      <c r="F117" s="48"/>
      <c r="G117" s="91"/>
    </row>
    <row r="118" spans="1:7" x14ac:dyDescent="0.25">
      <c r="A118" s="46"/>
      <c r="E118" s="65"/>
      <c r="F118" s="48"/>
      <c r="G118" s="91"/>
    </row>
    <row r="119" spans="1:7" x14ac:dyDescent="0.25">
      <c r="A119" s="42" t="s">
        <v>92</v>
      </c>
      <c r="E119" s="63">
        <v>384981.50741668604</v>
      </c>
      <c r="F119" s="48"/>
      <c r="G119" s="91"/>
    </row>
    <row r="120" spans="1:7" x14ac:dyDescent="0.25">
      <c r="A120" s="46" t="s">
        <v>93</v>
      </c>
      <c r="E120" s="62">
        <v>0</v>
      </c>
      <c r="F120" s="48"/>
      <c r="G120" s="91"/>
    </row>
    <row r="121" spans="1:7" x14ac:dyDescent="0.25">
      <c r="A121" s="42" t="s">
        <v>94</v>
      </c>
      <c r="E121" s="63">
        <v>384981.50741668604</v>
      </c>
      <c r="F121" s="48"/>
      <c r="G121" s="91"/>
    </row>
    <row r="122" spans="1:7" x14ac:dyDescent="0.25">
      <c r="F122" s="48"/>
      <c r="G122" s="91"/>
    </row>
    <row r="123" spans="1:7" hidden="1" x14ac:dyDescent="0.25">
      <c r="A123" s="3" t="s">
        <v>95</v>
      </c>
      <c r="F123" s="48"/>
      <c r="G123" s="91"/>
    </row>
    <row r="124" spans="1:7" hidden="1" x14ac:dyDescent="0.25">
      <c r="F124" s="48"/>
      <c r="G124" s="91"/>
    </row>
    <row r="125" spans="1:7" hidden="1" x14ac:dyDescent="0.25">
      <c r="A125" s="42" t="s">
        <v>96</v>
      </c>
      <c r="E125" s="62">
        <v>0</v>
      </c>
      <c r="F125" s="48"/>
      <c r="G125" s="91"/>
    </row>
    <row r="126" spans="1:7" hidden="1" x14ac:dyDescent="0.25">
      <c r="A126" s="42" t="s">
        <v>97</v>
      </c>
      <c r="E126" s="69">
        <v>0</v>
      </c>
      <c r="F126" s="48"/>
      <c r="G126" s="91"/>
    </row>
    <row r="127" spans="1:7" hidden="1" x14ac:dyDescent="0.25">
      <c r="A127" s="42" t="s">
        <v>98</v>
      </c>
      <c r="E127" s="63">
        <v>0</v>
      </c>
      <c r="F127" s="48"/>
      <c r="G127" s="91"/>
    </row>
    <row r="128" spans="1:7" hidden="1" x14ac:dyDescent="0.25">
      <c r="A128" s="42"/>
      <c r="E128" s="65"/>
      <c r="F128" s="48"/>
      <c r="G128" s="91"/>
    </row>
    <row r="129" spans="1:256" hidden="1" x14ac:dyDescent="0.25">
      <c r="A129" s="42"/>
      <c r="E129" s="65"/>
      <c r="F129" s="48"/>
      <c r="G129" s="91"/>
    </row>
    <row r="130" spans="1:256" x14ac:dyDescent="0.25">
      <c r="F130" s="48"/>
      <c r="G130" s="91"/>
    </row>
    <row r="131" spans="1:256" x14ac:dyDescent="0.25">
      <c r="A131" s="3" t="s">
        <v>99</v>
      </c>
      <c r="F131" s="48"/>
      <c r="G131" s="91"/>
    </row>
    <row r="132" spans="1:256" x14ac:dyDescent="0.25">
      <c r="F132" s="48"/>
      <c r="G132" s="91"/>
    </row>
    <row r="133" spans="1:256" x14ac:dyDescent="0.25">
      <c r="A133" s="42" t="s">
        <v>100</v>
      </c>
      <c r="E133" s="63">
        <v>2213541.6699999901</v>
      </c>
      <c r="F133" s="48"/>
      <c r="G133" s="91"/>
    </row>
    <row r="134" spans="1:256" x14ac:dyDescent="0.25">
      <c r="A134" s="42" t="s">
        <v>101</v>
      </c>
      <c r="E134" s="63">
        <v>2213541.6699999901</v>
      </c>
      <c r="F134" s="70"/>
      <c r="G134" s="91"/>
    </row>
    <row r="135" spans="1:256" x14ac:dyDescent="0.25">
      <c r="A135" s="42" t="s">
        <v>102</v>
      </c>
      <c r="E135" s="62">
        <v>2213541.6699999901</v>
      </c>
      <c r="F135" s="48"/>
      <c r="G135" s="91"/>
    </row>
    <row r="136" spans="1:256" s="2" customFormat="1" x14ac:dyDescent="0.25">
      <c r="A136" s="71" t="s">
        <v>103</v>
      </c>
      <c r="B136" s="71"/>
      <c r="C136" s="71"/>
      <c r="D136" s="71"/>
      <c r="E136" s="62">
        <v>0</v>
      </c>
      <c r="F136" s="4"/>
      <c r="G136" s="9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71"/>
      <c r="DS136" s="71"/>
      <c r="DT136" s="71"/>
      <c r="DU136" s="71"/>
      <c r="DV136" s="71"/>
      <c r="DW136" s="71"/>
      <c r="DX136" s="71"/>
      <c r="DY136" s="71"/>
      <c r="DZ136" s="71"/>
      <c r="EA136" s="71"/>
      <c r="EB136" s="71"/>
      <c r="EC136" s="71"/>
      <c r="ED136" s="71"/>
      <c r="EE136" s="71"/>
      <c r="EF136" s="71"/>
      <c r="EG136" s="71"/>
      <c r="EH136" s="71"/>
      <c r="EI136" s="71"/>
      <c r="EJ136" s="71"/>
      <c r="EK136" s="71"/>
      <c r="EL136" s="71"/>
      <c r="EM136" s="71"/>
      <c r="EN136" s="71"/>
      <c r="EO136" s="71"/>
      <c r="EP136" s="71"/>
      <c r="EQ136" s="71"/>
      <c r="ER136" s="71"/>
      <c r="ES136" s="71"/>
      <c r="ET136" s="71"/>
      <c r="EU136" s="71"/>
      <c r="EV136" s="71"/>
      <c r="EW136" s="71"/>
      <c r="EX136" s="71"/>
      <c r="EY136" s="71"/>
      <c r="EZ136" s="71"/>
      <c r="FA136" s="71"/>
      <c r="FB136" s="71"/>
      <c r="FC136" s="71"/>
      <c r="FD136" s="71"/>
      <c r="FE136" s="71"/>
      <c r="FF136" s="71"/>
      <c r="FG136" s="71"/>
      <c r="FH136" s="71"/>
      <c r="FI136" s="71"/>
      <c r="FJ136" s="71"/>
      <c r="FK136" s="71"/>
      <c r="FL136" s="71"/>
      <c r="FM136" s="71"/>
      <c r="FN136" s="71"/>
      <c r="FO136" s="71"/>
      <c r="FP136" s="71"/>
      <c r="FQ136" s="71"/>
      <c r="FR136" s="71"/>
      <c r="FS136" s="71"/>
      <c r="FT136" s="71"/>
      <c r="FU136" s="71"/>
      <c r="FV136" s="71"/>
      <c r="FW136" s="71"/>
      <c r="FX136" s="71"/>
      <c r="FY136" s="71"/>
      <c r="FZ136" s="71"/>
      <c r="GA136" s="71"/>
      <c r="GB136" s="71"/>
      <c r="GC136" s="71"/>
      <c r="GD136" s="71"/>
      <c r="GE136" s="71"/>
      <c r="GF136" s="71"/>
      <c r="GG136" s="71"/>
      <c r="GH136" s="71"/>
      <c r="GI136" s="71"/>
      <c r="GJ136" s="71"/>
      <c r="GK136" s="71"/>
      <c r="GL136" s="71"/>
      <c r="GM136" s="71"/>
      <c r="GN136" s="71"/>
      <c r="GO136" s="71"/>
      <c r="GP136" s="71"/>
      <c r="GQ136" s="71"/>
      <c r="GR136" s="71"/>
      <c r="GS136" s="71"/>
      <c r="GT136" s="71"/>
      <c r="GU136" s="71"/>
      <c r="GV136" s="71"/>
      <c r="GW136" s="71"/>
      <c r="GX136" s="71"/>
      <c r="GY136" s="71"/>
      <c r="GZ136" s="71"/>
      <c r="HA136" s="71"/>
      <c r="HB136" s="71"/>
      <c r="HC136" s="71"/>
      <c r="HD136" s="71"/>
      <c r="HE136" s="71"/>
      <c r="HF136" s="71"/>
      <c r="HG136" s="71"/>
      <c r="HH136" s="71"/>
      <c r="HI136" s="71"/>
      <c r="HJ136" s="71"/>
      <c r="HK136" s="71"/>
      <c r="HL136" s="71"/>
      <c r="HM136" s="71"/>
      <c r="HN136" s="71"/>
      <c r="HO136" s="71"/>
      <c r="HP136" s="71"/>
      <c r="HQ136" s="71"/>
      <c r="HR136" s="71"/>
      <c r="HS136" s="71"/>
      <c r="HT136" s="71"/>
      <c r="HU136" s="71"/>
      <c r="HV136" s="71"/>
      <c r="HW136" s="71"/>
      <c r="HX136" s="71"/>
      <c r="HY136" s="71"/>
      <c r="HZ136" s="71"/>
      <c r="IA136" s="71"/>
      <c r="IB136" s="71"/>
      <c r="IC136" s="71"/>
      <c r="ID136" s="71"/>
      <c r="IE136" s="71"/>
      <c r="IF136" s="71"/>
      <c r="IG136" s="71"/>
      <c r="IH136" s="71"/>
      <c r="II136" s="71"/>
      <c r="IJ136" s="71"/>
      <c r="IK136" s="71"/>
      <c r="IL136" s="71"/>
      <c r="IM136" s="71"/>
      <c r="IN136" s="71"/>
      <c r="IO136" s="71"/>
      <c r="IP136" s="71"/>
      <c r="IQ136" s="71"/>
      <c r="IR136" s="71"/>
      <c r="IS136" s="71"/>
      <c r="IT136" s="71"/>
      <c r="IU136" s="71"/>
      <c r="IV136" s="71"/>
    </row>
    <row r="137" spans="1:256" x14ac:dyDescent="0.25">
      <c r="A137" s="42" t="s">
        <v>104</v>
      </c>
      <c r="E137" s="63">
        <v>2213541.6699999901</v>
      </c>
      <c r="F137" s="48"/>
      <c r="G137" s="91"/>
    </row>
    <row r="138" spans="1:256" x14ac:dyDescent="0.25">
      <c r="F138" s="48"/>
      <c r="G138" s="91"/>
    </row>
    <row r="139" spans="1:256" x14ac:dyDescent="0.25">
      <c r="A139" s="42" t="s">
        <v>105</v>
      </c>
      <c r="D139" s="72"/>
      <c r="E139" s="65">
        <v>2213541.6699999901</v>
      </c>
      <c r="F139" s="48"/>
      <c r="G139" s="91"/>
    </row>
    <row r="140" spans="1:256" x14ac:dyDescent="0.25">
      <c r="F140" s="48"/>
      <c r="G140" s="91"/>
    </row>
    <row r="141" spans="1:256" x14ac:dyDescent="0.25">
      <c r="A141" s="3" t="s">
        <v>106</v>
      </c>
      <c r="F141" s="48"/>
      <c r="G141" s="91"/>
    </row>
    <row r="142" spans="1:256" x14ac:dyDescent="0.25">
      <c r="F142" s="48"/>
      <c r="G142" s="91"/>
    </row>
    <row r="143" spans="1:256" x14ac:dyDescent="0.25">
      <c r="A143" s="42" t="s">
        <v>107</v>
      </c>
      <c r="E143" s="73">
        <v>2.8833700699999999E-2</v>
      </c>
      <c r="F143" s="48"/>
      <c r="G143" s="91"/>
    </row>
    <row r="144" spans="1:256" x14ac:dyDescent="0.25">
      <c r="A144" s="42" t="s">
        <v>108</v>
      </c>
      <c r="E144" s="74">
        <v>22.190611000000001</v>
      </c>
      <c r="F144" s="48"/>
      <c r="G144" s="91"/>
    </row>
    <row r="145" spans="1:7" x14ac:dyDescent="0.25">
      <c r="F145" s="48"/>
      <c r="G145" s="91"/>
    </row>
    <row r="146" spans="1:7" x14ac:dyDescent="0.25">
      <c r="D146" s="57" t="s">
        <v>42</v>
      </c>
      <c r="E146" s="57" t="s">
        <v>41</v>
      </c>
      <c r="F146" s="48"/>
      <c r="G146" s="91"/>
    </row>
    <row r="147" spans="1:7" x14ac:dyDescent="0.25">
      <c r="A147" s="42" t="s">
        <v>109</v>
      </c>
      <c r="D147" s="63">
        <v>114526.86</v>
      </c>
      <c r="E147" s="3">
        <v>11</v>
      </c>
      <c r="F147" s="92"/>
      <c r="G147" s="91"/>
    </row>
    <row r="148" spans="1:7" x14ac:dyDescent="0.25">
      <c r="A148" s="42" t="s">
        <v>110</v>
      </c>
      <c r="D148" s="69">
        <v>143456.24</v>
      </c>
      <c r="F148" s="48"/>
      <c r="G148" s="91"/>
    </row>
    <row r="149" spans="1:7" x14ac:dyDescent="0.25">
      <c r="A149" s="3" t="s">
        <v>111</v>
      </c>
      <c r="D149" s="65">
        <v>-28929.37999999999</v>
      </c>
    </row>
    <row r="150" spans="1:7" x14ac:dyDescent="0.25">
      <c r="A150" s="42" t="s">
        <v>112</v>
      </c>
      <c r="D150" s="63">
        <v>184120683.09999999</v>
      </c>
      <c r="F150" s="92"/>
      <c r="G150" s="91"/>
    </row>
    <row r="151" spans="1:7" x14ac:dyDescent="0.25">
      <c r="F151" s="92"/>
      <c r="G151" s="91"/>
    </row>
    <row r="152" spans="1:7" x14ac:dyDescent="0.25">
      <c r="A152" s="42" t="s">
        <v>113</v>
      </c>
      <c r="D152" s="76">
        <v>6.3594938999999998E-3</v>
      </c>
      <c r="F152" s="92"/>
      <c r="G152" s="91"/>
    </row>
    <row r="153" spans="1:7" x14ac:dyDescent="0.25">
      <c r="A153" s="42" t="s">
        <v>114</v>
      </c>
      <c r="D153" s="76">
        <v>-6.0638157999999996E-3</v>
      </c>
      <c r="F153" s="92"/>
      <c r="G153" s="91"/>
    </row>
    <row r="154" spans="1:7" x14ac:dyDescent="0.25">
      <c r="A154" s="42" t="s">
        <v>115</v>
      </c>
      <c r="D154" s="76">
        <v>5.5319497000000002E-3</v>
      </c>
      <c r="F154" s="92"/>
      <c r="G154" s="91"/>
    </row>
    <row r="155" spans="1:7" x14ac:dyDescent="0.25">
      <c r="A155" s="42" t="s">
        <v>116</v>
      </c>
      <c r="D155" s="76">
        <v>-1.8854620467134249E-3</v>
      </c>
      <c r="F155" s="48"/>
      <c r="G155" s="91"/>
    </row>
    <row r="156" spans="1:7" x14ac:dyDescent="0.25">
      <c r="A156" s="42" t="s">
        <v>117</v>
      </c>
      <c r="D156" s="73">
        <v>9.8554143832164389E-4</v>
      </c>
      <c r="F156" s="48"/>
      <c r="G156" s="91"/>
    </row>
    <row r="157" spans="1:7" x14ac:dyDescent="0.25">
      <c r="A157" s="42"/>
      <c r="F157" s="48"/>
      <c r="G157" s="91"/>
    </row>
    <row r="158" spans="1:7" x14ac:dyDescent="0.25">
      <c r="A158" s="42" t="s">
        <v>118</v>
      </c>
      <c r="D158" s="65">
        <v>4759738.72</v>
      </c>
      <c r="F158" s="48"/>
      <c r="G158" s="91"/>
    </row>
    <row r="159" spans="1:7" x14ac:dyDescent="0.25">
      <c r="A159" s="42"/>
      <c r="F159" s="48"/>
      <c r="G159" s="91"/>
    </row>
    <row r="160" spans="1:7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  <c r="G160" s="91"/>
    </row>
    <row r="161" spans="1:7" x14ac:dyDescent="0.25">
      <c r="A161" s="46" t="s">
        <v>121</v>
      </c>
      <c r="D161" s="62">
        <v>1658116.32</v>
      </c>
      <c r="E161" s="78">
        <v>157</v>
      </c>
      <c r="F161" s="79">
        <v>9.6175408314185997E-3</v>
      </c>
      <c r="G161" s="91"/>
    </row>
    <row r="162" spans="1:7" x14ac:dyDescent="0.25">
      <c r="A162" s="46" t="s">
        <v>122</v>
      </c>
      <c r="D162" s="62">
        <v>322920.69</v>
      </c>
      <c r="E162" s="78">
        <v>24</v>
      </c>
      <c r="F162" s="79">
        <v>1.8730307903759538E-3</v>
      </c>
      <c r="G162" s="91"/>
    </row>
    <row r="163" spans="1:7" x14ac:dyDescent="0.25">
      <c r="A163" s="46" t="s">
        <v>123</v>
      </c>
      <c r="D163" s="62">
        <v>97750.75</v>
      </c>
      <c r="E163" s="78">
        <v>10</v>
      </c>
      <c r="F163" s="79">
        <v>5.669818323884489E-4</v>
      </c>
      <c r="G163" s="91"/>
    </row>
    <row r="164" spans="1:7" x14ac:dyDescent="0.25">
      <c r="A164" s="46" t="s">
        <v>124</v>
      </c>
      <c r="D164" s="80">
        <v>0</v>
      </c>
      <c r="E164" s="81">
        <v>0</v>
      </c>
      <c r="F164" s="82">
        <v>0</v>
      </c>
      <c r="G164" s="91"/>
    </row>
    <row r="165" spans="1:7" x14ac:dyDescent="0.25">
      <c r="A165" s="42" t="s">
        <v>125</v>
      </c>
      <c r="D165" s="62">
        <v>2078787.76</v>
      </c>
      <c r="E165" s="78">
        <v>191</v>
      </c>
      <c r="F165" s="79">
        <v>1.2057553454183002E-2</v>
      </c>
      <c r="G165" s="91"/>
    </row>
    <row r="166" spans="1:7" x14ac:dyDescent="0.25">
      <c r="D166" s="76"/>
      <c r="E166" s="76"/>
      <c r="F166" s="92"/>
      <c r="G166" s="91"/>
    </row>
    <row r="167" spans="1:7" x14ac:dyDescent="0.25">
      <c r="A167" s="42" t="s">
        <v>126</v>
      </c>
      <c r="D167" s="83"/>
      <c r="E167" s="83"/>
      <c r="F167" s="92"/>
      <c r="G167" s="91"/>
    </row>
    <row r="168" spans="1:7" x14ac:dyDescent="0.25">
      <c r="A168" s="42" t="s">
        <v>127</v>
      </c>
      <c r="D168" s="76">
        <v>2.6603403999999999E-3</v>
      </c>
      <c r="E168" s="76">
        <v>2.0472111999999998E-3</v>
      </c>
      <c r="F168" s="92"/>
      <c r="G168" s="91"/>
    </row>
    <row r="169" spans="1:7" x14ac:dyDescent="0.25">
      <c r="A169" s="42" t="s">
        <v>128</v>
      </c>
      <c r="D169" s="76">
        <v>3.1633172000000002E-3</v>
      </c>
      <c r="E169" s="76">
        <v>2.1721537999999999E-3</v>
      </c>
      <c r="F169" s="92"/>
      <c r="G169" s="91"/>
    </row>
    <row r="170" spans="1:7" x14ac:dyDescent="0.25">
      <c r="A170" s="42" t="s">
        <v>129</v>
      </c>
      <c r="D170" s="76">
        <v>2.0816404000000002E-3</v>
      </c>
      <c r="E170" s="76">
        <v>1.4805138E-3</v>
      </c>
      <c r="F170" s="92"/>
      <c r="G170" s="91"/>
    </row>
    <row r="171" spans="1:7" x14ac:dyDescent="0.25">
      <c r="A171" s="42" t="s">
        <v>130</v>
      </c>
      <c r="D171" s="76">
        <v>2.4400126227644026E-3</v>
      </c>
      <c r="E171" s="76">
        <v>1.512186443693293E-3</v>
      </c>
      <c r="F171" s="48"/>
      <c r="G171" s="91"/>
    </row>
    <row r="172" spans="1:7" x14ac:dyDescent="0.25">
      <c r="A172" s="42" t="s">
        <v>131</v>
      </c>
      <c r="D172" s="76">
        <v>2.5863276556911011E-3</v>
      </c>
      <c r="E172" s="76">
        <v>1.8030163109233228E-3</v>
      </c>
      <c r="F172" s="48"/>
      <c r="G172" s="91"/>
    </row>
    <row r="173" spans="1:7" x14ac:dyDescent="0.25">
      <c r="F173" s="48"/>
      <c r="G173" s="91"/>
    </row>
    <row r="174" spans="1:7" x14ac:dyDescent="0.25">
      <c r="A174" s="3" t="s">
        <v>132</v>
      </c>
      <c r="F174" s="48"/>
      <c r="G174" s="91"/>
    </row>
    <row r="175" spans="1:7" x14ac:dyDescent="0.25">
      <c r="F175" s="48"/>
      <c r="G175" s="91"/>
    </row>
    <row r="176" spans="1:7" x14ac:dyDescent="0.25">
      <c r="A176" s="42" t="s">
        <v>133</v>
      </c>
      <c r="F176" s="48"/>
      <c r="G176" s="91"/>
    </row>
    <row r="177" spans="1:7" x14ac:dyDescent="0.25">
      <c r="A177" s="42" t="s">
        <v>134</v>
      </c>
      <c r="E177" s="50"/>
      <c r="F177" s="48"/>
      <c r="G177" s="91"/>
    </row>
    <row r="178" spans="1:7" x14ac:dyDescent="0.25">
      <c r="A178" s="42" t="s">
        <v>135</v>
      </c>
      <c r="E178" s="84" t="s">
        <v>136</v>
      </c>
      <c r="F178" s="48"/>
      <c r="G178" s="91"/>
    </row>
    <row r="179" spans="1:7" x14ac:dyDescent="0.25">
      <c r="A179" s="42"/>
      <c r="E179" s="84"/>
      <c r="F179" s="48"/>
      <c r="G179" s="91"/>
    </row>
    <row r="180" spans="1:7" x14ac:dyDescent="0.25">
      <c r="A180" s="42" t="s">
        <v>137</v>
      </c>
      <c r="E180" s="68"/>
      <c r="F180" s="48"/>
      <c r="G180" s="91"/>
    </row>
    <row r="181" spans="1:7" x14ac:dyDescent="0.25">
      <c r="A181" s="42" t="s">
        <v>138</v>
      </c>
      <c r="E181" s="68"/>
      <c r="F181" s="48"/>
      <c r="G181" s="91"/>
    </row>
    <row r="182" spans="1:7" x14ac:dyDescent="0.25">
      <c r="A182" s="42" t="s">
        <v>139</v>
      </c>
      <c r="E182" s="84"/>
      <c r="F182" s="48"/>
      <c r="G182" s="91"/>
    </row>
    <row r="183" spans="1:7" x14ac:dyDescent="0.25">
      <c r="A183" s="42" t="s">
        <v>140</v>
      </c>
      <c r="E183" s="84" t="s">
        <v>136</v>
      </c>
      <c r="F183" s="48"/>
      <c r="G183" s="91"/>
    </row>
    <row r="184" spans="1:7" x14ac:dyDescent="0.25">
      <c r="A184" s="42"/>
      <c r="E184" s="68"/>
      <c r="F184" s="48"/>
      <c r="G184" s="91"/>
    </row>
    <row r="185" spans="1:7" x14ac:dyDescent="0.25">
      <c r="A185" s="42" t="s">
        <v>141</v>
      </c>
      <c r="E185" s="68"/>
      <c r="F185" s="48"/>
      <c r="G185" s="91"/>
    </row>
    <row r="186" spans="1:7" x14ac:dyDescent="0.25">
      <c r="A186" s="42" t="s">
        <v>142</v>
      </c>
      <c r="E186" s="84" t="s">
        <v>136</v>
      </c>
      <c r="F186" s="48"/>
      <c r="G186" s="91"/>
    </row>
    <row r="187" spans="1:7" x14ac:dyDescent="0.25">
      <c r="A187" s="42"/>
      <c r="E187" s="68"/>
      <c r="F187" s="48"/>
      <c r="G187" s="91"/>
    </row>
    <row r="188" spans="1:7" x14ac:dyDescent="0.25">
      <c r="A188" s="42" t="s">
        <v>143</v>
      </c>
      <c r="E188" s="68"/>
      <c r="F188" s="48"/>
      <c r="G188" s="91"/>
    </row>
    <row r="189" spans="1:7" x14ac:dyDescent="0.25">
      <c r="A189" s="42" t="s">
        <v>144</v>
      </c>
      <c r="E189" s="84" t="s">
        <v>136</v>
      </c>
      <c r="F189" s="48"/>
      <c r="G189" s="91"/>
    </row>
    <row r="190" spans="1:7" x14ac:dyDescent="0.25">
      <c r="A190" s="42"/>
      <c r="E190" s="68"/>
      <c r="F190" s="48"/>
      <c r="G190" s="91"/>
    </row>
    <row r="191" spans="1:7" x14ac:dyDescent="0.25">
      <c r="A191" s="42" t="s">
        <v>145</v>
      </c>
      <c r="E191" s="68"/>
      <c r="F191" s="48"/>
      <c r="G191" s="91"/>
    </row>
    <row r="192" spans="1:7" x14ac:dyDescent="0.25">
      <c r="A192" s="42" t="s">
        <v>146</v>
      </c>
      <c r="E192" s="84" t="s">
        <v>136</v>
      </c>
      <c r="F192" s="48"/>
      <c r="G192" s="91"/>
    </row>
    <row r="193" spans="1:7" x14ac:dyDescent="0.25">
      <c r="A193" s="42"/>
      <c r="E193" s="84"/>
      <c r="F193" s="48"/>
      <c r="G193" s="91"/>
    </row>
    <row r="194" spans="1:7" x14ac:dyDescent="0.25">
      <c r="A194" s="42" t="s">
        <v>147</v>
      </c>
      <c r="E194" s="68"/>
      <c r="G194" s="91"/>
    </row>
    <row r="195" spans="1:7" x14ac:dyDescent="0.25">
      <c r="A195" s="42" t="s">
        <v>148</v>
      </c>
      <c r="E195" s="84" t="s">
        <v>136</v>
      </c>
      <c r="F195" s="45"/>
      <c r="G195" s="91"/>
    </row>
    <row r="196" spans="1:7" x14ac:dyDescent="0.25">
      <c r="G196" s="90"/>
    </row>
    <row r="197" spans="1:7" x14ac:dyDescent="0.25">
      <c r="G197" s="90"/>
    </row>
    <row r="198" spans="1:7" x14ac:dyDescent="0.25">
      <c r="F198" s="45"/>
      <c r="G198" s="90"/>
    </row>
    <row r="199" spans="1:7" x14ac:dyDescent="0.25">
      <c r="F199" s="45"/>
      <c r="G199" s="90"/>
    </row>
    <row r="200" spans="1:7" x14ac:dyDescent="0.25">
      <c r="F200" s="45"/>
      <c r="G200" s="90"/>
    </row>
    <row r="201" spans="1:7" x14ac:dyDescent="0.25">
      <c r="F201" s="45"/>
      <c r="G201" s="90"/>
    </row>
    <row r="202" spans="1:7" x14ac:dyDescent="0.25">
      <c r="F202" s="45"/>
      <c r="G202" s="90"/>
    </row>
    <row r="203" spans="1:7" x14ac:dyDescent="0.25">
      <c r="F203" s="45"/>
      <c r="G203" s="90"/>
    </row>
    <row r="204" spans="1:7" x14ac:dyDescent="0.25">
      <c r="F204" s="45"/>
      <c r="G204" s="90"/>
    </row>
    <row r="205" spans="1:7" x14ac:dyDescent="0.25">
      <c r="F205" s="45"/>
      <c r="G205" s="90"/>
    </row>
    <row r="206" spans="1:7" x14ac:dyDescent="0.25">
      <c r="F206" s="45"/>
      <c r="G206" s="90"/>
    </row>
    <row r="207" spans="1:7" x14ac:dyDescent="0.25">
      <c r="F207" s="45"/>
      <c r="G207" s="90"/>
    </row>
    <row r="208" spans="1:7" x14ac:dyDescent="0.25">
      <c r="F208" s="45"/>
      <c r="G208" s="90"/>
    </row>
    <row r="209" spans="6:7" x14ac:dyDescent="0.25">
      <c r="F209" s="45"/>
      <c r="G209" s="90"/>
    </row>
    <row r="210" spans="6:7" x14ac:dyDescent="0.25">
      <c r="F210" s="45"/>
      <c r="G210" s="90"/>
    </row>
    <row r="211" spans="6:7" x14ac:dyDescent="0.25">
      <c r="F211" s="45"/>
      <c r="G211" s="90"/>
    </row>
    <row r="212" spans="6:7" x14ac:dyDescent="0.25">
      <c r="F212" s="45"/>
      <c r="G212" s="90"/>
    </row>
    <row r="213" spans="6:7" x14ac:dyDescent="0.25">
      <c r="F213" s="45"/>
      <c r="G213" s="90"/>
    </row>
    <row r="214" spans="6:7" x14ac:dyDescent="0.25">
      <c r="F214" s="45"/>
      <c r="G214" s="90"/>
    </row>
    <row r="215" spans="6:7" x14ac:dyDescent="0.25">
      <c r="F215" s="45"/>
      <c r="G215" s="90"/>
    </row>
    <row r="216" spans="6:7" x14ac:dyDescent="0.25">
      <c r="F216" s="45"/>
      <c r="G216" s="90"/>
    </row>
    <row r="217" spans="6:7" x14ac:dyDescent="0.25">
      <c r="F217" s="45"/>
      <c r="G217" s="90"/>
    </row>
    <row r="218" spans="6:7" x14ac:dyDescent="0.25">
      <c r="F218" s="45"/>
      <c r="G218" s="90"/>
    </row>
    <row r="219" spans="6:7" x14ac:dyDescent="0.25">
      <c r="F219" s="45"/>
      <c r="G219" s="90"/>
    </row>
    <row r="220" spans="6:7" x14ac:dyDescent="0.25">
      <c r="F220" s="45"/>
      <c r="G220" s="90"/>
    </row>
    <row r="221" spans="6:7" x14ac:dyDescent="0.25">
      <c r="F221" s="45"/>
      <c r="G221" s="90"/>
    </row>
    <row r="222" spans="6:7" x14ac:dyDescent="0.25">
      <c r="F222" s="45"/>
      <c r="G222" s="90"/>
    </row>
    <row r="223" spans="6:7" x14ac:dyDescent="0.25">
      <c r="F223" s="45"/>
      <c r="G223" s="90"/>
    </row>
    <row r="224" spans="6:7" x14ac:dyDescent="0.25">
      <c r="F224" s="45"/>
      <c r="G224" s="90"/>
    </row>
    <row r="225" spans="6:7" x14ac:dyDescent="0.25">
      <c r="F225" s="45"/>
      <c r="G225" s="90"/>
    </row>
    <row r="226" spans="6:7" x14ac:dyDescent="0.25">
      <c r="F226" s="45"/>
      <c r="G226" s="90"/>
    </row>
    <row r="227" spans="6:7" x14ac:dyDescent="0.25">
      <c r="F227" s="45"/>
      <c r="G227" s="90"/>
    </row>
    <row r="228" spans="6:7" x14ac:dyDescent="0.25">
      <c r="F228" s="45"/>
      <c r="G228" s="90"/>
    </row>
    <row r="229" spans="6:7" x14ac:dyDescent="0.25">
      <c r="F229" s="45"/>
      <c r="G229" s="90"/>
    </row>
    <row r="230" spans="6:7" x14ac:dyDescent="0.25">
      <c r="F230" s="45"/>
      <c r="G230" s="90"/>
    </row>
    <row r="231" spans="6:7" x14ac:dyDescent="0.25">
      <c r="F231" s="45"/>
      <c r="G231" s="90"/>
    </row>
    <row r="232" spans="6:7" x14ac:dyDescent="0.25">
      <c r="F232" s="45"/>
      <c r="G232" s="90"/>
    </row>
    <row r="233" spans="6:7" x14ac:dyDescent="0.25">
      <c r="F233" s="45"/>
      <c r="G233" s="90"/>
    </row>
    <row r="234" spans="6:7" x14ac:dyDescent="0.25">
      <c r="F234" s="45"/>
      <c r="G234" s="90"/>
    </row>
    <row r="235" spans="6:7" x14ac:dyDescent="0.25">
      <c r="F235" s="45"/>
      <c r="G235" s="90"/>
    </row>
    <row r="236" spans="6:7" x14ac:dyDescent="0.25">
      <c r="F236" s="45"/>
      <c r="G236" s="90"/>
    </row>
    <row r="237" spans="6:7" x14ac:dyDescent="0.25">
      <c r="F237" s="45"/>
      <c r="G237" s="90"/>
    </row>
    <row r="238" spans="6:7" x14ac:dyDescent="0.25">
      <c r="F238" s="45"/>
      <c r="G238" s="90"/>
    </row>
    <row r="239" spans="6:7" x14ac:dyDescent="0.25">
      <c r="F239" s="45"/>
      <c r="G239" s="90"/>
    </row>
    <row r="240" spans="6:7" x14ac:dyDescent="0.25">
      <c r="F240" s="45"/>
      <c r="G240" s="90"/>
    </row>
    <row r="241" spans="6:7" x14ac:dyDescent="0.25">
      <c r="F241" s="45"/>
      <c r="G241" s="90"/>
    </row>
    <row r="242" spans="6:7" x14ac:dyDescent="0.25">
      <c r="F242" s="45"/>
      <c r="G242" s="90"/>
    </row>
    <row r="243" spans="6:7" x14ac:dyDescent="0.25">
      <c r="F243" s="45"/>
      <c r="G243" s="90"/>
    </row>
    <row r="244" spans="6:7" x14ac:dyDescent="0.25">
      <c r="F244" s="45"/>
      <c r="G244" s="90"/>
    </row>
    <row r="245" spans="6:7" x14ac:dyDescent="0.25">
      <c r="F245" s="45"/>
      <c r="G245" s="90"/>
    </row>
    <row r="246" spans="6:7" x14ac:dyDescent="0.25">
      <c r="F246" s="45"/>
      <c r="G246" s="90"/>
    </row>
    <row r="247" spans="6:7" x14ac:dyDescent="0.25">
      <c r="F247" s="45"/>
      <c r="G247" s="90"/>
    </row>
    <row r="248" spans="6:7" x14ac:dyDescent="0.25">
      <c r="F248" s="45"/>
      <c r="G248" s="90"/>
    </row>
    <row r="249" spans="6:7" x14ac:dyDescent="0.25">
      <c r="F249" s="45"/>
      <c r="G249" s="90"/>
    </row>
    <row r="250" spans="6:7" x14ac:dyDescent="0.25">
      <c r="F250" s="45"/>
      <c r="G250" s="90"/>
    </row>
    <row r="251" spans="6:7" x14ac:dyDescent="0.25">
      <c r="F251" s="45"/>
      <c r="G251" s="90"/>
    </row>
    <row r="252" spans="6:7" x14ac:dyDescent="0.25">
      <c r="F252" s="45"/>
      <c r="G252" s="90"/>
    </row>
    <row r="253" spans="6:7" x14ac:dyDescent="0.25">
      <c r="F253" s="45"/>
      <c r="G253" s="90"/>
    </row>
    <row r="254" spans="6:7" x14ac:dyDescent="0.25">
      <c r="F254" s="45"/>
      <c r="G254" s="90"/>
    </row>
    <row r="255" spans="6:7" x14ac:dyDescent="0.25">
      <c r="F255" s="45"/>
      <c r="G255" s="90"/>
    </row>
    <row r="256" spans="6:7" x14ac:dyDescent="0.25">
      <c r="F256" s="45"/>
      <c r="G256" s="90"/>
    </row>
    <row r="257" spans="6:7" x14ac:dyDescent="0.25">
      <c r="F257" s="45"/>
      <c r="G257" s="90"/>
    </row>
    <row r="258" spans="6:7" x14ac:dyDescent="0.25">
      <c r="F258" s="45"/>
      <c r="G258" s="90"/>
    </row>
    <row r="259" spans="6:7" x14ac:dyDescent="0.25">
      <c r="F259" s="45"/>
      <c r="G259" s="90"/>
    </row>
    <row r="260" spans="6:7" x14ac:dyDescent="0.25">
      <c r="F260" s="45"/>
      <c r="G260" s="90"/>
    </row>
    <row r="261" spans="6:7" x14ac:dyDescent="0.25">
      <c r="F261" s="45"/>
      <c r="G261" s="90"/>
    </row>
    <row r="262" spans="6:7" x14ac:dyDescent="0.25">
      <c r="F262" s="45"/>
      <c r="G262" s="90"/>
    </row>
    <row r="263" spans="6:7" x14ac:dyDescent="0.25">
      <c r="F263" s="45"/>
      <c r="G263" s="90"/>
    </row>
    <row r="264" spans="6:7" x14ac:dyDescent="0.25">
      <c r="F264" s="45"/>
      <c r="G264" s="90"/>
    </row>
    <row r="265" spans="6:7" x14ac:dyDescent="0.25">
      <c r="F265" s="45"/>
      <c r="G265" s="90"/>
    </row>
    <row r="266" spans="6:7" x14ac:dyDescent="0.25">
      <c r="F266" s="45"/>
      <c r="G266" s="9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266"/>
  <sheetViews>
    <sheetView showRuler="0" zoomScaleNormal="100" zoomScaleSheetLayoutView="90" workbookViewId="0">
      <selection sqref="A1:XFD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  <col min="7" max="7" width="34.5703125" style="8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5"/>
    </row>
    <row r="3" spans="1:13" ht="15.75" customHeight="1" x14ac:dyDescent="0.3">
      <c r="A3" s="2" t="s">
        <v>1</v>
      </c>
      <c r="B3" s="6">
        <f>[1]Notes!C19</f>
        <v>43039</v>
      </c>
      <c r="C3" s="7" t="s">
        <v>2</v>
      </c>
      <c r="D3" s="3">
        <f>[1]Notes!C28</f>
        <v>30</v>
      </c>
      <c r="E3" s="3" t="s">
        <v>3</v>
      </c>
      <c r="F3" s="8">
        <f>[1]Notes!C18+1</f>
        <v>43009</v>
      </c>
      <c r="G3" s="3"/>
    </row>
    <row r="4" spans="1:13" ht="15.75" customHeight="1" x14ac:dyDescent="0.3">
      <c r="A4" s="2" t="s">
        <v>4</v>
      </c>
      <c r="B4" s="6">
        <f>Curr_DistDate</f>
        <v>43054</v>
      </c>
      <c r="C4" s="7" t="s">
        <v>5</v>
      </c>
      <c r="D4" s="9">
        <f>[1]Notes!C29</f>
        <v>30</v>
      </c>
      <c r="E4" s="3" t="s">
        <v>6</v>
      </c>
      <c r="F4" s="8">
        <f>[1]Notes!C19</f>
        <v>43039</v>
      </c>
      <c r="G4" s="3"/>
    </row>
    <row r="5" spans="1:13" ht="15.75" customHeight="1" x14ac:dyDescent="0.3">
      <c r="A5" s="2"/>
      <c r="B5" s="2"/>
      <c r="C5" s="5"/>
      <c r="E5" s="3" t="s">
        <v>7</v>
      </c>
      <c r="F5" s="8">
        <f>IF(Curr_DistDate&lt;&gt;First_DistDate,Prev_DistDate,[1]Notes!C14)</f>
        <v>43024</v>
      </c>
      <c r="G5" s="3"/>
    </row>
    <row r="6" spans="1:13" ht="15.75" customHeight="1" x14ac:dyDescent="0.3">
      <c r="A6" s="2"/>
      <c r="B6" s="2"/>
      <c r="C6" s="5"/>
      <c r="E6" s="3" t="s">
        <v>8</v>
      </c>
      <c r="F6" s="8">
        <f>Curr_DistDate</f>
        <v>43054</v>
      </c>
      <c r="G6" s="3"/>
    </row>
    <row r="7" spans="1:13" x14ac:dyDescent="0.25">
      <c r="A7" s="10"/>
      <c r="B7" s="11"/>
      <c r="C7" s="12"/>
      <c r="D7" s="12"/>
      <c r="E7" s="10"/>
      <c r="F7" s="13"/>
    </row>
    <row r="8" spans="1:13" x14ac:dyDescent="0.25">
      <c r="A8" s="10"/>
      <c r="B8" s="10"/>
      <c r="C8" s="12"/>
      <c r="D8" s="12"/>
      <c r="E8" s="10"/>
      <c r="F8" s="13"/>
    </row>
    <row r="9" spans="1:13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13" x14ac:dyDescent="0.25">
      <c r="A10" s="14" t="s">
        <v>14</v>
      </c>
      <c r="B10" s="18"/>
      <c r="C10" s="86">
        <f>VLOOKUP("0407_COLLATERAL_BALANCE",'[1]Initial Data'!B:F,3,FALSE)</f>
        <v>913955005.42999995</v>
      </c>
      <c r="D10" s="20">
        <f>Coll_BegBal</f>
        <v>197035133.21000001</v>
      </c>
      <c r="E10" s="21">
        <f>Coll_EndBal</f>
        <v>184120683.09999999</v>
      </c>
      <c r="F10" s="22">
        <f>IF(C12&lt;=0,0,E10/C12)</f>
        <v>0.20794806562273785</v>
      </c>
      <c r="H10" s="65"/>
      <c r="I10" s="65"/>
      <c r="J10" s="65"/>
      <c r="K10" s="65"/>
      <c r="L10" s="65"/>
      <c r="M10" s="65"/>
    </row>
    <row r="11" spans="1:13" x14ac:dyDescent="0.25">
      <c r="A11" s="14" t="s">
        <v>15</v>
      </c>
      <c r="B11" s="18"/>
      <c r="C11" s="87">
        <f>VLOOKUP("OVERCOLLATERAL_BALANCE",'[1]Initial Data'!B:F,3,FALSE)</f>
        <v>28538338.779999997</v>
      </c>
      <c r="D11" s="20">
        <f>OC_BegBal</f>
        <v>2619149.96</v>
      </c>
      <c r="E11" s="21">
        <f>OC_EndBal</f>
        <v>2335666.96</v>
      </c>
      <c r="F11" s="22"/>
      <c r="H11" s="65"/>
      <c r="I11" s="65"/>
      <c r="J11" s="65"/>
      <c r="K11" s="65"/>
      <c r="L11" s="65"/>
      <c r="M11" s="65"/>
    </row>
    <row r="12" spans="1:13" x14ac:dyDescent="0.25">
      <c r="A12" s="14" t="s">
        <v>16</v>
      </c>
      <c r="B12" s="18"/>
      <c r="C12" s="88">
        <f>C10-C11</f>
        <v>885416666.64999998</v>
      </c>
      <c r="D12" s="20">
        <f>Adj_BegBal</f>
        <v>194415983.25</v>
      </c>
      <c r="E12" s="21">
        <f>Adj_EndBal</f>
        <v>181785016.13999999</v>
      </c>
      <c r="F12" s="22"/>
      <c r="H12" s="65"/>
      <c r="I12" s="65"/>
      <c r="J12" s="65"/>
      <c r="K12" s="65"/>
      <c r="L12" s="65"/>
      <c r="M12" s="65"/>
    </row>
    <row r="13" spans="1:13" x14ac:dyDescent="0.25">
      <c r="A13" s="14" t="s">
        <v>17</v>
      </c>
      <c r="B13" s="10"/>
      <c r="C13" s="88">
        <f>SUM(C14:C18)</f>
        <v>885416666.64999986</v>
      </c>
      <c r="D13" s="20">
        <f>SUM(D14:D18)</f>
        <v>194415983.24999988</v>
      </c>
      <c r="E13" s="21">
        <f>SUM(E14:E18)</f>
        <v>181785016.13999987</v>
      </c>
      <c r="F13" s="22">
        <f t="shared" ref="F13:F18" si="0">IF(C13&lt;=0,0,E13/C13)</f>
        <v>0.20531013587962926</v>
      </c>
      <c r="G13" s="89"/>
      <c r="H13" s="39"/>
      <c r="I13" s="65"/>
      <c r="J13" s="65"/>
      <c r="K13" s="65"/>
      <c r="L13" s="65"/>
      <c r="M13" s="65"/>
    </row>
    <row r="14" spans="1:13" x14ac:dyDescent="0.25">
      <c r="A14" s="25" t="s">
        <v>18</v>
      </c>
      <c r="B14" s="26">
        <f>[1]Notes!$F$4</f>
        <v>2.3E-3</v>
      </c>
      <c r="C14" s="87">
        <f>[1]Notes!$B$4</f>
        <v>179000000</v>
      </c>
      <c r="D14" s="20">
        <f>[1]Notes!C4</f>
        <v>0</v>
      </c>
      <c r="E14" s="21">
        <f>[1]Notes!P4</f>
        <v>0</v>
      </c>
      <c r="F14" s="22">
        <f t="shared" si="0"/>
        <v>0</v>
      </c>
      <c r="H14" s="39"/>
      <c r="I14" s="65"/>
      <c r="J14" s="65"/>
      <c r="K14" s="65"/>
      <c r="L14" s="65"/>
      <c r="M14" s="65"/>
    </row>
    <row r="15" spans="1:13" x14ac:dyDescent="0.25">
      <c r="A15" s="25" t="s">
        <v>19</v>
      </c>
      <c r="B15" s="26">
        <f>[1]Notes!$F$5</f>
        <v>6.0000000000000001E-3</v>
      </c>
      <c r="C15" s="87">
        <f>[1]Notes!$B$5</f>
        <v>243000000</v>
      </c>
      <c r="D15" s="20">
        <f>[1]Notes!C5</f>
        <v>0</v>
      </c>
      <c r="E15" s="21">
        <f>[1]Notes!P5</f>
        <v>0</v>
      </c>
      <c r="F15" s="22">
        <f t="shared" si="0"/>
        <v>0</v>
      </c>
      <c r="I15" s="65"/>
      <c r="J15" s="65"/>
      <c r="K15" s="65"/>
      <c r="L15" s="65"/>
      <c r="M15" s="65"/>
    </row>
    <row r="16" spans="1:13" x14ac:dyDescent="0.25">
      <c r="A16" s="25" t="s">
        <v>20</v>
      </c>
      <c r="B16" s="26">
        <f>[1]Notes!$F$6</f>
        <v>1.11E-2</v>
      </c>
      <c r="C16" s="87">
        <f>[1]Notes!$B$6</f>
        <v>343000000</v>
      </c>
      <c r="D16" s="20">
        <f>[1]Notes!C6</f>
        <v>73999316.599999994</v>
      </c>
      <c r="E16" s="21">
        <f>[1]Notes!P6</f>
        <v>61368349.48999998</v>
      </c>
      <c r="F16" s="22">
        <f t="shared" si="0"/>
        <v>0.17891647081632647</v>
      </c>
      <c r="I16" s="65"/>
      <c r="J16" s="65"/>
      <c r="K16" s="65"/>
      <c r="L16" s="65"/>
      <c r="M16" s="65"/>
    </row>
    <row r="17" spans="1:13" x14ac:dyDescent="0.25">
      <c r="A17" s="25" t="s">
        <v>21</v>
      </c>
      <c r="B17" s="26">
        <f>[1]Notes!$F$7</f>
        <v>1.66E-2</v>
      </c>
      <c r="C17" s="87">
        <f>[1]Notes!$B$7</f>
        <v>85000000</v>
      </c>
      <c r="D17" s="20">
        <f>[1]Notes!C7</f>
        <v>85000000</v>
      </c>
      <c r="E17" s="21">
        <f>[1]Notes!P7</f>
        <v>85000000</v>
      </c>
      <c r="F17" s="22">
        <f t="shared" si="0"/>
        <v>1</v>
      </c>
      <c r="I17" s="65"/>
      <c r="J17" s="65"/>
      <c r="K17" s="65"/>
      <c r="L17" s="65"/>
      <c r="M17" s="65"/>
    </row>
    <row r="18" spans="1:13" x14ac:dyDescent="0.25">
      <c r="A18" s="25" t="s">
        <v>22</v>
      </c>
      <c r="B18" s="26">
        <f>[1]Notes!$F$8</f>
        <v>0</v>
      </c>
      <c r="C18" s="87">
        <f>[1]Notes!$B$8</f>
        <v>35416666.649999902</v>
      </c>
      <c r="D18" s="20">
        <f>[1]Notes!C8</f>
        <v>35416666.649999902</v>
      </c>
      <c r="E18" s="21">
        <f>[1]Notes!P8</f>
        <v>35416666.649999902</v>
      </c>
      <c r="F18" s="22">
        <f t="shared" si="0"/>
        <v>1</v>
      </c>
      <c r="I18" s="65"/>
      <c r="J18" s="65"/>
      <c r="K18" s="65"/>
      <c r="L18" s="65"/>
      <c r="M18" s="65"/>
    </row>
    <row r="19" spans="1:13" x14ac:dyDescent="0.25">
      <c r="A19" s="27"/>
      <c r="B19" s="28"/>
      <c r="C19" s="29"/>
      <c r="D19" s="29"/>
      <c r="E19" s="29"/>
      <c r="F19" s="30"/>
    </row>
    <row r="20" spans="1:13" x14ac:dyDescent="0.25">
      <c r="A20" s="27"/>
      <c r="B20" s="28"/>
      <c r="C20" s="29"/>
      <c r="D20" s="29"/>
      <c r="E20" s="29"/>
      <c r="F20" s="31"/>
    </row>
    <row r="21" spans="1:13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13" x14ac:dyDescent="0.25">
      <c r="A22" s="27" t="s">
        <v>18</v>
      </c>
      <c r="B22" s="20">
        <f>[1]Notes!N4</f>
        <v>0</v>
      </c>
      <c r="C22" s="20">
        <f>[1]Notes!K4</f>
        <v>0</v>
      </c>
      <c r="D22" s="34">
        <f>IF(C15&lt;=0,0,B22/(C14/1000))</f>
        <v>0</v>
      </c>
      <c r="E22" s="35">
        <f>IF(C15&lt;=0,0,C22/(C14/1000))</f>
        <v>0</v>
      </c>
      <c r="F22" s="31"/>
      <c r="G22" s="89"/>
    </row>
    <row r="23" spans="1:13" x14ac:dyDescent="0.25">
      <c r="A23" s="27" t="s">
        <v>19</v>
      </c>
      <c r="B23" s="20">
        <f>[1]Notes!N5</f>
        <v>0</v>
      </c>
      <c r="C23" s="20">
        <f>[1]Notes!K5</f>
        <v>0</v>
      </c>
      <c r="D23" s="34">
        <f>IF(C16&lt;=0,0,B23/(C15/1000))</f>
        <v>0</v>
      </c>
      <c r="E23" s="35">
        <f>IF(C16&lt;=0,0,C23/(C15/1000))</f>
        <v>0</v>
      </c>
      <c r="F23" s="31"/>
    </row>
    <row r="24" spans="1:13" x14ac:dyDescent="0.25">
      <c r="A24" s="27" t="s">
        <v>20</v>
      </c>
      <c r="B24" s="20">
        <f>[1]Notes!N6</f>
        <v>12630967.110000014</v>
      </c>
      <c r="C24" s="20">
        <f>[1]Notes!K6</f>
        <v>68449.37</v>
      </c>
      <c r="D24" s="34">
        <f>IF(C17&lt;=0,0,B24/(C16/1000))</f>
        <v>36.82497699708459</v>
      </c>
      <c r="E24" s="35">
        <f>IF(C17&lt;=0,0,C24/(C16/1000))</f>
        <v>0.19956084548104955</v>
      </c>
      <c r="F24" s="31"/>
    </row>
    <row r="25" spans="1:13" x14ac:dyDescent="0.25">
      <c r="A25" s="27" t="s">
        <v>21</v>
      </c>
      <c r="B25" s="20">
        <f>[1]Notes!N7</f>
        <v>0</v>
      </c>
      <c r="C25" s="20">
        <f>[1]Notes!K7</f>
        <v>117583.33</v>
      </c>
      <c r="D25" s="34">
        <f>IF(C18&lt;=0,0,B25/(C17/1000))</f>
        <v>0</v>
      </c>
      <c r="E25" s="35">
        <f>IF(C18&lt;=0,0,C25/(C17/1000))</f>
        <v>1.383333294117647</v>
      </c>
      <c r="F25" s="31"/>
    </row>
    <row r="26" spans="1:13" x14ac:dyDescent="0.25">
      <c r="A26" s="27" t="s">
        <v>22</v>
      </c>
      <c r="B26" s="20">
        <f>[1]Notes!N8</f>
        <v>0</v>
      </c>
      <c r="C26" s="20">
        <f>[1]Notes!K8</f>
        <v>0</v>
      </c>
      <c r="D26" s="34">
        <f>IF(C19&lt;=0,0,B26/(C18/1000))</f>
        <v>0</v>
      </c>
      <c r="E26" s="35">
        <f>IF(C19&lt;=0,0,C26/(C18/1000))</f>
        <v>0</v>
      </c>
      <c r="F26" s="31"/>
    </row>
    <row r="27" spans="1:13" ht="18.75" thickBot="1" x14ac:dyDescent="0.3">
      <c r="A27" s="36" t="s">
        <v>27</v>
      </c>
      <c r="B27" s="37">
        <f>SUM(B22:B26)</f>
        <v>12630967.110000014</v>
      </c>
      <c r="C27" s="37">
        <f>SUM(C22:C26)</f>
        <v>186032.7</v>
      </c>
      <c r="D27" s="38"/>
      <c r="E27" s="29"/>
      <c r="F27" s="31"/>
    </row>
    <row r="28" spans="1:13" x14ac:dyDescent="0.25">
      <c r="B28" s="39"/>
      <c r="C28" s="39"/>
      <c r="D28" s="40"/>
      <c r="E28" s="39"/>
      <c r="F28" s="41"/>
    </row>
    <row r="29" spans="1:13" x14ac:dyDescent="0.25">
      <c r="A29" s="42"/>
      <c r="B29" s="43"/>
      <c r="C29" s="39"/>
      <c r="D29" s="39"/>
      <c r="E29" s="39"/>
      <c r="F29" s="41"/>
    </row>
    <row r="30" spans="1:13" x14ac:dyDescent="0.25">
      <c r="A30" s="3" t="s">
        <v>28</v>
      </c>
      <c r="E30" s="44"/>
    </row>
    <row r="31" spans="1:13" x14ac:dyDescent="0.25">
      <c r="E31" s="44"/>
      <c r="F31" s="45"/>
      <c r="G31" s="90"/>
    </row>
    <row r="32" spans="1:13" x14ac:dyDescent="0.25">
      <c r="A32" s="42" t="s">
        <v>29</v>
      </c>
      <c r="F32" s="45"/>
      <c r="G32" s="90"/>
    </row>
    <row r="33" spans="1:7" x14ac:dyDescent="0.25">
      <c r="A33" s="46" t="s">
        <v>30</v>
      </c>
      <c r="E33" s="47">
        <f>[1]Sources!B6</f>
        <v>472354.67</v>
      </c>
      <c r="F33" s="48"/>
      <c r="G33" s="91"/>
    </row>
    <row r="34" spans="1:7" x14ac:dyDescent="0.25">
      <c r="A34" s="46" t="s">
        <v>31</v>
      </c>
      <c r="E34" s="49">
        <f>[1]Sources!B28</f>
        <v>0</v>
      </c>
      <c r="F34" s="48"/>
      <c r="G34" s="91"/>
    </row>
    <row r="35" spans="1:7" x14ac:dyDescent="0.25">
      <c r="A35" s="42" t="s">
        <v>32</v>
      </c>
      <c r="E35" s="47">
        <f>SUM(E33:E34)</f>
        <v>472354.67</v>
      </c>
      <c r="F35" s="48"/>
      <c r="G35" s="91"/>
    </row>
    <row r="36" spans="1:7" x14ac:dyDescent="0.25">
      <c r="E36" s="50"/>
      <c r="F36" s="48"/>
      <c r="G36" s="91"/>
    </row>
    <row r="37" spans="1:7" x14ac:dyDescent="0.25">
      <c r="A37" s="42" t="s">
        <v>33</v>
      </c>
      <c r="E37" s="50"/>
      <c r="F37" s="48"/>
      <c r="G37" s="91"/>
    </row>
    <row r="38" spans="1:7" x14ac:dyDescent="0.25">
      <c r="A38" s="46" t="s">
        <v>34</v>
      </c>
      <c r="E38" s="47">
        <f>[1]Sources!B15</f>
        <v>12661342.6</v>
      </c>
      <c r="F38" s="48"/>
      <c r="G38" s="91"/>
    </row>
    <row r="39" spans="1:7" x14ac:dyDescent="0.25">
      <c r="A39" s="46" t="s">
        <v>35</v>
      </c>
      <c r="E39" s="49">
        <f>[1]Sources!B29</f>
        <v>0</v>
      </c>
      <c r="F39" s="48"/>
      <c r="G39" s="91"/>
    </row>
    <row r="40" spans="1:7" x14ac:dyDescent="0.25">
      <c r="A40" s="42" t="s">
        <v>36</v>
      </c>
      <c r="E40" s="47">
        <f>SUM(E38:E39)</f>
        <v>12661342.6</v>
      </c>
      <c r="F40" s="48"/>
      <c r="G40" s="91"/>
    </row>
    <row r="41" spans="1:7" x14ac:dyDescent="0.25">
      <c r="A41" s="46"/>
      <c r="E41" s="51"/>
      <c r="F41" s="48"/>
      <c r="G41" s="91"/>
    </row>
    <row r="42" spans="1:7" x14ac:dyDescent="0.25">
      <c r="A42" s="42" t="s">
        <v>37</v>
      </c>
      <c r="E42" s="47">
        <f>[1]Sources!B16</f>
        <v>162275.14000000001</v>
      </c>
      <c r="F42" s="48"/>
      <c r="G42" s="91"/>
    </row>
    <row r="43" spans="1:7" x14ac:dyDescent="0.25">
      <c r="A43" s="42" t="s">
        <v>38</v>
      </c>
      <c r="E43" s="47">
        <f>IF([1]Sources!B7&lt;0,0,[1]Sources!B7)</f>
        <v>0</v>
      </c>
      <c r="F43" s="48"/>
      <c r="G43" s="91"/>
    </row>
    <row r="44" spans="1:7" x14ac:dyDescent="0.25">
      <c r="A44" s="42"/>
      <c r="E44" s="52"/>
      <c r="F44" s="48"/>
      <c r="G44" s="91"/>
    </row>
    <row r="45" spans="1:7" ht="18.75" thickBot="1" x14ac:dyDescent="0.3">
      <c r="A45" s="3" t="s">
        <v>39</v>
      </c>
      <c r="E45" s="53">
        <f>E35+E40+E42+E43</f>
        <v>13295972.41</v>
      </c>
      <c r="F45" s="48"/>
      <c r="G45" s="91"/>
    </row>
    <row r="46" spans="1:7" ht="18.75" thickTop="1" x14ac:dyDescent="0.25">
      <c r="E46" s="54"/>
      <c r="F46" s="48"/>
      <c r="G46" s="91"/>
    </row>
    <row r="47" spans="1:7" x14ac:dyDescent="0.25">
      <c r="A47" s="3" t="s">
        <v>40</v>
      </c>
      <c r="D47" s="55"/>
      <c r="E47" s="56"/>
      <c r="F47" s="48"/>
      <c r="G47" s="91"/>
    </row>
    <row r="48" spans="1:7" x14ac:dyDescent="0.25">
      <c r="D48" s="57" t="s">
        <v>41</v>
      </c>
      <c r="E48" s="57" t="s">
        <v>42</v>
      </c>
      <c r="F48" s="48"/>
      <c r="G48" s="91"/>
    </row>
    <row r="49" spans="1:7" x14ac:dyDescent="0.25">
      <c r="A49" s="42" t="s">
        <v>43</v>
      </c>
      <c r="D49" s="58">
        <f>[1]Collateral!C4</f>
        <v>23479</v>
      </c>
      <c r="E49" s="52">
        <f>Adj_BegBal</f>
        <v>194415983.25</v>
      </c>
      <c r="F49" s="48"/>
      <c r="G49" s="91"/>
    </row>
    <row r="50" spans="1:7" x14ac:dyDescent="0.25">
      <c r="A50" s="42" t="s">
        <v>44</v>
      </c>
      <c r="D50" s="59"/>
      <c r="E50" s="49">
        <f>D12-E12</f>
        <v>12630967.110000014</v>
      </c>
      <c r="F50" s="48"/>
      <c r="G50" s="91"/>
    </row>
    <row r="51" spans="1:7" x14ac:dyDescent="0.25">
      <c r="A51" s="42"/>
      <c r="D51" s="60">
        <f>[1]Collateral!C5</f>
        <v>22965</v>
      </c>
      <c r="E51" s="61">
        <f>E49-E50</f>
        <v>181785016.13999999</v>
      </c>
      <c r="F51" s="48"/>
      <c r="G51" s="91"/>
    </row>
    <row r="52" spans="1:7" x14ac:dyDescent="0.25">
      <c r="F52" s="48"/>
      <c r="G52" s="91"/>
    </row>
    <row r="53" spans="1:7" x14ac:dyDescent="0.25">
      <c r="A53" s="3" t="s">
        <v>45</v>
      </c>
      <c r="E53" s="55"/>
      <c r="F53" s="48"/>
      <c r="G53" s="91"/>
    </row>
    <row r="54" spans="1:7" x14ac:dyDescent="0.25">
      <c r="F54" s="48"/>
      <c r="G54" s="91"/>
    </row>
    <row r="55" spans="1:7" x14ac:dyDescent="0.25">
      <c r="A55" s="42" t="s">
        <v>39</v>
      </c>
      <c r="E55" s="62">
        <f>E45</f>
        <v>13295972.41</v>
      </c>
      <c r="F55" s="48"/>
      <c r="G55" s="91"/>
    </row>
    <row r="56" spans="1:7" x14ac:dyDescent="0.25">
      <c r="A56" s="42" t="s">
        <v>46</v>
      </c>
      <c r="E56" s="62">
        <f>'[1]Credit Support'!B6</f>
        <v>0</v>
      </c>
      <c r="F56" s="48"/>
      <c r="G56" s="91"/>
    </row>
    <row r="57" spans="1:7" x14ac:dyDescent="0.25">
      <c r="A57" s="42" t="s">
        <v>47</v>
      </c>
      <c r="E57" s="63">
        <f>SUM(E55:E56)</f>
        <v>13295972.41</v>
      </c>
      <c r="F57" s="48"/>
      <c r="G57" s="91"/>
    </row>
    <row r="58" spans="1:7" x14ac:dyDescent="0.25">
      <c r="F58" s="48"/>
      <c r="G58" s="91"/>
    </row>
    <row r="59" spans="1:7" x14ac:dyDescent="0.25">
      <c r="A59" s="42" t="s">
        <v>48</v>
      </c>
      <c r="E59" s="39">
        <f>[1]Waterfall!B9</f>
        <v>0</v>
      </c>
      <c r="F59" s="48"/>
      <c r="G59" s="91"/>
    </row>
    <row r="60" spans="1:7" x14ac:dyDescent="0.25">
      <c r="F60" s="48"/>
      <c r="G60" s="91"/>
    </row>
    <row r="61" spans="1:7" x14ac:dyDescent="0.25">
      <c r="A61" s="42" t="s">
        <v>49</v>
      </c>
      <c r="F61" s="48"/>
      <c r="G61" s="91"/>
    </row>
    <row r="62" spans="1:7" x14ac:dyDescent="0.25">
      <c r="A62" s="46" t="s">
        <v>50</v>
      </c>
      <c r="E62" s="62">
        <f>ROUND([1]Waterfall!B10,2)</f>
        <v>164195.94</v>
      </c>
      <c r="F62" s="48"/>
      <c r="G62" s="91"/>
    </row>
    <row r="63" spans="1:7" x14ac:dyDescent="0.25">
      <c r="A63" s="46" t="s">
        <v>51</v>
      </c>
      <c r="E63" s="62">
        <f>ROUND([1]Waterfall!C10,2)</f>
        <v>164195.94</v>
      </c>
      <c r="F63" s="48"/>
      <c r="G63" s="91"/>
    </row>
    <row r="64" spans="1:7" x14ac:dyDescent="0.25">
      <c r="A64" s="46" t="s">
        <v>52</v>
      </c>
      <c r="E64" s="63">
        <f>[1]Waterfall!E10</f>
        <v>0</v>
      </c>
      <c r="F64" s="48"/>
      <c r="G64" s="91"/>
    </row>
    <row r="65" spans="1:7" x14ac:dyDescent="0.25">
      <c r="F65" s="48"/>
      <c r="G65" s="91"/>
    </row>
    <row r="66" spans="1:7" x14ac:dyDescent="0.25">
      <c r="A66" s="42" t="s">
        <v>53</v>
      </c>
      <c r="F66" s="48"/>
      <c r="G66" s="91"/>
    </row>
    <row r="67" spans="1:7" x14ac:dyDescent="0.25">
      <c r="A67" s="46" t="s">
        <v>54</v>
      </c>
      <c r="F67" s="48"/>
      <c r="G67" s="91"/>
    </row>
    <row r="68" spans="1:7" x14ac:dyDescent="0.25">
      <c r="A68" s="64" t="s">
        <v>55</v>
      </c>
      <c r="E68" s="62">
        <f>[1]Notes!I4</f>
        <v>0</v>
      </c>
      <c r="F68" s="48"/>
      <c r="G68" s="91"/>
    </row>
    <row r="69" spans="1:7" x14ac:dyDescent="0.25">
      <c r="A69" s="64" t="s">
        <v>56</v>
      </c>
      <c r="E69" s="62">
        <f>[1]Notes!J4</f>
        <v>0</v>
      </c>
      <c r="F69" s="48"/>
      <c r="G69" s="91"/>
    </row>
    <row r="70" spans="1:7" x14ac:dyDescent="0.25">
      <c r="A70" s="64" t="s">
        <v>57</v>
      </c>
      <c r="E70" s="62">
        <f>[1]Notes!H4</f>
        <v>0</v>
      </c>
      <c r="F70" s="48"/>
      <c r="G70" s="91"/>
    </row>
    <row r="71" spans="1:7" x14ac:dyDescent="0.25">
      <c r="A71" s="64"/>
      <c r="E71" s="62"/>
      <c r="F71" s="48"/>
      <c r="G71" s="91"/>
    </row>
    <row r="72" spans="1:7" x14ac:dyDescent="0.25">
      <c r="A72" s="64" t="s">
        <v>58</v>
      </c>
      <c r="E72" s="62">
        <f>[1]Notes!K4</f>
        <v>0</v>
      </c>
      <c r="F72" s="48"/>
      <c r="G72" s="91"/>
    </row>
    <row r="73" spans="1:7" x14ac:dyDescent="0.25">
      <c r="A73" s="64" t="s">
        <v>59</v>
      </c>
      <c r="E73" s="62">
        <f>[1]Notes!L4-[1]Notes!I4</f>
        <v>0</v>
      </c>
      <c r="F73" s="48"/>
      <c r="G73" s="91"/>
    </row>
    <row r="74" spans="1:7" x14ac:dyDescent="0.25">
      <c r="F74" s="48"/>
      <c r="G74" s="91"/>
    </row>
    <row r="75" spans="1:7" x14ac:dyDescent="0.25">
      <c r="A75" s="46" t="s">
        <v>60</v>
      </c>
      <c r="F75" s="48"/>
      <c r="G75" s="91"/>
    </row>
    <row r="76" spans="1:7" x14ac:dyDescent="0.25">
      <c r="A76" s="64" t="s">
        <v>61</v>
      </c>
      <c r="E76" s="62">
        <f>[1]Notes!I4</f>
        <v>0</v>
      </c>
      <c r="F76" s="48"/>
      <c r="G76" s="91"/>
    </row>
    <row r="77" spans="1:7" x14ac:dyDescent="0.25">
      <c r="A77" s="64" t="s">
        <v>62</v>
      </c>
      <c r="E77" s="62">
        <f>[1]Notes!J5</f>
        <v>0</v>
      </c>
      <c r="F77" s="48"/>
      <c r="G77" s="91"/>
    </row>
    <row r="78" spans="1:7" x14ac:dyDescent="0.25">
      <c r="A78" s="64" t="s">
        <v>63</v>
      </c>
      <c r="E78" s="62">
        <f>[1]Notes!H5</f>
        <v>0</v>
      </c>
      <c r="F78" s="48"/>
      <c r="G78" s="91"/>
    </row>
    <row r="79" spans="1:7" x14ac:dyDescent="0.25">
      <c r="A79" s="64"/>
      <c r="E79" s="62"/>
      <c r="F79" s="48"/>
      <c r="G79" s="91"/>
    </row>
    <row r="80" spans="1:7" x14ac:dyDescent="0.25">
      <c r="A80" s="64" t="s">
        <v>64</v>
      </c>
      <c r="E80" s="62">
        <f>[1]Notes!K5</f>
        <v>0</v>
      </c>
      <c r="F80" s="48"/>
      <c r="G80" s="91"/>
    </row>
    <row r="81" spans="1:7" x14ac:dyDescent="0.25">
      <c r="A81" s="64" t="s">
        <v>65</v>
      </c>
      <c r="E81" s="62">
        <f>[1]Notes!L5-[1]Notes!I5</f>
        <v>0</v>
      </c>
      <c r="F81" s="48"/>
      <c r="G81" s="91"/>
    </row>
    <row r="82" spans="1:7" x14ac:dyDescent="0.25">
      <c r="A82" s="64"/>
      <c r="F82" s="48"/>
      <c r="G82" s="91"/>
    </row>
    <row r="83" spans="1:7" x14ac:dyDescent="0.25">
      <c r="A83" s="46" t="s">
        <v>66</v>
      </c>
      <c r="F83" s="48"/>
      <c r="G83" s="91"/>
    </row>
    <row r="84" spans="1:7" x14ac:dyDescent="0.25">
      <c r="A84" s="64" t="s">
        <v>67</v>
      </c>
      <c r="E84" s="62">
        <f>[1]Notes!I6</f>
        <v>0</v>
      </c>
      <c r="F84" s="48"/>
      <c r="G84" s="91"/>
    </row>
    <row r="85" spans="1:7" x14ac:dyDescent="0.25">
      <c r="A85" s="64" t="s">
        <v>68</v>
      </c>
      <c r="E85" s="62">
        <f>[1]Notes!J6</f>
        <v>0</v>
      </c>
      <c r="F85" s="48"/>
      <c r="G85" s="91"/>
    </row>
    <row r="86" spans="1:7" x14ac:dyDescent="0.25">
      <c r="A86" s="64" t="s">
        <v>69</v>
      </c>
      <c r="E86" s="62">
        <f>[1]Notes!H6</f>
        <v>68449.37</v>
      </c>
      <c r="F86" s="48"/>
      <c r="G86" s="91"/>
    </row>
    <row r="87" spans="1:7" x14ac:dyDescent="0.25">
      <c r="A87" s="64"/>
      <c r="E87" s="62"/>
      <c r="F87" s="48"/>
      <c r="G87" s="91"/>
    </row>
    <row r="88" spans="1:7" x14ac:dyDescent="0.25">
      <c r="A88" s="64" t="s">
        <v>70</v>
      </c>
      <c r="E88" s="62">
        <f>[1]Notes!K6</f>
        <v>68449.37</v>
      </c>
      <c r="F88" s="48"/>
      <c r="G88" s="91"/>
    </row>
    <row r="89" spans="1:7" x14ac:dyDescent="0.25">
      <c r="A89" s="64" t="s">
        <v>71</v>
      </c>
      <c r="E89" s="62">
        <f>[1]Notes!L6-[1]Notes!I6</f>
        <v>0</v>
      </c>
      <c r="F89" s="48"/>
      <c r="G89" s="91"/>
    </row>
    <row r="90" spans="1:7" x14ac:dyDescent="0.25">
      <c r="F90" s="48"/>
      <c r="G90" s="91"/>
    </row>
    <row r="91" spans="1:7" x14ac:dyDescent="0.25">
      <c r="A91" s="46" t="s">
        <v>72</v>
      </c>
      <c r="F91" s="48"/>
      <c r="G91" s="91"/>
    </row>
    <row r="92" spans="1:7" x14ac:dyDescent="0.25">
      <c r="A92" s="64" t="s">
        <v>73</v>
      </c>
      <c r="E92" s="62">
        <f>[1]Notes!I7</f>
        <v>0</v>
      </c>
      <c r="F92" s="48"/>
      <c r="G92" s="91"/>
    </row>
    <row r="93" spans="1:7" x14ac:dyDescent="0.25">
      <c r="A93" s="64" t="s">
        <v>74</v>
      </c>
      <c r="E93" s="62">
        <f>[1]Notes!J7</f>
        <v>0</v>
      </c>
      <c r="F93" s="48"/>
      <c r="G93" s="91"/>
    </row>
    <row r="94" spans="1:7" x14ac:dyDescent="0.25">
      <c r="A94" s="64" t="s">
        <v>75</v>
      </c>
      <c r="E94" s="62">
        <f>[1]Notes!H7</f>
        <v>117583.33</v>
      </c>
      <c r="F94" s="48"/>
      <c r="G94" s="91"/>
    </row>
    <row r="95" spans="1:7" x14ac:dyDescent="0.25">
      <c r="A95" s="64"/>
      <c r="E95" s="62"/>
      <c r="F95" s="48"/>
      <c r="G95" s="91"/>
    </row>
    <row r="96" spans="1:7" x14ac:dyDescent="0.25">
      <c r="A96" s="64" t="s">
        <v>76</v>
      </c>
      <c r="E96" s="62">
        <f>[1]Notes!K7</f>
        <v>117583.33</v>
      </c>
      <c r="F96" s="48"/>
      <c r="G96" s="91"/>
    </row>
    <row r="97" spans="1:7" x14ac:dyDescent="0.25">
      <c r="A97" s="64" t="s">
        <v>77</v>
      </c>
      <c r="E97" s="62">
        <f>[1]Notes!L7-[1]Notes!I7</f>
        <v>0</v>
      </c>
      <c r="F97" s="48"/>
      <c r="G97" s="91"/>
    </row>
    <row r="98" spans="1:7" x14ac:dyDescent="0.25">
      <c r="A98" s="64"/>
      <c r="E98" s="39"/>
      <c r="F98" s="48"/>
      <c r="G98" s="91"/>
    </row>
    <row r="99" spans="1:7" x14ac:dyDescent="0.25">
      <c r="A99" s="46" t="s">
        <v>78</v>
      </c>
      <c r="F99" s="48"/>
      <c r="G99" s="91"/>
    </row>
    <row r="100" spans="1:7" x14ac:dyDescent="0.25">
      <c r="A100" s="64" t="s">
        <v>79</v>
      </c>
      <c r="E100" s="63">
        <f>E70+E78+E86+E94</f>
        <v>186032.7</v>
      </c>
      <c r="F100" s="48"/>
      <c r="G100" s="91"/>
    </row>
    <row r="101" spans="1:7" x14ac:dyDescent="0.25">
      <c r="A101" s="64" t="s">
        <v>80</v>
      </c>
      <c r="E101" s="63">
        <f>E72+E80+E88+E96</f>
        <v>186032.7</v>
      </c>
      <c r="F101" s="48"/>
      <c r="G101" s="91"/>
    </row>
    <row r="102" spans="1:7" x14ac:dyDescent="0.25">
      <c r="A102" s="64" t="s">
        <v>81</v>
      </c>
      <c r="E102" s="63">
        <f>E68+E76+E84+E92</f>
        <v>0</v>
      </c>
      <c r="F102" s="48"/>
      <c r="G102" s="91"/>
    </row>
    <row r="103" spans="1:7" x14ac:dyDescent="0.25">
      <c r="A103" s="64" t="s">
        <v>82</v>
      </c>
      <c r="E103" s="63">
        <f>E73+E81+E89+E97</f>
        <v>0</v>
      </c>
      <c r="F103" s="48"/>
      <c r="G103" s="91"/>
    </row>
    <row r="104" spans="1:7" x14ac:dyDescent="0.25">
      <c r="F104" s="48"/>
      <c r="G104" s="91"/>
    </row>
    <row r="105" spans="1:7" x14ac:dyDescent="0.25">
      <c r="A105" s="42" t="s">
        <v>83</v>
      </c>
      <c r="E105" s="65">
        <f>Avail_Amt-SUM([1]Waterfall!C9:C16)</f>
        <v>12945743.765658334</v>
      </c>
      <c r="F105" s="48"/>
      <c r="G105" s="91"/>
    </row>
    <row r="106" spans="1:7" x14ac:dyDescent="0.25">
      <c r="A106" s="46"/>
      <c r="F106" s="48"/>
      <c r="G106" s="91"/>
    </row>
    <row r="107" spans="1:7" x14ac:dyDescent="0.25">
      <c r="A107" s="42" t="s">
        <v>84</v>
      </c>
      <c r="E107" s="66">
        <f>SUM([1]Notes!N4:N7)</f>
        <v>12630967.110000014</v>
      </c>
      <c r="F107" s="48"/>
      <c r="G107" s="91"/>
    </row>
    <row r="108" spans="1:7" x14ac:dyDescent="0.25">
      <c r="A108" s="42"/>
      <c r="F108" s="48"/>
      <c r="G108" s="91"/>
    </row>
    <row r="109" spans="1:7" x14ac:dyDescent="0.25">
      <c r="A109" s="46" t="s">
        <v>85</v>
      </c>
      <c r="E109" s="62">
        <f>SUM([1]Notes!M4:M7)</f>
        <v>0</v>
      </c>
      <c r="F109" s="48"/>
      <c r="G109" s="91"/>
    </row>
    <row r="110" spans="1:7" x14ac:dyDescent="0.25">
      <c r="A110" s="46" t="s">
        <v>86</v>
      </c>
      <c r="E110" s="67">
        <f>SUM([1]Notes!N4:N7)</f>
        <v>12630967.110000014</v>
      </c>
      <c r="F110" s="48"/>
      <c r="G110" s="91"/>
    </row>
    <row r="111" spans="1:7" x14ac:dyDescent="0.25">
      <c r="A111" s="46" t="s">
        <v>87</v>
      </c>
      <c r="E111" s="63">
        <f>SUM([1]Notes!O4:O7)-SUM([1]Notes!M4:M7)</f>
        <v>0</v>
      </c>
      <c r="F111" s="48"/>
      <c r="G111" s="91"/>
    </row>
    <row r="112" spans="1:7" x14ac:dyDescent="0.25">
      <c r="A112" s="46"/>
      <c r="E112" s="65"/>
      <c r="F112" s="48"/>
      <c r="G112" s="91"/>
    </row>
    <row r="113" spans="1:7" x14ac:dyDescent="0.25">
      <c r="A113" s="42" t="s">
        <v>88</v>
      </c>
      <c r="E113" s="63">
        <f>[1]Notes!N8</f>
        <v>0</v>
      </c>
      <c r="F113" s="48"/>
      <c r="G113" s="91"/>
    </row>
    <row r="114" spans="1:7" x14ac:dyDescent="0.25">
      <c r="A114" s="42"/>
      <c r="E114" s="68"/>
      <c r="F114" s="48"/>
      <c r="G114" s="91"/>
    </row>
    <row r="115" spans="1:7" x14ac:dyDescent="0.25">
      <c r="A115" s="46" t="s">
        <v>89</v>
      </c>
      <c r="E115" s="62">
        <f>[1]Notes!M8</f>
        <v>0</v>
      </c>
      <c r="F115" s="48"/>
      <c r="G115" s="91"/>
    </row>
    <row r="116" spans="1:7" x14ac:dyDescent="0.25">
      <c r="A116" s="46" t="s">
        <v>90</v>
      </c>
      <c r="E116" s="63">
        <f>[1]Notes!N8</f>
        <v>0</v>
      </c>
      <c r="F116" s="48"/>
      <c r="G116" s="91"/>
    </row>
    <row r="117" spans="1:7" x14ac:dyDescent="0.25">
      <c r="A117" s="46" t="s">
        <v>91</v>
      </c>
      <c r="E117" s="63">
        <f>[1]Notes!O8-[1]Notes!M8</f>
        <v>0</v>
      </c>
      <c r="F117" s="48"/>
      <c r="G117" s="91"/>
    </row>
    <row r="118" spans="1:7" x14ac:dyDescent="0.25">
      <c r="A118" s="46"/>
      <c r="E118" s="65"/>
      <c r="F118" s="48"/>
      <c r="G118" s="91"/>
    </row>
    <row r="119" spans="1:7" x14ac:dyDescent="0.25">
      <c r="A119" s="42" t="s">
        <v>92</v>
      </c>
      <c r="E119" s="63">
        <f>Avail_Amt-SUM([1]Waterfall!C9:C20)</f>
        <v>314776.65565831959</v>
      </c>
      <c r="F119" s="48"/>
      <c r="G119" s="91"/>
    </row>
    <row r="120" spans="1:7" x14ac:dyDescent="0.25">
      <c r="A120" s="46" t="s">
        <v>93</v>
      </c>
      <c r="E120" s="62">
        <f>[1]Waterfall!C21</f>
        <v>0</v>
      </c>
      <c r="F120" s="48"/>
      <c r="G120" s="91"/>
    </row>
    <row r="121" spans="1:7" x14ac:dyDescent="0.25">
      <c r="A121" s="42" t="s">
        <v>94</v>
      </c>
      <c r="E121" s="63">
        <f>E119-E120</f>
        <v>314776.65565831959</v>
      </c>
      <c r="F121" s="48"/>
      <c r="G121" s="91"/>
    </row>
    <row r="122" spans="1:7" x14ac:dyDescent="0.25">
      <c r="F122" s="48"/>
      <c r="G122" s="91"/>
    </row>
    <row r="123" spans="1:7" hidden="1" x14ac:dyDescent="0.25">
      <c r="A123" s="3" t="s">
        <v>95</v>
      </c>
      <c r="F123" s="48"/>
      <c r="G123" s="91"/>
    </row>
    <row r="124" spans="1:7" hidden="1" x14ac:dyDescent="0.25">
      <c r="F124" s="48"/>
      <c r="G124" s="91"/>
    </row>
    <row r="125" spans="1:7" hidden="1" x14ac:dyDescent="0.25">
      <c r="A125" s="42" t="s">
        <v>96</v>
      </c>
      <c r="E125" s="62">
        <f>'[1]Credit Support'!B12</f>
        <v>0</v>
      </c>
      <c r="F125" s="48"/>
      <c r="G125" s="91"/>
    </row>
    <row r="126" spans="1:7" hidden="1" x14ac:dyDescent="0.25">
      <c r="A126" s="42" t="s">
        <v>97</v>
      </c>
      <c r="E126" s="69">
        <f>'[1]Credit Support'!B13</f>
        <v>0</v>
      </c>
      <c r="F126" s="48"/>
      <c r="G126" s="91"/>
    </row>
    <row r="127" spans="1:7" hidden="1" x14ac:dyDescent="0.25">
      <c r="A127" s="42" t="s">
        <v>98</v>
      </c>
      <c r="E127" s="63">
        <f>'[1]Credit Support'!B14</f>
        <v>0</v>
      </c>
      <c r="F127" s="48"/>
      <c r="G127" s="91"/>
    </row>
    <row r="128" spans="1:7" hidden="1" x14ac:dyDescent="0.25">
      <c r="A128" s="42"/>
      <c r="E128" s="65"/>
      <c r="F128" s="48"/>
      <c r="G128" s="91"/>
    </row>
    <row r="129" spans="1:256" hidden="1" x14ac:dyDescent="0.25">
      <c r="A129" s="42"/>
      <c r="E129" s="65"/>
      <c r="F129" s="48"/>
      <c r="G129" s="91"/>
    </row>
    <row r="130" spans="1:256" x14ac:dyDescent="0.25">
      <c r="F130" s="48"/>
      <c r="G130" s="91"/>
    </row>
    <row r="131" spans="1:256" x14ac:dyDescent="0.25">
      <c r="A131" s="3" t="s">
        <v>99</v>
      </c>
      <c r="F131" s="48"/>
      <c r="G131" s="91"/>
    </row>
    <row r="132" spans="1:256" x14ac:dyDescent="0.25">
      <c r="F132" s="48"/>
      <c r="G132" s="91"/>
    </row>
    <row r="133" spans="1:256" x14ac:dyDescent="0.25">
      <c r="A133" s="42" t="s">
        <v>100</v>
      </c>
      <c r="E133" s="63">
        <f>'[1]Initial Data'!D14</f>
        <v>2213541.6699999901</v>
      </c>
      <c r="F133" s="48"/>
      <c r="G133" s="91"/>
    </row>
    <row r="134" spans="1:256" x14ac:dyDescent="0.25">
      <c r="A134" s="42" t="s">
        <v>101</v>
      </c>
      <c r="E134" s="63">
        <f>'[1]Credit Support'!B8</f>
        <v>2213541.6699999901</v>
      </c>
      <c r="F134" s="70"/>
      <c r="G134" s="91"/>
    </row>
    <row r="135" spans="1:256" x14ac:dyDescent="0.25">
      <c r="A135" s="42" t="s">
        <v>102</v>
      </c>
      <c r="E135" s="62">
        <f>'[1]Credit Support'!B4</f>
        <v>2213541.6699999901</v>
      </c>
      <c r="F135" s="48"/>
      <c r="G135" s="91"/>
    </row>
    <row r="136" spans="1:256" s="2" customFormat="1" x14ac:dyDescent="0.25">
      <c r="A136" s="71" t="s">
        <v>103</v>
      </c>
      <c r="B136" s="71"/>
      <c r="C136" s="71"/>
      <c r="D136" s="71"/>
      <c r="E136" s="62">
        <f>'[1]Credit Support'!B5</f>
        <v>0</v>
      </c>
      <c r="F136" s="4"/>
      <c r="G136" s="9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71"/>
      <c r="DS136" s="71"/>
      <c r="DT136" s="71"/>
      <c r="DU136" s="71"/>
      <c r="DV136" s="71"/>
      <c r="DW136" s="71"/>
      <c r="DX136" s="71"/>
      <c r="DY136" s="71"/>
      <c r="DZ136" s="71"/>
      <c r="EA136" s="71"/>
      <c r="EB136" s="71"/>
      <c r="EC136" s="71"/>
      <c r="ED136" s="71"/>
      <c r="EE136" s="71"/>
      <c r="EF136" s="71"/>
      <c r="EG136" s="71"/>
      <c r="EH136" s="71"/>
      <c r="EI136" s="71"/>
      <c r="EJ136" s="71"/>
      <c r="EK136" s="71"/>
      <c r="EL136" s="71"/>
      <c r="EM136" s="71"/>
      <c r="EN136" s="71"/>
      <c r="EO136" s="71"/>
      <c r="EP136" s="71"/>
      <c r="EQ136" s="71"/>
      <c r="ER136" s="71"/>
      <c r="ES136" s="71"/>
      <c r="ET136" s="71"/>
      <c r="EU136" s="71"/>
      <c r="EV136" s="71"/>
      <c r="EW136" s="71"/>
      <c r="EX136" s="71"/>
      <c r="EY136" s="71"/>
      <c r="EZ136" s="71"/>
      <c r="FA136" s="71"/>
      <c r="FB136" s="71"/>
      <c r="FC136" s="71"/>
      <c r="FD136" s="71"/>
      <c r="FE136" s="71"/>
      <c r="FF136" s="71"/>
      <c r="FG136" s="71"/>
      <c r="FH136" s="71"/>
      <c r="FI136" s="71"/>
      <c r="FJ136" s="71"/>
      <c r="FK136" s="71"/>
      <c r="FL136" s="71"/>
      <c r="FM136" s="71"/>
      <c r="FN136" s="71"/>
      <c r="FO136" s="71"/>
      <c r="FP136" s="71"/>
      <c r="FQ136" s="71"/>
      <c r="FR136" s="71"/>
      <c r="FS136" s="71"/>
      <c r="FT136" s="71"/>
      <c r="FU136" s="71"/>
      <c r="FV136" s="71"/>
      <c r="FW136" s="71"/>
      <c r="FX136" s="71"/>
      <c r="FY136" s="71"/>
      <c r="FZ136" s="71"/>
      <c r="GA136" s="71"/>
      <c r="GB136" s="71"/>
      <c r="GC136" s="71"/>
      <c r="GD136" s="71"/>
      <c r="GE136" s="71"/>
      <c r="GF136" s="71"/>
      <c r="GG136" s="71"/>
      <c r="GH136" s="71"/>
      <c r="GI136" s="71"/>
      <c r="GJ136" s="71"/>
      <c r="GK136" s="71"/>
      <c r="GL136" s="71"/>
      <c r="GM136" s="71"/>
      <c r="GN136" s="71"/>
      <c r="GO136" s="71"/>
      <c r="GP136" s="71"/>
      <c r="GQ136" s="71"/>
      <c r="GR136" s="71"/>
      <c r="GS136" s="71"/>
      <c r="GT136" s="71"/>
      <c r="GU136" s="71"/>
      <c r="GV136" s="71"/>
      <c r="GW136" s="71"/>
      <c r="GX136" s="71"/>
      <c r="GY136" s="71"/>
      <c r="GZ136" s="71"/>
      <c r="HA136" s="71"/>
      <c r="HB136" s="71"/>
      <c r="HC136" s="71"/>
      <c r="HD136" s="71"/>
      <c r="HE136" s="71"/>
      <c r="HF136" s="71"/>
      <c r="HG136" s="71"/>
      <c r="HH136" s="71"/>
      <c r="HI136" s="71"/>
      <c r="HJ136" s="71"/>
      <c r="HK136" s="71"/>
      <c r="HL136" s="71"/>
      <c r="HM136" s="71"/>
      <c r="HN136" s="71"/>
      <c r="HO136" s="71"/>
      <c r="HP136" s="71"/>
      <c r="HQ136" s="71"/>
      <c r="HR136" s="71"/>
      <c r="HS136" s="71"/>
      <c r="HT136" s="71"/>
      <c r="HU136" s="71"/>
      <c r="HV136" s="71"/>
      <c r="HW136" s="71"/>
      <c r="HX136" s="71"/>
      <c r="HY136" s="71"/>
      <c r="HZ136" s="71"/>
      <c r="IA136" s="71"/>
      <c r="IB136" s="71"/>
      <c r="IC136" s="71"/>
      <c r="ID136" s="71"/>
      <c r="IE136" s="71"/>
      <c r="IF136" s="71"/>
      <c r="IG136" s="71"/>
      <c r="IH136" s="71"/>
      <c r="II136" s="71"/>
      <c r="IJ136" s="71"/>
      <c r="IK136" s="71"/>
      <c r="IL136" s="71"/>
      <c r="IM136" s="71"/>
      <c r="IN136" s="71"/>
      <c r="IO136" s="71"/>
      <c r="IP136" s="71"/>
      <c r="IQ136" s="71"/>
      <c r="IR136" s="71"/>
      <c r="IS136" s="71"/>
      <c r="IT136" s="71"/>
      <c r="IU136" s="71"/>
      <c r="IV136" s="71"/>
    </row>
    <row r="137" spans="1:256" x14ac:dyDescent="0.25">
      <c r="A137" s="42" t="s">
        <v>104</v>
      </c>
      <c r="E137" s="63">
        <f>'[1]Credit Support'!B7</f>
        <v>2213541.6699999901</v>
      </c>
      <c r="F137" s="48"/>
      <c r="G137" s="91"/>
    </row>
    <row r="138" spans="1:256" x14ac:dyDescent="0.25">
      <c r="F138" s="48"/>
      <c r="G138" s="91"/>
    </row>
    <row r="139" spans="1:256" x14ac:dyDescent="0.25">
      <c r="A139" s="42" t="s">
        <v>105</v>
      </c>
      <c r="D139" s="72"/>
      <c r="E139" s="65">
        <f>E134</f>
        <v>2213541.6699999901</v>
      </c>
      <c r="F139" s="48"/>
      <c r="G139" s="91"/>
    </row>
    <row r="140" spans="1:256" x14ac:dyDescent="0.25">
      <c r="F140" s="48"/>
      <c r="G140" s="91"/>
    </row>
    <row r="141" spans="1:256" x14ac:dyDescent="0.25">
      <c r="A141" s="3" t="s">
        <v>106</v>
      </c>
      <c r="F141" s="48"/>
      <c r="G141" s="91"/>
    </row>
    <row r="142" spans="1:256" x14ac:dyDescent="0.25">
      <c r="F142" s="48"/>
      <c r="G142" s="91"/>
    </row>
    <row r="143" spans="1:256" x14ac:dyDescent="0.25">
      <c r="A143" s="42" t="s">
        <v>107</v>
      </c>
      <c r="E143" s="73">
        <f>[1]Sources!B31</f>
        <v>2.8746606800000001E-2</v>
      </c>
      <c r="F143" s="48"/>
      <c r="G143" s="91"/>
    </row>
    <row r="144" spans="1:256" x14ac:dyDescent="0.25">
      <c r="A144" s="42" t="s">
        <v>108</v>
      </c>
      <c r="E144" s="74">
        <f>[1]Sources!B32</f>
        <v>23.06934</v>
      </c>
      <c r="F144" s="48"/>
      <c r="G144" s="91"/>
    </row>
    <row r="145" spans="1:7" x14ac:dyDescent="0.25">
      <c r="F145" s="48"/>
      <c r="G145" s="91"/>
    </row>
    <row r="146" spans="1:7" x14ac:dyDescent="0.25">
      <c r="D146" s="57" t="s">
        <v>42</v>
      </c>
      <c r="E146" s="57" t="s">
        <v>41</v>
      </c>
      <c r="F146" s="48"/>
      <c r="G146" s="91"/>
    </row>
    <row r="147" spans="1:7" x14ac:dyDescent="0.25">
      <c r="A147" s="42" t="s">
        <v>109</v>
      </c>
      <c r="D147" s="63">
        <f>[1]Collateral!C19</f>
        <v>253107.51</v>
      </c>
      <c r="E147" s="3">
        <f>+[1]Collateral!B19</f>
        <v>21</v>
      </c>
      <c r="F147" s="92"/>
      <c r="G147" s="91"/>
    </row>
    <row r="148" spans="1:7" x14ac:dyDescent="0.25">
      <c r="A148" s="42" t="s">
        <v>110</v>
      </c>
      <c r="D148" s="69">
        <f>[1]Sources!B16</f>
        <v>162275.14000000001</v>
      </c>
      <c r="F148" s="48"/>
      <c r="G148" s="91"/>
    </row>
    <row r="149" spans="1:7" x14ac:dyDescent="0.25">
      <c r="A149" s="3" t="s">
        <v>111</v>
      </c>
      <c r="D149" s="65">
        <f>+D147-D148</f>
        <v>90832.37</v>
      </c>
    </row>
    <row r="150" spans="1:7" x14ac:dyDescent="0.25">
      <c r="A150" s="42" t="s">
        <v>112</v>
      </c>
      <c r="D150" s="63">
        <f>Coll_BegBal</f>
        <v>197035133.21000001</v>
      </c>
      <c r="F150" s="92"/>
      <c r="G150" s="91"/>
    </row>
    <row r="151" spans="1:7" x14ac:dyDescent="0.25">
      <c r="F151" s="92"/>
      <c r="G151" s="91"/>
    </row>
    <row r="152" spans="1:7" x14ac:dyDescent="0.25">
      <c r="A152" s="42" t="s">
        <v>113</v>
      </c>
      <c r="D152" s="76">
        <f>[1]Sources!B34</f>
        <v>7.9502008999999992E-3</v>
      </c>
      <c r="F152" s="92"/>
      <c r="G152" s="91"/>
    </row>
    <row r="153" spans="1:7" x14ac:dyDescent="0.25">
      <c r="A153" s="42" t="s">
        <v>114</v>
      </c>
      <c r="D153" s="76">
        <f>[1]Sources!B35</f>
        <v>6.3594938999999998E-3</v>
      </c>
      <c r="F153" s="92"/>
      <c r="G153" s="91"/>
    </row>
    <row r="154" spans="1:7" x14ac:dyDescent="0.25">
      <c r="A154" s="42" t="s">
        <v>115</v>
      </c>
      <c r="D154" s="76">
        <f>[1]Sources!B36</f>
        <v>-6.0638157999999996E-3</v>
      </c>
      <c r="F154" s="92"/>
      <c r="G154" s="91"/>
    </row>
    <row r="155" spans="1:7" x14ac:dyDescent="0.25">
      <c r="A155" s="42" t="s">
        <v>116</v>
      </c>
      <c r="D155" s="76">
        <f>IF(D150&lt;=0,0,12*(D147-D148)/D150)</f>
        <v>5.5319496692921785E-3</v>
      </c>
      <c r="F155" s="48"/>
      <c r="G155" s="91"/>
    </row>
    <row r="156" spans="1:7" x14ac:dyDescent="0.25">
      <c r="A156" s="42" t="s">
        <v>117</v>
      </c>
      <c r="D156" s="73">
        <f>AVERAGE(D152:D155)</f>
        <v>3.444457167323044E-3</v>
      </c>
      <c r="F156" s="48"/>
      <c r="G156" s="91"/>
    </row>
    <row r="157" spans="1:7" x14ac:dyDescent="0.25">
      <c r="A157" s="42"/>
      <c r="F157" s="48"/>
      <c r="G157" s="91"/>
    </row>
    <row r="158" spans="1:7" x14ac:dyDescent="0.25">
      <c r="A158" s="42" t="s">
        <v>118</v>
      </c>
      <c r="D158" s="65">
        <f>[1]Collateral!C20</f>
        <v>4788668.1000000006</v>
      </c>
      <c r="F158" s="48"/>
      <c r="G158" s="91"/>
    </row>
    <row r="159" spans="1:7" x14ac:dyDescent="0.25">
      <c r="A159" s="42"/>
      <c r="F159" s="48"/>
      <c r="G159" s="91"/>
    </row>
    <row r="160" spans="1:7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  <c r="G160" s="91"/>
    </row>
    <row r="161" spans="1:7" x14ac:dyDescent="0.25">
      <c r="A161" s="46" t="s">
        <v>121</v>
      </c>
      <c r="D161" s="62">
        <f>[1]Collateral!C15</f>
        <v>2017707.23</v>
      </c>
      <c r="E161" s="78">
        <f>[1]Collateral!B15</f>
        <v>172</v>
      </c>
      <c r="F161" s="79">
        <f>[1]Collateral!D15</f>
        <v>1.0958612557960904E-2</v>
      </c>
      <c r="G161" s="91"/>
    </row>
    <row r="162" spans="1:7" x14ac:dyDescent="0.25">
      <c r="A162" s="46" t="s">
        <v>122</v>
      </c>
      <c r="D162" s="62">
        <f>[1]Collateral!C16</f>
        <v>329856.44</v>
      </c>
      <c r="E162" s="78">
        <f>[1]Collateral!B16</f>
        <v>30</v>
      </c>
      <c r="F162" s="79">
        <f>[1]Collateral!D16</f>
        <v>1.7915230078787384E-3</v>
      </c>
      <c r="G162" s="91"/>
    </row>
    <row r="163" spans="1:7" x14ac:dyDescent="0.25">
      <c r="A163" s="46" t="s">
        <v>123</v>
      </c>
      <c r="D163" s="62">
        <f>[1]Collateral!C17</f>
        <v>53416.61</v>
      </c>
      <c r="E163" s="78">
        <f>[1]Collateral!B17</f>
        <v>4</v>
      </c>
      <c r="F163" s="79">
        <f>[1]Collateral!D17</f>
        <v>2.9011737899640674E-4</v>
      </c>
      <c r="G163" s="91"/>
    </row>
    <row r="164" spans="1:7" x14ac:dyDescent="0.25">
      <c r="A164" s="46" t="s">
        <v>124</v>
      </c>
      <c r="D164" s="80">
        <f>[1]Collateral!C18</f>
        <v>0</v>
      </c>
      <c r="E164" s="81">
        <f>[1]Collateral!B18</f>
        <v>0</v>
      </c>
      <c r="F164" s="82">
        <f>[1]Collateral!D18</f>
        <v>0</v>
      </c>
      <c r="G164" s="91"/>
    </row>
    <row r="165" spans="1:7" x14ac:dyDescent="0.25">
      <c r="A165" s="42" t="s">
        <v>125</v>
      </c>
      <c r="D165" s="62">
        <f>SUM(D161:D164)</f>
        <v>2400980.2799999998</v>
      </c>
      <c r="E165" s="78">
        <f>SUM(E161:E164)</f>
        <v>206</v>
      </c>
      <c r="F165" s="79">
        <f>SUM(F161:F164)</f>
        <v>1.304025294483605E-2</v>
      </c>
      <c r="G165" s="91"/>
    </row>
    <row r="166" spans="1:7" x14ac:dyDescent="0.25">
      <c r="D166" s="76"/>
      <c r="E166" s="76"/>
      <c r="F166" s="92"/>
      <c r="G166" s="91"/>
    </row>
    <row r="167" spans="1:7" x14ac:dyDescent="0.25">
      <c r="A167" s="42" t="s">
        <v>126</v>
      </c>
      <c r="D167" s="83"/>
      <c r="E167" s="83"/>
      <c r="F167" s="92"/>
      <c r="G167" s="91"/>
    </row>
    <row r="168" spans="1:7" x14ac:dyDescent="0.25">
      <c r="A168" s="42" t="s">
        <v>127</v>
      </c>
      <c r="D168" s="76">
        <f>+[1]Collateral!C22</f>
        <v>2.8310942999999998E-3</v>
      </c>
      <c r="E168" s="76">
        <f>[1]Collateral!B22</f>
        <v>2.1629122E-3</v>
      </c>
      <c r="F168" s="92"/>
      <c r="G168" s="91"/>
    </row>
    <row r="169" spans="1:7" x14ac:dyDescent="0.25">
      <c r="A169" s="42" t="s">
        <v>128</v>
      </c>
      <c r="D169" s="76">
        <f>+[1]Collateral!C23</f>
        <v>2.6603403999999999E-3</v>
      </c>
      <c r="E169" s="76">
        <f>[1]Collateral!B23</f>
        <v>2.0472111999999998E-3</v>
      </c>
      <c r="F169" s="92"/>
      <c r="G169" s="91"/>
    </row>
    <row r="170" spans="1:7" x14ac:dyDescent="0.25">
      <c r="A170" s="42" t="s">
        <v>129</v>
      </c>
      <c r="D170" s="76">
        <f>+[1]Collateral!C24</f>
        <v>3.1633172000000002E-3</v>
      </c>
      <c r="E170" s="76">
        <f>[1]Collateral!B24</f>
        <v>2.1721537999999999E-3</v>
      </c>
      <c r="F170" s="92"/>
      <c r="G170" s="91"/>
    </row>
    <row r="171" spans="1:7" x14ac:dyDescent="0.25">
      <c r="A171" s="42" t="s">
        <v>130</v>
      </c>
      <c r="D171" s="76">
        <f>IF(Coll_EndBal&lt;=0,0,SUM(D162:D164)/Coll_EndBal)</f>
        <v>2.0816403868751453E-3</v>
      </c>
      <c r="E171" s="76">
        <f>IF(D51&lt;=0,0,SUM(E162:E164)/D51)</f>
        <v>1.4805138253864577E-3</v>
      </c>
      <c r="F171" s="48"/>
      <c r="G171" s="91"/>
    </row>
    <row r="172" spans="1:7" x14ac:dyDescent="0.25">
      <c r="A172" s="42" t="s">
        <v>131</v>
      </c>
      <c r="D172" s="76">
        <f>AVERAGE(D168:D171)</f>
        <v>2.6840980717187865E-3</v>
      </c>
      <c r="E172" s="76">
        <f>AVERAGE(E168:E171)</f>
        <v>1.9656977563466144E-3</v>
      </c>
      <c r="F172" s="48"/>
      <c r="G172" s="91"/>
    </row>
    <row r="173" spans="1:7" x14ac:dyDescent="0.25">
      <c r="F173" s="48"/>
      <c r="G173" s="91"/>
    </row>
    <row r="174" spans="1:7" x14ac:dyDescent="0.25">
      <c r="A174" s="3" t="s">
        <v>132</v>
      </c>
      <c r="F174" s="48"/>
      <c r="G174" s="91"/>
    </row>
    <row r="175" spans="1:7" x14ac:dyDescent="0.25">
      <c r="F175" s="48"/>
      <c r="G175" s="91"/>
    </row>
    <row r="176" spans="1:7" x14ac:dyDescent="0.25">
      <c r="A176" s="42" t="s">
        <v>133</v>
      </c>
      <c r="F176" s="48"/>
      <c r="G176" s="91"/>
    </row>
    <row r="177" spans="1:7" x14ac:dyDescent="0.25">
      <c r="A177" s="42" t="s">
        <v>134</v>
      </c>
      <c r="E177" s="50"/>
      <c r="F177" s="48"/>
      <c r="G177" s="91"/>
    </row>
    <row r="178" spans="1:7" x14ac:dyDescent="0.25">
      <c r="A178" s="42" t="s">
        <v>135</v>
      </c>
      <c r="E178" s="84" t="str">
        <f>VLOOKUP("STMNT_TO_NOTEHLD_1",'[1]Current Data'!B:F,2,FALSE)</f>
        <v>NO</v>
      </c>
      <c r="F178" s="48"/>
      <c r="G178" s="91"/>
    </row>
    <row r="179" spans="1:7" x14ac:dyDescent="0.25">
      <c r="A179" s="42"/>
      <c r="E179" s="84"/>
      <c r="F179" s="48"/>
      <c r="G179" s="91"/>
    </row>
    <row r="180" spans="1:7" x14ac:dyDescent="0.25">
      <c r="A180" s="42" t="s">
        <v>137</v>
      </c>
      <c r="E180" s="68"/>
      <c r="F180" s="48"/>
      <c r="G180" s="91"/>
    </row>
    <row r="181" spans="1:7" x14ac:dyDescent="0.25">
      <c r="A181" s="42" t="s">
        <v>138</v>
      </c>
      <c r="E181" s="68"/>
      <c r="F181" s="48"/>
      <c r="G181" s="91"/>
    </row>
    <row r="182" spans="1:7" x14ac:dyDescent="0.25">
      <c r="A182" s="42" t="s">
        <v>139</v>
      </c>
      <c r="E182" s="84"/>
      <c r="F182" s="48"/>
      <c r="G182" s="91"/>
    </row>
    <row r="183" spans="1:7" x14ac:dyDescent="0.25">
      <c r="A183" s="42" t="s">
        <v>140</v>
      </c>
      <c r="E183" s="84" t="str">
        <f>VLOOKUP("STMNT_TO_NOTEHLD_2",'[1]Current Data'!B:F,2,FALSE)</f>
        <v>NO</v>
      </c>
      <c r="F183" s="48"/>
      <c r="G183" s="91"/>
    </row>
    <row r="184" spans="1:7" x14ac:dyDescent="0.25">
      <c r="A184" s="42"/>
      <c r="E184" s="68"/>
      <c r="F184" s="48"/>
      <c r="G184" s="91"/>
    </row>
    <row r="185" spans="1:7" x14ac:dyDescent="0.25">
      <c r="A185" s="42" t="s">
        <v>141</v>
      </c>
      <c r="E185" s="68"/>
      <c r="F185" s="48"/>
      <c r="G185" s="91"/>
    </row>
    <row r="186" spans="1:7" x14ac:dyDescent="0.25">
      <c r="A186" s="42" t="s">
        <v>142</v>
      </c>
      <c r="E186" s="84" t="str">
        <f>VLOOKUP("STMNT_TO_NOTEHLD_3",'[1]Current Data'!B:F,2,FALSE)</f>
        <v>NO</v>
      </c>
      <c r="F186" s="48"/>
      <c r="G186" s="91"/>
    </row>
    <row r="187" spans="1:7" x14ac:dyDescent="0.25">
      <c r="A187" s="42"/>
      <c r="E187" s="68"/>
      <c r="F187" s="48"/>
      <c r="G187" s="91"/>
    </row>
    <row r="188" spans="1:7" x14ac:dyDescent="0.25">
      <c r="A188" s="42" t="s">
        <v>143</v>
      </c>
      <c r="E188" s="68"/>
      <c r="F188" s="48"/>
      <c r="G188" s="91"/>
    </row>
    <row r="189" spans="1:7" x14ac:dyDescent="0.25">
      <c r="A189" s="42" t="s">
        <v>144</v>
      </c>
      <c r="E189" s="84" t="str">
        <f>VLOOKUP("STMNT_TO_NOTEHLD_4",'[1]Current Data'!B:F,2,FALSE)</f>
        <v>NO</v>
      </c>
      <c r="F189" s="48"/>
      <c r="G189" s="91"/>
    </row>
    <row r="190" spans="1:7" x14ac:dyDescent="0.25">
      <c r="A190" s="42"/>
      <c r="E190" s="68"/>
      <c r="F190" s="48"/>
      <c r="G190" s="91"/>
    </row>
    <row r="191" spans="1:7" x14ac:dyDescent="0.25">
      <c r="A191" s="42" t="s">
        <v>145</v>
      </c>
      <c r="E191" s="68"/>
      <c r="F191" s="48"/>
      <c r="G191" s="91"/>
    </row>
    <row r="192" spans="1:7" x14ac:dyDescent="0.25">
      <c r="A192" s="42" t="s">
        <v>146</v>
      </c>
      <c r="E192" s="84" t="str">
        <f>VLOOKUP("STMNT_TO_NOTEHLD_5",'[1]Current Data'!B:F,2,FALSE)</f>
        <v>NO</v>
      </c>
      <c r="F192" s="48"/>
      <c r="G192" s="91"/>
    </row>
    <row r="193" spans="1:7" x14ac:dyDescent="0.25">
      <c r="A193" s="42"/>
      <c r="E193" s="84"/>
      <c r="F193" s="48"/>
      <c r="G193" s="91"/>
    </row>
    <row r="194" spans="1:7" x14ac:dyDescent="0.25">
      <c r="A194" s="42" t="s">
        <v>147</v>
      </c>
      <c r="E194" s="68"/>
      <c r="G194" s="91"/>
    </row>
    <row r="195" spans="1:7" x14ac:dyDescent="0.25">
      <c r="A195" s="42" t="s">
        <v>148</v>
      </c>
      <c r="E195" s="84" t="str">
        <f>VLOOKUP("STMNT_TO_NOTEHLD_6",'[1]Current Data'!B:F,2,FALSE)</f>
        <v>NO</v>
      </c>
      <c r="F195" s="45"/>
      <c r="G195" s="91"/>
    </row>
    <row r="196" spans="1:7" x14ac:dyDescent="0.25">
      <c r="G196" s="90"/>
    </row>
    <row r="197" spans="1:7" x14ac:dyDescent="0.25">
      <c r="G197" s="90"/>
    </row>
    <row r="198" spans="1:7" x14ac:dyDescent="0.25">
      <c r="F198" s="45"/>
      <c r="G198" s="90"/>
    </row>
    <row r="199" spans="1:7" x14ac:dyDescent="0.25">
      <c r="F199" s="45"/>
      <c r="G199" s="90"/>
    </row>
    <row r="200" spans="1:7" x14ac:dyDescent="0.25">
      <c r="F200" s="45"/>
      <c r="G200" s="90"/>
    </row>
    <row r="201" spans="1:7" x14ac:dyDescent="0.25">
      <c r="F201" s="45"/>
      <c r="G201" s="90"/>
    </row>
    <row r="202" spans="1:7" x14ac:dyDescent="0.25">
      <c r="F202" s="45"/>
      <c r="G202" s="90"/>
    </row>
    <row r="203" spans="1:7" x14ac:dyDescent="0.25">
      <c r="F203" s="45"/>
      <c r="G203" s="90"/>
    </row>
    <row r="204" spans="1:7" x14ac:dyDescent="0.25">
      <c r="F204" s="45"/>
      <c r="G204" s="90"/>
    </row>
    <row r="205" spans="1:7" x14ac:dyDescent="0.25">
      <c r="F205" s="45"/>
      <c r="G205" s="90"/>
    </row>
    <row r="206" spans="1:7" x14ac:dyDescent="0.25">
      <c r="F206" s="45"/>
      <c r="G206" s="90"/>
    </row>
    <row r="207" spans="1:7" x14ac:dyDescent="0.25">
      <c r="F207" s="45"/>
      <c r="G207" s="90"/>
    </row>
    <row r="208" spans="1:7" x14ac:dyDescent="0.25">
      <c r="F208" s="45"/>
      <c r="G208" s="90"/>
    </row>
    <row r="209" spans="6:7" x14ac:dyDescent="0.25">
      <c r="F209" s="45"/>
      <c r="G209" s="90"/>
    </row>
    <row r="210" spans="6:7" x14ac:dyDescent="0.25">
      <c r="F210" s="45"/>
      <c r="G210" s="90"/>
    </row>
    <row r="211" spans="6:7" x14ac:dyDescent="0.25">
      <c r="F211" s="45"/>
      <c r="G211" s="90"/>
    </row>
    <row r="212" spans="6:7" x14ac:dyDescent="0.25">
      <c r="F212" s="45"/>
      <c r="G212" s="90"/>
    </row>
    <row r="213" spans="6:7" x14ac:dyDescent="0.25">
      <c r="F213" s="45"/>
      <c r="G213" s="90"/>
    </row>
    <row r="214" spans="6:7" x14ac:dyDescent="0.25">
      <c r="F214" s="45"/>
      <c r="G214" s="90"/>
    </row>
    <row r="215" spans="6:7" x14ac:dyDescent="0.25">
      <c r="F215" s="45"/>
      <c r="G215" s="90"/>
    </row>
    <row r="216" spans="6:7" x14ac:dyDescent="0.25">
      <c r="F216" s="45"/>
      <c r="G216" s="90"/>
    </row>
    <row r="217" spans="6:7" x14ac:dyDescent="0.25">
      <c r="F217" s="45"/>
      <c r="G217" s="90"/>
    </row>
    <row r="218" spans="6:7" x14ac:dyDescent="0.25">
      <c r="F218" s="45"/>
      <c r="G218" s="90"/>
    </row>
    <row r="219" spans="6:7" x14ac:dyDescent="0.25">
      <c r="F219" s="45"/>
      <c r="G219" s="90"/>
    </row>
    <row r="220" spans="6:7" x14ac:dyDescent="0.25">
      <c r="F220" s="45"/>
      <c r="G220" s="90"/>
    </row>
    <row r="221" spans="6:7" x14ac:dyDescent="0.25">
      <c r="F221" s="45"/>
      <c r="G221" s="90"/>
    </row>
    <row r="222" spans="6:7" x14ac:dyDescent="0.25">
      <c r="F222" s="45"/>
      <c r="G222" s="90"/>
    </row>
    <row r="223" spans="6:7" x14ac:dyDescent="0.25">
      <c r="F223" s="45"/>
      <c r="G223" s="90"/>
    </row>
    <row r="224" spans="6:7" x14ac:dyDescent="0.25">
      <c r="F224" s="45"/>
      <c r="G224" s="90"/>
    </row>
    <row r="225" spans="6:7" x14ac:dyDescent="0.25">
      <c r="F225" s="45"/>
      <c r="G225" s="90"/>
    </row>
    <row r="226" spans="6:7" x14ac:dyDescent="0.25">
      <c r="F226" s="45"/>
      <c r="G226" s="90"/>
    </row>
    <row r="227" spans="6:7" x14ac:dyDescent="0.25">
      <c r="F227" s="45"/>
      <c r="G227" s="90"/>
    </row>
    <row r="228" spans="6:7" x14ac:dyDescent="0.25">
      <c r="F228" s="45"/>
      <c r="G228" s="90"/>
    </row>
    <row r="229" spans="6:7" x14ac:dyDescent="0.25">
      <c r="F229" s="45"/>
      <c r="G229" s="90"/>
    </row>
    <row r="230" spans="6:7" x14ac:dyDescent="0.25">
      <c r="F230" s="45"/>
      <c r="G230" s="90"/>
    </row>
    <row r="231" spans="6:7" x14ac:dyDescent="0.25">
      <c r="F231" s="45"/>
      <c r="G231" s="90"/>
    </row>
    <row r="232" spans="6:7" x14ac:dyDescent="0.25">
      <c r="F232" s="45"/>
      <c r="G232" s="90"/>
    </row>
    <row r="233" spans="6:7" x14ac:dyDescent="0.25">
      <c r="F233" s="45"/>
      <c r="G233" s="90"/>
    </row>
    <row r="234" spans="6:7" x14ac:dyDescent="0.25">
      <c r="F234" s="45"/>
      <c r="G234" s="90"/>
    </row>
    <row r="235" spans="6:7" x14ac:dyDescent="0.25">
      <c r="F235" s="45"/>
      <c r="G235" s="90"/>
    </row>
    <row r="236" spans="6:7" x14ac:dyDescent="0.25">
      <c r="F236" s="45"/>
      <c r="G236" s="90"/>
    </row>
    <row r="237" spans="6:7" x14ac:dyDescent="0.25">
      <c r="F237" s="45"/>
      <c r="G237" s="90"/>
    </row>
    <row r="238" spans="6:7" x14ac:dyDescent="0.25">
      <c r="F238" s="45"/>
      <c r="G238" s="90"/>
    </row>
    <row r="239" spans="6:7" x14ac:dyDescent="0.25">
      <c r="F239" s="45"/>
      <c r="G239" s="90"/>
    </row>
    <row r="240" spans="6:7" x14ac:dyDescent="0.25">
      <c r="F240" s="45"/>
      <c r="G240" s="90"/>
    </row>
    <row r="241" spans="6:7" x14ac:dyDescent="0.25">
      <c r="F241" s="45"/>
      <c r="G241" s="90"/>
    </row>
    <row r="242" spans="6:7" x14ac:dyDescent="0.25">
      <c r="F242" s="45"/>
      <c r="G242" s="90"/>
    </row>
    <row r="243" spans="6:7" x14ac:dyDescent="0.25">
      <c r="F243" s="45"/>
      <c r="G243" s="90"/>
    </row>
    <row r="244" spans="6:7" x14ac:dyDescent="0.25">
      <c r="F244" s="45"/>
      <c r="G244" s="90"/>
    </row>
    <row r="245" spans="6:7" x14ac:dyDescent="0.25">
      <c r="F245" s="45"/>
      <c r="G245" s="90"/>
    </row>
    <row r="246" spans="6:7" x14ac:dyDescent="0.25">
      <c r="F246" s="45"/>
      <c r="G246" s="90"/>
    </row>
    <row r="247" spans="6:7" x14ac:dyDescent="0.25">
      <c r="F247" s="45"/>
      <c r="G247" s="90"/>
    </row>
    <row r="248" spans="6:7" x14ac:dyDescent="0.25">
      <c r="F248" s="45"/>
      <c r="G248" s="90"/>
    </row>
    <row r="249" spans="6:7" x14ac:dyDescent="0.25">
      <c r="F249" s="45"/>
      <c r="G249" s="90"/>
    </row>
    <row r="250" spans="6:7" x14ac:dyDescent="0.25">
      <c r="F250" s="45"/>
      <c r="G250" s="90"/>
    </row>
    <row r="251" spans="6:7" x14ac:dyDescent="0.25">
      <c r="F251" s="45"/>
      <c r="G251" s="90"/>
    </row>
    <row r="252" spans="6:7" x14ac:dyDescent="0.25">
      <c r="F252" s="45"/>
      <c r="G252" s="90"/>
    </row>
    <row r="253" spans="6:7" x14ac:dyDescent="0.25">
      <c r="F253" s="45"/>
      <c r="G253" s="90"/>
    </row>
    <row r="254" spans="6:7" x14ac:dyDescent="0.25">
      <c r="F254" s="45"/>
      <c r="G254" s="90"/>
    </row>
    <row r="255" spans="6:7" x14ac:dyDescent="0.25">
      <c r="F255" s="45"/>
      <c r="G255" s="90"/>
    </row>
    <row r="256" spans="6:7" x14ac:dyDescent="0.25">
      <c r="F256" s="45"/>
      <c r="G256" s="90"/>
    </row>
    <row r="257" spans="6:7" x14ac:dyDescent="0.25">
      <c r="F257" s="45"/>
      <c r="G257" s="90"/>
    </row>
    <row r="258" spans="6:7" x14ac:dyDescent="0.25">
      <c r="F258" s="45"/>
      <c r="G258" s="90"/>
    </row>
    <row r="259" spans="6:7" x14ac:dyDescent="0.25">
      <c r="F259" s="45"/>
      <c r="G259" s="90"/>
    </row>
    <row r="260" spans="6:7" x14ac:dyDescent="0.25">
      <c r="F260" s="45"/>
      <c r="G260" s="90"/>
    </row>
    <row r="261" spans="6:7" x14ac:dyDescent="0.25">
      <c r="F261" s="45"/>
      <c r="G261" s="90"/>
    </row>
    <row r="262" spans="6:7" x14ac:dyDescent="0.25">
      <c r="F262" s="45"/>
      <c r="G262" s="90"/>
    </row>
    <row r="263" spans="6:7" x14ac:dyDescent="0.25">
      <c r="F263" s="45"/>
      <c r="G263" s="90"/>
    </row>
    <row r="264" spans="6:7" x14ac:dyDescent="0.25">
      <c r="F264" s="45"/>
      <c r="G264" s="90"/>
    </row>
    <row r="265" spans="6:7" x14ac:dyDescent="0.25">
      <c r="F265" s="45"/>
      <c r="G265" s="90"/>
    </row>
    <row r="266" spans="6:7" x14ac:dyDescent="0.25">
      <c r="F266" s="45"/>
      <c r="G266" s="90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14-B
</oddHeader>
    <oddFooter>Page &amp;P of &amp;N</oddFooter>
  </headerFooter>
  <rowBreaks count="3" manualBreakCount="3">
    <brk id="52" max="16383" man="1"/>
    <brk id="98" max="16383" man="1"/>
    <brk id="15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activeCell="C11" sqref="C11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43008</v>
      </c>
      <c r="C3" s="7" t="s">
        <v>2</v>
      </c>
      <c r="D3" s="3">
        <v>30</v>
      </c>
      <c r="E3" s="3" t="s">
        <v>3</v>
      </c>
      <c r="F3" s="8">
        <v>42979</v>
      </c>
    </row>
    <row r="4" spans="1:6" ht="18.75" x14ac:dyDescent="0.3">
      <c r="A4" s="2" t="s">
        <v>4</v>
      </c>
      <c r="B4" s="6">
        <v>43024</v>
      </c>
      <c r="C4" s="7" t="s">
        <v>5</v>
      </c>
      <c r="D4" s="9">
        <v>31</v>
      </c>
      <c r="E4" s="3" t="s">
        <v>6</v>
      </c>
      <c r="F4" s="8">
        <v>43008</v>
      </c>
    </row>
    <row r="5" spans="1:6" ht="18.75" x14ac:dyDescent="0.3">
      <c r="A5" s="2"/>
      <c r="B5" s="2"/>
      <c r="C5" s="5"/>
      <c r="E5" s="3" t="s">
        <v>7</v>
      </c>
      <c r="F5" s="8">
        <v>42993</v>
      </c>
    </row>
    <row r="6" spans="1:6" ht="18.75" x14ac:dyDescent="0.3">
      <c r="A6" s="2"/>
      <c r="B6" s="2"/>
      <c r="C6" s="5"/>
      <c r="E6" s="3" t="s">
        <v>8</v>
      </c>
      <c r="F6" s="8">
        <v>43024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209198115.74000001</v>
      </c>
      <c r="E10" s="21">
        <v>197035133.21000001</v>
      </c>
      <c r="F10" s="22">
        <v>0.2225337975119536</v>
      </c>
    </row>
    <row r="11" spans="1:6" x14ac:dyDescent="0.25">
      <c r="A11" s="14" t="s">
        <v>15</v>
      </c>
      <c r="B11" s="18"/>
      <c r="C11" s="23">
        <v>28538338.779999997</v>
      </c>
      <c r="D11" s="20">
        <v>2900418.35</v>
      </c>
      <c r="E11" s="21">
        <v>2619149.96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206297697.39000002</v>
      </c>
      <c r="E12" s="21">
        <v>194415983.25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206297697.38999993</v>
      </c>
      <c r="E13" s="21">
        <v>194415983.24999988</v>
      </c>
      <c r="F13" s="22">
        <v>0.21957569873354485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85881030.739999995</v>
      </c>
      <c r="E16" s="21">
        <v>73999316.599999979</v>
      </c>
      <c r="F16" s="22">
        <v>0.21574144781341101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11881714.140000015</v>
      </c>
      <c r="C24" s="20">
        <v>79439.95</v>
      </c>
      <c r="D24" s="34">
        <v>34.640566005830948</v>
      </c>
      <c r="E24" s="35">
        <v>0.2316033527696793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11881714.140000015</v>
      </c>
      <c r="C27" s="37">
        <v>197023.28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491079.61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491079.61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12082681.25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12082681.25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186012.85</v>
      </c>
      <c r="F42" s="48"/>
    </row>
    <row r="43" spans="1:6" x14ac:dyDescent="0.25">
      <c r="A43" s="42" t="s">
        <v>38</v>
      </c>
      <c r="E43" s="47">
        <v>0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12759773.709999999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23935</v>
      </c>
      <c r="E49" s="52">
        <v>206297697.39000002</v>
      </c>
      <c r="F49" s="48"/>
    </row>
    <row r="50" spans="1:6" x14ac:dyDescent="0.25">
      <c r="A50" s="42" t="s">
        <v>44</v>
      </c>
      <c r="D50" s="59"/>
      <c r="E50" s="49">
        <v>11881714.140000015</v>
      </c>
      <c r="F50" s="48"/>
    </row>
    <row r="51" spans="1:6" x14ac:dyDescent="0.25">
      <c r="A51" s="42"/>
      <c r="D51" s="60">
        <v>23479</v>
      </c>
      <c r="E51" s="61">
        <v>194415983.25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12759773.709999999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12759773.709999999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0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174331.76</v>
      </c>
      <c r="F62" s="48"/>
    </row>
    <row r="63" spans="1:6" x14ac:dyDescent="0.25">
      <c r="A63" s="46" t="s">
        <v>51</v>
      </c>
      <c r="E63" s="62">
        <v>174331.76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79439.95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79439.95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197023.28</v>
      </c>
      <c r="F100" s="48"/>
    </row>
    <row r="101" spans="1:6" x14ac:dyDescent="0.25">
      <c r="A101" s="64" t="s">
        <v>80</v>
      </c>
      <c r="E101" s="63">
        <v>197023.28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12388418.666883333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11881714.140000015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11881714.140000015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506704.52688331716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506704.52688331716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2.8683648700000001E-2</v>
      </c>
      <c r="F143" s="48"/>
    </row>
    <row r="144" spans="1:6" x14ac:dyDescent="0.25">
      <c r="A144" s="42" t="s">
        <v>108</v>
      </c>
      <c r="E144" s="74">
        <v>24.008583000000002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80301.279999999999</v>
      </c>
      <c r="E147" s="3">
        <v>7</v>
      </c>
      <c r="F147" s="75"/>
    </row>
    <row r="148" spans="1:6" x14ac:dyDescent="0.25">
      <c r="A148" s="42" t="s">
        <v>110</v>
      </c>
      <c r="D148" s="69">
        <v>186012.85</v>
      </c>
      <c r="F148" s="48"/>
    </row>
    <row r="149" spans="1:6" x14ac:dyDescent="0.25">
      <c r="A149" s="3" t="s">
        <v>111</v>
      </c>
      <c r="D149" s="65">
        <v>-105711.57</v>
      </c>
    </row>
    <row r="150" spans="1:6" x14ac:dyDescent="0.25">
      <c r="A150" s="42" t="s">
        <v>112</v>
      </c>
      <c r="D150" s="63">
        <v>209198115.74000001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8.568038E-4</v>
      </c>
      <c r="F152" s="75"/>
    </row>
    <row r="153" spans="1:6" x14ac:dyDescent="0.25">
      <c r="A153" s="42" t="s">
        <v>114</v>
      </c>
      <c r="D153" s="76">
        <v>7.9502008999999992E-3</v>
      </c>
      <c r="F153" s="75"/>
    </row>
    <row r="154" spans="1:6" x14ac:dyDescent="0.25">
      <c r="A154" s="42" t="s">
        <v>115</v>
      </c>
      <c r="D154" s="76">
        <v>6.3594938999999998E-3</v>
      </c>
      <c r="F154" s="75"/>
    </row>
    <row r="155" spans="1:6" x14ac:dyDescent="0.25">
      <c r="A155" s="42" t="s">
        <v>116</v>
      </c>
      <c r="D155" s="76">
        <v>-6.0638158021298436E-3</v>
      </c>
      <c r="F155" s="48"/>
    </row>
    <row r="156" spans="1:6" x14ac:dyDescent="0.25">
      <c r="A156" s="42" t="s">
        <v>117</v>
      </c>
      <c r="D156" s="73">
        <v>2.2756706994675386E-3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4697835.7300000004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2070892.65</v>
      </c>
      <c r="E161" s="78">
        <v>179</v>
      </c>
      <c r="F161" s="79">
        <v>1.0510271017467951E-2</v>
      </c>
    </row>
    <row r="162" spans="1:6" x14ac:dyDescent="0.25">
      <c r="A162" s="46" t="s">
        <v>122</v>
      </c>
      <c r="D162" s="62">
        <v>441431.21</v>
      </c>
      <c r="E162" s="78">
        <v>36</v>
      </c>
      <c r="F162" s="79">
        <v>2.2403680136045723E-3</v>
      </c>
    </row>
    <row r="163" spans="1:6" x14ac:dyDescent="0.25">
      <c r="A163" s="46" t="s">
        <v>123</v>
      </c>
      <c r="D163" s="62">
        <v>168391.72</v>
      </c>
      <c r="E163" s="78">
        <v>14</v>
      </c>
      <c r="F163" s="79">
        <v>8.5462788923297323E-4</v>
      </c>
    </row>
    <row r="164" spans="1:6" x14ac:dyDescent="0.25">
      <c r="A164" s="46" t="s">
        <v>124</v>
      </c>
      <c r="D164" s="80">
        <v>13461.69</v>
      </c>
      <c r="E164" s="81">
        <v>1</v>
      </c>
      <c r="F164" s="82">
        <v>6.8321267282076719E-5</v>
      </c>
    </row>
    <row r="165" spans="1:6" x14ac:dyDescent="0.25">
      <c r="A165" s="42" t="s">
        <v>125</v>
      </c>
      <c r="D165" s="62">
        <v>2694177.27</v>
      </c>
      <c r="E165" s="78">
        <v>230</v>
      </c>
      <c r="F165" s="79">
        <v>1.3673588187587573E-2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2.8473546000000001E-3</v>
      </c>
      <c r="E168" s="76">
        <v>2.3536921000000001E-3</v>
      </c>
      <c r="F168" s="75"/>
    </row>
    <row r="169" spans="1:6" x14ac:dyDescent="0.25">
      <c r="A169" s="42" t="s">
        <v>128</v>
      </c>
      <c r="D169" s="76">
        <v>2.8310942999999998E-3</v>
      </c>
      <c r="E169" s="76">
        <v>2.1629122E-3</v>
      </c>
      <c r="F169" s="75"/>
    </row>
    <row r="170" spans="1:6" x14ac:dyDescent="0.25">
      <c r="A170" s="42" t="s">
        <v>129</v>
      </c>
      <c r="D170" s="76">
        <v>2.6603403999999999E-3</v>
      </c>
      <c r="E170" s="76">
        <v>2.0472111999999998E-3</v>
      </c>
      <c r="F170" s="75"/>
    </row>
    <row r="171" spans="1:6" x14ac:dyDescent="0.25">
      <c r="A171" s="42" t="s">
        <v>130</v>
      </c>
      <c r="D171" s="76">
        <v>3.1633171701196221E-3</v>
      </c>
      <c r="E171" s="76">
        <v>2.1721538396013459E-3</v>
      </c>
      <c r="F171" s="48"/>
    </row>
    <row r="172" spans="1:6" x14ac:dyDescent="0.25">
      <c r="A172" s="42" t="s">
        <v>131</v>
      </c>
      <c r="D172" s="76">
        <v>2.8755266175299055E-3</v>
      </c>
      <c r="E172" s="76">
        <v>2.1839923349003367E-3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42978</v>
      </c>
      <c r="C3" s="7" t="s">
        <v>2</v>
      </c>
      <c r="D3" s="3">
        <v>30</v>
      </c>
      <c r="E3" s="3" t="s">
        <v>3</v>
      </c>
      <c r="F3" s="8">
        <v>42948</v>
      </c>
    </row>
    <row r="4" spans="1:6" ht="18.75" x14ac:dyDescent="0.3">
      <c r="A4" s="2" t="s">
        <v>4</v>
      </c>
      <c r="B4" s="6">
        <v>42993</v>
      </c>
      <c r="C4" s="7" t="s">
        <v>5</v>
      </c>
      <c r="D4" s="9">
        <v>31</v>
      </c>
      <c r="E4" s="3" t="s">
        <v>6</v>
      </c>
      <c r="F4" s="8">
        <v>42978</v>
      </c>
    </row>
    <row r="5" spans="1:6" ht="18.75" x14ac:dyDescent="0.3">
      <c r="A5" s="2"/>
      <c r="B5" s="2"/>
      <c r="C5" s="5"/>
      <c r="E5" s="3" t="s">
        <v>7</v>
      </c>
      <c r="F5" s="8">
        <v>42962</v>
      </c>
    </row>
    <row r="6" spans="1:6" ht="18.75" x14ac:dyDescent="0.3">
      <c r="A6" s="2"/>
      <c r="B6" s="2"/>
      <c r="C6" s="5"/>
      <c r="E6" s="3" t="s">
        <v>8</v>
      </c>
      <c r="F6" s="8">
        <v>42993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223015386.96000001</v>
      </c>
      <c r="E10" s="21">
        <v>209198115.74000001</v>
      </c>
      <c r="F10" s="22">
        <v>0.23627081307550629</v>
      </c>
    </row>
    <row r="11" spans="1:6" x14ac:dyDescent="0.25">
      <c r="A11" s="14" t="s">
        <v>15</v>
      </c>
      <c r="B11" s="18"/>
      <c r="C11" s="23">
        <v>28538338.779999997</v>
      </c>
      <c r="D11" s="20">
        <v>3225832.1</v>
      </c>
      <c r="E11" s="21">
        <v>2900418.35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219789554.86000001</v>
      </c>
      <c r="E12" s="21">
        <v>206297697.39000002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219789554.8599999</v>
      </c>
      <c r="E13" s="21">
        <v>206297697.38999993</v>
      </c>
      <c r="F13" s="22">
        <v>0.23299504646838573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99372888.209999993</v>
      </c>
      <c r="E16" s="21">
        <v>85881030.739999995</v>
      </c>
      <c r="F16" s="22">
        <v>0.25038201381924197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13491857.469999999</v>
      </c>
      <c r="C24" s="20">
        <v>91919.92</v>
      </c>
      <c r="D24" s="34">
        <v>39.334861428571422</v>
      </c>
      <c r="E24" s="35">
        <v>0.26798810495626824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13491857.469999999</v>
      </c>
      <c r="C27" s="37">
        <v>209503.25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541117.74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541117.74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13529272.48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13529272.48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169809.99</v>
      </c>
      <c r="F42" s="48"/>
    </row>
    <row r="43" spans="1:6" x14ac:dyDescent="0.25">
      <c r="A43" s="42" t="s">
        <v>38</v>
      </c>
      <c r="E43" s="47">
        <v>0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14240200.210000001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24504</v>
      </c>
      <c r="E49" s="52">
        <v>219789554.86000001</v>
      </c>
      <c r="F49" s="48"/>
    </row>
    <row r="50" spans="1:6" x14ac:dyDescent="0.25">
      <c r="A50" s="42" t="s">
        <v>44</v>
      </c>
      <c r="D50" s="59"/>
      <c r="E50" s="49">
        <v>13491857.469999999</v>
      </c>
      <c r="F50" s="48"/>
    </row>
    <row r="51" spans="1:6" x14ac:dyDescent="0.25">
      <c r="A51" s="42"/>
      <c r="D51" s="60">
        <v>23935</v>
      </c>
      <c r="E51" s="61">
        <v>206297697.39000002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14240200.210000001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14240200.210000001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0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185846.16</v>
      </c>
      <c r="F62" s="48"/>
    </row>
    <row r="63" spans="1:6" x14ac:dyDescent="0.25">
      <c r="A63" s="46" t="s">
        <v>51</v>
      </c>
      <c r="E63" s="62">
        <v>185846.16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91919.92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91919.92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209503.25</v>
      </c>
      <c r="F100" s="48"/>
    </row>
    <row r="101" spans="1:6" x14ac:dyDescent="0.25">
      <c r="A101" s="64" t="s">
        <v>80</v>
      </c>
      <c r="E101" s="63">
        <v>209503.25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13844850.804200001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13491857.469999999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13491857.469999999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352993.33420000225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352993.33420000225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2.8624833999999998E-2</v>
      </c>
      <c r="F143" s="48"/>
    </row>
    <row r="144" spans="1:6" x14ac:dyDescent="0.25">
      <c r="A144" s="42" t="s">
        <v>108</v>
      </c>
      <c r="E144" s="74">
        <v>24.899979999999999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287998.74</v>
      </c>
      <c r="E147" s="3">
        <v>27</v>
      </c>
      <c r="F147" s="75"/>
    </row>
    <row r="148" spans="1:6" x14ac:dyDescent="0.25">
      <c r="A148" s="42" t="s">
        <v>110</v>
      </c>
      <c r="D148" s="69">
        <v>169809.99</v>
      </c>
      <c r="F148" s="48"/>
    </row>
    <row r="149" spans="1:6" x14ac:dyDescent="0.25">
      <c r="A149" s="3" t="s">
        <v>111</v>
      </c>
      <c r="D149" s="65">
        <v>118188.75</v>
      </c>
    </row>
    <row r="150" spans="1:6" x14ac:dyDescent="0.25">
      <c r="A150" s="42" t="s">
        <v>112</v>
      </c>
      <c r="D150" s="63">
        <v>223015386.96000001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9.97754E-5</v>
      </c>
      <c r="F152" s="75"/>
    </row>
    <row r="153" spans="1:6" x14ac:dyDescent="0.25">
      <c r="A153" s="42" t="s">
        <v>114</v>
      </c>
      <c r="D153" s="76">
        <v>8.568038E-4</v>
      </c>
      <c r="F153" s="75"/>
    </row>
    <row r="154" spans="1:6" x14ac:dyDescent="0.25">
      <c r="A154" s="42" t="s">
        <v>115</v>
      </c>
      <c r="D154" s="76">
        <v>7.9502008999999992E-3</v>
      </c>
      <c r="F154" s="75"/>
    </row>
    <row r="155" spans="1:6" x14ac:dyDescent="0.25">
      <c r="A155" s="42" t="s">
        <v>116</v>
      </c>
      <c r="D155" s="76">
        <v>6.3594939314854529E-3</v>
      </c>
      <c r="F155" s="48"/>
    </row>
    <row r="156" spans="1:6" x14ac:dyDescent="0.25">
      <c r="A156" s="42" t="s">
        <v>117</v>
      </c>
      <c r="D156" s="73">
        <v>3.8165685078713632E-3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4803547.3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1999080.47</v>
      </c>
      <c r="E161" s="78">
        <v>163</v>
      </c>
      <c r="F161" s="79">
        <v>9.5559200565866424E-3</v>
      </c>
    </row>
    <row r="162" spans="1:6" x14ac:dyDescent="0.25">
      <c r="A162" s="46" t="s">
        <v>122</v>
      </c>
      <c r="D162" s="62">
        <v>492986.02</v>
      </c>
      <c r="E162" s="78">
        <v>42</v>
      </c>
      <c r="F162" s="79">
        <v>2.3565509577184876E-3</v>
      </c>
    </row>
    <row r="163" spans="1:6" x14ac:dyDescent="0.25">
      <c r="A163" s="46" t="s">
        <v>123</v>
      </c>
      <c r="D163" s="62">
        <v>51987.79</v>
      </c>
      <c r="E163" s="78">
        <v>6</v>
      </c>
      <c r="F163" s="79">
        <v>2.485098387052996E-4</v>
      </c>
    </row>
    <row r="164" spans="1:6" x14ac:dyDescent="0.25">
      <c r="A164" s="46" t="s">
        <v>124</v>
      </c>
      <c r="D164" s="80">
        <v>11564.38</v>
      </c>
      <c r="E164" s="81">
        <v>1</v>
      </c>
      <c r="F164" s="82">
        <v>5.5279560999357588E-5</v>
      </c>
    </row>
    <row r="165" spans="1:6" x14ac:dyDescent="0.25">
      <c r="A165" s="42" t="s">
        <v>125</v>
      </c>
      <c r="D165" s="62">
        <v>2555618.66</v>
      </c>
      <c r="E165" s="78">
        <v>212</v>
      </c>
      <c r="F165" s="79">
        <v>1.2216260414009788E-2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1.8626881E-3</v>
      </c>
      <c r="E168" s="76">
        <v>1.6983171E-3</v>
      </c>
      <c r="F168" s="75"/>
    </row>
    <row r="169" spans="1:6" x14ac:dyDescent="0.25">
      <c r="A169" s="42" t="s">
        <v>128</v>
      </c>
      <c r="D169" s="76">
        <v>2.8473546000000001E-3</v>
      </c>
      <c r="E169" s="76">
        <v>2.3536921000000001E-3</v>
      </c>
      <c r="F169" s="75"/>
    </row>
    <row r="170" spans="1:6" x14ac:dyDescent="0.25">
      <c r="A170" s="42" t="s">
        <v>129</v>
      </c>
      <c r="D170" s="76">
        <v>2.8310942999999998E-3</v>
      </c>
      <c r="E170" s="76">
        <v>2.1629122E-3</v>
      </c>
      <c r="F170" s="75"/>
    </row>
    <row r="171" spans="1:6" x14ac:dyDescent="0.25">
      <c r="A171" s="42" t="s">
        <v>130</v>
      </c>
      <c r="D171" s="76">
        <v>2.6603403574231451E-3</v>
      </c>
      <c r="E171" s="76">
        <v>2.0472111969918531E-3</v>
      </c>
      <c r="F171" s="48"/>
    </row>
    <row r="172" spans="1:6" x14ac:dyDescent="0.25">
      <c r="A172" s="42" t="s">
        <v>131</v>
      </c>
      <c r="D172" s="76">
        <v>2.5503693393557863E-3</v>
      </c>
      <c r="E172" s="76">
        <v>2.0655331492479634E-3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42947</v>
      </c>
      <c r="C3" s="7" t="s">
        <v>2</v>
      </c>
      <c r="D3" s="3">
        <v>30</v>
      </c>
      <c r="E3" s="3" t="s">
        <v>3</v>
      </c>
      <c r="F3" s="8">
        <v>42917</v>
      </c>
    </row>
    <row r="4" spans="1:6" ht="18.75" x14ac:dyDescent="0.3">
      <c r="A4" s="2" t="s">
        <v>4</v>
      </c>
      <c r="B4" s="6">
        <v>42962</v>
      </c>
      <c r="C4" s="7" t="s">
        <v>5</v>
      </c>
      <c r="D4" s="9">
        <v>29</v>
      </c>
      <c r="E4" s="3" t="s">
        <v>6</v>
      </c>
      <c r="F4" s="8">
        <v>42947</v>
      </c>
    </row>
    <row r="5" spans="1:6" ht="18.75" x14ac:dyDescent="0.3">
      <c r="A5" s="2"/>
      <c r="B5" s="2"/>
      <c r="C5" s="5"/>
      <c r="E5" s="3" t="s">
        <v>7</v>
      </c>
      <c r="F5" s="8">
        <v>42933</v>
      </c>
    </row>
    <row r="6" spans="1:6" ht="18.75" x14ac:dyDescent="0.3">
      <c r="A6" s="2"/>
      <c r="B6" s="2"/>
      <c r="C6" s="5"/>
      <c r="E6" s="3" t="s">
        <v>8</v>
      </c>
      <c r="F6" s="8">
        <v>42962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236430478.84</v>
      </c>
      <c r="E10" s="21">
        <v>223015386.96000001</v>
      </c>
      <c r="F10" s="22">
        <v>0.25187620174780007</v>
      </c>
    </row>
    <row r="11" spans="1:6" x14ac:dyDescent="0.25">
      <c r="A11" s="14" t="s">
        <v>15</v>
      </c>
      <c r="B11" s="18"/>
      <c r="C11" s="23">
        <v>28538338.779999997</v>
      </c>
      <c r="D11" s="20">
        <v>3554563.12</v>
      </c>
      <c r="E11" s="21">
        <v>3225832.1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232875915.72</v>
      </c>
      <c r="E12" s="21">
        <v>219789554.86000001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232875915.71999991</v>
      </c>
      <c r="E13" s="21">
        <v>219789554.8599999</v>
      </c>
      <c r="F13" s="22">
        <v>0.24823290902302547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112459249.06999999</v>
      </c>
      <c r="E16" s="21">
        <v>99372888.210000008</v>
      </c>
      <c r="F16" s="22">
        <v>0.28971687524781342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13086360.859999985</v>
      </c>
      <c r="C24" s="20">
        <v>104024.81</v>
      </c>
      <c r="D24" s="34">
        <v>38.152655568513076</v>
      </c>
      <c r="E24" s="35">
        <v>0.30327932944606412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13086360.859999985</v>
      </c>
      <c r="C27" s="37">
        <v>221608.14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550673.26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550673.26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13185945.99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13185945.99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72506.740000000005</v>
      </c>
      <c r="F42" s="48"/>
    </row>
    <row r="43" spans="1:6" x14ac:dyDescent="0.25">
      <c r="A43" s="42" t="s">
        <v>38</v>
      </c>
      <c r="E43" s="47">
        <v>0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13809125.99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25067</v>
      </c>
      <c r="E49" s="52">
        <v>232875915.72</v>
      </c>
      <c r="F49" s="48"/>
    </row>
    <row r="50" spans="1:6" x14ac:dyDescent="0.25">
      <c r="A50" s="42" t="s">
        <v>44</v>
      </c>
      <c r="D50" s="59"/>
      <c r="E50" s="49">
        <v>13086360.859999985</v>
      </c>
      <c r="F50" s="48"/>
    </row>
    <row r="51" spans="1:6" x14ac:dyDescent="0.25">
      <c r="A51" s="42"/>
      <c r="D51" s="60">
        <v>24504</v>
      </c>
      <c r="E51" s="61">
        <v>219789554.86000001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13809125.99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13809125.99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0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197025.4</v>
      </c>
      <c r="F62" s="48"/>
    </row>
    <row r="63" spans="1:6" x14ac:dyDescent="0.25">
      <c r="A63" s="46" t="s">
        <v>51</v>
      </c>
      <c r="E63" s="62">
        <v>197025.4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104024.81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104024.81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221608.14</v>
      </c>
      <c r="F100" s="48"/>
    </row>
    <row r="101" spans="1:6" x14ac:dyDescent="0.25">
      <c r="A101" s="64" t="s">
        <v>80</v>
      </c>
      <c r="E101" s="63">
        <v>221608.14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13390492.450966667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13086360.859999985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13086360.859999985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304131.59096668288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304131.59096668288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2.8569554699999999E-2</v>
      </c>
      <c r="F143" s="48"/>
    </row>
    <row r="144" spans="1:6" x14ac:dyDescent="0.25">
      <c r="A144" s="42" t="s">
        <v>108</v>
      </c>
      <c r="E144" s="74">
        <v>25.838775999999999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229145.89</v>
      </c>
      <c r="E147" s="3">
        <v>21</v>
      </c>
      <c r="F147" s="75"/>
    </row>
    <row r="148" spans="1:6" x14ac:dyDescent="0.25">
      <c r="A148" s="42" t="s">
        <v>110</v>
      </c>
      <c r="D148" s="69">
        <v>72506.740000000005</v>
      </c>
      <c r="F148" s="48"/>
    </row>
    <row r="149" spans="1:6" x14ac:dyDescent="0.25">
      <c r="A149" s="3" t="s">
        <v>111</v>
      </c>
      <c r="D149" s="65">
        <v>156639.15000000002</v>
      </c>
    </row>
    <row r="150" spans="1:6" x14ac:dyDescent="0.25">
      <c r="A150" s="42" t="s">
        <v>112</v>
      </c>
      <c r="D150" s="63">
        <v>236430478.84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-3.2390259999999999E-3</v>
      </c>
      <c r="F152" s="75"/>
    </row>
    <row r="153" spans="1:6" x14ac:dyDescent="0.25">
      <c r="A153" s="42" t="s">
        <v>114</v>
      </c>
      <c r="D153" s="76">
        <v>9.97754E-5</v>
      </c>
      <c r="F153" s="75"/>
    </row>
    <row r="154" spans="1:6" x14ac:dyDescent="0.25">
      <c r="A154" s="42" t="s">
        <v>115</v>
      </c>
      <c r="D154" s="76">
        <v>8.568038E-4</v>
      </c>
      <c r="F154" s="75"/>
    </row>
    <row r="155" spans="1:6" x14ac:dyDescent="0.25">
      <c r="A155" s="42" t="s">
        <v>116</v>
      </c>
      <c r="D155" s="76">
        <v>7.9502008760555468E-3</v>
      </c>
      <c r="F155" s="48"/>
    </row>
    <row r="156" spans="1:6" x14ac:dyDescent="0.25">
      <c r="A156" s="42" t="s">
        <v>117</v>
      </c>
      <c r="D156" s="73">
        <v>1.4169385190138867E-3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4685358.55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2299446.73</v>
      </c>
      <c r="E161" s="78">
        <v>187</v>
      </c>
      <c r="F161" s="79">
        <v>1.0310708876838298E-2</v>
      </c>
    </row>
    <row r="162" spans="1:6" x14ac:dyDescent="0.25">
      <c r="A162" s="46" t="s">
        <v>122</v>
      </c>
      <c r="D162" s="62">
        <v>403406.2</v>
      </c>
      <c r="E162" s="78">
        <v>33</v>
      </c>
      <c r="F162" s="79">
        <v>1.8088716007400639E-3</v>
      </c>
    </row>
    <row r="163" spans="1:6" x14ac:dyDescent="0.25">
      <c r="A163" s="46" t="s">
        <v>123</v>
      </c>
      <c r="D163" s="62">
        <v>227971.38</v>
      </c>
      <c r="E163" s="78">
        <v>20</v>
      </c>
      <c r="F163" s="79">
        <v>1.0222226506769638E-3</v>
      </c>
    </row>
    <row r="164" spans="1:6" x14ac:dyDescent="0.25">
      <c r="A164" s="46" t="s">
        <v>124</v>
      </c>
      <c r="D164" s="80">
        <v>0</v>
      </c>
      <c r="E164" s="81">
        <v>0</v>
      </c>
      <c r="F164" s="82">
        <v>0</v>
      </c>
    </row>
    <row r="165" spans="1:6" x14ac:dyDescent="0.25">
      <c r="A165" s="42" t="s">
        <v>125</v>
      </c>
      <c r="D165" s="62">
        <v>2930824.31</v>
      </c>
      <c r="E165" s="78">
        <v>240</v>
      </c>
      <c r="F165" s="79">
        <v>1.3141803128255325E-2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1.6818416999999999E-3</v>
      </c>
      <c r="E168" s="76">
        <v>1.6332591E-3</v>
      </c>
      <c r="F168" s="75"/>
    </row>
    <row r="169" spans="1:6" x14ac:dyDescent="0.25">
      <c r="A169" s="42" t="s">
        <v>128</v>
      </c>
      <c r="D169" s="76">
        <v>1.8626881E-3</v>
      </c>
      <c r="E169" s="76">
        <v>1.6983171E-3</v>
      </c>
      <c r="F169" s="75"/>
    </row>
    <row r="170" spans="1:6" x14ac:dyDescent="0.25">
      <c r="A170" s="42" t="s">
        <v>129</v>
      </c>
      <c r="D170" s="76">
        <v>2.8473546000000001E-3</v>
      </c>
      <c r="E170" s="76">
        <v>2.3536921000000001E-3</v>
      </c>
      <c r="F170" s="75"/>
    </row>
    <row r="171" spans="1:6" x14ac:dyDescent="0.25">
      <c r="A171" s="42" t="s">
        <v>130</v>
      </c>
      <c r="D171" s="76">
        <v>2.831094251417028E-3</v>
      </c>
      <c r="E171" s="76">
        <v>2.1629121776036565E-3</v>
      </c>
      <c r="F171" s="48"/>
    </row>
    <row r="172" spans="1:6" x14ac:dyDescent="0.25">
      <c r="A172" s="42" t="s">
        <v>131</v>
      </c>
      <c r="D172" s="76">
        <v>2.3057446628542569E-3</v>
      </c>
      <c r="E172" s="76">
        <v>1.9620451194009144E-3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42916</v>
      </c>
      <c r="C3" s="7" t="s">
        <v>2</v>
      </c>
      <c r="D3" s="3">
        <v>30</v>
      </c>
      <c r="E3" s="3" t="s">
        <v>3</v>
      </c>
      <c r="F3" s="8">
        <v>42887</v>
      </c>
    </row>
    <row r="4" spans="1:6" ht="18.75" x14ac:dyDescent="0.3">
      <c r="A4" s="2" t="s">
        <v>4</v>
      </c>
      <c r="B4" s="6">
        <v>42933</v>
      </c>
      <c r="C4" s="7" t="s">
        <v>5</v>
      </c>
      <c r="D4" s="9">
        <v>32</v>
      </c>
      <c r="E4" s="3" t="s">
        <v>6</v>
      </c>
      <c r="F4" s="8">
        <v>42916</v>
      </c>
    </row>
    <row r="5" spans="1:6" ht="18.75" x14ac:dyDescent="0.3">
      <c r="A5" s="2"/>
      <c r="B5" s="2"/>
      <c r="C5" s="5"/>
      <c r="E5" s="3" t="s">
        <v>7</v>
      </c>
      <c r="F5" s="8">
        <v>42901</v>
      </c>
    </row>
    <row r="6" spans="1:6" ht="18.75" x14ac:dyDescent="0.3">
      <c r="A6" s="2"/>
      <c r="B6" s="2"/>
      <c r="C6" s="5"/>
      <c r="E6" s="3" t="s">
        <v>8</v>
      </c>
      <c r="F6" s="8">
        <v>42933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250651840.25999999</v>
      </c>
      <c r="E10" s="21">
        <v>236430478.84</v>
      </c>
      <c r="F10" s="22">
        <v>0.26702736434196761</v>
      </c>
    </row>
    <row r="11" spans="1:6" x14ac:dyDescent="0.25">
      <c r="A11" s="14" t="s">
        <v>15</v>
      </c>
      <c r="B11" s="18"/>
      <c r="C11" s="23">
        <v>28538338.779999997</v>
      </c>
      <c r="D11" s="20">
        <v>3918691.62</v>
      </c>
      <c r="E11" s="21">
        <v>3554563.12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246733148.63999999</v>
      </c>
      <c r="E12" s="21">
        <v>232875915.72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246733148.63999993</v>
      </c>
      <c r="E13" s="21">
        <v>232875915.71999991</v>
      </c>
      <c r="F13" s="22">
        <v>0.26301279893577428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126316481.98999999</v>
      </c>
      <c r="E16" s="21">
        <v>112459249.07000001</v>
      </c>
      <c r="F16" s="22">
        <v>0.32786953081632653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13857232.919999987</v>
      </c>
      <c r="C24" s="20">
        <v>116842.75</v>
      </c>
      <c r="D24" s="34">
        <v>40.400095976676347</v>
      </c>
      <c r="E24" s="35">
        <v>0.34064941690962097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13857232.919999987</v>
      </c>
      <c r="C27" s="37">
        <v>234426.08000000002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602732.26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602732.26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14099235.119999999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14099235.119999999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104229.68</v>
      </c>
      <c r="F42" s="48"/>
    </row>
    <row r="43" spans="1:6" x14ac:dyDescent="0.25">
      <c r="A43" s="42" t="s">
        <v>38</v>
      </c>
      <c r="E43" s="47">
        <v>0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14806197.059999999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25908</v>
      </c>
      <c r="E49" s="52">
        <v>246733148.63999999</v>
      </c>
      <c r="F49" s="48"/>
    </row>
    <row r="50" spans="1:6" x14ac:dyDescent="0.25">
      <c r="A50" s="42" t="s">
        <v>44</v>
      </c>
      <c r="D50" s="59"/>
      <c r="E50" s="49">
        <v>13857232.919999987</v>
      </c>
      <c r="F50" s="48"/>
    </row>
    <row r="51" spans="1:6" x14ac:dyDescent="0.25">
      <c r="A51" s="42"/>
      <c r="D51" s="60">
        <v>25067</v>
      </c>
      <c r="E51" s="61">
        <v>232875915.72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14806197.059999999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14806197.059999999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0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208876.53</v>
      </c>
      <c r="F62" s="48"/>
    </row>
    <row r="63" spans="1:6" x14ac:dyDescent="0.25">
      <c r="A63" s="46" t="s">
        <v>51</v>
      </c>
      <c r="E63" s="62">
        <v>208876.53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116842.75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116842.75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234426.08000000002</v>
      </c>
      <c r="F100" s="48"/>
    </row>
    <row r="101" spans="1:6" x14ac:dyDescent="0.25">
      <c r="A101" s="64" t="s">
        <v>80</v>
      </c>
      <c r="E101" s="63">
        <v>234426.08000000002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14362894.446449999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13857232.919999987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13857232.919999987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505661.52645001188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505661.52645001188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2.8529320399999999E-2</v>
      </c>
      <c r="F143" s="48"/>
    </row>
    <row r="144" spans="1:6" x14ac:dyDescent="0.25">
      <c r="A144" s="42" t="s">
        <v>108</v>
      </c>
      <c r="E144" s="74">
        <v>26.759270999999998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122126.3</v>
      </c>
      <c r="E147" s="3">
        <v>12</v>
      </c>
      <c r="F147" s="75"/>
    </row>
    <row r="148" spans="1:6" x14ac:dyDescent="0.25">
      <c r="A148" s="42" t="s">
        <v>110</v>
      </c>
      <c r="D148" s="69">
        <v>104229.68</v>
      </c>
      <c r="F148" s="48"/>
    </row>
    <row r="149" spans="1:6" x14ac:dyDescent="0.25">
      <c r="A149" s="3" t="s">
        <v>111</v>
      </c>
      <c r="D149" s="65">
        <v>17896.62000000001</v>
      </c>
    </row>
    <row r="150" spans="1:6" x14ac:dyDescent="0.25">
      <c r="A150" s="42" t="s">
        <v>112</v>
      </c>
      <c r="D150" s="63">
        <v>250651840.25999999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2.067638E-4</v>
      </c>
      <c r="F152" s="75"/>
    </row>
    <row r="153" spans="1:6" x14ac:dyDescent="0.25">
      <c r="A153" s="42" t="s">
        <v>114</v>
      </c>
      <c r="D153" s="76">
        <v>-3.2390259999999999E-3</v>
      </c>
      <c r="F153" s="75"/>
    </row>
    <row r="154" spans="1:6" x14ac:dyDescent="0.25">
      <c r="A154" s="42" t="s">
        <v>115</v>
      </c>
      <c r="D154" s="76">
        <v>9.97754E-5</v>
      </c>
      <c r="F154" s="75"/>
    </row>
    <row r="155" spans="1:6" x14ac:dyDescent="0.25">
      <c r="A155" s="42" t="s">
        <v>116</v>
      </c>
      <c r="D155" s="76">
        <v>8.5680376324878021E-4</v>
      </c>
      <c r="F155" s="48"/>
    </row>
    <row r="156" spans="1:6" x14ac:dyDescent="0.25">
      <c r="A156" s="42" t="s">
        <v>117</v>
      </c>
      <c r="D156" s="73">
        <v>-5.1892075918780493E-4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4528719.4000000004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2113953.52</v>
      </c>
      <c r="E161" s="78">
        <v>167</v>
      </c>
      <c r="F161" s="79">
        <v>8.9411210025530565E-3</v>
      </c>
    </row>
    <row r="162" spans="1:6" x14ac:dyDescent="0.25">
      <c r="A162" s="46" t="s">
        <v>122</v>
      </c>
      <c r="D162" s="62">
        <v>579692.05000000005</v>
      </c>
      <c r="E162" s="78">
        <v>50</v>
      </c>
      <c r="F162" s="79">
        <v>2.4518499173378405E-3</v>
      </c>
    </row>
    <row r="163" spans="1:6" x14ac:dyDescent="0.25">
      <c r="A163" s="46" t="s">
        <v>123</v>
      </c>
      <c r="D163" s="62">
        <v>93509.35</v>
      </c>
      <c r="E163" s="78">
        <v>9</v>
      </c>
      <c r="F163" s="79">
        <v>3.9550463399975073E-4</v>
      </c>
    </row>
    <row r="164" spans="1:6" x14ac:dyDescent="0.25">
      <c r="A164" s="46" t="s">
        <v>124</v>
      </c>
      <c r="D164" s="80">
        <v>0</v>
      </c>
      <c r="E164" s="81">
        <v>0</v>
      </c>
      <c r="F164" s="82">
        <v>0</v>
      </c>
    </row>
    <row r="165" spans="1:6" x14ac:dyDescent="0.25">
      <c r="A165" s="42" t="s">
        <v>125</v>
      </c>
      <c r="D165" s="62">
        <v>2787154.9200000004</v>
      </c>
      <c r="E165" s="78">
        <v>226</v>
      </c>
      <c r="F165" s="79">
        <v>1.1788475553890647E-2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1.4434001000000001E-3</v>
      </c>
      <c r="E168" s="76">
        <v>1.4351835E-3</v>
      </c>
      <c r="F168" s="75"/>
    </row>
    <row r="169" spans="1:6" x14ac:dyDescent="0.25">
      <c r="A169" s="42" t="s">
        <v>128</v>
      </c>
      <c r="D169" s="76">
        <v>1.6818416999999999E-3</v>
      </c>
      <c r="E169" s="76">
        <v>1.6332591E-3</v>
      </c>
      <c r="F169" s="75"/>
    </row>
    <row r="170" spans="1:6" x14ac:dyDescent="0.25">
      <c r="A170" s="42" t="s">
        <v>129</v>
      </c>
      <c r="D170" s="76">
        <v>1.8626881E-3</v>
      </c>
      <c r="E170" s="76">
        <v>1.6983171E-3</v>
      </c>
      <c r="F170" s="75"/>
    </row>
    <row r="171" spans="1:6" x14ac:dyDescent="0.25">
      <c r="A171" s="42" t="s">
        <v>130</v>
      </c>
      <c r="D171" s="76">
        <v>2.8473545513375909E-3</v>
      </c>
      <c r="E171" s="76">
        <v>2.3536921051581761E-3</v>
      </c>
      <c r="F171" s="48"/>
    </row>
    <row r="172" spans="1:6" x14ac:dyDescent="0.25">
      <c r="A172" s="42" t="s">
        <v>131</v>
      </c>
      <c r="D172" s="76">
        <v>1.9588211128343976E-3</v>
      </c>
      <c r="E172" s="76">
        <v>1.780112951289544E-3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42886</v>
      </c>
      <c r="C3" s="7" t="s">
        <v>2</v>
      </c>
      <c r="D3" s="3">
        <v>30</v>
      </c>
      <c r="E3" s="3" t="s">
        <v>3</v>
      </c>
      <c r="F3" s="8">
        <v>42856</v>
      </c>
    </row>
    <row r="4" spans="1:6" ht="18.75" x14ac:dyDescent="0.3">
      <c r="A4" s="2" t="s">
        <v>4</v>
      </c>
      <c r="B4" s="6">
        <v>42901</v>
      </c>
      <c r="C4" s="7" t="s">
        <v>5</v>
      </c>
      <c r="D4" s="9">
        <v>31</v>
      </c>
      <c r="E4" s="3" t="s">
        <v>6</v>
      </c>
      <c r="F4" s="8">
        <v>42886</v>
      </c>
    </row>
    <row r="5" spans="1:6" ht="18.75" x14ac:dyDescent="0.3">
      <c r="A5" s="2"/>
      <c r="B5" s="2"/>
      <c r="C5" s="5"/>
      <c r="E5" s="3" t="s">
        <v>7</v>
      </c>
      <c r="F5" s="8">
        <v>42870</v>
      </c>
    </row>
    <row r="6" spans="1:6" ht="18.75" x14ac:dyDescent="0.3">
      <c r="A6" s="2"/>
      <c r="B6" s="2"/>
      <c r="C6" s="5"/>
      <c r="E6" s="3" t="s">
        <v>8</v>
      </c>
      <c r="F6" s="8">
        <v>42901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266838551.86000001</v>
      </c>
      <c r="E10" s="21">
        <v>250651840.25999999</v>
      </c>
      <c r="F10" s="22">
        <v>0.28308913724015228</v>
      </c>
    </row>
    <row r="11" spans="1:6" x14ac:dyDescent="0.25">
      <c r="A11" s="14" t="s">
        <v>15</v>
      </c>
      <c r="B11" s="18"/>
      <c r="C11" s="23">
        <v>28538338.779999997</v>
      </c>
      <c r="D11" s="20">
        <v>4332410.49</v>
      </c>
      <c r="E11" s="21">
        <v>3918691.62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262506141.37</v>
      </c>
      <c r="E12" s="21">
        <v>246733148.63999999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262506141.36999989</v>
      </c>
      <c r="E13" s="21">
        <v>246733148.63999987</v>
      </c>
      <c r="F13" s="22">
        <v>0.27866332082218648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142089474.72</v>
      </c>
      <c r="E16" s="21">
        <v>126316481.98999998</v>
      </c>
      <c r="F16" s="22">
        <v>0.36826962679300285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15772992.730000019</v>
      </c>
      <c r="C24" s="20">
        <v>131432.76</v>
      </c>
      <c r="D24" s="34">
        <v>45.985401545189561</v>
      </c>
      <c r="E24" s="35">
        <v>0.38318588921282803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15772992.730000019</v>
      </c>
      <c r="C27" s="37">
        <v>249016.09000000003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649525.38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649525.38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16031684.789999999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16031684.789999999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152808.15</v>
      </c>
      <c r="F42" s="48"/>
    </row>
    <row r="43" spans="1:6" x14ac:dyDescent="0.25">
      <c r="A43" s="42" t="s">
        <v>38</v>
      </c>
      <c r="E43" s="47">
        <v>0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16834018.32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26940</v>
      </c>
      <c r="E49" s="52">
        <v>262506141.37</v>
      </c>
      <c r="F49" s="48"/>
    </row>
    <row r="50" spans="1:6" x14ac:dyDescent="0.25">
      <c r="A50" s="42" t="s">
        <v>44</v>
      </c>
      <c r="D50" s="59"/>
      <c r="E50" s="49">
        <v>15772992.730000019</v>
      </c>
      <c r="F50" s="48"/>
    </row>
    <row r="51" spans="1:6" x14ac:dyDescent="0.25">
      <c r="A51" s="42"/>
      <c r="D51" s="60">
        <v>25908</v>
      </c>
      <c r="E51" s="61">
        <v>246733148.63999999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16834018.32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16834018.32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6730.09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222365.46</v>
      </c>
      <c r="F62" s="48"/>
    </row>
    <row r="63" spans="1:6" x14ac:dyDescent="0.25">
      <c r="A63" s="46" t="s">
        <v>51</v>
      </c>
      <c r="E63" s="62">
        <v>222365.46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131432.76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131432.76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249016.09000000003</v>
      </c>
      <c r="F100" s="48"/>
    </row>
    <row r="101" spans="1:6" x14ac:dyDescent="0.25">
      <c r="A101" s="64" t="s">
        <v>80</v>
      </c>
      <c r="E101" s="63">
        <v>249016.09000000003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16355906.680116666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15772992.730000019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15772992.730000019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582913.95011664741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582913.95011664741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2.84618518E-2</v>
      </c>
      <c r="F143" s="48"/>
    </row>
    <row r="144" spans="1:6" x14ac:dyDescent="0.25">
      <c r="A144" s="42" t="s">
        <v>108</v>
      </c>
      <c r="E144" s="74">
        <v>27.675098999999999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155026.81</v>
      </c>
      <c r="E147" s="3">
        <v>17</v>
      </c>
      <c r="F147" s="75"/>
    </row>
    <row r="148" spans="1:6" x14ac:dyDescent="0.25">
      <c r="A148" s="42" t="s">
        <v>110</v>
      </c>
      <c r="D148" s="69">
        <v>152808.15</v>
      </c>
      <c r="F148" s="48"/>
    </row>
    <row r="149" spans="1:6" x14ac:dyDescent="0.25">
      <c r="A149" s="3" t="s">
        <v>111</v>
      </c>
      <c r="D149" s="65">
        <v>2218.6600000000035</v>
      </c>
    </row>
    <row r="150" spans="1:6" x14ac:dyDescent="0.25">
      <c r="A150" s="42" t="s">
        <v>112</v>
      </c>
      <c r="D150" s="63">
        <v>266838551.86000001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2.7188800999999999E-3</v>
      </c>
      <c r="F152" s="75"/>
    </row>
    <row r="153" spans="1:6" x14ac:dyDescent="0.25">
      <c r="A153" s="42" t="s">
        <v>114</v>
      </c>
      <c r="D153" s="76">
        <v>2.067638E-4</v>
      </c>
      <c r="F153" s="75"/>
    </row>
    <row r="154" spans="1:6" x14ac:dyDescent="0.25">
      <c r="A154" s="42" t="s">
        <v>115</v>
      </c>
      <c r="D154" s="76">
        <v>-3.2390259999999999E-3</v>
      </c>
      <c r="F154" s="75"/>
    </row>
    <row r="155" spans="1:6" x14ac:dyDescent="0.25">
      <c r="A155" s="42" t="s">
        <v>116</v>
      </c>
      <c r="D155" s="76">
        <v>9.9775387830648224E-5</v>
      </c>
      <c r="F155" s="48"/>
    </row>
    <row r="156" spans="1:6" x14ac:dyDescent="0.25">
      <c r="A156" s="42" t="s">
        <v>117</v>
      </c>
      <c r="D156" s="73">
        <v>-5.3401678042337973E-5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4510822.7799999993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2338612.3199999998</v>
      </c>
      <c r="E161" s="78">
        <v>189</v>
      </c>
      <c r="F161" s="79">
        <v>9.3301222826617514E-3</v>
      </c>
    </row>
    <row r="162" spans="1:6" x14ac:dyDescent="0.25">
      <c r="A162" s="46" t="s">
        <v>122</v>
      </c>
      <c r="D162" s="62">
        <v>398325.89</v>
      </c>
      <c r="E162" s="78">
        <v>33</v>
      </c>
      <c r="F162" s="79">
        <v>1.5891600460097098E-3</v>
      </c>
    </row>
    <row r="163" spans="1:6" x14ac:dyDescent="0.25">
      <c r="A163" s="46" t="s">
        <v>123</v>
      </c>
      <c r="D163" s="62">
        <v>68556.929999999993</v>
      </c>
      <c r="E163" s="78">
        <v>10</v>
      </c>
      <c r="F163" s="79">
        <v>2.7351456876951796E-4</v>
      </c>
    </row>
    <row r="164" spans="1:6" x14ac:dyDescent="0.25">
      <c r="A164" s="46" t="s">
        <v>124</v>
      </c>
      <c r="D164" s="80">
        <v>3.39</v>
      </c>
      <c r="E164" s="81">
        <v>1</v>
      </c>
      <c r="F164" s="82">
        <v>1.3524736129938519E-8</v>
      </c>
    </row>
    <row r="165" spans="1:6" x14ac:dyDescent="0.25">
      <c r="A165" s="42" t="s">
        <v>125</v>
      </c>
      <c r="D165" s="62">
        <v>2805498.5300000003</v>
      </c>
      <c r="E165" s="78">
        <v>233</v>
      </c>
      <c r="F165" s="79">
        <v>1.1192810422177108E-2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2.0040532000000001E-3</v>
      </c>
      <c r="E168" s="76">
        <v>1.7596522000000001E-3</v>
      </c>
      <c r="F168" s="75"/>
    </row>
    <row r="169" spans="1:6" x14ac:dyDescent="0.25">
      <c r="A169" s="42" t="s">
        <v>128</v>
      </c>
      <c r="D169" s="76">
        <v>1.4434001000000001E-3</v>
      </c>
      <c r="E169" s="76">
        <v>1.4351835E-3</v>
      </c>
      <c r="F169" s="75"/>
    </row>
    <row r="170" spans="1:6" x14ac:dyDescent="0.25">
      <c r="A170" s="42" t="s">
        <v>129</v>
      </c>
      <c r="D170" s="76">
        <v>1.6818416999999999E-3</v>
      </c>
      <c r="E170" s="76">
        <v>1.6332591E-3</v>
      </c>
      <c r="F170" s="75"/>
    </row>
    <row r="171" spans="1:6" x14ac:dyDescent="0.25">
      <c r="A171" s="42" t="s">
        <v>130</v>
      </c>
      <c r="D171" s="76">
        <v>1.8626881395153577E-3</v>
      </c>
      <c r="E171" s="76">
        <v>1.6983171221244403E-3</v>
      </c>
      <c r="F171" s="48"/>
    </row>
    <row r="172" spans="1:6" x14ac:dyDescent="0.25">
      <c r="A172" s="42" t="s">
        <v>131</v>
      </c>
      <c r="D172" s="76">
        <v>1.7479957848788395E-3</v>
      </c>
      <c r="E172" s="76">
        <v>1.6316029805311101E-3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71093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42855</v>
      </c>
      <c r="C3" s="7" t="s">
        <v>2</v>
      </c>
      <c r="D3" s="3">
        <v>30</v>
      </c>
      <c r="E3" s="3" t="s">
        <v>3</v>
      </c>
      <c r="F3" s="8">
        <v>42826</v>
      </c>
    </row>
    <row r="4" spans="1:6" ht="18.75" x14ac:dyDescent="0.3">
      <c r="A4" s="2" t="s">
        <v>4</v>
      </c>
      <c r="B4" s="6">
        <v>42870</v>
      </c>
      <c r="C4" s="7" t="s">
        <v>5</v>
      </c>
      <c r="D4" s="9">
        <v>28</v>
      </c>
      <c r="E4" s="3" t="s">
        <v>6</v>
      </c>
      <c r="F4" s="8">
        <v>42855</v>
      </c>
    </row>
    <row r="5" spans="1:6" ht="18.75" x14ac:dyDescent="0.3">
      <c r="A5" s="2"/>
      <c r="B5" s="2"/>
      <c r="C5" s="5"/>
      <c r="E5" s="3" t="s">
        <v>7</v>
      </c>
      <c r="F5" s="8">
        <v>42842</v>
      </c>
    </row>
    <row r="6" spans="1:6" ht="18.75" x14ac:dyDescent="0.3">
      <c r="A6" s="2"/>
      <c r="B6" s="2"/>
      <c r="C6" s="5"/>
      <c r="E6" s="3" t="s">
        <v>8</v>
      </c>
      <c r="F6" s="8">
        <v>42870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913955005.42999995</v>
      </c>
      <c r="D10" s="20">
        <v>281457645.88999999</v>
      </c>
      <c r="E10" s="21">
        <v>266838551.86000001</v>
      </c>
      <c r="F10" s="22">
        <v>0.30137059975343761</v>
      </c>
    </row>
    <row r="11" spans="1:6" x14ac:dyDescent="0.25">
      <c r="A11" s="14" t="s">
        <v>15</v>
      </c>
      <c r="B11" s="18"/>
      <c r="C11" s="23">
        <v>28538338.779999997</v>
      </c>
      <c r="D11" s="20">
        <v>4714677.93</v>
      </c>
      <c r="E11" s="21">
        <v>4332410.49</v>
      </c>
      <c r="F11" s="22"/>
    </row>
    <row r="12" spans="1:6" x14ac:dyDescent="0.25">
      <c r="A12" s="14" t="s">
        <v>16</v>
      </c>
      <c r="B12" s="18"/>
      <c r="C12" s="24">
        <v>885416666.64999998</v>
      </c>
      <c r="D12" s="20">
        <v>276742967.95999998</v>
      </c>
      <c r="E12" s="21">
        <v>262506141.37</v>
      </c>
      <c r="F12" s="22"/>
    </row>
    <row r="13" spans="1:6" x14ac:dyDescent="0.25">
      <c r="A13" s="14" t="s">
        <v>17</v>
      </c>
      <c r="B13" s="10"/>
      <c r="C13" s="24">
        <v>885416666.64999986</v>
      </c>
      <c r="D13" s="20">
        <v>276742967.95999992</v>
      </c>
      <c r="E13" s="21">
        <v>262506141.36999995</v>
      </c>
      <c r="F13" s="22">
        <v>0.29647752437640429</v>
      </c>
    </row>
    <row r="14" spans="1:6" x14ac:dyDescent="0.25">
      <c r="A14" s="25" t="s">
        <v>18</v>
      </c>
      <c r="B14" s="26">
        <v>2.3E-3</v>
      </c>
      <c r="C14" s="23">
        <v>179000000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6.0000000000000001E-3</v>
      </c>
      <c r="C15" s="23">
        <v>243000000</v>
      </c>
      <c r="D15" s="20">
        <v>0</v>
      </c>
      <c r="E15" s="21">
        <v>0</v>
      </c>
      <c r="F15" s="22">
        <v>0</v>
      </c>
    </row>
    <row r="16" spans="1:6" x14ac:dyDescent="0.25">
      <c r="A16" s="25" t="s">
        <v>20</v>
      </c>
      <c r="B16" s="26">
        <v>1.11E-2</v>
      </c>
      <c r="C16" s="23">
        <v>343000000</v>
      </c>
      <c r="D16" s="20">
        <v>156326301.31</v>
      </c>
      <c r="E16" s="21">
        <v>142089474.72000003</v>
      </c>
      <c r="F16" s="22">
        <v>0.4142550283381925</v>
      </c>
    </row>
    <row r="17" spans="1:6" x14ac:dyDescent="0.25">
      <c r="A17" s="25" t="s">
        <v>21</v>
      </c>
      <c r="B17" s="26">
        <v>1.66E-2</v>
      </c>
      <c r="C17" s="23">
        <v>85000000</v>
      </c>
      <c r="D17" s="20">
        <v>85000000</v>
      </c>
      <c r="E17" s="21">
        <v>85000000</v>
      </c>
      <c r="F17" s="22">
        <v>1</v>
      </c>
    </row>
    <row r="18" spans="1:6" x14ac:dyDescent="0.25">
      <c r="A18" s="25" t="s">
        <v>22</v>
      </c>
      <c r="B18" s="26">
        <v>0</v>
      </c>
      <c r="C18" s="23">
        <v>35416666.649999902</v>
      </c>
      <c r="D18" s="20">
        <v>35416666.649999902</v>
      </c>
      <c r="E18" s="21">
        <v>35416666.649999902</v>
      </c>
      <c r="F18" s="22">
        <v>1</v>
      </c>
    </row>
    <row r="19" spans="1:6" x14ac:dyDescent="0.25">
      <c r="A19" s="27"/>
      <c r="B19" s="28"/>
      <c r="C19" s="29"/>
      <c r="D19" s="29"/>
      <c r="E19" s="29"/>
      <c r="F19" s="30"/>
    </row>
    <row r="20" spans="1:6" x14ac:dyDescent="0.25">
      <c r="A20" s="27"/>
      <c r="B20" s="28"/>
      <c r="C20" s="29"/>
      <c r="D20" s="29"/>
      <c r="E20" s="29"/>
      <c r="F20" s="31"/>
    </row>
    <row r="21" spans="1:6" ht="54" x14ac:dyDescent="0.25">
      <c r="A21" s="27"/>
      <c r="B21" s="32" t="s">
        <v>23</v>
      </c>
      <c r="C21" s="32" t="s">
        <v>24</v>
      </c>
      <c r="D21" s="33" t="s">
        <v>25</v>
      </c>
      <c r="E21" s="33" t="s">
        <v>26</v>
      </c>
      <c r="F21" s="31"/>
    </row>
    <row r="22" spans="1:6" x14ac:dyDescent="0.25">
      <c r="A22" s="27" t="s">
        <v>18</v>
      </c>
      <c r="B22" s="20">
        <v>0</v>
      </c>
      <c r="C22" s="20">
        <v>0</v>
      </c>
      <c r="D22" s="34">
        <v>0</v>
      </c>
      <c r="E22" s="35">
        <v>0</v>
      </c>
      <c r="F22" s="31"/>
    </row>
    <row r="23" spans="1:6" x14ac:dyDescent="0.25">
      <c r="A23" s="27" t="s">
        <v>19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20</v>
      </c>
      <c r="B24" s="20">
        <v>14236826.589999974</v>
      </c>
      <c r="C24" s="20">
        <v>144601.82999999999</v>
      </c>
      <c r="D24" s="34">
        <v>41.506783061224411</v>
      </c>
      <c r="E24" s="35">
        <v>0.4215796793002915</v>
      </c>
      <c r="F24" s="31"/>
    </row>
    <row r="25" spans="1:6" x14ac:dyDescent="0.25">
      <c r="A25" s="27" t="s">
        <v>21</v>
      </c>
      <c r="B25" s="20">
        <v>0</v>
      </c>
      <c r="C25" s="20">
        <v>117583.33</v>
      </c>
      <c r="D25" s="34">
        <v>0</v>
      </c>
      <c r="E25" s="35">
        <v>1.383333294117647</v>
      </c>
      <c r="F25" s="31"/>
    </row>
    <row r="26" spans="1:6" x14ac:dyDescent="0.25">
      <c r="A26" s="27" t="s">
        <v>22</v>
      </c>
      <c r="B26" s="20">
        <v>0</v>
      </c>
      <c r="C26" s="20">
        <v>0</v>
      </c>
      <c r="D26" s="34">
        <v>0</v>
      </c>
      <c r="E26" s="35">
        <v>0</v>
      </c>
      <c r="F26" s="31"/>
    </row>
    <row r="27" spans="1:6" ht="18.75" thickBot="1" x14ac:dyDescent="0.3">
      <c r="A27" s="36" t="s">
        <v>27</v>
      </c>
      <c r="B27" s="37">
        <v>14236826.589999974</v>
      </c>
      <c r="C27" s="37">
        <v>262185.15999999997</v>
      </c>
      <c r="D27" s="38"/>
      <c r="E27" s="29"/>
      <c r="F27" s="31"/>
    </row>
    <row r="28" spans="1:6" x14ac:dyDescent="0.25">
      <c r="B28" s="39"/>
      <c r="C28" s="39"/>
      <c r="D28" s="40"/>
      <c r="E28" s="39"/>
      <c r="F28" s="41"/>
    </row>
    <row r="29" spans="1:6" x14ac:dyDescent="0.25">
      <c r="A29" s="42"/>
      <c r="B29" s="43"/>
      <c r="C29" s="39"/>
      <c r="D29" s="39"/>
      <c r="E29" s="39"/>
      <c r="F29" s="41"/>
    </row>
    <row r="30" spans="1:6" x14ac:dyDescent="0.25">
      <c r="A30" s="3" t="s">
        <v>28</v>
      </c>
      <c r="E30" s="44"/>
    </row>
    <row r="31" spans="1:6" x14ac:dyDescent="0.25">
      <c r="E31" s="44"/>
      <c r="F31" s="45"/>
    </row>
    <row r="32" spans="1:6" x14ac:dyDescent="0.25">
      <c r="A32" s="42" t="s">
        <v>29</v>
      </c>
      <c r="F32" s="45"/>
    </row>
    <row r="33" spans="1:6" x14ac:dyDescent="0.25">
      <c r="A33" s="46" t="s">
        <v>30</v>
      </c>
      <c r="E33" s="47">
        <v>624056.87</v>
      </c>
      <c r="F33" s="48"/>
    </row>
    <row r="34" spans="1:6" x14ac:dyDescent="0.25">
      <c r="A34" s="46" t="s">
        <v>31</v>
      </c>
      <c r="E34" s="49">
        <v>0</v>
      </c>
      <c r="F34" s="48"/>
    </row>
    <row r="35" spans="1:6" x14ac:dyDescent="0.25">
      <c r="A35" s="42" t="s">
        <v>32</v>
      </c>
      <c r="E35" s="47">
        <v>624056.87</v>
      </c>
      <c r="F35" s="48"/>
    </row>
    <row r="36" spans="1:6" x14ac:dyDescent="0.25">
      <c r="E36" s="50"/>
      <c r="F36" s="48"/>
    </row>
    <row r="37" spans="1:6" x14ac:dyDescent="0.25">
      <c r="A37" s="42" t="s">
        <v>33</v>
      </c>
      <c r="E37" s="50"/>
      <c r="F37" s="48"/>
    </row>
    <row r="38" spans="1:6" x14ac:dyDescent="0.25">
      <c r="A38" s="46" t="s">
        <v>34</v>
      </c>
      <c r="E38" s="47">
        <v>14501162.66</v>
      </c>
      <c r="F38" s="48"/>
    </row>
    <row r="39" spans="1:6" x14ac:dyDescent="0.25">
      <c r="A39" s="46" t="s">
        <v>35</v>
      </c>
      <c r="E39" s="49">
        <v>0</v>
      </c>
      <c r="F39" s="48"/>
    </row>
    <row r="40" spans="1:6" x14ac:dyDescent="0.25">
      <c r="A40" s="42" t="s">
        <v>36</v>
      </c>
      <c r="E40" s="47">
        <v>14501162.66</v>
      </c>
      <c r="F40" s="48"/>
    </row>
    <row r="41" spans="1:6" x14ac:dyDescent="0.25">
      <c r="A41" s="46"/>
      <c r="E41" s="51"/>
      <c r="F41" s="48"/>
    </row>
    <row r="42" spans="1:6" x14ac:dyDescent="0.25">
      <c r="A42" s="42" t="s">
        <v>37</v>
      </c>
      <c r="E42" s="47">
        <v>193902.09</v>
      </c>
      <c r="F42" s="48"/>
    </row>
    <row r="43" spans="1:6" x14ac:dyDescent="0.25">
      <c r="A43" s="42" t="s">
        <v>38</v>
      </c>
      <c r="E43" s="47">
        <v>6730.09</v>
      </c>
      <c r="F43" s="48"/>
    </row>
    <row r="44" spans="1:6" x14ac:dyDescent="0.25">
      <c r="A44" s="42"/>
      <c r="E44" s="52"/>
      <c r="F44" s="48"/>
    </row>
    <row r="45" spans="1:6" ht="18.75" thickBot="1" x14ac:dyDescent="0.3">
      <c r="A45" s="3" t="s">
        <v>39</v>
      </c>
      <c r="E45" s="53">
        <v>15325851.709999999</v>
      </c>
      <c r="F45" s="48"/>
    </row>
    <row r="46" spans="1:6" ht="18.75" thickTop="1" x14ac:dyDescent="0.25">
      <c r="E46" s="54"/>
      <c r="F46" s="48"/>
    </row>
    <row r="47" spans="1:6" x14ac:dyDescent="0.25">
      <c r="A47" s="3" t="s">
        <v>40</v>
      </c>
      <c r="D47" s="55"/>
      <c r="E47" s="56"/>
      <c r="F47" s="48"/>
    </row>
    <row r="48" spans="1:6" x14ac:dyDescent="0.25">
      <c r="D48" s="57" t="s">
        <v>41</v>
      </c>
      <c r="E48" s="57" t="s">
        <v>42</v>
      </c>
      <c r="F48" s="48"/>
    </row>
    <row r="49" spans="1:6" x14ac:dyDescent="0.25">
      <c r="A49" s="42" t="s">
        <v>43</v>
      </c>
      <c r="D49" s="58">
        <v>27871</v>
      </c>
      <c r="E49" s="52">
        <v>276742967.95999998</v>
      </c>
      <c r="F49" s="48"/>
    </row>
    <row r="50" spans="1:6" x14ac:dyDescent="0.25">
      <c r="A50" s="42" t="s">
        <v>44</v>
      </c>
      <c r="D50" s="59"/>
      <c r="E50" s="49">
        <v>14236826.589999974</v>
      </c>
      <c r="F50" s="48"/>
    </row>
    <row r="51" spans="1:6" x14ac:dyDescent="0.25">
      <c r="A51" s="42"/>
      <c r="D51" s="60">
        <v>26940</v>
      </c>
      <c r="E51" s="61">
        <v>262506141.37</v>
      </c>
      <c r="F51" s="48"/>
    </row>
    <row r="52" spans="1:6" x14ac:dyDescent="0.25">
      <c r="F52" s="48"/>
    </row>
    <row r="53" spans="1:6" x14ac:dyDescent="0.25">
      <c r="A53" s="3" t="s">
        <v>45</v>
      </c>
      <c r="E53" s="55"/>
      <c r="F53" s="48"/>
    </row>
    <row r="54" spans="1:6" x14ac:dyDescent="0.25">
      <c r="F54" s="48"/>
    </row>
    <row r="55" spans="1:6" x14ac:dyDescent="0.25">
      <c r="A55" s="42" t="s">
        <v>39</v>
      </c>
      <c r="E55" s="62">
        <v>15325851.709999999</v>
      </c>
      <c r="F55" s="48"/>
    </row>
    <row r="56" spans="1:6" x14ac:dyDescent="0.25">
      <c r="A56" s="42" t="s">
        <v>46</v>
      </c>
      <c r="E56" s="62">
        <v>0</v>
      </c>
      <c r="F56" s="48"/>
    </row>
    <row r="57" spans="1:6" x14ac:dyDescent="0.25">
      <c r="A57" s="42" t="s">
        <v>47</v>
      </c>
      <c r="E57" s="63">
        <v>15325851.709999999</v>
      </c>
      <c r="F57" s="48"/>
    </row>
    <row r="58" spans="1:6" x14ac:dyDescent="0.25">
      <c r="F58" s="48"/>
    </row>
    <row r="59" spans="1:6" x14ac:dyDescent="0.25">
      <c r="A59" s="42" t="s">
        <v>48</v>
      </c>
      <c r="E59" s="39">
        <v>0</v>
      </c>
      <c r="F59" s="48"/>
    </row>
    <row r="60" spans="1:6" x14ac:dyDescent="0.25">
      <c r="F60" s="48"/>
    </row>
    <row r="61" spans="1:6" x14ac:dyDescent="0.25">
      <c r="A61" s="42" t="s">
        <v>49</v>
      </c>
      <c r="F61" s="48"/>
    </row>
    <row r="62" spans="1:6" x14ac:dyDescent="0.25">
      <c r="A62" s="46" t="s">
        <v>50</v>
      </c>
      <c r="E62" s="62">
        <v>234548.04</v>
      </c>
      <c r="F62" s="48"/>
    </row>
    <row r="63" spans="1:6" x14ac:dyDescent="0.25">
      <c r="A63" s="46" t="s">
        <v>51</v>
      </c>
      <c r="E63" s="62">
        <v>234548.04</v>
      </c>
      <c r="F63" s="48"/>
    </row>
    <row r="64" spans="1:6" x14ac:dyDescent="0.25">
      <c r="A64" s="46" t="s">
        <v>52</v>
      </c>
      <c r="E64" s="63">
        <v>0</v>
      </c>
      <c r="F64" s="48"/>
    </row>
    <row r="65" spans="1:6" x14ac:dyDescent="0.25">
      <c r="F65" s="48"/>
    </row>
    <row r="66" spans="1:6" x14ac:dyDescent="0.25">
      <c r="A66" s="42" t="s">
        <v>53</v>
      </c>
      <c r="F66" s="48"/>
    </row>
    <row r="67" spans="1:6" x14ac:dyDescent="0.25">
      <c r="A67" s="46" t="s">
        <v>54</v>
      </c>
      <c r="F67" s="48"/>
    </row>
    <row r="68" spans="1:6" x14ac:dyDescent="0.25">
      <c r="A68" s="64" t="s">
        <v>55</v>
      </c>
      <c r="E68" s="62">
        <v>0</v>
      </c>
      <c r="F68" s="48"/>
    </row>
    <row r="69" spans="1:6" x14ac:dyDescent="0.25">
      <c r="A69" s="64" t="s">
        <v>56</v>
      </c>
      <c r="E69" s="62">
        <v>0</v>
      </c>
      <c r="F69" s="48"/>
    </row>
    <row r="70" spans="1:6" x14ac:dyDescent="0.25">
      <c r="A70" s="64" t="s">
        <v>57</v>
      </c>
      <c r="E70" s="62">
        <v>0</v>
      </c>
      <c r="F70" s="48"/>
    </row>
    <row r="71" spans="1:6" x14ac:dyDescent="0.25">
      <c r="A71" s="64"/>
      <c r="E71" s="62"/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 t="s">
        <v>59</v>
      </c>
      <c r="E73" s="62">
        <v>0</v>
      </c>
      <c r="F73" s="48"/>
    </row>
    <row r="74" spans="1:6" x14ac:dyDescent="0.25">
      <c r="F74" s="48"/>
    </row>
    <row r="75" spans="1:6" x14ac:dyDescent="0.25">
      <c r="A75" s="46" t="s">
        <v>60</v>
      </c>
      <c r="F75" s="48"/>
    </row>
    <row r="76" spans="1:6" x14ac:dyDescent="0.25">
      <c r="A76" s="64" t="s">
        <v>61</v>
      </c>
      <c r="E76" s="62">
        <v>0</v>
      </c>
      <c r="F76" s="48"/>
    </row>
    <row r="77" spans="1:6" x14ac:dyDescent="0.25">
      <c r="A77" s="64" t="s">
        <v>62</v>
      </c>
      <c r="E77" s="62">
        <v>0</v>
      </c>
      <c r="F77" s="48"/>
    </row>
    <row r="78" spans="1:6" x14ac:dyDescent="0.25">
      <c r="A78" s="64" t="s">
        <v>63</v>
      </c>
      <c r="E78" s="62">
        <v>0</v>
      </c>
      <c r="F78" s="48"/>
    </row>
    <row r="79" spans="1:6" x14ac:dyDescent="0.25">
      <c r="A79" s="64"/>
      <c r="E79" s="62"/>
      <c r="F79" s="48"/>
    </row>
    <row r="80" spans="1:6" x14ac:dyDescent="0.25">
      <c r="A80" s="64" t="s">
        <v>64</v>
      </c>
      <c r="E80" s="62">
        <v>0</v>
      </c>
      <c r="F80" s="48"/>
    </row>
    <row r="81" spans="1:6" x14ac:dyDescent="0.25">
      <c r="A81" s="64" t="s">
        <v>65</v>
      </c>
      <c r="E81" s="62">
        <v>0</v>
      </c>
      <c r="F81" s="48"/>
    </row>
    <row r="82" spans="1:6" x14ac:dyDescent="0.25">
      <c r="A82" s="64"/>
      <c r="F82" s="48"/>
    </row>
    <row r="83" spans="1:6" x14ac:dyDescent="0.25">
      <c r="A83" s="46" t="s">
        <v>66</v>
      </c>
      <c r="F83" s="48"/>
    </row>
    <row r="84" spans="1:6" x14ac:dyDescent="0.25">
      <c r="A84" s="64" t="s">
        <v>67</v>
      </c>
      <c r="E84" s="62">
        <v>0</v>
      </c>
      <c r="F84" s="48"/>
    </row>
    <row r="85" spans="1:6" x14ac:dyDescent="0.25">
      <c r="A85" s="64" t="s">
        <v>68</v>
      </c>
      <c r="E85" s="62">
        <v>0</v>
      </c>
      <c r="F85" s="48"/>
    </row>
    <row r="86" spans="1:6" x14ac:dyDescent="0.25">
      <c r="A86" s="64" t="s">
        <v>69</v>
      </c>
      <c r="E86" s="62">
        <v>144601.82999999999</v>
      </c>
      <c r="F86" s="48"/>
    </row>
    <row r="87" spans="1:6" x14ac:dyDescent="0.25">
      <c r="A87" s="64"/>
      <c r="E87" s="62"/>
      <c r="F87" s="48"/>
    </row>
    <row r="88" spans="1:6" x14ac:dyDescent="0.25">
      <c r="A88" s="64" t="s">
        <v>70</v>
      </c>
      <c r="E88" s="62">
        <v>144601.82999999999</v>
      </c>
      <c r="F88" s="48"/>
    </row>
    <row r="89" spans="1:6" x14ac:dyDescent="0.25">
      <c r="A89" s="64" t="s">
        <v>71</v>
      </c>
      <c r="E89" s="62">
        <v>0</v>
      </c>
      <c r="F89" s="48"/>
    </row>
    <row r="90" spans="1:6" x14ac:dyDescent="0.25">
      <c r="F90" s="48"/>
    </row>
    <row r="91" spans="1:6" x14ac:dyDescent="0.25">
      <c r="A91" s="46" t="s">
        <v>72</v>
      </c>
      <c r="F91" s="48"/>
    </row>
    <row r="92" spans="1:6" x14ac:dyDescent="0.25">
      <c r="A92" s="64" t="s">
        <v>73</v>
      </c>
      <c r="E92" s="62">
        <v>0</v>
      </c>
      <c r="F92" s="48"/>
    </row>
    <row r="93" spans="1:6" x14ac:dyDescent="0.25">
      <c r="A93" s="64" t="s">
        <v>74</v>
      </c>
      <c r="E93" s="62">
        <v>0</v>
      </c>
      <c r="F93" s="48"/>
    </row>
    <row r="94" spans="1:6" x14ac:dyDescent="0.25">
      <c r="A94" s="64" t="s">
        <v>75</v>
      </c>
      <c r="E94" s="62">
        <v>117583.33</v>
      </c>
      <c r="F94" s="48"/>
    </row>
    <row r="95" spans="1:6" x14ac:dyDescent="0.25">
      <c r="A95" s="64"/>
      <c r="E95" s="62"/>
      <c r="F95" s="48"/>
    </row>
    <row r="96" spans="1:6" x14ac:dyDescent="0.25">
      <c r="A96" s="64" t="s">
        <v>76</v>
      </c>
      <c r="E96" s="62">
        <v>117583.33</v>
      </c>
      <c r="F96" s="48"/>
    </row>
    <row r="97" spans="1:6" x14ac:dyDescent="0.25">
      <c r="A97" s="64" t="s">
        <v>77</v>
      </c>
      <c r="E97" s="62">
        <v>0</v>
      </c>
      <c r="F97" s="48"/>
    </row>
    <row r="98" spans="1:6" x14ac:dyDescent="0.25">
      <c r="A98" s="64"/>
      <c r="E98" s="39"/>
      <c r="F98" s="48"/>
    </row>
    <row r="99" spans="1:6" x14ac:dyDescent="0.25">
      <c r="A99" s="46" t="s">
        <v>78</v>
      </c>
      <c r="F99" s="48"/>
    </row>
    <row r="100" spans="1:6" x14ac:dyDescent="0.25">
      <c r="A100" s="64" t="s">
        <v>79</v>
      </c>
      <c r="E100" s="63">
        <v>262185.15999999997</v>
      </c>
      <c r="F100" s="48"/>
    </row>
    <row r="101" spans="1:6" x14ac:dyDescent="0.25">
      <c r="A101" s="64" t="s">
        <v>80</v>
      </c>
      <c r="E101" s="63">
        <v>262185.15999999997</v>
      </c>
      <c r="F101" s="48"/>
    </row>
    <row r="102" spans="1:6" x14ac:dyDescent="0.25">
      <c r="A102" s="64" t="s">
        <v>81</v>
      </c>
      <c r="E102" s="63">
        <v>0</v>
      </c>
      <c r="F102" s="48"/>
    </row>
    <row r="103" spans="1:6" x14ac:dyDescent="0.25">
      <c r="A103" s="64" t="s">
        <v>82</v>
      </c>
      <c r="E103" s="63">
        <v>0</v>
      </c>
      <c r="F103" s="48"/>
    </row>
    <row r="104" spans="1:6" x14ac:dyDescent="0.25">
      <c r="F104" s="48"/>
    </row>
    <row r="105" spans="1:6" x14ac:dyDescent="0.25">
      <c r="A105" s="42" t="s">
        <v>83</v>
      </c>
      <c r="E105" s="65">
        <v>14829118.511758335</v>
      </c>
      <c r="F105" s="48"/>
    </row>
    <row r="106" spans="1:6" x14ac:dyDescent="0.25">
      <c r="A106" s="46"/>
      <c r="F106" s="48"/>
    </row>
    <row r="107" spans="1:6" x14ac:dyDescent="0.25">
      <c r="A107" s="42" t="s">
        <v>84</v>
      </c>
      <c r="E107" s="66">
        <v>14236826.589999974</v>
      </c>
      <c r="F107" s="48"/>
    </row>
    <row r="108" spans="1:6" x14ac:dyDescent="0.25">
      <c r="A108" s="42"/>
      <c r="F108" s="48"/>
    </row>
    <row r="109" spans="1:6" x14ac:dyDescent="0.25">
      <c r="A109" s="46" t="s">
        <v>85</v>
      </c>
      <c r="E109" s="62">
        <v>0</v>
      </c>
      <c r="F109" s="48"/>
    </row>
    <row r="110" spans="1:6" x14ac:dyDescent="0.25">
      <c r="A110" s="46" t="s">
        <v>86</v>
      </c>
      <c r="E110" s="67">
        <v>14236826.589999974</v>
      </c>
      <c r="F110" s="48"/>
    </row>
    <row r="111" spans="1:6" x14ac:dyDescent="0.25">
      <c r="A111" s="46" t="s">
        <v>87</v>
      </c>
      <c r="E111" s="63">
        <v>0</v>
      </c>
      <c r="F111" s="48"/>
    </row>
    <row r="112" spans="1:6" x14ac:dyDescent="0.25">
      <c r="A112" s="46"/>
      <c r="E112" s="65"/>
      <c r="F112" s="48"/>
    </row>
    <row r="113" spans="1:6" x14ac:dyDescent="0.25">
      <c r="A113" s="42" t="s">
        <v>88</v>
      </c>
      <c r="E113" s="63">
        <v>0</v>
      </c>
      <c r="F113" s="48"/>
    </row>
    <row r="114" spans="1:6" x14ac:dyDescent="0.25">
      <c r="A114" s="42"/>
      <c r="E114" s="68"/>
      <c r="F114" s="48"/>
    </row>
    <row r="115" spans="1:6" x14ac:dyDescent="0.25">
      <c r="A115" s="46" t="s">
        <v>89</v>
      </c>
      <c r="E115" s="62">
        <v>0</v>
      </c>
      <c r="F115" s="48"/>
    </row>
    <row r="116" spans="1:6" x14ac:dyDescent="0.25">
      <c r="A116" s="46" t="s">
        <v>90</v>
      </c>
      <c r="E116" s="63">
        <v>0</v>
      </c>
      <c r="F116" s="48"/>
    </row>
    <row r="117" spans="1:6" x14ac:dyDescent="0.25">
      <c r="A117" s="46" t="s">
        <v>91</v>
      </c>
      <c r="E117" s="63">
        <v>0</v>
      </c>
      <c r="F117" s="48"/>
    </row>
    <row r="118" spans="1:6" x14ac:dyDescent="0.25">
      <c r="A118" s="46"/>
      <c r="E118" s="65"/>
      <c r="F118" s="48"/>
    </row>
    <row r="119" spans="1:6" x14ac:dyDescent="0.25">
      <c r="A119" s="42" t="s">
        <v>92</v>
      </c>
      <c r="E119" s="63">
        <v>592291.92175836116</v>
      </c>
      <c r="F119" s="48"/>
    </row>
    <row r="120" spans="1:6" x14ac:dyDescent="0.25">
      <c r="A120" s="46" t="s">
        <v>93</v>
      </c>
      <c r="E120" s="62">
        <v>0</v>
      </c>
      <c r="F120" s="48"/>
    </row>
    <row r="121" spans="1:6" x14ac:dyDescent="0.25">
      <c r="A121" s="42" t="s">
        <v>94</v>
      </c>
      <c r="E121" s="63">
        <v>592291.92175836116</v>
      </c>
      <c r="F121" s="48"/>
    </row>
    <row r="122" spans="1:6" x14ac:dyDescent="0.25">
      <c r="F122" s="48"/>
    </row>
    <row r="123" spans="1:6" x14ac:dyDescent="0.25">
      <c r="A123" s="3" t="s">
        <v>95</v>
      </c>
      <c r="F123" s="48"/>
    </row>
    <row r="124" spans="1:6" x14ac:dyDescent="0.25">
      <c r="F124" s="48"/>
    </row>
    <row r="125" spans="1:6" x14ac:dyDescent="0.25">
      <c r="A125" s="42" t="s">
        <v>96</v>
      </c>
      <c r="E125" s="62">
        <v>0</v>
      </c>
      <c r="F125" s="48"/>
    </row>
    <row r="126" spans="1:6" x14ac:dyDescent="0.25">
      <c r="A126" s="42" t="s">
        <v>97</v>
      </c>
      <c r="E126" s="69">
        <v>0</v>
      </c>
      <c r="F126" s="48"/>
    </row>
    <row r="127" spans="1:6" x14ac:dyDescent="0.25">
      <c r="A127" s="42" t="s">
        <v>98</v>
      </c>
      <c r="E127" s="63">
        <v>0</v>
      </c>
      <c r="F127" s="48"/>
    </row>
    <row r="128" spans="1:6" x14ac:dyDescent="0.25">
      <c r="A128" s="42"/>
      <c r="E128" s="65"/>
      <c r="F128" s="48"/>
    </row>
    <row r="129" spans="1:6" x14ac:dyDescent="0.25">
      <c r="A129" s="42"/>
      <c r="E129" s="65"/>
      <c r="F129" s="48"/>
    </row>
    <row r="130" spans="1:6" x14ac:dyDescent="0.25">
      <c r="F130" s="48"/>
    </row>
    <row r="131" spans="1:6" x14ac:dyDescent="0.25">
      <c r="A131" s="3" t="s">
        <v>99</v>
      </c>
      <c r="F131" s="48"/>
    </row>
    <row r="132" spans="1:6" x14ac:dyDescent="0.25">
      <c r="F132" s="48"/>
    </row>
    <row r="133" spans="1:6" x14ac:dyDescent="0.25">
      <c r="A133" s="42" t="s">
        <v>100</v>
      </c>
      <c r="E133" s="63">
        <v>2213541.6699999901</v>
      </c>
      <c r="F133" s="48"/>
    </row>
    <row r="134" spans="1:6" x14ac:dyDescent="0.25">
      <c r="A134" s="42" t="s">
        <v>101</v>
      </c>
      <c r="E134" s="63">
        <v>2213541.6699999901</v>
      </c>
      <c r="F134" s="70"/>
    </row>
    <row r="135" spans="1:6" x14ac:dyDescent="0.25">
      <c r="A135" s="42" t="s">
        <v>102</v>
      </c>
      <c r="E135" s="62">
        <v>2213541.6699999901</v>
      </c>
      <c r="F135" s="48"/>
    </row>
    <row r="136" spans="1:6" x14ac:dyDescent="0.25">
      <c r="A136" s="71" t="s">
        <v>103</v>
      </c>
      <c r="B136" s="71"/>
      <c r="C136" s="71"/>
      <c r="D136" s="71"/>
      <c r="E136" s="62">
        <v>0</v>
      </c>
    </row>
    <row r="137" spans="1:6" x14ac:dyDescent="0.25">
      <c r="A137" s="42" t="s">
        <v>104</v>
      </c>
      <c r="E137" s="63">
        <v>2213541.6699999901</v>
      </c>
      <c r="F137" s="48"/>
    </row>
    <row r="138" spans="1:6" x14ac:dyDescent="0.25">
      <c r="F138" s="48"/>
    </row>
    <row r="139" spans="1:6" x14ac:dyDescent="0.25">
      <c r="A139" s="42" t="s">
        <v>105</v>
      </c>
      <c r="D139" s="72"/>
      <c r="E139" s="65">
        <v>2213541.6699999901</v>
      </c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73">
        <v>2.83820898E-2</v>
      </c>
      <c r="F143" s="48"/>
    </row>
    <row r="144" spans="1:6" x14ac:dyDescent="0.25">
      <c r="A144" s="42" t="s">
        <v>108</v>
      </c>
      <c r="E144" s="74">
        <v>28.613195999999999</v>
      </c>
      <c r="F144" s="48"/>
    </row>
    <row r="145" spans="1:6" x14ac:dyDescent="0.25">
      <c r="F145" s="48"/>
    </row>
    <row r="146" spans="1:6" x14ac:dyDescent="0.25">
      <c r="D146" s="57" t="s">
        <v>42</v>
      </c>
      <c r="E146" s="57" t="s">
        <v>41</v>
      </c>
      <c r="F146" s="48"/>
    </row>
    <row r="147" spans="1:6" x14ac:dyDescent="0.25">
      <c r="A147" s="42" t="s">
        <v>109</v>
      </c>
      <c r="D147" s="63">
        <v>117931.37</v>
      </c>
      <c r="E147" s="3">
        <v>13</v>
      </c>
      <c r="F147" s="75"/>
    </row>
    <row r="148" spans="1:6" x14ac:dyDescent="0.25">
      <c r="A148" s="42" t="s">
        <v>110</v>
      </c>
      <c r="D148" s="69">
        <v>193902.09</v>
      </c>
      <c r="F148" s="48"/>
    </row>
    <row r="149" spans="1:6" x14ac:dyDescent="0.25">
      <c r="A149" s="3" t="s">
        <v>111</v>
      </c>
      <c r="D149" s="65">
        <v>-75970.720000000001</v>
      </c>
    </row>
    <row r="150" spans="1:6" x14ac:dyDescent="0.25">
      <c r="A150" s="42" t="s">
        <v>112</v>
      </c>
      <c r="D150" s="63">
        <v>281457645.88999999</v>
      </c>
      <c r="F150" s="75"/>
    </row>
    <row r="151" spans="1:6" x14ac:dyDescent="0.25">
      <c r="F151" s="75"/>
    </row>
    <row r="152" spans="1:6" x14ac:dyDescent="0.25">
      <c r="A152" s="42" t="s">
        <v>113</v>
      </c>
      <c r="D152" s="76">
        <v>3.8409068000000001E-3</v>
      </c>
      <c r="F152" s="75"/>
    </row>
    <row r="153" spans="1:6" x14ac:dyDescent="0.25">
      <c r="A153" s="42" t="s">
        <v>114</v>
      </c>
      <c r="D153" s="76">
        <v>2.7188800999999999E-3</v>
      </c>
      <c r="F153" s="75"/>
    </row>
    <row r="154" spans="1:6" x14ac:dyDescent="0.25">
      <c r="A154" s="42" t="s">
        <v>115</v>
      </c>
      <c r="D154" s="76">
        <v>2.067638E-4</v>
      </c>
      <c r="F154" s="75"/>
    </row>
    <row r="155" spans="1:6" x14ac:dyDescent="0.25">
      <c r="A155" s="42" t="s">
        <v>116</v>
      </c>
      <c r="D155" s="76">
        <v>-3.2390260250961273E-3</v>
      </c>
      <c r="F155" s="48"/>
    </row>
    <row r="156" spans="1:6" x14ac:dyDescent="0.25">
      <c r="A156" s="42" t="s">
        <v>117</v>
      </c>
      <c r="D156" s="73">
        <v>8.8188116872596803E-4</v>
      </c>
      <c r="F156" s="48"/>
    </row>
    <row r="157" spans="1:6" x14ac:dyDescent="0.25">
      <c r="A157" s="42"/>
      <c r="F157" s="48"/>
    </row>
    <row r="158" spans="1:6" x14ac:dyDescent="0.25">
      <c r="A158" s="42" t="s">
        <v>118</v>
      </c>
      <c r="D158" s="65">
        <v>4508604.12</v>
      </c>
      <c r="F158" s="48"/>
    </row>
    <row r="159" spans="1:6" x14ac:dyDescent="0.25">
      <c r="A159" s="42"/>
      <c r="F159" s="48"/>
    </row>
    <row r="160" spans="1:6" ht="36" x14ac:dyDescent="0.25">
      <c r="A160" s="42" t="s">
        <v>119</v>
      </c>
      <c r="D160" s="57" t="s">
        <v>42</v>
      </c>
      <c r="E160" s="57" t="s">
        <v>41</v>
      </c>
      <c r="F160" s="77" t="s">
        <v>120</v>
      </c>
    </row>
    <row r="161" spans="1:6" x14ac:dyDescent="0.25">
      <c r="A161" s="46" t="s">
        <v>121</v>
      </c>
      <c r="D161" s="62">
        <v>2216950.02</v>
      </c>
      <c r="E161" s="78">
        <v>170</v>
      </c>
      <c r="F161" s="79">
        <v>8.3082073581449683E-3</v>
      </c>
    </row>
    <row r="162" spans="1:6" x14ac:dyDescent="0.25">
      <c r="A162" s="46" t="s">
        <v>122</v>
      </c>
      <c r="D162" s="62">
        <v>380485.87</v>
      </c>
      <c r="E162" s="78">
        <v>34</v>
      </c>
      <c r="F162" s="79">
        <v>1.4259029190040965E-3</v>
      </c>
    </row>
    <row r="163" spans="1:6" x14ac:dyDescent="0.25">
      <c r="A163" s="46" t="s">
        <v>123</v>
      </c>
      <c r="D163" s="62">
        <v>68294.33</v>
      </c>
      <c r="E163" s="78">
        <v>10</v>
      </c>
      <c r="F163" s="79">
        <v>2.5593876718320459E-4</v>
      </c>
    </row>
    <row r="164" spans="1:6" x14ac:dyDescent="0.25">
      <c r="A164" s="46" t="s">
        <v>124</v>
      </c>
      <c r="D164" s="80">
        <v>0</v>
      </c>
      <c r="E164" s="81">
        <v>0</v>
      </c>
      <c r="F164" s="82">
        <v>0</v>
      </c>
    </row>
    <row r="165" spans="1:6" x14ac:dyDescent="0.25">
      <c r="A165" s="42" t="s">
        <v>125</v>
      </c>
      <c r="D165" s="62">
        <v>2665730.2200000002</v>
      </c>
      <c r="E165" s="78">
        <v>214</v>
      </c>
      <c r="F165" s="79">
        <v>9.9900490443322696E-3</v>
      </c>
    </row>
    <row r="166" spans="1:6" x14ac:dyDescent="0.25">
      <c r="D166" s="76"/>
      <c r="E166" s="76"/>
      <c r="F166" s="75"/>
    </row>
    <row r="167" spans="1:6" x14ac:dyDescent="0.25">
      <c r="A167" s="42" t="s">
        <v>126</v>
      </c>
      <c r="D167" s="83"/>
      <c r="E167" s="83"/>
      <c r="F167" s="75"/>
    </row>
    <row r="168" spans="1:6" x14ac:dyDescent="0.25">
      <c r="A168" s="42" t="s">
        <v>127</v>
      </c>
      <c r="D168" s="76">
        <v>2.6161774E-3</v>
      </c>
      <c r="E168" s="76">
        <v>2.1291696E-3</v>
      </c>
      <c r="F168" s="75"/>
    </row>
    <row r="169" spans="1:6" x14ac:dyDescent="0.25">
      <c r="A169" s="42" t="s">
        <v>128</v>
      </c>
      <c r="D169" s="76">
        <v>2.0040532000000001E-3</v>
      </c>
      <c r="E169" s="76">
        <v>1.7596522000000001E-3</v>
      </c>
      <c r="F169" s="75"/>
    </row>
    <row r="170" spans="1:6" x14ac:dyDescent="0.25">
      <c r="A170" s="42" t="s">
        <v>129</v>
      </c>
      <c r="D170" s="76">
        <v>1.4434001000000001E-3</v>
      </c>
      <c r="E170" s="76">
        <v>1.4351835E-3</v>
      </c>
      <c r="F170" s="75"/>
    </row>
    <row r="171" spans="1:6" x14ac:dyDescent="0.25">
      <c r="A171" s="42" t="s">
        <v>130</v>
      </c>
      <c r="D171" s="76">
        <v>1.6818416861873011E-3</v>
      </c>
      <c r="E171" s="76">
        <v>1.6332590942835933E-3</v>
      </c>
      <c r="F171" s="48"/>
    </row>
    <row r="172" spans="1:6" x14ac:dyDescent="0.25">
      <c r="A172" s="42" t="s">
        <v>131</v>
      </c>
      <c r="D172" s="76">
        <v>1.9363680965468256E-3</v>
      </c>
      <c r="E172" s="76">
        <v>1.7393160985708983E-3</v>
      </c>
      <c r="F172" s="48"/>
    </row>
    <row r="173" spans="1:6" x14ac:dyDescent="0.25">
      <c r="F173" s="48"/>
    </row>
    <row r="174" spans="1:6" x14ac:dyDescent="0.25">
      <c r="A174" s="3" t="s">
        <v>132</v>
      </c>
      <c r="F174" s="48"/>
    </row>
    <row r="175" spans="1:6" x14ac:dyDescent="0.25">
      <c r="F175" s="48"/>
    </row>
    <row r="176" spans="1:6" x14ac:dyDescent="0.25">
      <c r="A176" s="42" t="s">
        <v>133</v>
      </c>
      <c r="F176" s="48"/>
    </row>
    <row r="177" spans="1:6" x14ac:dyDescent="0.25">
      <c r="A177" s="42" t="s">
        <v>134</v>
      </c>
      <c r="E177" s="50"/>
      <c r="F177" s="48"/>
    </row>
    <row r="178" spans="1:6" x14ac:dyDescent="0.25">
      <c r="A178" s="42" t="s">
        <v>135</v>
      </c>
      <c r="E178" s="84" t="s">
        <v>136</v>
      </c>
      <c r="F178" s="48"/>
    </row>
    <row r="179" spans="1:6" x14ac:dyDescent="0.25">
      <c r="A179" s="42"/>
      <c r="E179" s="84"/>
      <c r="F179" s="48"/>
    </row>
    <row r="180" spans="1:6" x14ac:dyDescent="0.25">
      <c r="A180" s="42" t="s">
        <v>137</v>
      </c>
      <c r="E180" s="68"/>
      <c r="F180" s="48"/>
    </row>
    <row r="181" spans="1:6" x14ac:dyDescent="0.25">
      <c r="A181" s="42" t="s">
        <v>138</v>
      </c>
      <c r="E181" s="68"/>
      <c r="F181" s="48"/>
    </row>
    <row r="182" spans="1:6" x14ac:dyDescent="0.25">
      <c r="A182" s="42" t="s">
        <v>139</v>
      </c>
      <c r="E182" s="84"/>
      <c r="F182" s="48"/>
    </row>
    <row r="183" spans="1:6" x14ac:dyDescent="0.25">
      <c r="A183" s="42" t="s">
        <v>140</v>
      </c>
      <c r="E183" s="84" t="s">
        <v>136</v>
      </c>
      <c r="F183" s="48"/>
    </row>
    <row r="184" spans="1:6" x14ac:dyDescent="0.25">
      <c r="A184" s="42"/>
      <c r="E184" s="68"/>
      <c r="F184" s="48"/>
    </row>
    <row r="185" spans="1:6" x14ac:dyDescent="0.25">
      <c r="A185" s="42" t="s">
        <v>141</v>
      </c>
      <c r="E185" s="68"/>
      <c r="F185" s="48"/>
    </row>
    <row r="186" spans="1:6" x14ac:dyDescent="0.25">
      <c r="A186" s="42" t="s">
        <v>142</v>
      </c>
      <c r="E186" s="84" t="s">
        <v>136</v>
      </c>
      <c r="F186" s="48"/>
    </row>
    <row r="187" spans="1:6" x14ac:dyDescent="0.25">
      <c r="A187" s="42"/>
      <c r="E187" s="68"/>
      <c r="F187" s="48"/>
    </row>
    <row r="188" spans="1:6" x14ac:dyDescent="0.25">
      <c r="A188" s="42" t="s">
        <v>143</v>
      </c>
      <c r="E188" s="68"/>
      <c r="F188" s="48"/>
    </row>
    <row r="189" spans="1:6" x14ac:dyDescent="0.25">
      <c r="A189" s="42" t="s">
        <v>144</v>
      </c>
      <c r="E189" s="84" t="s">
        <v>136</v>
      </c>
      <c r="F189" s="48"/>
    </row>
    <row r="190" spans="1:6" x14ac:dyDescent="0.25">
      <c r="A190" s="42"/>
      <c r="E190" s="68"/>
      <c r="F190" s="48"/>
    </row>
    <row r="191" spans="1:6" x14ac:dyDescent="0.25">
      <c r="A191" s="42" t="s">
        <v>145</v>
      </c>
      <c r="E191" s="68"/>
      <c r="F191" s="48"/>
    </row>
    <row r="192" spans="1:6" x14ac:dyDescent="0.25">
      <c r="A192" s="42" t="s">
        <v>146</v>
      </c>
      <c r="E192" s="84" t="s">
        <v>136</v>
      </c>
      <c r="F192" s="48"/>
    </row>
    <row r="193" spans="1:6" x14ac:dyDescent="0.25">
      <c r="A193" s="42"/>
      <c r="E193" s="84"/>
      <c r="F193" s="48"/>
    </row>
    <row r="194" spans="1:6" x14ac:dyDescent="0.25">
      <c r="A194" s="42" t="s">
        <v>147</v>
      </c>
      <c r="E194" s="68"/>
    </row>
    <row r="195" spans="1:6" x14ac:dyDescent="0.25">
      <c r="A195" s="42" t="s">
        <v>148</v>
      </c>
      <c r="E195" s="84" t="s">
        <v>136</v>
      </c>
      <c r="F195" s="45"/>
    </row>
    <row r="198" spans="1:6" x14ac:dyDescent="0.25">
      <c r="F198" s="45"/>
    </row>
    <row r="199" spans="1:6" x14ac:dyDescent="0.25">
      <c r="F199" s="45"/>
    </row>
    <row r="200" spans="1:6" x14ac:dyDescent="0.25">
      <c r="F200" s="45"/>
    </row>
    <row r="201" spans="1:6" x14ac:dyDescent="0.25">
      <c r="F201" s="45"/>
    </row>
    <row r="202" spans="1:6" x14ac:dyDescent="0.25">
      <c r="F202" s="45"/>
    </row>
    <row r="203" spans="1:6" x14ac:dyDescent="0.25">
      <c r="F203" s="45"/>
    </row>
    <row r="204" spans="1:6" x14ac:dyDescent="0.25">
      <c r="F204" s="45"/>
    </row>
    <row r="205" spans="1:6" x14ac:dyDescent="0.25">
      <c r="F205" s="45"/>
    </row>
    <row r="206" spans="1:6" x14ac:dyDescent="0.25">
      <c r="F206" s="45"/>
    </row>
    <row r="207" spans="1:6" x14ac:dyDescent="0.25">
      <c r="F207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 17</vt:lpstr>
      <vt:lpstr>Nov 17</vt:lpstr>
      <vt:lpstr>Oct 17</vt:lpstr>
      <vt:lpstr>Sep 17</vt:lpstr>
      <vt:lpstr>Aug 17</vt:lpstr>
      <vt:lpstr>Jul 17</vt:lpstr>
      <vt:lpstr>Jun 17</vt:lpstr>
      <vt:lpstr>May 17</vt:lpstr>
      <vt:lpstr>Apr 17</vt:lpstr>
      <vt:lpstr>Mar 17</vt:lpstr>
      <vt:lpstr>Feb 17</vt:lpstr>
      <vt:lpstr>Jan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2018-01-12T14:50:01Z</dcterms:modified>
</cp:coreProperties>
</file>