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6" activeTab="11"/>
  </bookViews>
  <sheets>
    <sheet name="Dec 16" sheetId="1" r:id="rId1"/>
    <sheet name="Nov 16" sheetId="2" r:id="rId2"/>
    <sheet name="Oct 16" sheetId="3" r:id="rId3"/>
    <sheet name="Sept 16" sheetId="4" r:id="rId4"/>
    <sheet name="Aug 16" sheetId="5" r:id="rId5"/>
    <sheet name="July 16" sheetId="6" r:id="rId6"/>
    <sheet name="Jun 16" sheetId="12" r:id="rId7"/>
    <sheet name="May 16" sheetId="8" r:id="rId8"/>
    <sheet name="Apr 16" sheetId="9" r:id="rId9"/>
    <sheet name="Mar 16" sheetId="10" r:id="rId10"/>
    <sheet name="Feb 16" sheetId="11" r:id="rId11"/>
    <sheet name="Jan 16" sheetId="7" r:id="rId12"/>
  </sheets>
  <externalReferences>
    <externalReference r:id="rId13"/>
    <externalReference r:id="rId14"/>
  </externalReferences>
  <definedNames>
    <definedName name="Adj_BegBal">[1]Collateral!$B$8</definedName>
    <definedName name="Adj_EndBal">[1]Collateral!$B$9</definedName>
    <definedName name="Avail_Amt">[1]Waterfall!$C$7</definedName>
    <definedName name="Coll_BegBal">[1]Collateral!$B$4</definedName>
    <definedName name="Coll_EndBal">[1]Collateral!$B$5</definedName>
    <definedName name="Curr_DistDate">[1]Notes!$C$17</definedName>
    <definedName name="First_DistDate">[1]Notes!$C$15</definedName>
    <definedName name="OC_BegBal">[1]Collateral!$B$6</definedName>
    <definedName name="OC_EndBal">[1]Collateral!$B$7</definedName>
    <definedName name="Prev_DistDate">[1]Notes!$C$16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6" i="2" l="1"/>
  <c r="E193" i="2"/>
  <c r="E190" i="2"/>
  <c r="E187" i="2"/>
  <c r="E184" i="2"/>
  <c r="E179" i="2"/>
  <c r="E171" i="2"/>
  <c r="D171" i="2"/>
  <c r="E170" i="2"/>
  <c r="D170" i="2"/>
  <c r="E169" i="2"/>
  <c r="D169" i="2"/>
  <c r="D173" i="2" s="1"/>
  <c r="F164" i="2"/>
  <c r="E164" i="2"/>
  <c r="D164" i="2"/>
  <c r="F163" i="2"/>
  <c r="E163" i="2"/>
  <c r="D163" i="2"/>
  <c r="F162" i="2"/>
  <c r="E162" i="2"/>
  <c r="D162" i="2"/>
  <c r="D172" i="2" s="1"/>
  <c r="F161" i="2"/>
  <c r="F165" i="2" s="1"/>
  <c r="E161" i="2"/>
  <c r="E165" i="2" s="1"/>
  <c r="D161" i="2"/>
  <c r="D165" i="2" s="1"/>
  <c r="D158" i="2"/>
  <c r="D154" i="2"/>
  <c r="D153" i="2"/>
  <c r="D152" i="2"/>
  <c r="D156" i="2" s="1"/>
  <c r="D150" i="2"/>
  <c r="D155" i="2" s="1"/>
  <c r="D148" i="2"/>
  <c r="E147" i="2"/>
  <c r="D147" i="2"/>
  <c r="D149" i="2" s="1"/>
  <c r="E144" i="2"/>
  <c r="E143" i="2"/>
  <c r="E137" i="2"/>
  <c r="E136" i="2"/>
  <c r="E135" i="2"/>
  <c r="E134" i="2"/>
  <c r="E139" i="2" s="1"/>
  <c r="E133" i="2"/>
  <c r="E127" i="2"/>
  <c r="E126" i="2"/>
  <c r="E125" i="2"/>
  <c r="E120" i="2"/>
  <c r="E119" i="2"/>
  <c r="E121" i="2" s="1"/>
  <c r="E117" i="2"/>
  <c r="E116" i="2"/>
  <c r="E115" i="2"/>
  <c r="E113" i="2"/>
  <c r="E111" i="2"/>
  <c r="E110" i="2"/>
  <c r="E109" i="2"/>
  <c r="E107" i="2"/>
  <c r="E105" i="2"/>
  <c r="E97" i="2"/>
  <c r="E96" i="2"/>
  <c r="E94" i="2"/>
  <c r="E93" i="2"/>
  <c r="E92" i="2"/>
  <c r="E89" i="2"/>
  <c r="E88" i="2"/>
  <c r="E101" i="2" s="1"/>
  <c r="E86" i="2"/>
  <c r="E85" i="2"/>
  <c r="E84" i="2"/>
  <c r="E81" i="2"/>
  <c r="E103" i="2" s="1"/>
  <c r="E80" i="2"/>
  <c r="E78" i="2"/>
  <c r="E77" i="2"/>
  <c r="E76" i="2"/>
  <c r="E102" i="2" s="1"/>
  <c r="E73" i="2"/>
  <c r="E72" i="2"/>
  <c r="E70" i="2"/>
  <c r="E100" i="2" s="1"/>
  <c r="E69" i="2"/>
  <c r="E68" i="2"/>
  <c r="E64" i="2"/>
  <c r="E63" i="2"/>
  <c r="E62" i="2"/>
  <c r="E59" i="2"/>
  <c r="E56" i="2"/>
  <c r="D51" i="2"/>
  <c r="E172" i="2" s="1"/>
  <c r="E49" i="2"/>
  <c r="E51" i="2" s="1"/>
  <c r="D49" i="2"/>
  <c r="E43" i="2"/>
  <c r="E42" i="2"/>
  <c r="E39" i="2"/>
  <c r="E38" i="2"/>
  <c r="E40" i="2" s="1"/>
  <c r="E35" i="2"/>
  <c r="E45" i="2" s="1"/>
  <c r="E55" i="2" s="1"/>
  <c r="E57" i="2" s="1"/>
  <c r="E34" i="2"/>
  <c r="E33" i="2"/>
  <c r="E26" i="2"/>
  <c r="D26" i="2"/>
  <c r="C26" i="2"/>
  <c r="B26" i="2"/>
  <c r="C25" i="2"/>
  <c r="B25" i="2"/>
  <c r="C24" i="2"/>
  <c r="B24" i="2"/>
  <c r="D24" i="2" s="1"/>
  <c r="C23" i="2"/>
  <c r="B23" i="2"/>
  <c r="D23" i="2" s="1"/>
  <c r="C22" i="2"/>
  <c r="C27" i="2" s="1"/>
  <c r="B22" i="2"/>
  <c r="D22" i="2" s="1"/>
  <c r="E18" i="2"/>
  <c r="E13" i="2" s="1"/>
  <c r="D18" i="2"/>
  <c r="C18" i="2"/>
  <c r="E25" i="2" s="1"/>
  <c r="B18" i="2"/>
  <c r="F17" i="2"/>
  <c r="E17" i="2"/>
  <c r="D17" i="2"/>
  <c r="C17" i="2"/>
  <c r="E24" i="2" s="1"/>
  <c r="F16" i="2"/>
  <c r="E16" i="2"/>
  <c r="D16" i="2"/>
  <c r="C16" i="2"/>
  <c r="E23" i="2" s="1"/>
  <c r="F15" i="2"/>
  <c r="E15" i="2"/>
  <c r="D15" i="2"/>
  <c r="C15" i="2"/>
  <c r="E22" i="2" s="1"/>
  <c r="F14" i="2"/>
  <c r="E14" i="2"/>
  <c r="D14" i="2"/>
  <c r="C14" i="2"/>
  <c r="D13" i="2"/>
  <c r="E12" i="2"/>
  <c r="D12" i="2"/>
  <c r="E50" i="2" s="1"/>
  <c r="C12" i="2"/>
  <c r="E11" i="2"/>
  <c r="D11" i="2"/>
  <c r="C11" i="2"/>
  <c r="F10" i="2"/>
  <c r="E10" i="2"/>
  <c r="D10" i="2"/>
  <c r="C10" i="2"/>
  <c r="F6" i="2"/>
  <c r="F5" i="2"/>
  <c r="F4" i="2"/>
  <c r="D4" i="2"/>
  <c r="B4" i="2"/>
  <c r="F3" i="2"/>
  <c r="D3" i="2"/>
  <c r="B3" i="2"/>
  <c r="E173" i="2" l="1"/>
  <c r="B27" i="2"/>
  <c r="D25" i="2"/>
  <c r="C13" i="2"/>
  <c r="F13" i="2" s="1"/>
  <c r="F18" i="2"/>
</calcChain>
</file>

<file path=xl/sharedStrings.xml><?xml version="1.0" encoding="utf-8"?>
<sst xmlns="http://schemas.openxmlformats.org/spreadsheetml/2006/main" count="1962" uniqueCount="149">
  <si>
    <t>Nissan Auto Receivables 2014-A</t>
  </si>
  <si>
    <t>Collection Period</t>
  </si>
  <si>
    <t>30/360 Days</t>
  </si>
  <si>
    <t>Collection Period Start</t>
  </si>
  <si>
    <t>Distribution Date</t>
  </si>
  <si>
    <t>Actual/360 Days</t>
  </si>
  <si>
    <t>Collection Period End</t>
  </si>
  <si>
    <t>Prior Month Settlement Date</t>
  </si>
  <si>
    <t>Current Month Settlement Date</t>
  </si>
  <si>
    <t>Coupon Rate</t>
  </si>
  <si>
    <t>Initial Balance</t>
  </si>
  <si>
    <t>Beginning Balance</t>
  </si>
  <si>
    <t>Ending Balance</t>
  </si>
  <si>
    <t>Pool Factor</t>
  </si>
  <si>
    <t>Total Portfolio</t>
  </si>
  <si>
    <t>Yield Supplement Overcollaterization</t>
  </si>
  <si>
    <t>Total Adjusted Portfolio</t>
  </si>
  <si>
    <t>Total Adjusted Securities</t>
  </si>
  <si>
    <t>Class A-1 Notes</t>
  </si>
  <si>
    <t>Class A-2 Notes</t>
  </si>
  <si>
    <t>Class A-3 Notes</t>
  </si>
  <si>
    <t>Class A-4 Notes</t>
  </si>
  <si>
    <t>Certificates</t>
  </si>
  <si>
    <r>
      <t xml:space="preserve">Principal </t>
    </r>
    <r>
      <rPr>
        <u/>
        <sz val="12"/>
        <rFont val="Arial"/>
        <family val="2"/>
      </rPr>
      <t>Payment</t>
    </r>
  </si>
  <si>
    <t>Interest Payment</t>
  </si>
  <si>
    <r>
      <t>Principal per $1000</t>
    </r>
    <r>
      <rPr>
        <u/>
        <sz val="12"/>
        <rFont val="Arial"/>
        <family val="2"/>
      </rPr>
      <t xml:space="preserve"> Face Amount</t>
    </r>
  </si>
  <si>
    <r>
      <t xml:space="preserve">Interest per $1000                               </t>
    </r>
    <r>
      <rPr>
        <u/>
        <sz val="12"/>
        <rFont val="Arial"/>
        <family val="2"/>
      </rPr>
      <t>Face Amount</t>
    </r>
  </si>
  <si>
    <t>Total Securities</t>
  </si>
  <si>
    <t>I. COLLECTIONS</t>
  </si>
  <si>
    <t>Interest:</t>
  </si>
  <si>
    <t>Interest Collections</t>
  </si>
  <si>
    <t>Repurchased Loan Proceeds Related to Interest</t>
  </si>
  <si>
    <t>Total Interest Collections</t>
  </si>
  <si>
    <t>Principal:</t>
  </si>
  <si>
    <t>Principal Collections</t>
  </si>
  <si>
    <t>Repurchased Loan Proceeds Related to Principal</t>
  </si>
  <si>
    <t>Total Principal Collections</t>
  </si>
  <si>
    <t>Recoveries of Defaulted Receivables</t>
  </si>
  <si>
    <t>Servicer Advances</t>
  </si>
  <si>
    <t>Total Collections</t>
  </si>
  <si>
    <t>II. COLLATERAL POOL BALANCE DATA</t>
  </si>
  <si>
    <t>Number</t>
  </si>
  <si>
    <t>Amount</t>
  </si>
  <si>
    <t>Adjusted Pool Balance - Beginning of Period</t>
  </si>
  <si>
    <t>Total Principal Payment</t>
  </si>
  <si>
    <t>III. DISTRIBUTIONS</t>
  </si>
  <si>
    <t>Reserve Account Draw</t>
  </si>
  <si>
    <t>Total Available for Distribution</t>
  </si>
  <si>
    <t>1. Reimbursement of Advance</t>
  </si>
  <si>
    <t>2. Servicing Fee:</t>
  </si>
  <si>
    <t>Servicing Fee Due</t>
  </si>
  <si>
    <t>Servicing Fee Paid</t>
  </si>
  <si>
    <t>Servicing Fee Shortfall</t>
  </si>
  <si>
    <t>3. Interest:</t>
  </si>
  <si>
    <t>Class A-1 Notes Monthly Interest</t>
  </si>
  <si>
    <t>Class A-1 Notes Interest Carryover Shortfall</t>
  </si>
  <si>
    <t>Class A-1 Notes Interest on Interest Carryover Shortfall</t>
  </si>
  <si>
    <t>Class A-1 Notes Monthly Interest Distributable Amount</t>
  </si>
  <si>
    <t>Class A-1 Notes Monthly Interest Paid</t>
  </si>
  <si>
    <t>Change in Class A-1 Notes Interest Carryover Shortfall</t>
  </si>
  <si>
    <t>Class A-2 Notes Monthly Interest</t>
  </si>
  <si>
    <t>Class A-2 Notes Interest Carryover Shortfall</t>
  </si>
  <si>
    <t>Class A-2 Notes Interest on Interest Carryover Shortfall</t>
  </si>
  <si>
    <t>Class A-2 Notes Monthly Interest Distributable Amount</t>
  </si>
  <si>
    <t>Class A-2 Notes Monthly Interest Paid</t>
  </si>
  <si>
    <t>Change in Class A-2 Notes Interest Carryover Shortfall</t>
  </si>
  <si>
    <t>Class A-3 Notes Monthly Interest</t>
  </si>
  <si>
    <t>Class A-3 Notes Interest Carryover Shortfall</t>
  </si>
  <si>
    <t>Class A-3 Notes Interest on Interest Carryover Shortfall</t>
  </si>
  <si>
    <t>Class A-3 Notes Monthly Interest Distributable Amount</t>
  </si>
  <si>
    <t>Class A-3 Notes Monthly Interest Paid</t>
  </si>
  <si>
    <t>Change in Class A-3 Notes Interest Carryover Shortfall</t>
  </si>
  <si>
    <t>Class A-4 Notes Monthly Interest</t>
  </si>
  <si>
    <t>Class A-4 Notes Interest Carryover Shortfall</t>
  </si>
  <si>
    <t>Class A-4 Notes Interest on Interest Carryover Shortfall</t>
  </si>
  <si>
    <t>Class A-4 Notes Monthly Interest Distributable Amount</t>
  </si>
  <si>
    <t>Class A-4 Notes Monthly Interest Paid</t>
  </si>
  <si>
    <t>Change in Class A-4 Notes Interest Carryover Shortfall</t>
  </si>
  <si>
    <t>Total Note Monthly Interest</t>
  </si>
  <si>
    <t>Total Note Monthly Interest Due</t>
  </si>
  <si>
    <t>Total Note Monthly Interest Paid</t>
  </si>
  <si>
    <t>Total Note Interest Carryover Shortfall</t>
  </si>
  <si>
    <t>Change in Total Note Interest Carryover Shortfall</t>
  </si>
  <si>
    <t>Total Available for Principal Distribution</t>
  </si>
  <si>
    <t>4. Total Monthly Principal Paid on the Notes</t>
  </si>
  <si>
    <t>Total Noteholders' Principal Carryover Shortfall</t>
  </si>
  <si>
    <t>Total Noteholders' Principal Distributable Amount</t>
  </si>
  <si>
    <t>Change in Total Noteholders' Principal Carryover Shortfall</t>
  </si>
  <si>
    <t>5. Total Monthly Principal Paid on the Certificates</t>
  </si>
  <si>
    <t>Total Certificateholders' Principal Carryover Shortfall</t>
  </si>
  <si>
    <t>Total Certificateholders' Principal Distributable Amount</t>
  </si>
  <si>
    <t>Change in Total Certificateholders' Principal Carryover Shortfall</t>
  </si>
  <si>
    <t>Remaining Available Collections</t>
  </si>
  <si>
    <t>Deposit from Remaining Available Collections to fund Reserve Account</t>
  </si>
  <si>
    <t>Remaining Available Collections Released to Seller</t>
  </si>
  <si>
    <t>IV. YIELD SUPPLEMENT ACCOUNT</t>
  </si>
  <si>
    <t>Beginning Yield Supplement Account Balance</t>
  </si>
  <si>
    <t>Release to Collection Account</t>
  </si>
  <si>
    <t>Ending Yield Supplement Account Balance</t>
  </si>
  <si>
    <t>V. RESERVE ACCOUNT</t>
  </si>
  <si>
    <t>Initial Reserve Account Amount</t>
  </si>
  <si>
    <t>Required Reserve Account Amount</t>
  </si>
  <si>
    <t>Beginning Reserve Account Balance</t>
  </si>
  <si>
    <t>Deposit of Remaining Available Collections</t>
  </si>
  <si>
    <t>Ending Reserve Account Balance</t>
  </si>
  <si>
    <t>Required Reserve Account Amount for Next Period</t>
  </si>
  <si>
    <t>VI. POOL STATISTICS</t>
  </si>
  <si>
    <t>Weighted Average Coupon</t>
  </si>
  <si>
    <t>Weighted Average Remaining Maturity</t>
  </si>
  <si>
    <t>Principal on Defaulted Receivables</t>
  </si>
  <si>
    <t>Principal Recoveries of Defaulted Receivables</t>
  </si>
  <si>
    <t xml:space="preserve">  Monthly Net Loss</t>
  </si>
  <si>
    <t>Pool Balance at Beginning of Collection Period</t>
  </si>
  <si>
    <t>Net Loss Ratio for Third Preceding Collection Period</t>
  </si>
  <si>
    <t>Net Loss Ratio for Second Preceding Collection Period</t>
  </si>
  <si>
    <t>Net Loss Ratio for Preceding Collection Period</t>
  </si>
  <si>
    <t>Net Loss Ratio for Current Collection Period</t>
  </si>
  <si>
    <t>Four-Month Average Net Loss Ratio</t>
  </si>
  <si>
    <t>Cumulative Net Losses for all Periods</t>
  </si>
  <si>
    <t>Delinquent Receivables:</t>
  </si>
  <si>
    <t>% of Receivables (EOP Balance)</t>
  </si>
  <si>
    <t>31-60 Days Delinquent</t>
  </si>
  <si>
    <t>61-90 Days Delinquent</t>
  </si>
  <si>
    <t>91-120 Days Delinquent</t>
  </si>
  <si>
    <t>More than 120 Days</t>
  </si>
  <si>
    <t>Total 31+ Days Delinquent Receivables:</t>
  </si>
  <si>
    <t>61+ Days Delinquencies as Percentage of Receivables:</t>
  </si>
  <si>
    <t xml:space="preserve">   Delinquency Ratio for Third Preceding Collection Period </t>
  </si>
  <si>
    <t xml:space="preserve">   Delinquency Ratio for Second Preceding Collection Period </t>
  </si>
  <si>
    <t xml:space="preserve">   Delinquency Ratio for Preceding Collection Period </t>
  </si>
  <si>
    <t xml:space="preserve">   Delinquency Ratio for Current Collection Period </t>
  </si>
  <si>
    <t xml:space="preserve">   Four-Month Average Delinquency Ratio</t>
  </si>
  <si>
    <t>VII. STATEMENTS TO NOTEHOLDERS</t>
  </si>
  <si>
    <t xml:space="preserve">1. The amount of the currency Swap Payments and the currency Swap </t>
  </si>
  <si>
    <t xml:space="preserve">Termination Payments, if any, due to the currency Swap Counterparty </t>
  </si>
  <si>
    <t>under the currency Swap Agreement.</t>
  </si>
  <si>
    <t>NO</t>
  </si>
  <si>
    <t>2. Has there been a material change in practices with respect to charge-</t>
  </si>
  <si>
    <t>offs, collection and management of delinquent Receivables, and the effect</t>
  </si>
  <si>
    <t xml:space="preserve">of any grace period, re-aging, re-structuring, partial payments or </t>
  </si>
  <si>
    <t>other practices on delinquency and loss experience?</t>
  </si>
  <si>
    <t xml:space="preserve">3. Have there been any material modifications, extensions or waivers to </t>
  </si>
  <si>
    <t>Receivables terms, fees, penalties or payments during the Collection Period?</t>
  </si>
  <si>
    <t xml:space="preserve">4. Have there been any material breaches of representations, warranties </t>
  </si>
  <si>
    <t>or covenants contained in the Receivables?</t>
  </si>
  <si>
    <t xml:space="preserve">5. Has there been an issuance of notes or other securities backed by the </t>
  </si>
  <si>
    <t>Receivables?</t>
  </si>
  <si>
    <t xml:space="preserve">6. Has there been a material change in the underwriting, origination or acquisition </t>
  </si>
  <si>
    <t>of Receivables?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</si>
</sst>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0.000%"/>
    <numFmt numFmtId="165" formatCode="#,##0.000000_);\(#,##0.000000\)"/>
    <numFmt numFmtId="166" formatCode="0.00000%"/>
    <numFmt numFmtId="167" formatCode="#,##0.000_);\(#,##0.000\)"/>
    <numFmt numFmtId="168" formatCode="_(* #,##0.0000000_);_(* \(#,##0.0000000\);_(* &quot;-&quot;??_);_(@_)"/>
    <numFmt numFmtId="169" formatCode="#,##0.0000000_);\(#,##0.0000000\)"/>
    <numFmt numFmtId="170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sz val="12"/>
      <color indexed="62"/>
      <name val="Arial"/>
      <family val="2"/>
    </font>
    <font>
      <u/>
      <sz val="12"/>
      <name val="Arial"/>
      <family val="2"/>
    </font>
    <font>
      <sz val="12"/>
      <color indexed="12"/>
      <name val="Arial"/>
      <family val="2"/>
    </font>
    <font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Fill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indent="5"/>
    </xf>
    <xf numFmtId="15" fontId="3" fillId="0" borderId="0" xfId="0" applyNumberFormat="1" applyFont="1"/>
    <xf numFmtId="15" fontId="3" fillId="0" borderId="0" xfId="0" applyNumberFormat="1" applyFont="1" applyAlignment="1">
      <alignment horizontal="center" vertical="center"/>
    </xf>
    <xf numFmtId="1" fontId="3" fillId="0" borderId="0" xfId="0" applyNumberFormat="1" applyFont="1"/>
    <xf numFmtId="0" fontId="6" fillId="0" borderId="0" xfId="3" applyFont="1" applyBorder="1"/>
    <xf numFmtId="15" fontId="6" fillId="0" borderId="0" xfId="3" applyNumberFormat="1" applyFont="1" applyBorder="1"/>
    <xf numFmtId="0" fontId="6" fillId="0" borderId="0" xfId="3" applyFont="1" applyFill="1" applyBorder="1"/>
    <xf numFmtId="0" fontId="6" fillId="0" borderId="0" xfId="3" applyFont="1" applyBorder="1" applyAlignment="1">
      <alignment horizontal="center" vertical="center"/>
    </xf>
    <xf numFmtId="0" fontId="3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164" fontId="6" fillId="0" borderId="0" xfId="3" applyNumberFormat="1" applyFont="1" applyBorder="1"/>
    <xf numFmtId="39" fontId="8" fillId="0" borderId="0" xfId="1" applyNumberFormat="1" applyFont="1" applyFill="1" applyBorder="1"/>
    <xf numFmtId="39" fontId="6" fillId="0" borderId="0" xfId="4" applyNumberFormat="1" applyFont="1" applyBorder="1"/>
    <xf numFmtId="39" fontId="6" fillId="0" borderId="0" xfId="4" applyNumberFormat="1" applyFont="1" applyFill="1" applyBorder="1"/>
    <xf numFmtId="165" fontId="6" fillId="0" borderId="0" xfId="4" applyNumberFormat="1" applyFont="1" applyBorder="1" applyAlignment="1">
      <alignment horizontal="center" vertical="center"/>
    </xf>
    <xf numFmtId="39" fontId="8" fillId="0" borderId="0" xfId="1" applyNumberFormat="1" applyFont="1" applyBorder="1"/>
    <xf numFmtId="39" fontId="3" fillId="0" borderId="0" xfId="1" applyNumberFormat="1" applyFont="1" applyBorder="1"/>
    <xf numFmtId="0" fontId="3" fillId="0" borderId="0" xfId="0" applyFont="1" applyBorder="1" applyAlignment="1">
      <alignment horizontal="left" indent="1"/>
    </xf>
    <xf numFmtId="166" fontId="8" fillId="0" borderId="0" xfId="0" applyNumberFormat="1" applyFont="1" applyBorder="1"/>
    <xf numFmtId="164" fontId="3" fillId="0" borderId="0" xfId="0" applyNumberFormat="1" applyFont="1" applyBorder="1"/>
    <xf numFmtId="39" fontId="3" fillId="0" borderId="0" xfId="5" applyNumberFormat="1" applyFont="1" applyBorder="1"/>
    <xf numFmtId="167" fontId="3" fillId="0" borderId="0" xfId="5" applyNumberFormat="1" applyFont="1" applyBorder="1" applyAlignment="1">
      <alignment horizontal="center" vertical="center"/>
    </xf>
    <xf numFmtId="39" fontId="3" fillId="0" borderId="0" xfId="5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168" fontId="6" fillId="0" borderId="0" xfId="4" applyNumberFormat="1" applyFont="1" applyBorder="1"/>
    <xf numFmtId="168" fontId="6" fillId="0" borderId="0" xfId="4" applyNumberFormat="1" applyFont="1" applyFill="1" applyBorder="1"/>
    <xf numFmtId="39" fontId="3" fillId="0" borderId="1" xfId="5" applyNumberFormat="1" applyFont="1" applyBorder="1"/>
    <xf numFmtId="169" fontId="3" fillId="0" borderId="0" xfId="5" applyNumberFormat="1" applyFont="1" applyBorder="1"/>
    <xf numFmtId="39" fontId="3" fillId="0" borderId="0" xfId="5" applyNumberFormat="1" applyFont="1"/>
    <xf numFmtId="169" fontId="3" fillId="0" borderId="0" xfId="5" applyNumberFormat="1" applyFont="1"/>
    <xf numFmtId="39" fontId="3" fillId="0" borderId="0" xfId="5" applyNumberFormat="1" applyFont="1" applyAlignment="1">
      <alignment horizontal="center" vertical="center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indent="2"/>
    </xf>
    <xf numFmtId="39" fontId="6" fillId="0" borderId="0" xfId="4" applyNumberFormat="1" applyFont="1" applyFill="1" applyAlignment="1">
      <alignment horizontal="right"/>
    </xf>
    <xf numFmtId="39" fontId="3" fillId="0" borderId="0" xfId="0" applyNumberFormat="1" applyFont="1" applyFill="1" applyBorder="1" applyAlignment="1">
      <alignment horizontal="center" vertical="center"/>
    </xf>
    <xf numFmtId="39" fontId="6" fillId="0" borderId="2" xfId="4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39" fontId="3" fillId="0" borderId="0" xfId="5" applyNumberFormat="1" applyFont="1" applyAlignment="1">
      <alignment horizontal="right"/>
    </xf>
    <xf numFmtId="39" fontId="6" fillId="0" borderId="0" xfId="3" applyNumberFormat="1" applyFont="1" applyFill="1" applyAlignment="1">
      <alignment horizontal="right"/>
    </xf>
    <xf numFmtId="39" fontId="6" fillId="0" borderId="3" xfId="3" applyNumberFormat="1" applyFont="1" applyFill="1" applyBorder="1" applyAlignment="1">
      <alignment horizontal="right"/>
    </xf>
    <xf numFmtId="39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39" fontId="3" fillId="0" borderId="0" xfId="0" applyNumberFormat="1" applyFont="1" applyAlignment="1">
      <alignment horizontal="center"/>
    </xf>
    <xf numFmtId="43" fontId="7" fillId="0" borderId="0" xfId="5" applyFont="1" applyAlignment="1">
      <alignment horizontal="right"/>
    </xf>
    <xf numFmtId="170" fontId="6" fillId="0" borderId="0" xfId="4" applyNumberFormat="1" applyFont="1" applyFill="1" applyAlignment="1">
      <alignment horizontal="right"/>
    </xf>
    <xf numFmtId="0" fontId="6" fillId="0" borderId="0" xfId="3" applyFont="1"/>
    <xf numFmtId="170" fontId="6" fillId="0" borderId="0" xfId="4" applyNumberFormat="1" applyFont="1" applyFill="1"/>
    <xf numFmtId="39" fontId="6" fillId="0" borderId="0" xfId="4" applyNumberFormat="1" applyFont="1" applyFill="1" applyBorder="1" applyAlignment="1">
      <alignment horizontal="right"/>
    </xf>
    <xf numFmtId="39" fontId="6" fillId="0" borderId="0" xfId="4" applyNumberFormat="1" applyFont="1" applyFill="1"/>
    <xf numFmtId="39" fontId="6" fillId="0" borderId="0" xfId="3" applyNumberFormat="1" applyFont="1" applyFill="1"/>
    <xf numFmtId="0" fontId="3" fillId="0" borderId="0" xfId="0" applyFont="1" applyAlignment="1">
      <alignment horizontal="left" indent="3"/>
    </xf>
    <xf numFmtId="39" fontId="3" fillId="0" borderId="0" xfId="0" applyNumberFormat="1" applyFont="1"/>
    <xf numFmtId="43" fontId="3" fillId="0" borderId="0" xfId="5" applyFont="1"/>
    <xf numFmtId="43" fontId="6" fillId="0" borderId="0" xfId="4" applyNumberFormat="1" applyFont="1" applyFill="1"/>
    <xf numFmtId="0" fontId="6" fillId="0" borderId="0" xfId="3" applyFont="1" applyFill="1"/>
    <xf numFmtId="39" fontId="6" fillId="0" borderId="2" xfId="3" applyNumberFormat="1" applyFont="1" applyFill="1" applyBorder="1"/>
    <xf numFmtId="0" fontId="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indent="1"/>
    </xf>
    <xf numFmtId="10" fontId="3" fillId="0" borderId="0" xfId="0" applyNumberFormat="1" applyFont="1"/>
    <xf numFmtId="10" fontId="6" fillId="0" borderId="0" xfId="3" applyNumberFormat="1" applyFont="1" applyFill="1"/>
    <xf numFmtId="43" fontId="6" fillId="0" borderId="0" xfId="4" applyFont="1" applyFill="1"/>
    <xf numFmtId="10" fontId="3" fillId="0" borderId="0" xfId="2" applyNumberFormat="1" applyFont="1" applyFill="1" applyBorder="1" applyAlignment="1">
      <alignment horizontal="center" vertical="center"/>
    </xf>
    <xf numFmtId="10" fontId="6" fillId="0" borderId="0" xfId="6" applyNumberFormat="1" applyFont="1" applyFill="1"/>
    <xf numFmtId="43" fontId="7" fillId="0" borderId="0" xfId="5" applyFont="1" applyFill="1" applyAlignment="1">
      <alignment horizontal="right" wrapText="1"/>
    </xf>
    <xf numFmtId="1" fontId="6" fillId="0" borderId="0" xfId="4" applyNumberFormat="1" applyFont="1" applyFill="1"/>
    <xf numFmtId="10" fontId="6" fillId="0" borderId="0" xfId="4" applyNumberFormat="1" applyFont="1" applyFill="1"/>
    <xf numFmtId="39" fontId="6" fillId="0" borderId="2" xfId="4" applyNumberFormat="1" applyFont="1" applyFill="1" applyBorder="1"/>
    <xf numFmtId="1" fontId="6" fillId="0" borderId="2" xfId="4" applyNumberFormat="1" applyFont="1" applyFill="1" applyBorder="1"/>
    <xf numFmtId="10" fontId="6" fillId="0" borderId="2" xfId="4" applyNumberFormat="1" applyFont="1" applyFill="1" applyBorder="1"/>
    <xf numFmtId="10" fontId="6" fillId="0" borderId="0" xfId="2" applyNumberFormat="1" applyFont="1" applyFill="1"/>
    <xf numFmtId="10" fontId="3" fillId="0" borderId="0" xfId="7" applyNumberFormat="1" applyFont="1"/>
    <xf numFmtId="0" fontId="6" fillId="0" borderId="0" xfId="3" applyFont="1" applyFill="1" applyAlignment="1">
      <alignment horizontal="right"/>
    </xf>
  </cellXfs>
  <cellStyles count="8">
    <cellStyle name="Comma" xfId="1" builtinId="3"/>
    <cellStyle name="Comma 2" xfId="5"/>
    <cellStyle name="Comma 3 2" xfId="4"/>
    <cellStyle name="Normal" xfId="0" builtinId="0"/>
    <cellStyle name="Normal 3" xfId="3"/>
    <cellStyle name="Percent" xfId="2" builtinId="5"/>
    <cellStyle name="Percent 2" xfId="7"/>
    <cellStyle name="Percent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RP\TREASURY\EXCEL\Retail%20Servicer%20Reports\Nov16\14-ANov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Retail%20Servicer%20Reports/Servicer%20Reports/Nov16/14-ANov16_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</sheetNames>
    <sheetDataSet>
      <sheetData sheetId="0" refreshError="1"/>
      <sheetData sheetId="1" refreshError="1">
        <row r="1">
          <cell r="B1" t="str">
            <v>dataname</v>
          </cell>
          <cell r="C1" t="str">
            <v>cvalue</v>
          </cell>
          <cell r="D1" t="str">
            <v>nvalue</v>
          </cell>
          <cell r="E1" t="str">
            <v>dvalue</v>
          </cell>
          <cell r="F1" t="str">
            <v>datatype</v>
          </cell>
        </row>
        <row r="2">
          <cell r="B2" t="str">
            <v>0404_COLLATERAL_BALANCE</v>
          </cell>
          <cell r="D2">
            <v>221604769.15000001</v>
          </cell>
          <cell r="F2" t="str">
            <v>N</v>
          </cell>
        </row>
        <row r="3">
          <cell r="B3" t="str">
            <v>0404_CURRENT_AMT</v>
          </cell>
          <cell r="D3">
            <v>0</v>
          </cell>
          <cell r="F3" t="str">
            <v>N</v>
          </cell>
        </row>
        <row r="4">
          <cell r="B4" t="str">
            <v>0404_CURRENT_CNT</v>
          </cell>
          <cell r="D4">
            <v>1344</v>
          </cell>
          <cell r="F4" t="str">
            <v>N</v>
          </cell>
        </row>
        <row r="5">
          <cell r="B5" t="str">
            <v>0404_DAILY_REMIT</v>
          </cell>
          <cell r="D5">
            <v>14477936.720000001</v>
          </cell>
          <cell r="F5" t="str">
            <v>N</v>
          </cell>
        </row>
        <row r="6">
          <cell r="B6" t="str">
            <v>0404_DELQ_121_PLUS_AMT</v>
          </cell>
          <cell r="D6">
            <v>0</v>
          </cell>
          <cell r="F6" t="str">
            <v>N</v>
          </cell>
        </row>
        <row r="7">
          <cell r="B7" t="str">
            <v>0404_DELQ_121_PLUS_CNT</v>
          </cell>
          <cell r="D7">
            <v>0</v>
          </cell>
          <cell r="F7" t="str">
            <v>N</v>
          </cell>
        </row>
        <row r="8">
          <cell r="B8" t="str">
            <v>0404_DELQ_31_60_AMT</v>
          </cell>
          <cell r="D8">
            <v>1981958.15</v>
          </cell>
          <cell r="F8" t="str">
            <v>N</v>
          </cell>
        </row>
        <row r="9">
          <cell r="B9" t="str">
            <v>0404_DELQ_31_60_CNT</v>
          </cell>
          <cell r="D9">
            <v>210</v>
          </cell>
          <cell r="F9" t="str">
            <v>N</v>
          </cell>
        </row>
        <row r="10">
          <cell r="B10" t="str">
            <v>0404_DELQ_61_90_AMT</v>
          </cell>
          <cell r="D10">
            <v>552581.11</v>
          </cell>
          <cell r="F10" t="str">
            <v>N</v>
          </cell>
        </row>
        <row r="11">
          <cell r="B11" t="str">
            <v>0404_DELQ_61_90_CNT</v>
          </cell>
          <cell r="D11">
            <v>54</v>
          </cell>
          <cell r="F11" t="str">
            <v>N</v>
          </cell>
        </row>
        <row r="12">
          <cell r="B12" t="str">
            <v>0404_DELQ_91_120_AMT</v>
          </cell>
          <cell r="D12">
            <v>109263.36</v>
          </cell>
          <cell r="F12" t="str">
            <v>N</v>
          </cell>
        </row>
        <row r="13">
          <cell r="B13" t="str">
            <v>0404_DELQ_91_120_CNT</v>
          </cell>
          <cell r="D13">
            <v>12</v>
          </cell>
          <cell r="F13" t="str">
            <v>N</v>
          </cell>
        </row>
        <row r="14">
          <cell r="B14" t="str">
            <v>ADM_PURCH_PAY</v>
          </cell>
          <cell r="D14">
            <v>0</v>
          </cell>
          <cell r="F14" t="str">
            <v>N</v>
          </cell>
        </row>
        <row r="15">
          <cell r="B15" t="str">
            <v>COLL_END_DATE</v>
          </cell>
          <cell r="D15">
            <v>0</v>
          </cell>
          <cell r="E15">
            <v>42704</v>
          </cell>
          <cell r="F15" t="str">
            <v>D</v>
          </cell>
        </row>
        <row r="16">
          <cell r="B16" t="str">
            <v>COLLATERAL_COUNT</v>
          </cell>
          <cell r="D16">
            <v>23218</v>
          </cell>
          <cell r="F16" t="str">
            <v>N</v>
          </cell>
        </row>
        <row r="17">
          <cell r="B17" t="str">
            <v>COUNTERPARTY_PMT</v>
          </cell>
          <cell r="D17">
            <v>0</v>
          </cell>
          <cell r="F17" t="str">
            <v>N</v>
          </cell>
        </row>
        <row r="18">
          <cell r="B18" t="str">
            <v>DEBT_SALE_RECOVERIES</v>
          </cell>
          <cell r="D18">
            <v>0</v>
          </cell>
          <cell r="F18" t="str">
            <v>N</v>
          </cell>
        </row>
        <row r="19">
          <cell r="B19" t="str">
            <v>DISTRIBUTION_DATE</v>
          </cell>
          <cell r="D19">
            <v>0</v>
          </cell>
          <cell r="E19">
            <v>42719</v>
          </cell>
          <cell r="F19" t="str">
            <v>D</v>
          </cell>
        </row>
        <row r="20">
          <cell r="B20" t="str">
            <v>EARNING_YIELD_SUPPLEMENT</v>
          </cell>
          <cell r="D20">
            <v>0</v>
          </cell>
          <cell r="F20" t="str">
            <v>N</v>
          </cell>
        </row>
        <row r="21">
          <cell r="B21" t="str">
            <v>EVENT_DEFAULT_A</v>
          </cell>
          <cell r="C21" t="str">
            <v>NO</v>
          </cell>
          <cell r="D21">
            <v>0</v>
          </cell>
          <cell r="F21" t="str">
            <v>C</v>
          </cell>
        </row>
        <row r="22">
          <cell r="B22" t="str">
            <v>EVENT_DEFAULT_B</v>
          </cell>
          <cell r="C22" t="str">
            <v>NO</v>
          </cell>
          <cell r="D22">
            <v>0</v>
          </cell>
          <cell r="F22" t="str">
            <v>N</v>
          </cell>
        </row>
        <row r="23">
          <cell r="B23" t="str">
            <v>EVENT_DEFAULT_C</v>
          </cell>
          <cell r="C23" t="str">
            <v>NO</v>
          </cell>
          <cell r="D23">
            <v>0</v>
          </cell>
          <cell r="F23" t="str">
            <v>N</v>
          </cell>
        </row>
        <row r="24">
          <cell r="B24" t="str">
            <v>EVENT_DEFAULT_D</v>
          </cell>
          <cell r="C24" t="str">
            <v>NO</v>
          </cell>
          <cell r="D24">
            <v>0</v>
          </cell>
          <cell r="F24" t="str">
            <v>N</v>
          </cell>
        </row>
        <row r="25">
          <cell r="B25" t="str">
            <v>EVENT_DEFAULT_E</v>
          </cell>
          <cell r="C25" t="str">
            <v>NO</v>
          </cell>
          <cell r="D25">
            <v>0</v>
          </cell>
          <cell r="F25" t="str">
            <v>N</v>
          </cell>
        </row>
        <row r="26">
          <cell r="B26" t="str">
            <v>INT_ACCRUED_UNPAID</v>
          </cell>
          <cell r="D26">
            <v>0</v>
          </cell>
          <cell r="F26" t="str">
            <v>N</v>
          </cell>
        </row>
        <row r="27">
          <cell r="B27" t="str">
            <v>INT_COLL_ACCT</v>
          </cell>
          <cell r="D27">
            <v>3300.73</v>
          </cell>
          <cell r="F27" t="str">
            <v>N</v>
          </cell>
        </row>
        <row r="28">
          <cell r="B28" t="str">
            <v>INT_NET_LIQ_PROCEEDS</v>
          </cell>
          <cell r="D28">
            <v>1724.84</v>
          </cell>
          <cell r="F28" t="str">
            <v>N</v>
          </cell>
        </row>
        <row r="29">
          <cell r="B29" t="str">
            <v>INT_REPURCHASE_PROCEED</v>
          </cell>
          <cell r="D29">
            <v>0</v>
          </cell>
          <cell r="F29" t="str">
            <v>N</v>
          </cell>
        </row>
        <row r="30">
          <cell r="B30" t="str">
            <v>INT_RESERVE_ACCT</v>
          </cell>
          <cell r="D30">
            <v>608.91</v>
          </cell>
          <cell r="F30" t="str">
            <v>N</v>
          </cell>
        </row>
        <row r="31">
          <cell r="B31" t="str">
            <v>INTEREST_COLLECTIONS</v>
          </cell>
          <cell r="D31">
            <v>614224.61</v>
          </cell>
          <cell r="F31" t="str">
            <v>N</v>
          </cell>
        </row>
        <row r="32">
          <cell r="B32" t="str">
            <v>INVESTEARNEDYSA</v>
          </cell>
          <cell r="D32">
            <v>0</v>
          </cell>
          <cell r="F32" t="str">
            <v>N</v>
          </cell>
        </row>
        <row r="33">
          <cell r="B33" t="str">
            <v>LIBOR_RATE</v>
          </cell>
          <cell r="D33">
            <v>0</v>
          </cell>
          <cell r="F33" t="str">
            <v>N</v>
          </cell>
        </row>
        <row r="34">
          <cell r="B34" t="str">
            <v>LOSS_AMT</v>
          </cell>
          <cell r="D34">
            <v>131657.34</v>
          </cell>
          <cell r="F34" t="str">
            <v>N</v>
          </cell>
        </row>
        <row r="35">
          <cell r="B35" t="str">
            <v>LOSS_CNT</v>
          </cell>
          <cell r="D35">
            <v>14</v>
          </cell>
          <cell r="F35" t="str">
            <v>N</v>
          </cell>
        </row>
        <row r="36">
          <cell r="B36" t="str">
            <v>NET_SWAP_PAYMENTS</v>
          </cell>
          <cell r="D36">
            <v>0</v>
          </cell>
          <cell r="F36" t="str">
            <v>N</v>
          </cell>
        </row>
        <row r="37">
          <cell r="B37" t="str">
            <v>NET_SWAP_RECEIPTS</v>
          </cell>
          <cell r="D37">
            <v>0</v>
          </cell>
          <cell r="F37" t="str">
            <v>N</v>
          </cell>
        </row>
        <row r="38">
          <cell r="B38" t="str">
            <v>OPTIONAL_PURCHASE</v>
          </cell>
          <cell r="D38">
            <v>0</v>
          </cell>
          <cell r="F38" t="str">
            <v>N</v>
          </cell>
        </row>
        <row r="39">
          <cell r="B39" t="str">
            <v>OVERCOLLATERALIZATION_AMT</v>
          </cell>
          <cell r="D39">
            <v>2489725.04</v>
          </cell>
          <cell r="F39" t="str">
            <v>N</v>
          </cell>
        </row>
        <row r="40">
          <cell r="B40" t="str">
            <v>PI_ADV</v>
          </cell>
          <cell r="D40">
            <v>68547.8</v>
          </cell>
          <cell r="F40" t="str">
            <v>N</v>
          </cell>
        </row>
        <row r="41">
          <cell r="B41" t="str">
            <v>POOL_WAC</v>
          </cell>
          <cell r="D41">
            <v>3.1441518000000002E-2</v>
          </cell>
          <cell r="F41" t="str">
            <v>N</v>
          </cell>
        </row>
        <row r="42">
          <cell r="B42" t="str">
            <v>POOL_WARM</v>
          </cell>
          <cell r="D42">
            <v>26.502447</v>
          </cell>
          <cell r="F42" t="str">
            <v>N</v>
          </cell>
        </row>
        <row r="43">
          <cell r="B43" t="str">
            <v>PRIN_NET_LIQ_PROCEEDS</v>
          </cell>
          <cell r="D43">
            <v>105524.55</v>
          </cell>
          <cell r="F43" t="str">
            <v>N</v>
          </cell>
        </row>
        <row r="44">
          <cell r="B44" t="str">
            <v>PRIN_REPURCHASE_PROCEED</v>
          </cell>
          <cell r="D44">
            <v>0</v>
          </cell>
          <cell r="F44" t="str">
            <v>N</v>
          </cell>
        </row>
        <row r="45">
          <cell r="B45" t="str">
            <v>PRINCIPAL_COLLECTIONS</v>
          </cell>
          <cell r="D45">
            <v>13750215.01</v>
          </cell>
          <cell r="F45" t="str">
            <v>N</v>
          </cell>
        </row>
        <row r="46">
          <cell r="B46" t="str">
            <v>RECEIVED_DATE</v>
          </cell>
          <cell r="D46">
            <v>0</v>
          </cell>
          <cell r="E46">
            <v>42706</v>
          </cell>
          <cell r="F46" t="str">
            <v>D</v>
          </cell>
        </row>
        <row r="47">
          <cell r="B47" t="str">
            <v>RECOVERIES_ADV</v>
          </cell>
          <cell r="D47">
            <v>0</v>
          </cell>
          <cell r="F47" t="str">
            <v>N</v>
          </cell>
        </row>
        <row r="48">
          <cell r="B48" t="str">
            <v>RECOVERY_ADJ</v>
          </cell>
          <cell r="D48">
            <v>0</v>
          </cell>
          <cell r="F48" t="str">
            <v>N</v>
          </cell>
        </row>
        <row r="49">
          <cell r="B49" t="str">
            <v>RESCISSION</v>
          </cell>
          <cell r="C49" t="str">
            <v>NO</v>
          </cell>
          <cell r="D49">
            <v>0</v>
          </cell>
          <cell r="F49" t="str">
            <v>N</v>
          </cell>
        </row>
        <row r="50">
          <cell r="B50" t="str">
            <v>RESERVE_TO_COLL_TRANSFER</v>
          </cell>
          <cell r="D50">
            <v>0</v>
          </cell>
          <cell r="F50" t="str">
            <v>N</v>
          </cell>
        </row>
        <row r="51">
          <cell r="B51" t="str">
            <v>SEN_SWAP_TERM_PAYMENTS</v>
          </cell>
          <cell r="D51">
            <v>0</v>
          </cell>
          <cell r="F51" t="str">
            <v>N</v>
          </cell>
        </row>
        <row r="52">
          <cell r="B52" t="str">
            <v>STMNT_TO_NOTEHLD_1</v>
          </cell>
          <cell r="C52" t="str">
            <v>NO</v>
          </cell>
          <cell r="D52">
            <v>0</v>
          </cell>
          <cell r="F52" t="str">
            <v>N</v>
          </cell>
        </row>
        <row r="53">
          <cell r="B53" t="str">
            <v>STMNT_TO_NOTEHLD_2</v>
          </cell>
          <cell r="C53" t="str">
            <v>NO</v>
          </cell>
          <cell r="D53">
            <v>0</v>
          </cell>
          <cell r="F53" t="str">
            <v>N</v>
          </cell>
        </row>
        <row r="54">
          <cell r="B54" t="str">
            <v>STMNT_TO_NOTEHLD_3</v>
          </cell>
          <cell r="C54" t="str">
            <v>NO</v>
          </cell>
          <cell r="D54">
            <v>0</v>
          </cell>
          <cell r="F54" t="str">
            <v>N</v>
          </cell>
        </row>
        <row r="55">
          <cell r="B55" t="str">
            <v>STMNT_TO_NOTEHLD_4</v>
          </cell>
          <cell r="C55" t="str">
            <v>NO</v>
          </cell>
          <cell r="D55">
            <v>0</v>
          </cell>
          <cell r="F55" t="str">
            <v>N</v>
          </cell>
        </row>
        <row r="56">
          <cell r="B56" t="str">
            <v>STMNT_TO_NOTEHLD_5</v>
          </cell>
          <cell r="C56" t="str">
            <v>NO</v>
          </cell>
          <cell r="D56">
            <v>0</v>
          </cell>
          <cell r="F56" t="str">
            <v>N</v>
          </cell>
        </row>
        <row r="57">
          <cell r="B57" t="str">
            <v>STMNT_TO_NOTEHLD_6</v>
          </cell>
          <cell r="C57" t="str">
            <v>NO</v>
          </cell>
          <cell r="D57">
            <v>0</v>
          </cell>
          <cell r="F57" t="str">
            <v>N</v>
          </cell>
        </row>
        <row r="58">
          <cell r="B58" t="str">
            <v>SUB_SWAP_TERM_PAYMENTS</v>
          </cell>
          <cell r="D58">
            <v>0</v>
          </cell>
          <cell r="F58" t="str">
            <v>N</v>
          </cell>
        </row>
        <row r="59">
          <cell r="B59" t="str">
            <v>SWAP_REPLACEMENT_PROCEEDS</v>
          </cell>
          <cell r="D59">
            <v>0</v>
          </cell>
          <cell r="F59" t="str">
            <v>N</v>
          </cell>
        </row>
        <row r="60">
          <cell r="B60" t="str">
            <v>SWAP_TERM_RECEIPT</v>
          </cell>
          <cell r="D60">
            <v>0</v>
          </cell>
          <cell r="F60" t="str">
            <v>N</v>
          </cell>
        </row>
        <row r="61">
          <cell r="B61" t="str">
            <v>test</v>
          </cell>
          <cell r="D61">
            <v>0</v>
          </cell>
          <cell r="F61" t="str">
            <v>D</v>
          </cell>
        </row>
        <row r="62">
          <cell r="B62" t="str">
            <v>test2</v>
          </cell>
          <cell r="D62">
            <v>0</v>
          </cell>
          <cell r="F62" t="str">
            <v>N</v>
          </cell>
        </row>
        <row r="63">
          <cell r="B63" t="str">
            <v>WARRANT_PAY</v>
          </cell>
          <cell r="D63">
            <v>0</v>
          </cell>
          <cell r="F63" t="str">
            <v>N</v>
          </cell>
        </row>
        <row r="64">
          <cell r="B64" t="str">
            <v>YSA_BALANCE</v>
          </cell>
          <cell r="D64">
            <v>2565473.66</v>
          </cell>
          <cell r="F64" t="str">
            <v>N</v>
          </cell>
        </row>
        <row r="65">
          <cell r="B65" t="str">
            <v>_KeyABSID</v>
          </cell>
          <cell r="C65" t="str">
            <v>R14A</v>
          </cell>
          <cell r="F65" t="str">
            <v>C</v>
          </cell>
        </row>
        <row r="66">
          <cell r="B66" t="str">
            <v>_KeyDate</v>
          </cell>
          <cell r="E66">
            <v>42704</v>
          </cell>
          <cell r="F66" t="str">
            <v>D</v>
          </cell>
        </row>
        <row r="67">
          <cell r="B67" t="str">
            <v>_KeyPeriod</v>
          </cell>
          <cell r="D67">
            <v>33</v>
          </cell>
          <cell r="F67" t="str">
            <v>N</v>
          </cell>
        </row>
      </sheetData>
      <sheetData sheetId="2" refreshError="1"/>
      <sheetData sheetId="3" refreshError="1"/>
      <sheetData sheetId="4" refreshError="1">
        <row r="1">
          <cell r="B1" t="str">
            <v>dataname</v>
          </cell>
          <cell r="C1" t="str">
            <v>cvalue</v>
          </cell>
          <cell r="D1" t="str">
            <v>nvalue</v>
          </cell>
          <cell r="E1" t="str">
            <v>dvalue</v>
          </cell>
          <cell r="F1" t="str">
            <v>datatype</v>
          </cell>
        </row>
        <row r="2">
          <cell r="B2" t="str">
            <v>0404_CUM_LOSS_CNT</v>
          </cell>
          <cell r="D2">
            <v>0</v>
          </cell>
          <cell r="F2" t="str">
            <v>N</v>
          </cell>
        </row>
        <row r="3">
          <cell r="B3" t="str">
            <v>0404_CUM_LOSS_AMT</v>
          </cell>
          <cell r="D3">
            <v>0</v>
          </cell>
          <cell r="F3" t="str">
            <v>N</v>
          </cell>
        </row>
        <row r="4">
          <cell r="B4" t="str">
            <v>0404_COLLATERAL_BALANCE</v>
          </cell>
          <cell r="D4">
            <v>1067817831.09</v>
          </cell>
          <cell r="F4" t="str">
            <v>N</v>
          </cell>
        </row>
        <row r="5">
          <cell r="B5" t="str">
            <v>DISTRIBUTION_DATE</v>
          </cell>
          <cell r="D5">
            <v>0</v>
          </cell>
          <cell r="E5">
            <v>41715</v>
          </cell>
          <cell r="F5" t="str">
            <v>D</v>
          </cell>
        </row>
        <row r="6">
          <cell r="B6" t="str">
            <v>COLL_END_DATE</v>
          </cell>
          <cell r="D6">
            <v>0</v>
          </cell>
          <cell r="E6">
            <v>41698</v>
          </cell>
          <cell r="F6" t="str">
            <v>D</v>
          </cell>
        </row>
        <row r="7">
          <cell r="B7" t="str">
            <v>CLOSING_DATE</v>
          </cell>
          <cell r="D7">
            <v>0</v>
          </cell>
          <cell r="E7">
            <v>41689</v>
          </cell>
          <cell r="F7" t="str">
            <v>D</v>
          </cell>
        </row>
        <row r="8">
          <cell r="B8" t="str">
            <v>NOTEBAL_A1</v>
          </cell>
          <cell r="D8">
            <v>219000000</v>
          </cell>
          <cell r="F8" t="str">
            <v>N</v>
          </cell>
        </row>
        <row r="9">
          <cell r="B9" t="str">
            <v>NOTEBAL_A2</v>
          </cell>
          <cell r="D9">
            <v>330000000</v>
          </cell>
          <cell r="F9" t="str">
            <v>N</v>
          </cell>
        </row>
        <row r="10">
          <cell r="B10" t="str">
            <v>NOTEBAL_A3</v>
          </cell>
          <cell r="D10">
            <v>351000000</v>
          </cell>
          <cell r="F10" t="str">
            <v>N</v>
          </cell>
        </row>
        <row r="11">
          <cell r="B11" t="str">
            <v>NOTEBAL_A4</v>
          </cell>
          <cell r="D11">
            <v>100000000</v>
          </cell>
          <cell r="F11" t="str">
            <v>N</v>
          </cell>
        </row>
        <row r="12">
          <cell r="B12" t="str">
            <v>NOTEBAL_C</v>
          </cell>
          <cell r="D12">
            <v>41666670.960000001</v>
          </cell>
          <cell r="F12" t="str">
            <v>N</v>
          </cell>
        </row>
        <row r="13">
          <cell r="B13" t="str">
            <v>YIELD_SUPPLEMENT_ACCOUNT</v>
          </cell>
          <cell r="D13">
            <v>0</v>
          </cell>
          <cell r="F13" t="str">
            <v>N</v>
          </cell>
        </row>
        <row r="14">
          <cell r="B14" t="str">
            <v>RESERVE_FUND</v>
          </cell>
          <cell r="D14">
            <v>2604166.67</v>
          </cell>
          <cell r="F14" t="str">
            <v>N</v>
          </cell>
        </row>
        <row r="15">
          <cell r="B15" t="str">
            <v>SHORTFALL_INTEREST_A1</v>
          </cell>
          <cell r="D15">
            <v>0</v>
          </cell>
          <cell r="F15" t="str">
            <v>N</v>
          </cell>
        </row>
        <row r="16">
          <cell r="B16" t="str">
            <v>SHORTFALL_INTEREST_A2</v>
          </cell>
          <cell r="D16">
            <v>0</v>
          </cell>
          <cell r="F16" t="str">
            <v>N</v>
          </cell>
        </row>
        <row r="17">
          <cell r="B17" t="str">
            <v>SHORTFALL_INTEREST_A3</v>
          </cell>
          <cell r="D17">
            <v>0</v>
          </cell>
          <cell r="F17" t="str">
            <v>N</v>
          </cell>
        </row>
        <row r="18">
          <cell r="B18" t="str">
            <v>SHORTFALL_INTEREST_A4</v>
          </cell>
          <cell r="D18">
            <v>0</v>
          </cell>
          <cell r="F18" t="str">
            <v>N</v>
          </cell>
        </row>
        <row r="19">
          <cell r="B19" t="str">
            <v>SHORTFALL_CLASS_A1_PRIN</v>
          </cell>
          <cell r="D19">
            <v>0</v>
          </cell>
          <cell r="F19" t="str">
            <v>N</v>
          </cell>
        </row>
        <row r="20">
          <cell r="B20" t="str">
            <v>SHORTFALL_CLASS_A2_PRIN</v>
          </cell>
          <cell r="D20">
            <v>0</v>
          </cell>
          <cell r="F20" t="str">
            <v>N</v>
          </cell>
        </row>
        <row r="21">
          <cell r="B21" t="str">
            <v>SHORTFALL_CLASS_A3_PRIN</v>
          </cell>
          <cell r="D21">
            <v>0</v>
          </cell>
          <cell r="F21" t="str">
            <v>N</v>
          </cell>
        </row>
        <row r="22">
          <cell r="B22" t="str">
            <v>SHORTFALL_CLASS_A4_PRIN</v>
          </cell>
          <cell r="D22">
            <v>0</v>
          </cell>
          <cell r="F22" t="str">
            <v>N</v>
          </cell>
        </row>
        <row r="23">
          <cell r="B23" t="str">
            <v>SHORTFALL_CERT_PRIN</v>
          </cell>
          <cell r="D23">
            <v>0</v>
          </cell>
          <cell r="F23" t="str">
            <v>N</v>
          </cell>
        </row>
        <row r="24">
          <cell r="B24" t="str">
            <v>SHORTFALL_SVC_FEE</v>
          </cell>
          <cell r="D24">
            <v>0</v>
          </cell>
          <cell r="F24" t="str">
            <v>N</v>
          </cell>
        </row>
        <row r="25">
          <cell r="B25" t="str">
            <v>SHORTFALL_SWAP_PAY</v>
          </cell>
          <cell r="D25">
            <v>0</v>
          </cell>
          <cell r="F25" t="str">
            <v>N</v>
          </cell>
        </row>
        <row r="26">
          <cell r="B26" t="str">
            <v>SHORTFALL_SR_SWAP_TRM_PAY</v>
          </cell>
          <cell r="D26">
            <v>0</v>
          </cell>
          <cell r="F26" t="str">
            <v>N</v>
          </cell>
        </row>
        <row r="27">
          <cell r="B27" t="str">
            <v>SHORTFALL_SUB_SWAP_TRM_PA</v>
          </cell>
          <cell r="D27">
            <v>0</v>
          </cell>
          <cell r="F27" t="str">
            <v>N</v>
          </cell>
        </row>
        <row r="28">
          <cell r="B28" t="str">
            <v>NET_LOSS_RATIO_PREV_2ND</v>
          </cell>
          <cell r="D28">
            <v>0</v>
          </cell>
          <cell r="F28" t="str">
            <v>N</v>
          </cell>
        </row>
        <row r="29">
          <cell r="B29" t="str">
            <v>NET_LOSS_RATIO_PREV</v>
          </cell>
          <cell r="D29">
            <v>0</v>
          </cell>
          <cell r="F29" t="str">
            <v>N</v>
          </cell>
        </row>
        <row r="30">
          <cell r="B30" t="str">
            <v>DELQ_RATIO_PREV_2ND</v>
          </cell>
          <cell r="D30">
            <v>0</v>
          </cell>
          <cell r="F30" t="str">
            <v>N</v>
          </cell>
        </row>
        <row r="31">
          <cell r="B31" t="str">
            <v>DELQ_RATIO_PREV</v>
          </cell>
          <cell r="D31">
            <v>0</v>
          </cell>
          <cell r="F31" t="str">
            <v>N</v>
          </cell>
        </row>
        <row r="32">
          <cell r="B32" t="str">
            <v>COLLATERAL_COUNT</v>
          </cell>
          <cell r="D32">
            <v>51289</v>
          </cell>
          <cell r="F32" t="str">
            <v>N</v>
          </cell>
        </row>
        <row r="33">
          <cell r="B33" t="str">
            <v>REIMBURSE_SVC_ADV</v>
          </cell>
          <cell r="D33">
            <v>0</v>
          </cell>
          <cell r="F33" t="str">
            <v>N</v>
          </cell>
        </row>
        <row r="34">
          <cell r="B34" t="str">
            <v>TOTAL_INT_ACCRUAL</v>
          </cell>
          <cell r="D34">
            <v>0</v>
          </cell>
          <cell r="F34" t="str">
            <v>N</v>
          </cell>
        </row>
        <row r="35">
          <cell r="B35" t="str">
            <v>A1_INT_ACCRUAL</v>
          </cell>
          <cell r="D35">
            <v>0</v>
          </cell>
          <cell r="F35" t="str">
            <v>N</v>
          </cell>
        </row>
        <row r="36">
          <cell r="B36" t="str">
            <v>A2_INT_ACCRUAL</v>
          </cell>
          <cell r="D36">
            <v>0</v>
          </cell>
          <cell r="F36" t="str">
            <v>N</v>
          </cell>
        </row>
        <row r="37">
          <cell r="B37" t="str">
            <v>A3_INT_ACCRUAL</v>
          </cell>
          <cell r="D37">
            <v>0</v>
          </cell>
          <cell r="F37" t="str">
            <v>N</v>
          </cell>
        </row>
        <row r="38">
          <cell r="B38" t="str">
            <v>A4_INT_ACCRUAL</v>
          </cell>
          <cell r="D38">
            <v>0</v>
          </cell>
          <cell r="F38" t="str">
            <v>N</v>
          </cell>
        </row>
        <row r="39">
          <cell r="B39" t="str">
            <v>OVERCOLLATERAL_BALANCE</v>
          </cell>
          <cell r="D39">
            <v>26151160.129999999</v>
          </cell>
          <cell r="F39" t="str">
            <v>N</v>
          </cell>
        </row>
        <row r="40">
          <cell r="B40" t="str">
            <v>DELQ_RATIO_PREV_3RD</v>
          </cell>
          <cell r="D40">
            <v>1.6000000000000001E-3</v>
          </cell>
          <cell r="F40" t="str">
            <v>N</v>
          </cell>
        </row>
        <row r="41">
          <cell r="B41" t="str">
            <v>DELQ_RATIO_PREV_3RD_AMT</v>
          </cell>
          <cell r="D41">
            <v>1.4E-3</v>
          </cell>
          <cell r="F41" t="str">
            <v>N</v>
          </cell>
        </row>
        <row r="42">
          <cell r="B42" t="str">
            <v>DELQ_RATIO_PREV_2ND_AMT</v>
          </cell>
          <cell r="D42">
            <v>1.6000000000000001E-3</v>
          </cell>
          <cell r="E42" t="str">
            <v xml:space="preserve">  </v>
          </cell>
          <cell r="F42" t="str">
            <v>N</v>
          </cell>
        </row>
        <row r="43">
          <cell r="B43" t="str">
            <v>DELQ_RATIO_PREV_AMT</v>
          </cell>
          <cell r="D43">
            <v>1.8E-3</v>
          </cell>
          <cell r="F43" t="str">
            <v>N</v>
          </cell>
        </row>
        <row r="44">
          <cell r="B44" t="str">
            <v>NET_LOSS_RATIO_PREV_3RD</v>
          </cell>
          <cell r="D44">
            <v>4.1000000000000003E-3</v>
          </cell>
          <cell r="F44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B4">
            <v>235486641.5</v>
          </cell>
          <cell r="C4">
            <v>24016</v>
          </cell>
        </row>
        <row r="5">
          <cell r="B5">
            <v>221604769.15000001</v>
          </cell>
          <cell r="C5">
            <v>23218</v>
          </cell>
        </row>
        <row r="6">
          <cell r="B6">
            <v>2746852.86</v>
          </cell>
        </row>
        <row r="7">
          <cell r="B7">
            <v>2489725.04</v>
          </cell>
        </row>
        <row r="8">
          <cell r="B8">
            <v>232739788.63999999</v>
          </cell>
        </row>
        <row r="9">
          <cell r="B9">
            <v>219115044.11000001</v>
          </cell>
        </row>
        <row r="15">
          <cell r="B15">
            <v>210</v>
          </cell>
          <cell r="C15">
            <v>1981958.15</v>
          </cell>
          <cell r="D15">
            <v>8.9436619870687465E-3</v>
          </cell>
        </row>
        <row r="16">
          <cell r="B16">
            <v>54</v>
          </cell>
          <cell r="C16">
            <v>552581.11</v>
          </cell>
          <cell r="D16">
            <v>2.4935434021547092E-3</v>
          </cell>
        </row>
        <row r="17">
          <cell r="B17">
            <v>12</v>
          </cell>
          <cell r="C17">
            <v>109263.36</v>
          </cell>
          <cell r="D17">
            <v>4.9305509271798092E-4</v>
          </cell>
        </row>
        <row r="18">
          <cell r="B18">
            <v>0</v>
          </cell>
          <cell r="C18">
            <v>0</v>
          </cell>
          <cell r="D18">
            <v>0</v>
          </cell>
        </row>
        <row r="19">
          <cell r="B19">
            <v>14</v>
          </cell>
          <cell r="C19">
            <v>131657.34</v>
          </cell>
        </row>
        <row r="20">
          <cell r="C20">
            <v>4371998.24</v>
          </cell>
        </row>
        <row r="22">
          <cell r="B22">
            <v>2.3869965999999999E-3</v>
          </cell>
          <cell r="C22">
            <v>2.5847525999999998E-3</v>
          </cell>
        </row>
        <row r="23">
          <cell r="B23">
            <v>2.1802902000000002E-3</v>
          </cell>
          <cell r="C23">
            <v>1.9953343000000002E-3</v>
          </cell>
        </row>
        <row r="24">
          <cell r="B24">
            <v>2.8730845999999999E-3</v>
          </cell>
          <cell r="C24">
            <v>2.5372709999999998E-3</v>
          </cell>
        </row>
      </sheetData>
      <sheetData sheetId="13" refreshError="1">
        <row r="6">
          <cell r="B6">
            <v>614224.61</v>
          </cell>
        </row>
        <row r="7">
          <cell r="B7">
            <v>68547.8</v>
          </cell>
        </row>
        <row r="15">
          <cell r="B15">
            <v>13750215.01</v>
          </cell>
        </row>
        <row r="16">
          <cell r="B16">
            <v>105524.55</v>
          </cell>
        </row>
        <row r="28">
          <cell r="B28">
            <v>0</v>
          </cell>
        </row>
        <row r="29">
          <cell r="B29">
            <v>0</v>
          </cell>
        </row>
        <row r="31">
          <cell r="B31">
            <v>3.1441518000000002E-2</v>
          </cell>
        </row>
        <row r="32">
          <cell r="B32">
            <v>26.502447</v>
          </cell>
        </row>
        <row r="34">
          <cell r="B34">
            <v>7.3071667000000002E-3</v>
          </cell>
        </row>
        <row r="35">
          <cell r="B35">
            <v>2.8549986999999999E-3</v>
          </cell>
        </row>
        <row r="36">
          <cell r="B36">
            <v>-3.6449468999999999E-3</v>
          </cell>
        </row>
      </sheetData>
      <sheetData sheetId="14" refreshError="1">
        <row r="4">
          <cell r="B4">
            <v>2604166.67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2604166.67</v>
          </cell>
        </row>
        <row r="8">
          <cell r="B8">
            <v>2604166.67</v>
          </cell>
        </row>
      </sheetData>
      <sheetData sheetId="15" refreshError="1"/>
      <sheetData sheetId="16" refreshError="1">
        <row r="3">
          <cell r="B3" t="str">
            <v>NO</v>
          </cell>
        </row>
        <row r="7">
          <cell r="C7">
            <v>14538511.970000001</v>
          </cell>
        </row>
        <row r="9">
          <cell r="B9">
            <v>70689.86</v>
          </cell>
          <cell r="C9">
            <v>70689.86</v>
          </cell>
        </row>
        <row r="10">
          <cell r="B10">
            <v>196238.86791666667</v>
          </cell>
          <cell r="C10">
            <v>196238.86791666667</v>
          </cell>
          <cell r="E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54643.87</v>
          </cell>
        </row>
        <row r="16">
          <cell r="C16">
            <v>111666.67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13624744.529999971</v>
          </cell>
        </row>
        <row r="20">
          <cell r="C20">
            <v>0</v>
          </cell>
        </row>
        <row r="21">
          <cell r="C21">
            <v>0</v>
          </cell>
        </row>
      </sheetData>
      <sheetData sheetId="17" refreshError="1">
        <row r="4">
          <cell r="B4">
            <v>219000000</v>
          </cell>
          <cell r="C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</row>
        <row r="5">
          <cell r="B5">
            <v>330000000</v>
          </cell>
          <cell r="C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</row>
        <row r="6">
          <cell r="B6">
            <v>351000000</v>
          </cell>
          <cell r="C6">
            <v>91073117.680000007</v>
          </cell>
          <cell r="H6">
            <v>54643.87</v>
          </cell>
          <cell r="I6">
            <v>0</v>
          </cell>
          <cell r="J6">
            <v>0</v>
          </cell>
          <cell r="K6">
            <v>54643.87</v>
          </cell>
          <cell r="L6">
            <v>0</v>
          </cell>
          <cell r="M6">
            <v>0</v>
          </cell>
          <cell r="N6">
            <v>13624744.529999971</v>
          </cell>
          <cell r="O6">
            <v>0</v>
          </cell>
          <cell r="P6">
            <v>77448373.150000036</v>
          </cell>
        </row>
        <row r="7">
          <cell r="B7">
            <v>100000000</v>
          </cell>
          <cell r="C7">
            <v>100000000</v>
          </cell>
          <cell r="H7">
            <v>111666.67</v>
          </cell>
          <cell r="I7">
            <v>0</v>
          </cell>
          <cell r="K7">
            <v>111666.67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100000000</v>
          </cell>
        </row>
        <row r="8">
          <cell r="B8">
            <v>41666670.960000001</v>
          </cell>
          <cell r="C8">
            <v>41666670.960000001</v>
          </cell>
          <cell r="F8">
            <v>0</v>
          </cell>
          <cell r="M8">
            <v>0</v>
          </cell>
          <cell r="N8">
            <v>0</v>
          </cell>
          <cell r="O8">
            <v>0</v>
          </cell>
          <cell r="P8">
            <v>41666670.960000001</v>
          </cell>
        </row>
        <row r="14">
          <cell r="C14">
            <v>41689</v>
          </cell>
        </row>
        <row r="15">
          <cell r="C15">
            <v>41715</v>
          </cell>
        </row>
        <row r="16">
          <cell r="C16">
            <v>42689</v>
          </cell>
        </row>
        <row r="17">
          <cell r="C17">
            <v>42719</v>
          </cell>
        </row>
        <row r="18">
          <cell r="C18">
            <v>42674</v>
          </cell>
        </row>
        <row r="19">
          <cell r="C19">
            <v>42704</v>
          </cell>
        </row>
        <row r="28">
          <cell r="C28">
            <v>30</v>
          </cell>
        </row>
        <row r="29">
          <cell r="C29">
            <v>30</v>
          </cell>
        </row>
      </sheetData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16"/>
    </sheetNames>
    <sheetDataSet>
      <sheetData sheetId="0">
        <row r="162">
          <cell r="E162">
            <v>54</v>
          </cell>
        </row>
        <row r="163">
          <cell r="E163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7"/>
  <sheetViews>
    <sheetView workbookViewId="0">
      <selection sqref="A1:F1048576"/>
    </sheetView>
  </sheetViews>
  <sheetFormatPr defaultRowHeight="15.75" x14ac:dyDescent="0.25"/>
  <cols>
    <col min="1" max="1" width="34.5703125" style="2" customWidth="1"/>
    <col min="2" max="2" width="23.85546875" style="2" customWidth="1"/>
    <col min="3" max="3" width="26.85546875" style="2" customWidth="1"/>
    <col min="4" max="4" width="23.85546875" style="2" customWidth="1"/>
    <col min="5" max="5" width="32.42578125" style="2" bestFit="1" customWidth="1"/>
    <col min="6" max="6" width="20.5703125" style="3" customWidth="1"/>
  </cols>
  <sheetData>
    <row r="1" spans="1:6" x14ac:dyDescent="0.25">
      <c r="A1" s="1" t="s">
        <v>0</v>
      </c>
    </row>
    <row r="2" spans="1:6" x14ac:dyDescent="0.25">
      <c r="C2" s="4"/>
    </row>
    <row r="3" spans="1:6" x14ac:dyDescent="0.25">
      <c r="A3" s="2" t="s">
        <v>1</v>
      </c>
      <c r="B3" s="5">
        <v>42735</v>
      </c>
      <c r="C3" s="4" t="s">
        <v>2</v>
      </c>
      <c r="D3" s="2">
        <v>30</v>
      </c>
      <c r="E3" s="2" t="s">
        <v>3</v>
      </c>
      <c r="F3" s="6">
        <v>42705</v>
      </c>
    </row>
    <row r="4" spans="1:6" x14ac:dyDescent="0.25">
      <c r="A4" s="2" t="s">
        <v>4</v>
      </c>
      <c r="B4" s="5">
        <v>42752</v>
      </c>
      <c r="C4" s="4" t="s">
        <v>5</v>
      </c>
      <c r="D4" s="7">
        <v>33</v>
      </c>
      <c r="E4" s="2" t="s">
        <v>6</v>
      </c>
      <c r="F4" s="6">
        <v>42735</v>
      </c>
    </row>
    <row r="5" spans="1:6" x14ac:dyDescent="0.25">
      <c r="C5" s="4"/>
      <c r="E5" s="2" t="s">
        <v>7</v>
      </c>
      <c r="F5" s="6">
        <v>42719</v>
      </c>
    </row>
    <row r="6" spans="1:6" x14ac:dyDescent="0.25">
      <c r="C6" s="4"/>
      <c r="E6" s="2" t="s">
        <v>8</v>
      </c>
      <c r="F6" s="6">
        <v>42752</v>
      </c>
    </row>
    <row r="7" spans="1:6" x14ac:dyDescent="0.25">
      <c r="A7" s="8"/>
      <c r="B7" s="9"/>
      <c r="C7" s="8"/>
      <c r="D7" s="8"/>
      <c r="E7" s="10"/>
      <c r="F7" s="11"/>
    </row>
    <row r="8" spans="1:6" x14ac:dyDescent="0.25">
      <c r="A8" s="8"/>
      <c r="B8" s="8"/>
      <c r="C8" s="8"/>
      <c r="D8" s="8"/>
      <c r="E8" s="10"/>
      <c r="F8" s="11"/>
    </row>
    <row r="9" spans="1:6" x14ac:dyDescent="0.25">
      <c r="A9" s="12"/>
      <c r="B9" s="13" t="s">
        <v>9</v>
      </c>
      <c r="C9" s="13" t="s">
        <v>10</v>
      </c>
      <c r="D9" s="13" t="s">
        <v>11</v>
      </c>
      <c r="E9" s="13" t="s">
        <v>12</v>
      </c>
      <c r="F9" s="14" t="s">
        <v>13</v>
      </c>
    </row>
    <row r="10" spans="1:6" x14ac:dyDescent="0.25">
      <c r="A10" s="12" t="s">
        <v>14</v>
      </c>
      <c r="B10" s="15"/>
      <c r="C10" s="16">
        <v>1067817831.09</v>
      </c>
      <c r="D10" s="17">
        <v>221604769.15000001</v>
      </c>
      <c r="E10" s="18">
        <v>208211209.40000001</v>
      </c>
      <c r="F10" s="19">
        <v>0.19988276020016321</v>
      </c>
    </row>
    <row r="11" spans="1:6" x14ac:dyDescent="0.25">
      <c r="A11" s="12" t="s">
        <v>15</v>
      </c>
      <c r="B11" s="15"/>
      <c r="C11" s="20">
        <v>26151160.129999999</v>
      </c>
      <c r="D11" s="17">
        <v>2489725.04</v>
      </c>
      <c r="E11" s="18">
        <v>2248583.16</v>
      </c>
      <c r="F11" s="19"/>
    </row>
    <row r="12" spans="1:6" x14ac:dyDescent="0.25">
      <c r="A12" s="12" t="s">
        <v>16</v>
      </c>
      <c r="B12" s="15"/>
      <c r="C12" s="21">
        <v>1041666670.96</v>
      </c>
      <c r="D12" s="17">
        <v>219115044.11000001</v>
      </c>
      <c r="E12" s="18">
        <v>205962626.24000001</v>
      </c>
      <c r="F12" s="19"/>
    </row>
    <row r="13" spans="1:6" x14ac:dyDescent="0.25">
      <c r="A13" s="12" t="s">
        <v>17</v>
      </c>
      <c r="B13" s="8"/>
      <c r="C13" s="21">
        <v>1041666670.96</v>
      </c>
      <c r="D13" s="17">
        <v>219115044.11000001</v>
      </c>
      <c r="E13" s="18">
        <v>205962626.24000001</v>
      </c>
      <c r="F13" s="19">
        <v>0.19772412037546028</v>
      </c>
    </row>
    <row r="14" spans="1:6" x14ac:dyDescent="0.25">
      <c r="A14" s="22" t="s">
        <v>18</v>
      </c>
      <c r="B14" s="23">
        <v>1.9E-3</v>
      </c>
      <c r="C14" s="20">
        <v>219000000</v>
      </c>
      <c r="D14" s="17">
        <v>0</v>
      </c>
      <c r="E14" s="18">
        <v>0</v>
      </c>
      <c r="F14" s="19">
        <v>0</v>
      </c>
    </row>
    <row r="15" spans="1:6" x14ac:dyDescent="0.25">
      <c r="A15" s="22" t="s">
        <v>19</v>
      </c>
      <c r="B15" s="23">
        <v>4.1999999999999997E-3</v>
      </c>
      <c r="C15" s="20">
        <v>330000000</v>
      </c>
      <c r="D15" s="17">
        <v>0</v>
      </c>
      <c r="E15" s="18">
        <v>0</v>
      </c>
      <c r="F15" s="19">
        <v>0</v>
      </c>
    </row>
    <row r="16" spans="1:6" x14ac:dyDescent="0.25">
      <c r="A16" s="22" t="s">
        <v>20</v>
      </c>
      <c r="B16" s="23">
        <v>7.1999999999999998E-3</v>
      </c>
      <c r="C16" s="20">
        <v>351000000</v>
      </c>
      <c r="D16" s="17">
        <v>77448373.150000006</v>
      </c>
      <c r="E16" s="18">
        <v>64295955.280000001</v>
      </c>
      <c r="F16" s="19">
        <v>0.18317935977207978</v>
      </c>
    </row>
    <row r="17" spans="1:6" x14ac:dyDescent="0.25">
      <c r="A17" s="22" t="s">
        <v>21</v>
      </c>
      <c r="B17" s="23">
        <v>1.34E-2</v>
      </c>
      <c r="C17" s="20">
        <v>100000000</v>
      </c>
      <c r="D17" s="17">
        <v>100000000</v>
      </c>
      <c r="E17" s="18">
        <v>100000000</v>
      </c>
      <c r="F17" s="19">
        <v>1</v>
      </c>
    </row>
    <row r="18" spans="1:6" x14ac:dyDescent="0.25">
      <c r="A18" s="22" t="s">
        <v>22</v>
      </c>
      <c r="B18" s="23">
        <v>0</v>
      </c>
      <c r="C18" s="20">
        <v>41666670.960000001</v>
      </c>
      <c r="D18" s="17">
        <v>41666670.960000001</v>
      </c>
      <c r="E18" s="18">
        <v>41666670.960000001</v>
      </c>
      <c r="F18" s="19">
        <v>1</v>
      </c>
    </row>
    <row r="19" spans="1:6" x14ac:dyDescent="0.25">
      <c r="A19" s="22"/>
      <c r="B19" s="24"/>
      <c r="C19" s="25"/>
      <c r="D19" s="25"/>
      <c r="E19" s="25"/>
      <c r="F19" s="26"/>
    </row>
    <row r="20" spans="1:6" x14ac:dyDescent="0.25">
      <c r="A20" s="22"/>
      <c r="B20" s="24"/>
      <c r="C20" s="25"/>
      <c r="D20" s="25"/>
      <c r="E20" s="25"/>
      <c r="F20" s="27"/>
    </row>
    <row r="21" spans="1:6" ht="30.75" x14ac:dyDescent="0.25">
      <c r="A21" s="22"/>
      <c r="B21" s="28" t="s">
        <v>23</v>
      </c>
      <c r="C21" s="29" t="s">
        <v>24</v>
      </c>
      <c r="D21" s="28" t="s">
        <v>25</v>
      </c>
      <c r="E21" s="28" t="s">
        <v>26</v>
      </c>
      <c r="F21" s="27"/>
    </row>
    <row r="22" spans="1:6" x14ac:dyDescent="0.25">
      <c r="A22" s="22" t="s">
        <v>18</v>
      </c>
      <c r="B22" s="17">
        <v>0</v>
      </c>
      <c r="C22" s="17">
        <v>0</v>
      </c>
      <c r="D22" s="30">
        <v>0</v>
      </c>
      <c r="E22" s="31">
        <v>0</v>
      </c>
      <c r="F22" s="27"/>
    </row>
    <row r="23" spans="1:6" x14ac:dyDescent="0.25">
      <c r="A23" s="22" t="s">
        <v>19</v>
      </c>
      <c r="B23" s="17">
        <v>0</v>
      </c>
      <c r="C23" s="17">
        <v>0</v>
      </c>
      <c r="D23" s="30">
        <v>0</v>
      </c>
      <c r="E23" s="31">
        <v>0</v>
      </c>
      <c r="F23" s="27"/>
    </row>
    <row r="24" spans="1:6" x14ac:dyDescent="0.25">
      <c r="A24" s="22" t="s">
        <v>20</v>
      </c>
      <c r="B24" s="17">
        <v>13152417.870000005</v>
      </c>
      <c r="C24" s="17">
        <v>46469.02</v>
      </c>
      <c r="D24" s="30">
        <v>37.471275982905993</v>
      </c>
      <c r="E24" s="31">
        <v>0.13239037037037035</v>
      </c>
      <c r="F24" s="27"/>
    </row>
    <row r="25" spans="1:6" x14ac:dyDescent="0.25">
      <c r="A25" s="22" t="s">
        <v>21</v>
      </c>
      <c r="B25" s="17">
        <v>0</v>
      </c>
      <c r="C25" s="17">
        <v>111666.67</v>
      </c>
      <c r="D25" s="30">
        <v>0</v>
      </c>
      <c r="E25" s="31">
        <v>1.1166666999999999</v>
      </c>
      <c r="F25" s="27"/>
    </row>
    <row r="26" spans="1:6" x14ac:dyDescent="0.25">
      <c r="A26" s="22" t="s">
        <v>22</v>
      </c>
      <c r="B26" s="17">
        <v>0</v>
      </c>
      <c r="C26" s="17">
        <v>0</v>
      </c>
      <c r="D26" s="30">
        <v>0</v>
      </c>
      <c r="E26" s="31">
        <v>0</v>
      </c>
      <c r="F26" s="27"/>
    </row>
    <row r="27" spans="1:6" ht="16.5" thickBot="1" x14ac:dyDescent="0.3">
      <c r="A27" s="12" t="s">
        <v>27</v>
      </c>
      <c r="B27" s="32">
        <v>13152417.870000005</v>
      </c>
      <c r="C27" s="32">
        <v>158135.69</v>
      </c>
      <c r="D27" s="33"/>
      <c r="E27" s="25"/>
      <c r="F27" s="27"/>
    </row>
    <row r="28" spans="1:6" x14ac:dyDescent="0.25">
      <c r="B28" s="34"/>
      <c r="C28" s="34"/>
      <c r="D28" s="35"/>
      <c r="E28" s="34"/>
      <c r="F28" s="36"/>
    </row>
    <row r="29" spans="1:6" x14ac:dyDescent="0.25">
      <c r="A29" s="37"/>
      <c r="B29" s="38"/>
      <c r="C29" s="34"/>
      <c r="D29" s="34"/>
      <c r="E29" s="34"/>
      <c r="F29" s="36"/>
    </row>
    <row r="30" spans="1:6" x14ac:dyDescent="0.25">
      <c r="A30" s="2" t="s">
        <v>28</v>
      </c>
      <c r="E30" s="39"/>
    </row>
    <row r="31" spans="1:6" x14ac:dyDescent="0.25">
      <c r="E31" s="39"/>
      <c r="F31" s="40"/>
    </row>
    <row r="32" spans="1:6" x14ac:dyDescent="0.25">
      <c r="A32" s="37" t="s">
        <v>29</v>
      </c>
      <c r="F32" s="40"/>
    </row>
    <row r="33" spans="1:6" x14ac:dyDescent="0.25">
      <c r="A33" s="41" t="s">
        <v>30</v>
      </c>
      <c r="E33" s="42">
        <v>568992.5</v>
      </c>
      <c r="F33" s="43"/>
    </row>
    <row r="34" spans="1:6" x14ac:dyDescent="0.25">
      <c r="A34" s="41" t="s">
        <v>31</v>
      </c>
      <c r="E34" s="44">
        <v>0</v>
      </c>
      <c r="F34" s="43"/>
    </row>
    <row r="35" spans="1:6" x14ac:dyDescent="0.25">
      <c r="A35" s="37" t="s">
        <v>32</v>
      </c>
      <c r="E35" s="42">
        <v>568992.5</v>
      </c>
      <c r="F35" s="43"/>
    </row>
    <row r="36" spans="1:6" x14ac:dyDescent="0.25">
      <c r="E36" s="45"/>
      <c r="F36" s="43"/>
    </row>
    <row r="37" spans="1:6" x14ac:dyDescent="0.25">
      <c r="A37" s="37" t="s">
        <v>33</v>
      </c>
      <c r="E37" s="45"/>
      <c r="F37" s="43"/>
    </row>
    <row r="38" spans="1:6" x14ac:dyDescent="0.25">
      <c r="A38" s="41" t="s">
        <v>34</v>
      </c>
      <c r="E38" s="42">
        <v>13186588.890000001</v>
      </c>
      <c r="F38" s="43"/>
    </row>
    <row r="39" spans="1:6" x14ac:dyDescent="0.25">
      <c r="A39" s="41" t="s">
        <v>35</v>
      </c>
      <c r="E39" s="44">
        <v>0</v>
      </c>
      <c r="F39" s="43"/>
    </row>
    <row r="40" spans="1:6" x14ac:dyDescent="0.25">
      <c r="A40" s="37" t="s">
        <v>36</v>
      </c>
      <c r="E40" s="42">
        <v>13186588.890000001</v>
      </c>
      <c r="F40" s="43"/>
    </row>
    <row r="41" spans="1:6" x14ac:dyDescent="0.25">
      <c r="A41" s="41"/>
      <c r="E41" s="46"/>
      <c r="F41" s="43"/>
    </row>
    <row r="42" spans="1:6" x14ac:dyDescent="0.25">
      <c r="A42" s="37" t="s">
        <v>37</v>
      </c>
      <c r="E42" s="42">
        <v>134493.15</v>
      </c>
      <c r="F42" s="43"/>
    </row>
    <row r="43" spans="1:6" x14ac:dyDescent="0.25">
      <c r="A43" s="37" t="s">
        <v>38</v>
      </c>
      <c r="E43" s="42">
        <v>74718.559999999998</v>
      </c>
      <c r="F43" s="43"/>
    </row>
    <row r="44" spans="1:6" x14ac:dyDescent="0.25">
      <c r="A44" s="37"/>
      <c r="E44" s="47"/>
      <c r="F44" s="43"/>
    </row>
    <row r="45" spans="1:6" ht="16.5" thickBot="1" x14ac:dyDescent="0.3">
      <c r="A45" s="2" t="s">
        <v>39</v>
      </c>
      <c r="E45" s="48">
        <v>13964793.100000001</v>
      </c>
      <c r="F45" s="43"/>
    </row>
    <row r="46" spans="1:6" ht="16.5" thickTop="1" x14ac:dyDescent="0.25">
      <c r="E46" s="49"/>
      <c r="F46" s="43"/>
    </row>
    <row r="47" spans="1:6" x14ac:dyDescent="0.25">
      <c r="A47" s="2" t="s">
        <v>40</v>
      </c>
      <c r="D47" s="50"/>
      <c r="E47" s="51"/>
      <c r="F47" s="43"/>
    </row>
    <row r="48" spans="1:6" x14ac:dyDescent="0.25">
      <c r="D48" s="52" t="s">
        <v>41</v>
      </c>
      <c r="E48" s="52" t="s">
        <v>42</v>
      </c>
      <c r="F48" s="43"/>
    </row>
    <row r="49" spans="1:6" x14ac:dyDescent="0.25">
      <c r="A49" s="37" t="s">
        <v>43</v>
      </c>
      <c r="D49" s="53">
        <v>23218</v>
      </c>
      <c r="E49" s="47">
        <v>219115044.11000001</v>
      </c>
      <c r="F49" s="43"/>
    </row>
    <row r="50" spans="1:6" x14ac:dyDescent="0.25">
      <c r="A50" s="37" t="s">
        <v>44</v>
      </c>
      <c r="D50" s="54"/>
      <c r="E50" s="44">
        <v>13152417.870000005</v>
      </c>
      <c r="F50" s="43"/>
    </row>
    <row r="51" spans="1:6" x14ac:dyDescent="0.25">
      <c r="A51" s="37"/>
      <c r="D51" s="55">
        <v>22578</v>
      </c>
      <c r="E51" s="56">
        <v>205962626.24000001</v>
      </c>
      <c r="F51" s="43"/>
    </row>
    <row r="52" spans="1:6" x14ac:dyDescent="0.25">
      <c r="F52" s="43"/>
    </row>
    <row r="53" spans="1:6" x14ac:dyDescent="0.25">
      <c r="A53" s="2" t="s">
        <v>45</v>
      </c>
      <c r="E53" s="50"/>
      <c r="F53" s="43"/>
    </row>
    <row r="54" spans="1:6" x14ac:dyDescent="0.25">
      <c r="F54" s="43"/>
    </row>
    <row r="55" spans="1:6" x14ac:dyDescent="0.25">
      <c r="A55" s="37" t="s">
        <v>39</v>
      </c>
      <c r="E55" s="57">
        <v>13964793.100000001</v>
      </c>
      <c r="F55" s="43"/>
    </row>
    <row r="56" spans="1:6" x14ac:dyDescent="0.25">
      <c r="A56" s="37" t="s">
        <v>46</v>
      </c>
      <c r="E56" s="57">
        <v>0</v>
      </c>
      <c r="F56" s="43"/>
    </row>
    <row r="57" spans="1:6" x14ac:dyDescent="0.25">
      <c r="A57" s="37" t="s">
        <v>47</v>
      </c>
      <c r="E57" s="58">
        <v>13964793.100000001</v>
      </c>
      <c r="F57" s="43"/>
    </row>
    <row r="58" spans="1:6" x14ac:dyDescent="0.25">
      <c r="F58" s="43"/>
    </row>
    <row r="59" spans="1:6" x14ac:dyDescent="0.25">
      <c r="A59" s="37" t="s">
        <v>48</v>
      </c>
      <c r="E59" s="34">
        <v>68547.8</v>
      </c>
      <c r="F59" s="43"/>
    </row>
    <row r="60" spans="1:6" x14ac:dyDescent="0.25">
      <c r="F60" s="43"/>
    </row>
    <row r="61" spans="1:6" x14ac:dyDescent="0.25">
      <c r="A61" s="37" t="s">
        <v>49</v>
      </c>
      <c r="F61" s="43"/>
    </row>
    <row r="62" spans="1:6" x14ac:dyDescent="0.25">
      <c r="A62" s="41" t="s">
        <v>50</v>
      </c>
      <c r="E62" s="57">
        <v>184670.64</v>
      </c>
      <c r="F62" s="43"/>
    </row>
    <row r="63" spans="1:6" x14ac:dyDescent="0.25">
      <c r="A63" s="41" t="s">
        <v>51</v>
      </c>
      <c r="E63" s="57">
        <v>184670.64</v>
      </c>
      <c r="F63" s="43"/>
    </row>
    <row r="64" spans="1:6" x14ac:dyDescent="0.25">
      <c r="A64" s="41" t="s">
        <v>52</v>
      </c>
      <c r="E64" s="58">
        <v>0</v>
      </c>
      <c r="F64" s="43"/>
    </row>
    <row r="65" spans="1:6" x14ac:dyDescent="0.25">
      <c r="F65" s="43"/>
    </row>
    <row r="66" spans="1:6" x14ac:dyDescent="0.25">
      <c r="A66" s="37" t="s">
        <v>53</v>
      </c>
      <c r="F66" s="43"/>
    </row>
    <row r="67" spans="1:6" x14ac:dyDescent="0.25">
      <c r="A67" s="41" t="s">
        <v>54</v>
      </c>
      <c r="F67" s="43"/>
    </row>
    <row r="68" spans="1:6" x14ac:dyDescent="0.25">
      <c r="A68" s="59" t="s">
        <v>55</v>
      </c>
      <c r="E68" s="57">
        <v>0</v>
      </c>
      <c r="F68" s="43"/>
    </row>
    <row r="69" spans="1:6" x14ac:dyDescent="0.25">
      <c r="A69" s="59" t="s">
        <v>56</v>
      </c>
      <c r="E69" s="57">
        <v>0</v>
      </c>
      <c r="F69" s="43"/>
    </row>
    <row r="70" spans="1:6" x14ac:dyDescent="0.25">
      <c r="A70" s="59" t="s">
        <v>57</v>
      </c>
      <c r="E70" s="57">
        <v>0</v>
      </c>
      <c r="F70" s="43"/>
    </row>
    <row r="71" spans="1:6" x14ac:dyDescent="0.25">
      <c r="A71" s="59"/>
      <c r="E71" s="57"/>
      <c r="F71" s="43"/>
    </row>
    <row r="72" spans="1:6" x14ac:dyDescent="0.25">
      <c r="A72" s="59" t="s">
        <v>58</v>
      </c>
      <c r="E72" s="57">
        <v>0</v>
      </c>
      <c r="F72" s="43"/>
    </row>
    <row r="73" spans="1:6" x14ac:dyDescent="0.25">
      <c r="A73" s="59" t="s">
        <v>59</v>
      </c>
      <c r="E73" s="57">
        <v>0</v>
      </c>
      <c r="F73" s="43"/>
    </row>
    <row r="74" spans="1:6" x14ac:dyDescent="0.25">
      <c r="F74" s="43"/>
    </row>
    <row r="75" spans="1:6" x14ac:dyDescent="0.25">
      <c r="A75" s="41" t="s">
        <v>60</v>
      </c>
      <c r="F75" s="43"/>
    </row>
    <row r="76" spans="1:6" x14ac:dyDescent="0.25">
      <c r="A76" s="59" t="s">
        <v>61</v>
      </c>
      <c r="E76" s="57">
        <v>0</v>
      </c>
      <c r="F76" s="43"/>
    </row>
    <row r="77" spans="1:6" x14ac:dyDescent="0.25">
      <c r="A77" s="59" t="s">
        <v>62</v>
      </c>
      <c r="E77" s="57">
        <v>0</v>
      </c>
      <c r="F77" s="43"/>
    </row>
    <row r="78" spans="1:6" x14ac:dyDescent="0.25">
      <c r="A78" s="59" t="s">
        <v>63</v>
      </c>
      <c r="E78" s="57">
        <v>0</v>
      </c>
      <c r="F78" s="43"/>
    </row>
    <row r="79" spans="1:6" x14ac:dyDescent="0.25">
      <c r="A79" s="59"/>
      <c r="E79" s="57"/>
      <c r="F79" s="43"/>
    </row>
    <row r="80" spans="1:6" x14ac:dyDescent="0.25">
      <c r="A80" s="59" t="s">
        <v>64</v>
      </c>
      <c r="E80" s="57">
        <v>0</v>
      </c>
      <c r="F80" s="43"/>
    </row>
    <row r="81" spans="1:6" x14ac:dyDescent="0.25">
      <c r="A81" s="59" t="s">
        <v>65</v>
      </c>
      <c r="E81" s="57">
        <v>0</v>
      </c>
      <c r="F81" s="43"/>
    </row>
    <row r="82" spans="1:6" x14ac:dyDescent="0.25">
      <c r="A82" s="59"/>
      <c r="F82" s="43"/>
    </row>
    <row r="83" spans="1:6" x14ac:dyDescent="0.25">
      <c r="A83" s="41" t="s">
        <v>66</v>
      </c>
      <c r="F83" s="43"/>
    </row>
    <row r="84" spans="1:6" x14ac:dyDescent="0.25">
      <c r="A84" s="59" t="s">
        <v>67</v>
      </c>
      <c r="E84" s="57">
        <v>0</v>
      </c>
      <c r="F84" s="43"/>
    </row>
    <row r="85" spans="1:6" x14ac:dyDescent="0.25">
      <c r="A85" s="59" t="s">
        <v>68</v>
      </c>
      <c r="E85" s="57">
        <v>0</v>
      </c>
      <c r="F85" s="43"/>
    </row>
    <row r="86" spans="1:6" x14ac:dyDescent="0.25">
      <c r="A86" s="59" t="s">
        <v>69</v>
      </c>
      <c r="E86" s="57">
        <v>46469.02</v>
      </c>
      <c r="F86" s="43"/>
    </row>
    <row r="87" spans="1:6" x14ac:dyDescent="0.25">
      <c r="A87" s="59"/>
      <c r="E87" s="57"/>
      <c r="F87" s="43"/>
    </row>
    <row r="88" spans="1:6" x14ac:dyDescent="0.25">
      <c r="A88" s="59" t="s">
        <v>70</v>
      </c>
      <c r="E88" s="57">
        <v>46469.02</v>
      </c>
      <c r="F88" s="43"/>
    </row>
    <row r="89" spans="1:6" x14ac:dyDescent="0.25">
      <c r="A89" s="59" t="s">
        <v>71</v>
      </c>
      <c r="E89" s="57">
        <v>0</v>
      </c>
      <c r="F89" s="43"/>
    </row>
    <row r="90" spans="1:6" x14ac:dyDescent="0.25">
      <c r="F90" s="43"/>
    </row>
    <row r="91" spans="1:6" x14ac:dyDescent="0.25">
      <c r="A91" s="41" t="s">
        <v>72</v>
      </c>
      <c r="F91" s="43"/>
    </row>
    <row r="92" spans="1:6" x14ac:dyDescent="0.25">
      <c r="A92" s="59" t="s">
        <v>73</v>
      </c>
      <c r="E92" s="57">
        <v>0</v>
      </c>
      <c r="F92" s="43"/>
    </row>
    <row r="93" spans="1:6" x14ac:dyDescent="0.25">
      <c r="A93" s="59" t="s">
        <v>74</v>
      </c>
      <c r="E93" s="57">
        <v>0</v>
      </c>
      <c r="F93" s="43"/>
    </row>
    <row r="94" spans="1:6" x14ac:dyDescent="0.25">
      <c r="A94" s="59" t="s">
        <v>75</v>
      </c>
      <c r="E94" s="57">
        <v>111666.67</v>
      </c>
      <c r="F94" s="43"/>
    </row>
    <row r="95" spans="1:6" x14ac:dyDescent="0.25">
      <c r="A95" s="59"/>
      <c r="E95" s="57"/>
      <c r="F95" s="43"/>
    </row>
    <row r="96" spans="1:6" x14ac:dyDescent="0.25">
      <c r="A96" s="59" t="s">
        <v>76</v>
      </c>
      <c r="E96" s="57">
        <v>111666.67</v>
      </c>
      <c r="F96" s="43"/>
    </row>
    <row r="97" spans="1:6" x14ac:dyDescent="0.25">
      <c r="A97" s="59" t="s">
        <v>77</v>
      </c>
      <c r="E97" s="57">
        <v>0</v>
      </c>
      <c r="F97" s="43"/>
    </row>
    <row r="98" spans="1:6" x14ac:dyDescent="0.25">
      <c r="A98" s="59"/>
      <c r="E98" s="34"/>
      <c r="F98" s="43"/>
    </row>
    <row r="99" spans="1:6" x14ac:dyDescent="0.25">
      <c r="A99" s="41" t="s">
        <v>78</v>
      </c>
      <c r="F99" s="43"/>
    </row>
    <row r="100" spans="1:6" x14ac:dyDescent="0.25">
      <c r="A100" s="59" t="s">
        <v>79</v>
      </c>
      <c r="E100" s="58">
        <v>158135.69</v>
      </c>
      <c r="F100" s="43"/>
    </row>
    <row r="101" spans="1:6" x14ac:dyDescent="0.25">
      <c r="A101" s="59" t="s">
        <v>80</v>
      </c>
      <c r="E101" s="58">
        <v>158135.69</v>
      </c>
      <c r="F101" s="43"/>
    </row>
    <row r="102" spans="1:6" x14ac:dyDescent="0.25">
      <c r="A102" s="59" t="s">
        <v>81</v>
      </c>
      <c r="E102" s="58">
        <v>0</v>
      </c>
      <c r="F102" s="43"/>
    </row>
    <row r="103" spans="1:6" x14ac:dyDescent="0.25">
      <c r="A103" s="59" t="s">
        <v>82</v>
      </c>
      <c r="E103" s="58">
        <v>0</v>
      </c>
      <c r="F103" s="43"/>
    </row>
    <row r="104" spans="1:6" x14ac:dyDescent="0.25">
      <c r="F104" s="43"/>
    </row>
    <row r="105" spans="1:6" x14ac:dyDescent="0.25">
      <c r="A105" s="37" t="s">
        <v>83</v>
      </c>
      <c r="E105" s="60">
        <v>13553438.969041668</v>
      </c>
      <c r="F105" s="43"/>
    </row>
    <row r="106" spans="1:6" x14ac:dyDescent="0.25">
      <c r="A106" s="41"/>
      <c r="F106" s="43"/>
    </row>
    <row r="107" spans="1:6" x14ac:dyDescent="0.25">
      <c r="A107" s="37" t="s">
        <v>84</v>
      </c>
      <c r="E107" s="61">
        <v>13152417.870000005</v>
      </c>
      <c r="F107" s="43"/>
    </row>
    <row r="108" spans="1:6" x14ac:dyDescent="0.25">
      <c r="A108" s="37"/>
      <c r="F108" s="43"/>
    </row>
    <row r="109" spans="1:6" x14ac:dyDescent="0.25">
      <c r="A109" s="41" t="s">
        <v>85</v>
      </c>
      <c r="E109" s="57">
        <v>0</v>
      </c>
      <c r="F109" s="43"/>
    </row>
    <row r="110" spans="1:6" x14ac:dyDescent="0.25">
      <c r="A110" s="41" t="s">
        <v>86</v>
      </c>
      <c r="E110" s="62">
        <v>13152417.870000005</v>
      </c>
      <c r="F110" s="43"/>
    </row>
    <row r="111" spans="1:6" x14ac:dyDescent="0.25">
      <c r="A111" s="41" t="s">
        <v>87</v>
      </c>
      <c r="E111" s="58">
        <v>0</v>
      </c>
      <c r="F111" s="43"/>
    </row>
    <row r="112" spans="1:6" x14ac:dyDescent="0.25">
      <c r="A112" s="41"/>
      <c r="E112" s="60"/>
      <c r="F112" s="43"/>
    </row>
    <row r="113" spans="1:6" x14ac:dyDescent="0.25">
      <c r="A113" s="37" t="s">
        <v>88</v>
      </c>
      <c r="E113" s="58">
        <v>0</v>
      </c>
      <c r="F113" s="43"/>
    </row>
    <row r="114" spans="1:6" x14ac:dyDescent="0.25">
      <c r="A114" s="37"/>
      <c r="E114" s="63"/>
      <c r="F114" s="43"/>
    </row>
    <row r="115" spans="1:6" x14ac:dyDescent="0.25">
      <c r="A115" s="41" t="s">
        <v>89</v>
      </c>
      <c r="E115" s="57">
        <v>0</v>
      </c>
      <c r="F115" s="43"/>
    </row>
    <row r="116" spans="1:6" x14ac:dyDescent="0.25">
      <c r="A116" s="41" t="s">
        <v>90</v>
      </c>
      <c r="E116" s="58">
        <v>0</v>
      </c>
      <c r="F116" s="43"/>
    </row>
    <row r="117" spans="1:6" x14ac:dyDescent="0.25">
      <c r="A117" s="41" t="s">
        <v>91</v>
      </c>
      <c r="E117" s="58">
        <v>0</v>
      </c>
      <c r="F117" s="43"/>
    </row>
    <row r="118" spans="1:6" x14ac:dyDescent="0.25">
      <c r="A118" s="41"/>
      <c r="E118" s="60"/>
      <c r="F118" s="43"/>
    </row>
    <row r="119" spans="1:6" x14ac:dyDescent="0.25">
      <c r="A119" s="37" t="s">
        <v>92</v>
      </c>
      <c r="E119" s="58">
        <v>401021.09904166311</v>
      </c>
      <c r="F119" s="43"/>
    </row>
    <row r="120" spans="1:6" x14ac:dyDescent="0.25">
      <c r="A120" s="41" t="s">
        <v>93</v>
      </c>
      <c r="E120" s="57">
        <v>0</v>
      </c>
      <c r="F120" s="43"/>
    </row>
    <row r="121" spans="1:6" x14ac:dyDescent="0.25">
      <c r="A121" s="37" t="s">
        <v>94</v>
      </c>
      <c r="E121" s="58">
        <v>401021.09904166311</v>
      </c>
      <c r="F121" s="43"/>
    </row>
    <row r="122" spans="1:6" x14ac:dyDescent="0.25">
      <c r="F122" s="43"/>
    </row>
    <row r="123" spans="1:6" x14ac:dyDescent="0.25">
      <c r="A123" s="2" t="s">
        <v>95</v>
      </c>
      <c r="F123" s="43"/>
    </row>
    <row r="124" spans="1:6" x14ac:dyDescent="0.25">
      <c r="F124" s="43"/>
    </row>
    <row r="125" spans="1:6" x14ac:dyDescent="0.25">
      <c r="A125" s="37" t="s">
        <v>96</v>
      </c>
      <c r="E125" s="57">
        <v>0</v>
      </c>
      <c r="F125" s="43"/>
    </row>
    <row r="126" spans="1:6" x14ac:dyDescent="0.25">
      <c r="A126" s="37" t="s">
        <v>97</v>
      </c>
      <c r="E126" s="64">
        <v>0</v>
      </c>
      <c r="F126" s="43"/>
    </row>
    <row r="127" spans="1:6" x14ac:dyDescent="0.25">
      <c r="A127" s="37" t="s">
        <v>98</v>
      </c>
      <c r="E127" s="58">
        <v>0</v>
      </c>
      <c r="F127" s="43"/>
    </row>
    <row r="128" spans="1:6" x14ac:dyDescent="0.25">
      <c r="A128" s="37"/>
      <c r="E128" s="60"/>
      <c r="F128" s="43"/>
    </row>
    <row r="129" spans="1:6" x14ac:dyDescent="0.25">
      <c r="A129" s="37"/>
      <c r="E129" s="60"/>
      <c r="F129" s="43"/>
    </row>
    <row r="130" spans="1:6" x14ac:dyDescent="0.25">
      <c r="F130" s="43"/>
    </row>
    <row r="131" spans="1:6" x14ac:dyDescent="0.25">
      <c r="A131" s="2" t="s">
        <v>99</v>
      </c>
      <c r="F131" s="43"/>
    </row>
    <row r="132" spans="1:6" x14ac:dyDescent="0.25">
      <c r="F132" s="43"/>
    </row>
    <row r="133" spans="1:6" x14ac:dyDescent="0.25">
      <c r="A133" s="37" t="s">
        <v>100</v>
      </c>
      <c r="E133" s="58">
        <v>2604166.67</v>
      </c>
      <c r="F133" s="43"/>
    </row>
    <row r="134" spans="1:6" x14ac:dyDescent="0.25">
      <c r="A134" s="37" t="s">
        <v>101</v>
      </c>
      <c r="E134" s="58">
        <v>2604166.67</v>
      </c>
      <c r="F134" s="65"/>
    </row>
    <row r="135" spans="1:6" x14ac:dyDescent="0.25">
      <c r="A135" s="37" t="s">
        <v>102</v>
      </c>
      <c r="E135" s="57">
        <v>2604166.67</v>
      </c>
      <c r="F135" s="43"/>
    </row>
    <row r="136" spans="1:6" x14ac:dyDescent="0.25">
      <c r="A136" s="66" t="s">
        <v>103</v>
      </c>
      <c r="B136" s="66"/>
      <c r="C136" s="66"/>
      <c r="D136" s="66"/>
      <c r="E136" s="57">
        <v>0</v>
      </c>
    </row>
    <row r="137" spans="1:6" x14ac:dyDescent="0.25">
      <c r="A137" s="37" t="s">
        <v>104</v>
      </c>
      <c r="E137" s="58">
        <v>2604166.67</v>
      </c>
      <c r="F137" s="43"/>
    </row>
    <row r="138" spans="1:6" x14ac:dyDescent="0.25">
      <c r="F138" s="43"/>
    </row>
    <row r="139" spans="1:6" x14ac:dyDescent="0.25">
      <c r="A139" s="37" t="s">
        <v>105</v>
      </c>
      <c r="D139" s="67"/>
      <c r="E139" s="60">
        <v>2604166.67</v>
      </c>
      <c r="F139" s="43"/>
    </row>
    <row r="140" spans="1:6" x14ac:dyDescent="0.25">
      <c r="F140" s="43"/>
    </row>
    <row r="141" spans="1:6" x14ac:dyDescent="0.25">
      <c r="A141" s="2" t="s">
        <v>106</v>
      </c>
      <c r="F141" s="43"/>
    </row>
    <row r="142" spans="1:6" x14ac:dyDescent="0.25">
      <c r="F142" s="43"/>
    </row>
    <row r="143" spans="1:6" x14ac:dyDescent="0.25">
      <c r="A143" s="37" t="s">
        <v>107</v>
      </c>
      <c r="E143" s="68">
        <v>3.1490674500000003E-2</v>
      </c>
      <c r="F143" s="43"/>
    </row>
    <row r="144" spans="1:6" x14ac:dyDescent="0.25">
      <c r="A144" s="37" t="s">
        <v>108</v>
      </c>
      <c r="E144" s="69">
        <v>25.663979000000001</v>
      </c>
      <c r="F144" s="43"/>
    </row>
    <row r="145" spans="1:6" x14ac:dyDescent="0.25">
      <c r="F145" s="43"/>
    </row>
    <row r="146" spans="1:6" x14ac:dyDescent="0.25">
      <c r="D146" s="52" t="s">
        <v>42</v>
      </c>
      <c r="E146" s="52" t="s">
        <v>41</v>
      </c>
      <c r="F146" s="43"/>
    </row>
    <row r="147" spans="1:6" x14ac:dyDescent="0.25">
      <c r="A147" s="37" t="s">
        <v>109</v>
      </c>
      <c r="D147" s="58">
        <v>206970.86</v>
      </c>
      <c r="E147" s="2">
        <v>18</v>
      </c>
      <c r="F147" s="70"/>
    </row>
    <row r="148" spans="1:6" x14ac:dyDescent="0.25">
      <c r="A148" s="37" t="s">
        <v>110</v>
      </c>
      <c r="D148" s="64">
        <v>134493.15</v>
      </c>
      <c r="F148" s="43"/>
    </row>
    <row r="149" spans="1:6" x14ac:dyDescent="0.25">
      <c r="A149" s="2" t="s">
        <v>111</v>
      </c>
      <c r="D149" s="60">
        <v>72477.709999999992</v>
      </c>
    </row>
    <row r="150" spans="1:6" x14ac:dyDescent="0.25">
      <c r="A150" s="37" t="s">
        <v>112</v>
      </c>
      <c r="D150" s="58">
        <v>221604769.15000001</v>
      </c>
      <c r="F150" s="70"/>
    </row>
    <row r="151" spans="1:6" x14ac:dyDescent="0.25">
      <c r="F151" s="70"/>
    </row>
    <row r="152" spans="1:6" x14ac:dyDescent="0.25">
      <c r="A152" s="37" t="s">
        <v>113</v>
      </c>
      <c r="D152" s="71">
        <v>2.8549986999999999E-3</v>
      </c>
      <c r="F152" s="70"/>
    </row>
    <row r="153" spans="1:6" x14ac:dyDescent="0.25">
      <c r="A153" s="37" t="s">
        <v>114</v>
      </c>
      <c r="D153" s="71">
        <v>-3.6449468999999999E-3</v>
      </c>
      <c r="F153" s="70"/>
    </row>
    <row r="154" spans="1:6" x14ac:dyDescent="0.25">
      <c r="A154" s="37" t="s">
        <v>115</v>
      </c>
      <c r="D154" s="71">
        <v>1.3316827000000001E-3</v>
      </c>
      <c r="F154" s="70"/>
    </row>
    <row r="155" spans="1:6" x14ac:dyDescent="0.25">
      <c r="A155" s="37" t="s">
        <v>116</v>
      </c>
      <c r="D155" s="71">
        <v>3.9247012748687493E-3</v>
      </c>
      <c r="F155" s="43"/>
    </row>
    <row r="156" spans="1:6" x14ac:dyDescent="0.25">
      <c r="A156" s="37" t="s">
        <v>117</v>
      </c>
      <c r="D156" s="68">
        <v>1.1166089437171873E-3</v>
      </c>
      <c r="F156" s="43"/>
    </row>
    <row r="157" spans="1:6" x14ac:dyDescent="0.25">
      <c r="A157" s="37"/>
      <c r="F157" s="43"/>
    </row>
    <row r="158" spans="1:6" x14ac:dyDescent="0.25">
      <c r="A158" s="37" t="s">
        <v>118</v>
      </c>
      <c r="D158" s="60">
        <v>4444475.95</v>
      </c>
      <c r="F158" s="43"/>
    </row>
    <row r="159" spans="1:6" x14ac:dyDescent="0.25">
      <c r="A159" s="37"/>
      <c r="F159" s="43"/>
    </row>
    <row r="160" spans="1:6" ht="30.75" x14ac:dyDescent="0.25">
      <c r="A160" s="37" t="s">
        <v>119</v>
      </c>
      <c r="D160" s="52" t="s">
        <v>42</v>
      </c>
      <c r="E160" s="52" t="s">
        <v>41</v>
      </c>
      <c r="F160" s="72" t="s">
        <v>120</v>
      </c>
    </row>
    <row r="161" spans="1:6" x14ac:dyDescent="0.25">
      <c r="A161" s="41" t="s">
        <v>121</v>
      </c>
      <c r="D161" s="57">
        <v>2184914.65</v>
      </c>
      <c r="E161" s="73">
        <v>220</v>
      </c>
      <c r="F161" s="74">
        <v>1.0493741697655207E-2</v>
      </c>
    </row>
    <row r="162" spans="1:6" x14ac:dyDescent="0.25">
      <c r="A162" s="41" t="s">
        <v>122</v>
      </c>
      <c r="D162" s="57">
        <v>659003.23</v>
      </c>
      <c r="E162" s="73">
        <v>72</v>
      </c>
      <c r="F162" s="74">
        <v>3.165070852328472E-3</v>
      </c>
    </row>
    <row r="163" spans="1:6" x14ac:dyDescent="0.25">
      <c r="A163" s="41" t="s">
        <v>123</v>
      </c>
      <c r="D163" s="57">
        <v>56379.61</v>
      </c>
      <c r="E163" s="73">
        <v>8</v>
      </c>
      <c r="F163" s="74">
        <v>2.707808583527684E-4</v>
      </c>
    </row>
    <row r="164" spans="1:6" x14ac:dyDescent="0.25">
      <c r="A164" s="41" t="s">
        <v>124</v>
      </c>
      <c r="D164" s="75">
        <v>13572.91</v>
      </c>
      <c r="E164" s="76">
        <v>1</v>
      </c>
      <c r="F164" s="77">
        <v>6.5188180977925774E-5</v>
      </c>
    </row>
    <row r="165" spans="1:6" x14ac:dyDescent="0.25">
      <c r="A165" s="37" t="s">
        <v>125</v>
      </c>
      <c r="D165" s="57">
        <v>2913870.4</v>
      </c>
      <c r="E165" s="73">
        <v>301</v>
      </c>
      <c r="F165" s="78">
        <v>1.3994781589314375E-2</v>
      </c>
    </row>
    <row r="166" spans="1:6" x14ac:dyDescent="0.25">
      <c r="D166" s="71"/>
      <c r="E166" s="71"/>
      <c r="F166" s="70"/>
    </row>
    <row r="167" spans="1:6" x14ac:dyDescent="0.25">
      <c r="A167" s="37"/>
      <c r="D167" s="79"/>
      <c r="E167" s="79"/>
      <c r="F167" s="70"/>
    </row>
    <row r="168" spans="1:6" x14ac:dyDescent="0.25">
      <c r="A168" s="37" t="s">
        <v>126</v>
      </c>
      <c r="F168" s="70"/>
    </row>
    <row r="169" spans="1:6" x14ac:dyDescent="0.25">
      <c r="A169" s="37" t="s">
        <v>127</v>
      </c>
      <c r="D169" s="71">
        <v>1.9953343000000002E-3</v>
      </c>
      <c r="E169" s="71">
        <v>2.1802902000000002E-3</v>
      </c>
      <c r="F169" s="70"/>
    </row>
    <row r="170" spans="1:6" x14ac:dyDescent="0.25">
      <c r="A170" s="37" t="s">
        <v>128</v>
      </c>
      <c r="D170" s="71">
        <v>2.5372709999999998E-3</v>
      </c>
      <c r="E170" s="71">
        <v>2.8730845999999999E-3</v>
      </c>
      <c r="F170" s="70"/>
    </row>
    <row r="171" spans="1:6" x14ac:dyDescent="0.25">
      <c r="A171" s="37" t="s">
        <v>129</v>
      </c>
      <c r="D171" s="71">
        <v>2.9865985000000002E-3</v>
      </c>
      <c r="E171" s="71">
        <v>2.8426221E-3</v>
      </c>
      <c r="F171" s="70"/>
    </row>
    <row r="172" spans="1:6" x14ac:dyDescent="0.25">
      <c r="A172" s="37" t="s">
        <v>130</v>
      </c>
      <c r="D172" s="71">
        <v>3.4358517106812402E-3</v>
      </c>
      <c r="E172" s="71">
        <v>3.5432722118876781E-3</v>
      </c>
      <c r="F172" s="43"/>
    </row>
    <row r="173" spans="1:6" x14ac:dyDescent="0.25">
      <c r="A173" s="37" t="s">
        <v>131</v>
      </c>
      <c r="D173" s="71">
        <v>2.7387638776703101E-3</v>
      </c>
      <c r="E173" s="71">
        <v>2.8598172779719195E-3</v>
      </c>
      <c r="F173" s="43"/>
    </row>
    <row r="174" spans="1:6" x14ac:dyDescent="0.25">
      <c r="F174" s="43"/>
    </row>
    <row r="175" spans="1:6" x14ac:dyDescent="0.25">
      <c r="A175" s="2" t="s">
        <v>132</v>
      </c>
      <c r="F175" s="43"/>
    </row>
    <row r="176" spans="1:6" x14ac:dyDescent="0.25">
      <c r="F176" s="43"/>
    </row>
    <row r="177" spans="1:6" x14ac:dyDescent="0.25">
      <c r="A177" s="37" t="s">
        <v>133</v>
      </c>
      <c r="F177" s="43"/>
    </row>
    <row r="178" spans="1:6" x14ac:dyDescent="0.25">
      <c r="A178" s="37" t="s">
        <v>134</v>
      </c>
      <c r="E178" s="45"/>
      <c r="F178" s="43"/>
    </row>
    <row r="179" spans="1:6" x14ac:dyDescent="0.25">
      <c r="A179" s="37" t="s">
        <v>135</v>
      </c>
      <c r="E179" s="80" t="s">
        <v>136</v>
      </c>
      <c r="F179" s="43"/>
    </row>
    <row r="180" spans="1:6" x14ac:dyDescent="0.25">
      <c r="A180" s="37"/>
      <c r="E180" s="80"/>
      <c r="F180" s="43"/>
    </row>
    <row r="181" spans="1:6" x14ac:dyDescent="0.25">
      <c r="A181" s="37" t="s">
        <v>137</v>
      </c>
      <c r="E181" s="63"/>
      <c r="F181" s="43"/>
    </row>
    <row r="182" spans="1:6" x14ac:dyDescent="0.25">
      <c r="A182" s="37" t="s">
        <v>138</v>
      </c>
      <c r="E182" s="63"/>
      <c r="F182" s="43"/>
    </row>
    <row r="183" spans="1:6" x14ac:dyDescent="0.25">
      <c r="A183" s="37" t="s">
        <v>139</v>
      </c>
      <c r="E183" s="80"/>
      <c r="F183" s="43"/>
    </row>
    <row r="184" spans="1:6" x14ac:dyDescent="0.25">
      <c r="A184" s="37" t="s">
        <v>140</v>
      </c>
      <c r="E184" s="80" t="s">
        <v>136</v>
      </c>
      <c r="F184" s="43"/>
    </row>
    <row r="185" spans="1:6" x14ac:dyDescent="0.25">
      <c r="A185" s="37"/>
      <c r="E185" s="63"/>
      <c r="F185" s="43"/>
    </row>
    <row r="186" spans="1:6" x14ac:dyDescent="0.25">
      <c r="A186" s="37" t="s">
        <v>141</v>
      </c>
      <c r="E186" s="63"/>
      <c r="F186" s="43"/>
    </row>
    <row r="187" spans="1:6" x14ac:dyDescent="0.25">
      <c r="A187" s="37" t="s">
        <v>142</v>
      </c>
      <c r="E187" s="80" t="s">
        <v>136</v>
      </c>
      <c r="F187" s="43"/>
    </row>
    <row r="188" spans="1:6" x14ac:dyDescent="0.25">
      <c r="A188" s="37"/>
      <c r="E188" s="63"/>
      <c r="F188" s="43"/>
    </row>
    <row r="189" spans="1:6" x14ac:dyDescent="0.25">
      <c r="A189" s="37" t="s">
        <v>143</v>
      </c>
      <c r="E189" s="63"/>
      <c r="F189" s="43"/>
    </row>
    <row r="190" spans="1:6" x14ac:dyDescent="0.25">
      <c r="A190" s="37" t="s">
        <v>144</v>
      </c>
      <c r="E190" s="80" t="s">
        <v>136</v>
      </c>
      <c r="F190" s="43"/>
    </row>
    <row r="191" spans="1:6" x14ac:dyDescent="0.25">
      <c r="A191" s="37"/>
      <c r="E191" s="63"/>
      <c r="F191" s="43"/>
    </row>
    <row r="192" spans="1:6" x14ac:dyDescent="0.25">
      <c r="A192" s="37" t="s">
        <v>145</v>
      </c>
      <c r="E192" s="63"/>
      <c r="F192" s="43"/>
    </row>
    <row r="193" spans="1:6" x14ac:dyDescent="0.25">
      <c r="A193" s="37" t="s">
        <v>146</v>
      </c>
      <c r="E193" s="80" t="s">
        <v>136</v>
      </c>
      <c r="F193" s="43"/>
    </row>
    <row r="194" spans="1:6" x14ac:dyDescent="0.25">
      <c r="A194" s="37"/>
      <c r="E194" s="80"/>
      <c r="F194" s="43"/>
    </row>
    <row r="195" spans="1:6" x14ac:dyDescent="0.25">
      <c r="A195" s="37" t="s">
        <v>147</v>
      </c>
      <c r="E195" s="63"/>
    </row>
    <row r="196" spans="1:6" x14ac:dyDescent="0.25">
      <c r="A196" s="37" t="s">
        <v>148</v>
      </c>
      <c r="E196" s="80" t="s">
        <v>136</v>
      </c>
      <c r="F196" s="40"/>
    </row>
    <row r="199" spans="1:6" x14ac:dyDescent="0.25">
      <c r="F199" s="40"/>
    </row>
    <row r="200" spans="1:6" x14ac:dyDescent="0.25">
      <c r="F200" s="40"/>
    </row>
    <row r="201" spans="1:6" x14ac:dyDescent="0.25">
      <c r="F201" s="40"/>
    </row>
    <row r="202" spans="1:6" x14ac:dyDescent="0.25">
      <c r="F202" s="40"/>
    </row>
    <row r="203" spans="1:6" x14ac:dyDescent="0.25">
      <c r="F203" s="40"/>
    </row>
    <row r="204" spans="1:6" x14ac:dyDescent="0.25">
      <c r="F204" s="40"/>
    </row>
    <row r="205" spans="1:6" x14ac:dyDescent="0.25">
      <c r="F205" s="40"/>
    </row>
    <row r="206" spans="1:6" x14ac:dyDescent="0.25">
      <c r="F206" s="40"/>
    </row>
    <row r="207" spans="1:6" x14ac:dyDescent="0.25">
      <c r="F207" s="40"/>
    </row>
    <row r="208" spans="1:6" x14ac:dyDescent="0.25">
      <c r="F208" s="40"/>
    </row>
    <row r="209" spans="6:6" x14ac:dyDescent="0.25">
      <c r="F209" s="40"/>
    </row>
    <row r="210" spans="6:6" x14ac:dyDescent="0.25">
      <c r="F210" s="40"/>
    </row>
    <row r="211" spans="6:6" x14ac:dyDescent="0.25">
      <c r="F211" s="40"/>
    </row>
    <row r="212" spans="6:6" x14ac:dyDescent="0.25">
      <c r="F212" s="40"/>
    </row>
    <row r="213" spans="6:6" x14ac:dyDescent="0.25">
      <c r="F213" s="40"/>
    </row>
    <row r="214" spans="6:6" x14ac:dyDescent="0.25">
      <c r="F214" s="40"/>
    </row>
    <row r="215" spans="6:6" x14ac:dyDescent="0.25">
      <c r="F215" s="40"/>
    </row>
    <row r="216" spans="6:6" x14ac:dyDescent="0.25">
      <c r="F216" s="40"/>
    </row>
    <row r="217" spans="6:6" x14ac:dyDescent="0.25">
      <c r="F217" s="40"/>
    </row>
    <row r="218" spans="6:6" x14ac:dyDescent="0.25">
      <c r="F218" s="40"/>
    </row>
    <row r="219" spans="6:6" x14ac:dyDescent="0.25">
      <c r="F219" s="40"/>
    </row>
    <row r="220" spans="6:6" x14ac:dyDescent="0.25">
      <c r="F220" s="40"/>
    </row>
    <row r="221" spans="6:6" x14ac:dyDescent="0.25">
      <c r="F221" s="40"/>
    </row>
    <row r="222" spans="6:6" x14ac:dyDescent="0.25">
      <c r="F222" s="40"/>
    </row>
    <row r="223" spans="6:6" x14ac:dyDescent="0.25">
      <c r="F223" s="40"/>
    </row>
    <row r="224" spans="6:6" x14ac:dyDescent="0.25">
      <c r="F224" s="40"/>
    </row>
    <row r="225" spans="6:6" x14ac:dyDescent="0.25">
      <c r="F225" s="40"/>
    </row>
    <row r="226" spans="6:6" x14ac:dyDescent="0.25">
      <c r="F226" s="40"/>
    </row>
    <row r="227" spans="6:6" x14ac:dyDescent="0.25">
      <c r="F227" s="40"/>
    </row>
    <row r="228" spans="6:6" x14ac:dyDescent="0.25">
      <c r="F228" s="40"/>
    </row>
    <row r="229" spans="6:6" x14ac:dyDescent="0.25">
      <c r="F229" s="40"/>
    </row>
    <row r="230" spans="6:6" x14ac:dyDescent="0.25">
      <c r="F230" s="40"/>
    </row>
    <row r="231" spans="6:6" x14ac:dyDescent="0.25">
      <c r="F231" s="40"/>
    </row>
    <row r="232" spans="6:6" x14ac:dyDescent="0.25">
      <c r="F232" s="40"/>
    </row>
    <row r="233" spans="6:6" x14ac:dyDescent="0.25">
      <c r="F233" s="40"/>
    </row>
    <row r="234" spans="6:6" x14ac:dyDescent="0.25">
      <c r="F234" s="40"/>
    </row>
    <row r="235" spans="6:6" x14ac:dyDescent="0.25">
      <c r="F235" s="40"/>
    </row>
    <row r="236" spans="6:6" x14ac:dyDescent="0.25">
      <c r="F236" s="40"/>
    </row>
    <row r="237" spans="6:6" x14ac:dyDescent="0.25">
      <c r="F237" s="40"/>
    </row>
    <row r="238" spans="6:6" x14ac:dyDescent="0.25">
      <c r="F238" s="40"/>
    </row>
    <row r="239" spans="6:6" x14ac:dyDescent="0.25">
      <c r="F239" s="40"/>
    </row>
    <row r="240" spans="6:6" x14ac:dyDescent="0.25">
      <c r="F240" s="40"/>
    </row>
    <row r="241" spans="6:6" x14ac:dyDescent="0.25">
      <c r="F241" s="40"/>
    </row>
    <row r="242" spans="6:6" x14ac:dyDescent="0.25">
      <c r="F242" s="40"/>
    </row>
    <row r="243" spans="6:6" x14ac:dyDescent="0.25">
      <c r="F243" s="40"/>
    </row>
    <row r="244" spans="6:6" x14ac:dyDescent="0.25">
      <c r="F244" s="40"/>
    </row>
    <row r="245" spans="6:6" x14ac:dyDescent="0.25">
      <c r="F245" s="40"/>
    </row>
    <row r="246" spans="6:6" x14ac:dyDescent="0.25">
      <c r="F246" s="40"/>
    </row>
    <row r="247" spans="6:6" x14ac:dyDescent="0.25">
      <c r="F247" s="40"/>
    </row>
    <row r="248" spans="6:6" x14ac:dyDescent="0.25">
      <c r="F248" s="40"/>
    </row>
    <row r="249" spans="6:6" x14ac:dyDescent="0.25">
      <c r="F249" s="40"/>
    </row>
    <row r="250" spans="6:6" x14ac:dyDescent="0.25">
      <c r="F250" s="40"/>
    </row>
    <row r="251" spans="6:6" x14ac:dyDescent="0.25">
      <c r="F251" s="40"/>
    </row>
    <row r="252" spans="6:6" x14ac:dyDescent="0.25">
      <c r="F252" s="40"/>
    </row>
    <row r="253" spans="6:6" x14ac:dyDescent="0.25">
      <c r="F253" s="40"/>
    </row>
    <row r="254" spans="6:6" x14ac:dyDescent="0.25">
      <c r="F254" s="40"/>
    </row>
    <row r="255" spans="6:6" x14ac:dyDescent="0.25">
      <c r="F255" s="40"/>
    </row>
    <row r="256" spans="6:6" x14ac:dyDescent="0.25">
      <c r="F256" s="40"/>
    </row>
    <row r="257" spans="6:6" x14ac:dyDescent="0.25">
      <c r="F257" s="40"/>
    </row>
    <row r="258" spans="6:6" x14ac:dyDescent="0.25">
      <c r="F258" s="40"/>
    </row>
    <row r="259" spans="6:6" x14ac:dyDescent="0.25">
      <c r="F259" s="40"/>
    </row>
    <row r="260" spans="6:6" x14ac:dyDescent="0.25">
      <c r="F260" s="40"/>
    </row>
    <row r="261" spans="6:6" x14ac:dyDescent="0.25">
      <c r="F261" s="40"/>
    </row>
    <row r="262" spans="6:6" x14ac:dyDescent="0.25">
      <c r="F262" s="40"/>
    </row>
    <row r="263" spans="6:6" x14ac:dyDescent="0.25">
      <c r="F263" s="40"/>
    </row>
    <row r="264" spans="6:6" x14ac:dyDescent="0.25">
      <c r="F264" s="40"/>
    </row>
    <row r="265" spans="6:6" x14ac:dyDescent="0.25">
      <c r="F265" s="40"/>
    </row>
    <row r="266" spans="6:6" x14ac:dyDescent="0.25">
      <c r="F266" s="40"/>
    </row>
    <row r="267" spans="6:6" x14ac:dyDescent="0.25">
      <c r="F267" s="40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7"/>
  <sheetViews>
    <sheetView workbookViewId="0">
      <selection sqref="A1:F1048576"/>
    </sheetView>
  </sheetViews>
  <sheetFormatPr defaultRowHeight="15.75" x14ac:dyDescent="0.25"/>
  <cols>
    <col min="1" max="1" width="34.5703125" style="2" customWidth="1"/>
    <col min="2" max="2" width="23.85546875" style="2" customWidth="1"/>
    <col min="3" max="3" width="26.85546875" style="2" customWidth="1"/>
    <col min="4" max="4" width="23.85546875" style="2" customWidth="1"/>
    <col min="5" max="5" width="32.42578125" style="2" bestFit="1" customWidth="1"/>
    <col min="6" max="6" width="20.5703125" style="3" customWidth="1"/>
  </cols>
  <sheetData>
    <row r="1" spans="1:6" x14ac:dyDescent="0.25">
      <c r="A1" s="1" t="s">
        <v>0</v>
      </c>
    </row>
    <row r="2" spans="1:6" x14ac:dyDescent="0.25">
      <c r="C2" s="4"/>
    </row>
    <row r="3" spans="1:6" x14ac:dyDescent="0.25">
      <c r="A3" s="2" t="s">
        <v>1</v>
      </c>
      <c r="B3" s="5">
        <v>42460</v>
      </c>
      <c r="C3" s="4" t="s">
        <v>2</v>
      </c>
      <c r="D3" s="2">
        <v>30</v>
      </c>
      <c r="E3" s="2" t="s">
        <v>3</v>
      </c>
      <c r="F3" s="6">
        <v>42430</v>
      </c>
    </row>
    <row r="4" spans="1:6" x14ac:dyDescent="0.25">
      <c r="A4" s="2" t="s">
        <v>4</v>
      </c>
      <c r="B4" s="5">
        <v>42475</v>
      </c>
      <c r="C4" s="4" t="s">
        <v>5</v>
      </c>
      <c r="D4" s="7">
        <v>31</v>
      </c>
      <c r="E4" s="2" t="s">
        <v>6</v>
      </c>
      <c r="F4" s="6">
        <v>42460</v>
      </c>
    </row>
    <row r="5" spans="1:6" x14ac:dyDescent="0.25">
      <c r="C5" s="4"/>
      <c r="E5" s="2" t="s">
        <v>7</v>
      </c>
      <c r="F5" s="6">
        <v>42444</v>
      </c>
    </row>
    <row r="6" spans="1:6" x14ac:dyDescent="0.25">
      <c r="C6" s="4"/>
      <c r="E6" s="2" t="s">
        <v>8</v>
      </c>
      <c r="F6" s="6">
        <v>42475</v>
      </c>
    </row>
    <row r="7" spans="1:6" x14ac:dyDescent="0.25">
      <c r="A7" s="8"/>
      <c r="B7" s="9"/>
      <c r="C7" s="8"/>
      <c r="D7" s="8"/>
      <c r="E7" s="10"/>
      <c r="F7" s="11"/>
    </row>
    <row r="8" spans="1:6" x14ac:dyDescent="0.25">
      <c r="A8" s="8"/>
      <c r="B8" s="8"/>
      <c r="C8" s="8"/>
      <c r="D8" s="8"/>
      <c r="E8" s="10"/>
      <c r="F8" s="11"/>
    </row>
    <row r="9" spans="1:6" x14ac:dyDescent="0.25">
      <c r="A9" s="12"/>
      <c r="B9" s="13" t="s">
        <v>9</v>
      </c>
      <c r="C9" s="13" t="s">
        <v>10</v>
      </c>
      <c r="D9" s="13" t="s">
        <v>11</v>
      </c>
      <c r="E9" s="13" t="s">
        <v>12</v>
      </c>
      <c r="F9" s="14" t="s">
        <v>13</v>
      </c>
    </row>
    <row r="10" spans="1:6" x14ac:dyDescent="0.25">
      <c r="A10" s="12" t="s">
        <v>14</v>
      </c>
      <c r="B10" s="15"/>
      <c r="C10" s="16">
        <v>1067817831.09</v>
      </c>
      <c r="D10" s="17">
        <v>377240513.05000001</v>
      </c>
      <c r="E10" s="18">
        <v>355913652.05000001</v>
      </c>
      <c r="F10" s="19">
        <v>0.34167710455974365</v>
      </c>
    </row>
    <row r="11" spans="1:6" x14ac:dyDescent="0.25">
      <c r="A11" s="12" t="s">
        <v>15</v>
      </c>
      <c r="B11" s="15"/>
      <c r="C11" s="20">
        <v>26151160.129999999</v>
      </c>
      <c r="D11" s="17">
        <v>5636946.1900000004</v>
      </c>
      <c r="E11" s="18">
        <v>5166652.04</v>
      </c>
      <c r="F11" s="19"/>
    </row>
    <row r="12" spans="1:6" x14ac:dyDescent="0.25">
      <c r="A12" s="12" t="s">
        <v>16</v>
      </c>
      <c r="B12" s="15"/>
      <c r="C12" s="21">
        <v>1041666670.96</v>
      </c>
      <c r="D12" s="17">
        <v>371603566.86000001</v>
      </c>
      <c r="E12" s="18">
        <v>350747000.00999999</v>
      </c>
      <c r="F12" s="19"/>
    </row>
    <row r="13" spans="1:6" x14ac:dyDescent="0.25">
      <c r="A13" s="12" t="s">
        <v>17</v>
      </c>
      <c r="B13" s="8"/>
      <c r="C13" s="21">
        <v>1041666670.96</v>
      </c>
      <c r="D13" s="17">
        <v>371603566.85999995</v>
      </c>
      <c r="E13" s="18">
        <v>350747000.00999993</v>
      </c>
      <c r="F13" s="19">
        <v>0.33671711862178666</v>
      </c>
    </row>
    <row r="14" spans="1:6" x14ac:dyDescent="0.25">
      <c r="A14" s="22" t="s">
        <v>18</v>
      </c>
      <c r="B14" s="23">
        <v>1.9E-3</v>
      </c>
      <c r="C14" s="20">
        <v>219000000</v>
      </c>
      <c r="D14" s="17">
        <v>0</v>
      </c>
      <c r="E14" s="18">
        <v>0</v>
      </c>
      <c r="F14" s="19">
        <v>0</v>
      </c>
    </row>
    <row r="15" spans="1:6" x14ac:dyDescent="0.25">
      <c r="A15" s="22" t="s">
        <v>19</v>
      </c>
      <c r="B15" s="23">
        <v>4.1999999999999997E-3</v>
      </c>
      <c r="C15" s="20">
        <v>330000000</v>
      </c>
      <c r="D15" s="17">
        <v>0</v>
      </c>
      <c r="E15" s="18">
        <v>0</v>
      </c>
      <c r="F15" s="19">
        <v>0</v>
      </c>
    </row>
    <row r="16" spans="1:6" x14ac:dyDescent="0.25">
      <c r="A16" s="22" t="s">
        <v>20</v>
      </c>
      <c r="B16" s="23">
        <v>7.1999999999999998E-3</v>
      </c>
      <c r="C16" s="20">
        <v>351000000</v>
      </c>
      <c r="D16" s="17">
        <v>229936895.90000001</v>
      </c>
      <c r="E16" s="18">
        <v>209080329.04999998</v>
      </c>
      <c r="F16" s="19">
        <v>0.5956704531339031</v>
      </c>
    </row>
    <row r="17" spans="1:6" x14ac:dyDescent="0.25">
      <c r="A17" s="22" t="s">
        <v>21</v>
      </c>
      <c r="B17" s="23">
        <v>1.34E-2</v>
      </c>
      <c r="C17" s="20">
        <v>100000000</v>
      </c>
      <c r="D17" s="17">
        <v>100000000</v>
      </c>
      <c r="E17" s="18">
        <v>100000000</v>
      </c>
      <c r="F17" s="19">
        <v>1</v>
      </c>
    </row>
    <row r="18" spans="1:6" x14ac:dyDescent="0.25">
      <c r="A18" s="22" t="s">
        <v>22</v>
      </c>
      <c r="B18" s="23">
        <v>0</v>
      </c>
      <c r="C18" s="20">
        <v>41666670.960000001</v>
      </c>
      <c r="D18" s="17">
        <v>41666670.960000001</v>
      </c>
      <c r="E18" s="18">
        <v>41666670.960000001</v>
      </c>
      <c r="F18" s="19">
        <v>1</v>
      </c>
    </row>
    <row r="19" spans="1:6" x14ac:dyDescent="0.25">
      <c r="A19" s="22"/>
      <c r="B19" s="24"/>
      <c r="C19" s="25"/>
      <c r="D19" s="25"/>
      <c r="E19" s="25"/>
      <c r="F19" s="26"/>
    </row>
    <row r="20" spans="1:6" x14ac:dyDescent="0.25">
      <c r="A20" s="22"/>
      <c r="B20" s="24"/>
      <c r="C20" s="25"/>
      <c r="D20" s="25"/>
      <c r="E20" s="25"/>
      <c r="F20" s="27"/>
    </row>
    <row r="21" spans="1:6" ht="30.75" x14ac:dyDescent="0.25">
      <c r="A21" s="22"/>
      <c r="B21" s="28" t="s">
        <v>23</v>
      </c>
      <c r="C21" s="29" t="s">
        <v>24</v>
      </c>
      <c r="D21" s="28" t="s">
        <v>25</v>
      </c>
      <c r="E21" s="28" t="s">
        <v>26</v>
      </c>
      <c r="F21" s="27"/>
    </row>
    <row r="22" spans="1:6" x14ac:dyDescent="0.25">
      <c r="A22" s="22" t="s">
        <v>18</v>
      </c>
      <c r="B22" s="17">
        <v>0</v>
      </c>
      <c r="C22" s="17">
        <v>0</v>
      </c>
      <c r="D22" s="30">
        <v>0</v>
      </c>
      <c r="E22" s="31">
        <v>0</v>
      </c>
      <c r="F22" s="27"/>
    </row>
    <row r="23" spans="1:6" x14ac:dyDescent="0.25">
      <c r="A23" s="22" t="s">
        <v>19</v>
      </c>
      <c r="B23" s="17">
        <v>0</v>
      </c>
      <c r="C23" s="17">
        <v>0</v>
      </c>
      <c r="D23" s="30">
        <v>0</v>
      </c>
      <c r="E23" s="31">
        <v>0</v>
      </c>
      <c r="F23" s="27"/>
    </row>
    <row r="24" spans="1:6" x14ac:dyDescent="0.25">
      <c r="A24" s="22" t="s">
        <v>20</v>
      </c>
      <c r="B24" s="17">
        <v>20856566.850000024</v>
      </c>
      <c r="C24" s="17">
        <v>137962.14000000001</v>
      </c>
      <c r="D24" s="30">
        <v>59.420418376068447</v>
      </c>
      <c r="E24" s="31">
        <v>0.39305452991452994</v>
      </c>
      <c r="F24" s="27"/>
    </row>
    <row r="25" spans="1:6" x14ac:dyDescent="0.25">
      <c r="A25" s="22" t="s">
        <v>21</v>
      </c>
      <c r="B25" s="17">
        <v>0</v>
      </c>
      <c r="C25" s="17">
        <v>111666.67</v>
      </c>
      <c r="D25" s="30">
        <v>0</v>
      </c>
      <c r="E25" s="31">
        <v>1.1166666999999999</v>
      </c>
      <c r="F25" s="27"/>
    </row>
    <row r="26" spans="1:6" x14ac:dyDescent="0.25">
      <c r="A26" s="22" t="s">
        <v>22</v>
      </c>
      <c r="B26" s="17">
        <v>0</v>
      </c>
      <c r="C26" s="17">
        <v>0</v>
      </c>
      <c r="D26" s="30">
        <v>0</v>
      </c>
      <c r="E26" s="31">
        <v>0</v>
      </c>
      <c r="F26" s="27"/>
    </row>
    <row r="27" spans="1:6" ht="16.5" thickBot="1" x14ac:dyDescent="0.3">
      <c r="A27" s="12" t="s">
        <v>27</v>
      </c>
      <c r="B27" s="32">
        <v>20856566.850000024</v>
      </c>
      <c r="C27" s="32">
        <v>249628.81</v>
      </c>
      <c r="D27" s="33"/>
      <c r="E27" s="25"/>
      <c r="F27" s="27"/>
    </row>
    <row r="28" spans="1:6" x14ac:dyDescent="0.25">
      <c r="B28" s="34"/>
      <c r="C28" s="34"/>
      <c r="D28" s="35"/>
      <c r="E28" s="34"/>
      <c r="F28" s="36"/>
    </row>
    <row r="29" spans="1:6" x14ac:dyDescent="0.25">
      <c r="A29" s="37"/>
      <c r="B29" s="38"/>
      <c r="C29" s="34"/>
      <c r="D29" s="34"/>
      <c r="E29" s="34"/>
      <c r="F29" s="36"/>
    </row>
    <row r="30" spans="1:6" x14ac:dyDescent="0.25">
      <c r="A30" s="2" t="s">
        <v>28</v>
      </c>
      <c r="E30" s="39"/>
    </row>
    <row r="31" spans="1:6" x14ac:dyDescent="0.25">
      <c r="E31" s="39"/>
      <c r="F31" s="40"/>
    </row>
    <row r="32" spans="1:6" x14ac:dyDescent="0.25">
      <c r="A32" s="37" t="s">
        <v>29</v>
      </c>
      <c r="F32" s="40"/>
    </row>
    <row r="33" spans="1:6" x14ac:dyDescent="0.25">
      <c r="A33" s="41" t="s">
        <v>30</v>
      </c>
      <c r="E33" s="42">
        <v>976799.99</v>
      </c>
      <c r="F33" s="43"/>
    </row>
    <row r="34" spans="1:6" x14ac:dyDescent="0.25">
      <c r="A34" s="41" t="s">
        <v>31</v>
      </c>
      <c r="E34" s="44">
        <v>0</v>
      </c>
      <c r="F34" s="43"/>
    </row>
    <row r="35" spans="1:6" x14ac:dyDescent="0.25">
      <c r="A35" s="37" t="s">
        <v>32</v>
      </c>
      <c r="E35" s="42">
        <v>976799.99</v>
      </c>
      <c r="F35" s="43"/>
    </row>
    <row r="36" spans="1:6" x14ac:dyDescent="0.25">
      <c r="E36" s="45"/>
      <c r="F36" s="43"/>
    </row>
    <row r="37" spans="1:6" x14ac:dyDescent="0.25">
      <c r="A37" s="37" t="s">
        <v>33</v>
      </c>
      <c r="E37" s="45"/>
      <c r="F37" s="43"/>
    </row>
    <row r="38" spans="1:6" x14ac:dyDescent="0.25">
      <c r="A38" s="41" t="s">
        <v>34</v>
      </c>
      <c r="E38" s="42">
        <v>21135340.289999999</v>
      </c>
      <c r="F38" s="43"/>
    </row>
    <row r="39" spans="1:6" x14ac:dyDescent="0.25">
      <c r="A39" s="41" t="s">
        <v>35</v>
      </c>
      <c r="E39" s="44">
        <v>0</v>
      </c>
      <c r="F39" s="43"/>
    </row>
    <row r="40" spans="1:6" x14ac:dyDescent="0.25">
      <c r="A40" s="37" t="s">
        <v>36</v>
      </c>
      <c r="E40" s="42">
        <v>21135340.289999999</v>
      </c>
      <c r="F40" s="43"/>
    </row>
    <row r="41" spans="1:6" x14ac:dyDescent="0.25">
      <c r="A41" s="41"/>
      <c r="E41" s="46"/>
      <c r="F41" s="43"/>
    </row>
    <row r="42" spans="1:6" x14ac:dyDescent="0.25">
      <c r="A42" s="37" t="s">
        <v>37</v>
      </c>
      <c r="E42" s="42">
        <v>208885.12</v>
      </c>
      <c r="F42" s="43"/>
    </row>
    <row r="43" spans="1:6" x14ac:dyDescent="0.25">
      <c r="A43" s="37" t="s">
        <v>38</v>
      </c>
      <c r="E43" s="42">
        <v>75001.95</v>
      </c>
      <c r="F43" s="43"/>
    </row>
    <row r="44" spans="1:6" x14ac:dyDescent="0.25">
      <c r="A44" s="37"/>
      <c r="E44" s="47"/>
      <c r="F44" s="43"/>
    </row>
    <row r="45" spans="1:6" ht="16.5" thickBot="1" x14ac:dyDescent="0.3">
      <c r="A45" s="2" t="s">
        <v>39</v>
      </c>
      <c r="E45" s="48">
        <v>22396027.349999998</v>
      </c>
      <c r="F45" s="43"/>
    </row>
    <row r="46" spans="1:6" ht="16.5" thickTop="1" x14ac:dyDescent="0.25">
      <c r="E46" s="49"/>
      <c r="F46" s="43"/>
    </row>
    <row r="47" spans="1:6" x14ac:dyDescent="0.25">
      <c r="A47" s="2" t="s">
        <v>40</v>
      </c>
      <c r="D47" s="50"/>
      <c r="E47" s="51"/>
      <c r="F47" s="43"/>
    </row>
    <row r="48" spans="1:6" x14ac:dyDescent="0.25">
      <c r="D48" s="52" t="s">
        <v>41</v>
      </c>
      <c r="E48" s="52" t="s">
        <v>42</v>
      </c>
      <c r="F48" s="43"/>
    </row>
    <row r="49" spans="1:6" x14ac:dyDescent="0.25">
      <c r="A49" s="37" t="s">
        <v>43</v>
      </c>
      <c r="D49" s="53">
        <v>31255</v>
      </c>
      <c r="E49" s="47">
        <v>371603566.86000001</v>
      </c>
      <c r="F49" s="43"/>
    </row>
    <row r="50" spans="1:6" x14ac:dyDescent="0.25">
      <c r="A50" s="37" t="s">
        <v>44</v>
      </c>
      <c r="D50" s="54"/>
      <c r="E50" s="44">
        <v>20856566.850000024</v>
      </c>
      <c r="F50" s="43"/>
    </row>
    <row r="51" spans="1:6" x14ac:dyDescent="0.25">
      <c r="A51" s="37"/>
      <c r="D51" s="55">
        <v>30367</v>
      </c>
      <c r="E51" s="56">
        <v>350747000.00999999</v>
      </c>
      <c r="F51" s="43"/>
    </row>
    <row r="52" spans="1:6" x14ac:dyDescent="0.25">
      <c r="F52" s="43"/>
    </row>
    <row r="53" spans="1:6" x14ac:dyDescent="0.25">
      <c r="A53" s="2" t="s">
        <v>45</v>
      </c>
      <c r="E53" s="50"/>
      <c r="F53" s="43"/>
    </row>
    <row r="54" spans="1:6" x14ac:dyDescent="0.25">
      <c r="F54" s="43"/>
    </row>
    <row r="55" spans="1:6" x14ac:dyDescent="0.25">
      <c r="A55" s="37" t="s">
        <v>39</v>
      </c>
      <c r="E55" s="57">
        <v>22396027.349999998</v>
      </c>
      <c r="F55" s="43"/>
    </row>
    <row r="56" spans="1:6" x14ac:dyDescent="0.25">
      <c r="A56" s="37" t="s">
        <v>46</v>
      </c>
      <c r="E56" s="57">
        <v>0</v>
      </c>
      <c r="F56" s="43"/>
    </row>
    <row r="57" spans="1:6" x14ac:dyDescent="0.25">
      <c r="A57" s="37" t="s">
        <v>47</v>
      </c>
      <c r="E57" s="58">
        <v>22396027.349999998</v>
      </c>
      <c r="F57" s="43"/>
    </row>
    <row r="58" spans="1:6" x14ac:dyDescent="0.25">
      <c r="F58" s="43"/>
    </row>
    <row r="59" spans="1:6" x14ac:dyDescent="0.25">
      <c r="A59" s="37" t="s">
        <v>48</v>
      </c>
      <c r="E59" s="34">
        <v>83361.16</v>
      </c>
      <c r="F59" s="43"/>
    </row>
    <row r="60" spans="1:6" x14ac:dyDescent="0.25">
      <c r="F60" s="43"/>
    </row>
    <row r="61" spans="1:6" x14ac:dyDescent="0.25">
      <c r="A61" s="37" t="s">
        <v>49</v>
      </c>
      <c r="F61" s="43"/>
    </row>
    <row r="62" spans="1:6" x14ac:dyDescent="0.25">
      <c r="A62" s="41" t="s">
        <v>50</v>
      </c>
      <c r="E62" s="57">
        <v>314367.09420833335</v>
      </c>
      <c r="F62" s="43"/>
    </row>
    <row r="63" spans="1:6" x14ac:dyDescent="0.25">
      <c r="A63" s="41" t="s">
        <v>51</v>
      </c>
      <c r="E63" s="57">
        <v>314367.09420833335</v>
      </c>
      <c r="F63" s="43"/>
    </row>
    <row r="64" spans="1:6" x14ac:dyDescent="0.25">
      <c r="A64" s="41" t="s">
        <v>52</v>
      </c>
      <c r="E64" s="58">
        <v>0</v>
      </c>
      <c r="F64" s="43"/>
    </row>
    <row r="65" spans="1:6" x14ac:dyDescent="0.25">
      <c r="F65" s="43"/>
    </row>
    <row r="66" spans="1:6" x14ac:dyDescent="0.25">
      <c r="A66" s="37" t="s">
        <v>53</v>
      </c>
      <c r="F66" s="43"/>
    </row>
    <row r="67" spans="1:6" x14ac:dyDescent="0.25">
      <c r="A67" s="41" t="s">
        <v>54</v>
      </c>
      <c r="F67" s="43"/>
    </row>
    <row r="68" spans="1:6" x14ac:dyDescent="0.25">
      <c r="A68" s="59" t="s">
        <v>55</v>
      </c>
      <c r="E68" s="57">
        <v>0</v>
      </c>
      <c r="F68" s="43"/>
    </row>
    <row r="69" spans="1:6" x14ac:dyDescent="0.25">
      <c r="A69" s="59" t="s">
        <v>56</v>
      </c>
      <c r="E69" s="57">
        <v>0</v>
      </c>
      <c r="F69" s="43"/>
    </row>
    <row r="70" spans="1:6" x14ac:dyDescent="0.25">
      <c r="A70" s="59" t="s">
        <v>57</v>
      </c>
      <c r="E70" s="57">
        <v>0</v>
      </c>
      <c r="F70" s="43"/>
    </row>
    <row r="71" spans="1:6" x14ac:dyDescent="0.25">
      <c r="A71" s="59"/>
      <c r="E71" s="57"/>
      <c r="F71" s="43"/>
    </row>
    <row r="72" spans="1:6" x14ac:dyDescent="0.25">
      <c r="A72" s="59" t="s">
        <v>58</v>
      </c>
      <c r="E72" s="57">
        <v>0</v>
      </c>
      <c r="F72" s="43"/>
    </row>
    <row r="73" spans="1:6" x14ac:dyDescent="0.25">
      <c r="A73" s="59" t="s">
        <v>59</v>
      </c>
      <c r="E73" s="57">
        <v>0</v>
      </c>
      <c r="F73" s="43"/>
    </row>
    <row r="74" spans="1:6" x14ac:dyDescent="0.25">
      <c r="F74" s="43"/>
    </row>
    <row r="75" spans="1:6" x14ac:dyDescent="0.25">
      <c r="A75" s="41" t="s">
        <v>60</v>
      </c>
      <c r="F75" s="43"/>
    </row>
    <row r="76" spans="1:6" x14ac:dyDescent="0.25">
      <c r="A76" s="59" t="s">
        <v>61</v>
      </c>
      <c r="E76" s="57">
        <v>0</v>
      </c>
      <c r="F76" s="43"/>
    </row>
    <row r="77" spans="1:6" x14ac:dyDescent="0.25">
      <c r="A77" s="59" t="s">
        <v>62</v>
      </c>
      <c r="E77" s="57">
        <v>0</v>
      </c>
      <c r="F77" s="43"/>
    </row>
    <row r="78" spans="1:6" x14ac:dyDescent="0.25">
      <c r="A78" s="59" t="s">
        <v>63</v>
      </c>
      <c r="E78" s="57">
        <v>0</v>
      </c>
      <c r="F78" s="43"/>
    </row>
    <row r="79" spans="1:6" x14ac:dyDescent="0.25">
      <c r="A79" s="59"/>
      <c r="E79" s="57"/>
      <c r="F79" s="43"/>
    </row>
    <row r="80" spans="1:6" x14ac:dyDescent="0.25">
      <c r="A80" s="59" t="s">
        <v>64</v>
      </c>
      <c r="E80" s="57">
        <v>0</v>
      </c>
      <c r="F80" s="43"/>
    </row>
    <row r="81" spans="1:6" x14ac:dyDescent="0.25">
      <c r="A81" s="59" t="s">
        <v>65</v>
      </c>
      <c r="E81" s="57">
        <v>0</v>
      </c>
      <c r="F81" s="43"/>
    </row>
    <row r="82" spans="1:6" x14ac:dyDescent="0.25">
      <c r="A82" s="59"/>
      <c r="F82" s="43"/>
    </row>
    <row r="83" spans="1:6" x14ac:dyDescent="0.25">
      <c r="A83" s="41" t="s">
        <v>66</v>
      </c>
      <c r="F83" s="43"/>
    </row>
    <row r="84" spans="1:6" x14ac:dyDescent="0.25">
      <c r="A84" s="59" t="s">
        <v>67</v>
      </c>
      <c r="E84" s="57">
        <v>0</v>
      </c>
      <c r="F84" s="43"/>
    </row>
    <row r="85" spans="1:6" x14ac:dyDescent="0.25">
      <c r="A85" s="59" t="s">
        <v>68</v>
      </c>
      <c r="E85" s="57">
        <v>0</v>
      </c>
      <c r="F85" s="43"/>
    </row>
    <row r="86" spans="1:6" x14ac:dyDescent="0.25">
      <c r="A86" s="59" t="s">
        <v>69</v>
      </c>
      <c r="E86" s="57">
        <v>137962.14000000001</v>
      </c>
      <c r="F86" s="43"/>
    </row>
    <row r="87" spans="1:6" x14ac:dyDescent="0.25">
      <c r="A87" s="59"/>
      <c r="E87" s="57"/>
      <c r="F87" s="43"/>
    </row>
    <row r="88" spans="1:6" x14ac:dyDescent="0.25">
      <c r="A88" s="59" t="s">
        <v>70</v>
      </c>
      <c r="E88" s="57">
        <v>137962.14000000001</v>
      </c>
      <c r="F88" s="43"/>
    </row>
    <row r="89" spans="1:6" x14ac:dyDescent="0.25">
      <c r="A89" s="59" t="s">
        <v>71</v>
      </c>
      <c r="E89" s="57">
        <v>0</v>
      </c>
      <c r="F89" s="43"/>
    </row>
    <row r="90" spans="1:6" x14ac:dyDescent="0.25">
      <c r="F90" s="43"/>
    </row>
    <row r="91" spans="1:6" x14ac:dyDescent="0.25">
      <c r="A91" s="41" t="s">
        <v>72</v>
      </c>
      <c r="F91" s="43"/>
    </row>
    <row r="92" spans="1:6" x14ac:dyDescent="0.25">
      <c r="A92" s="59" t="s">
        <v>73</v>
      </c>
      <c r="E92" s="57">
        <v>0</v>
      </c>
      <c r="F92" s="43"/>
    </row>
    <row r="93" spans="1:6" x14ac:dyDescent="0.25">
      <c r="A93" s="59" t="s">
        <v>74</v>
      </c>
      <c r="E93" s="57">
        <v>0</v>
      </c>
      <c r="F93" s="43"/>
    </row>
    <row r="94" spans="1:6" x14ac:dyDescent="0.25">
      <c r="A94" s="59" t="s">
        <v>75</v>
      </c>
      <c r="E94" s="57">
        <v>111666.67</v>
      </c>
      <c r="F94" s="43"/>
    </row>
    <row r="95" spans="1:6" x14ac:dyDescent="0.25">
      <c r="A95" s="59"/>
      <c r="E95" s="57"/>
      <c r="F95" s="43"/>
    </row>
    <row r="96" spans="1:6" x14ac:dyDescent="0.25">
      <c r="A96" s="59" t="s">
        <v>76</v>
      </c>
      <c r="E96" s="57">
        <v>111666.67</v>
      </c>
      <c r="F96" s="43"/>
    </row>
    <row r="97" spans="1:6" x14ac:dyDescent="0.25">
      <c r="A97" s="59" t="s">
        <v>77</v>
      </c>
      <c r="E97" s="57">
        <v>0</v>
      </c>
      <c r="F97" s="43"/>
    </row>
    <row r="98" spans="1:6" x14ac:dyDescent="0.25">
      <c r="A98" s="59"/>
      <c r="E98" s="34"/>
      <c r="F98" s="43"/>
    </row>
    <row r="99" spans="1:6" x14ac:dyDescent="0.25">
      <c r="A99" s="41" t="s">
        <v>78</v>
      </c>
      <c r="F99" s="43"/>
    </row>
    <row r="100" spans="1:6" x14ac:dyDescent="0.25">
      <c r="A100" s="59" t="s">
        <v>79</v>
      </c>
      <c r="E100" s="58">
        <v>249628.81</v>
      </c>
      <c r="F100" s="43"/>
    </row>
    <row r="101" spans="1:6" x14ac:dyDescent="0.25">
      <c r="A101" s="59" t="s">
        <v>80</v>
      </c>
      <c r="E101" s="58">
        <v>249628.81</v>
      </c>
      <c r="F101" s="43"/>
    </row>
    <row r="102" spans="1:6" x14ac:dyDescent="0.25">
      <c r="A102" s="59" t="s">
        <v>81</v>
      </c>
      <c r="E102" s="58">
        <v>0</v>
      </c>
      <c r="F102" s="43"/>
    </row>
    <row r="103" spans="1:6" x14ac:dyDescent="0.25">
      <c r="A103" s="59" t="s">
        <v>82</v>
      </c>
      <c r="E103" s="58">
        <v>0</v>
      </c>
      <c r="F103" s="43"/>
    </row>
    <row r="104" spans="1:6" x14ac:dyDescent="0.25">
      <c r="F104" s="43"/>
    </row>
    <row r="105" spans="1:6" x14ac:dyDescent="0.25">
      <c r="A105" s="37" t="s">
        <v>83</v>
      </c>
      <c r="E105" s="60">
        <v>21748670.285791669</v>
      </c>
      <c r="F105" s="43"/>
    </row>
    <row r="106" spans="1:6" x14ac:dyDescent="0.25">
      <c r="A106" s="41"/>
      <c r="F106" s="43"/>
    </row>
    <row r="107" spans="1:6" x14ac:dyDescent="0.25">
      <c r="A107" s="37" t="s">
        <v>84</v>
      </c>
      <c r="E107" s="61">
        <v>20856566.850000024</v>
      </c>
      <c r="F107" s="43"/>
    </row>
    <row r="108" spans="1:6" x14ac:dyDescent="0.25">
      <c r="A108" s="37"/>
      <c r="F108" s="43"/>
    </row>
    <row r="109" spans="1:6" x14ac:dyDescent="0.25">
      <c r="A109" s="41" t="s">
        <v>85</v>
      </c>
      <c r="E109" s="57">
        <v>0</v>
      </c>
      <c r="F109" s="43"/>
    </row>
    <row r="110" spans="1:6" x14ac:dyDescent="0.25">
      <c r="A110" s="41" t="s">
        <v>86</v>
      </c>
      <c r="E110" s="62">
        <v>20856566.850000024</v>
      </c>
      <c r="F110" s="43"/>
    </row>
    <row r="111" spans="1:6" x14ac:dyDescent="0.25">
      <c r="A111" s="41" t="s">
        <v>87</v>
      </c>
      <c r="E111" s="58">
        <v>0</v>
      </c>
      <c r="F111" s="43"/>
    </row>
    <row r="112" spans="1:6" x14ac:dyDescent="0.25">
      <c r="A112" s="41"/>
      <c r="E112" s="60"/>
      <c r="F112" s="43"/>
    </row>
    <row r="113" spans="1:6" x14ac:dyDescent="0.25">
      <c r="A113" s="37" t="s">
        <v>88</v>
      </c>
      <c r="E113" s="58">
        <v>0</v>
      </c>
      <c r="F113" s="43"/>
    </row>
    <row r="114" spans="1:6" x14ac:dyDescent="0.25">
      <c r="A114" s="37"/>
      <c r="E114" s="63"/>
      <c r="F114" s="43"/>
    </row>
    <row r="115" spans="1:6" x14ac:dyDescent="0.25">
      <c r="A115" s="41" t="s">
        <v>89</v>
      </c>
      <c r="E115" s="57">
        <v>0</v>
      </c>
      <c r="F115" s="43"/>
    </row>
    <row r="116" spans="1:6" x14ac:dyDescent="0.25">
      <c r="A116" s="41" t="s">
        <v>90</v>
      </c>
      <c r="E116" s="58">
        <v>0</v>
      </c>
      <c r="F116" s="43"/>
    </row>
    <row r="117" spans="1:6" x14ac:dyDescent="0.25">
      <c r="A117" s="41" t="s">
        <v>91</v>
      </c>
      <c r="E117" s="58">
        <v>0</v>
      </c>
      <c r="F117" s="43"/>
    </row>
    <row r="118" spans="1:6" x14ac:dyDescent="0.25">
      <c r="A118" s="41"/>
      <c r="E118" s="60"/>
      <c r="F118" s="43"/>
    </row>
    <row r="119" spans="1:6" x14ac:dyDescent="0.25">
      <c r="A119" s="37" t="s">
        <v>92</v>
      </c>
      <c r="E119" s="58">
        <v>892103.4357916452</v>
      </c>
      <c r="F119" s="43"/>
    </row>
    <row r="120" spans="1:6" x14ac:dyDescent="0.25">
      <c r="A120" s="41" t="s">
        <v>93</v>
      </c>
      <c r="E120" s="57">
        <v>0</v>
      </c>
      <c r="F120" s="43"/>
    </row>
    <row r="121" spans="1:6" x14ac:dyDescent="0.25">
      <c r="A121" s="37" t="s">
        <v>94</v>
      </c>
      <c r="E121" s="58">
        <v>892103.4357916452</v>
      </c>
      <c r="F121" s="43"/>
    </row>
    <row r="122" spans="1:6" x14ac:dyDescent="0.25">
      <c r="F122" s="43"/>
    </row>
    <row r="123" spans="1:6" x14ac:dyDescent="0.25">
      <c r="A123" s="2" t="s">
        <v>95</v>
      </c>
      <c r="F123" s="43"/>
    </row>
    <row r="124" spans="1:6" x14ac:dyDescent="0.25">
      <c r="F124" s="43"/>
    </row>
    <row r="125" spans="1:6" x14ac:dyDescent="0.25">
      <c r="A125" s="37" t="s">
        <v>96</v>
      </c>
      <c r="E125" s="57">
        <v>0</v>
      </c>
      <c r="F125" s="43"/>
    </row>
    <row r="126" spans="1:6" x14ac:dyDescent="0.25">
      <c r="A126" s="37" t="s">
        <v>97</v>
      </c>
      <c r="E126" s="64">
        <v>0</v>
      </c>
      <c r="F126" s="43"/>
    </row>
    <row r="127" spans="1:6" x14ac:dyDescent="0.25">
      <c r="A127" s="37" t="s">
        <v>98</v>
      </c>
      <c r="E127" s="58">
        <v>0</v>
      </c>
      <c r="F127" s="43"/>
    </row>
    <row r="128" spans="1:6" x14ac:dyDescent="0.25">
      <c r="A128" s="37"/>
      <c r="E128" s="60"/>
      <c r="F128" s="43"/>
    </row>
    <row r="129" spans="1:6" x14ac:dyDescent="0.25">
      <c r="A129" s="37"/>
      <c r="E129" s="60"/>
      <c r="F129" s="43"/>
    </row>
    <row r="130" spans="1:6" x14ac:dyDescent="0.25">
      <c r="F130" s="43"/>
    </row>
    <row r="131" spans="1:6" x14ac:dyDescent="0.25">
      <c r="A131" s="2" t="s">
        <v>99</v>
      </c>
      <c r="F131" s="43"/>
    </row>
    <row r="132" spans="1:6" x14ac:dyDescent="0.25">
      <c r="F132" s="43"/>
    </row>
    <row r="133" spans="1:6" x14ac:dyDescent="0.25">
      <c r="A133" s="37" t="s">
        <v>100</v>
      </c>
      <c r="E133" s="58">
        <v>2604166.67</v>
      </c>
      <c r="F133" s="43"/>
    </row>
    <row r="134" spans="1:6" x14ac:dyDescent="0.25">
      <c r="A134" s="37" t="s">
        <v>101</v>
      </c>
      <c r="E134" s="58">
        <v>2604166.67</v>
      </c>
      <c r="F134" s="65"/>
    </row>
    <row r="135" spans="1:6" x14ac:dyDescent="0.25">
      <c r="A135" s="37" t="s">
        <v>102</v>
      </c>
      <c r="E135" s="57">
        <v>2604166.67</v>
      </c>
      <c r="F135" s="43"/>
    </row>
    <row r="136" spans="1:6" x14ac:dyDescent="0.25">
      <c r="A136" s="66" t="s">
        <v>103</v>
      </c>
      <c r="B136" s="66"/>
      <c r="C136" s="66"/>
      <c r="D136" s="66"/>
      <c r="E136" s="57">
        <v>0</v>
      </c>
    </row>
    <row r="137" spans="1:6" x14ac:dyDescent="0.25">
      <c r="A137" s="37" t="s">
        <v>104</v>
      </c>
      <c r="E137" s="58">
        <v>2604166.67</v>
      </c>
      <c r="F137" s="43"/>
    </row>
    <row r="138" spans="1:6" x14ac:dyDescent="0.25">
      <c r="F138" s="43"/>
    </row>
    <row r="139" spans="1:6" x14ac:dyDescent="0.25">
      <c r="A139" s="37" t="s">
        <v>105</v>
      </c>
      <c r="D139" s="67"/>
      <c r="E139" s="60">
        <v>2604166.67</v>
      </c>
      <c r="F139" s="43"/>
    </row>
    <row r="140" spans="1:6" x14ac:dyDescent="0.25">
      <c r="F140" s="43"/>
    </row>
    <row r="141" spans="1:6" x14ac:dyDescent="0.25">
      <c r="A141" s="2" t="s">
        <v>106</v>
      </c>
      <c r="F141" s="43"/>
    </row>
    <row r="142" spans="1:6" x14ac:dyDescent="0.25">
      <c r="F142" s="43"/>
    </row>
    <row r="143" spans="1:6" x14ac:dyDescent="0.25">
      <c r="A143" s="37" t="s">
        <v>107</v>
      </c>
      <c r="E143" s="68">
        <v>3.0973240999999999E-2</v>
      </c>
      <c r="F143" s="43"/>
    </row>
    <row r="144" spans="1:6" x14ac:dyDescent="0.25">
      <c r="A144" s="37" t="s">
        <v>108</v>
      </c>
      <c r="E144" s="69">
        <v>32.965356</v>
      </c>
      <c r="F144" s="43"/>
    </row>
    <row r="145" spans="1:6" x14ac:dyDescent="0.25">
      <c r="F145" s="43"/>
    </row>
    <row r="146" spans="1:6" x14ac:dyDescent="0.25">
      <c r="D146" s="52" t="s">
        <v>42</v>
      </c>
      <c r="E146" s="52" t="s">
        <v>41</v>
      </c>
      <c r="F146" s="43"/>
    </row>
    <row r="147" spans="1:6" x14ac:dyDescent="0.25">
      <c r="A147" s="37" t="s">
        <v>109</v>
      </c>
      <c r="D147" s="58">
        <v>191520.71</v>
      </c>
      <c r="E147" s="2">
        <v>19</v>
      </c>
      <c r="F147" s="70"/>
    </row>
    <row r="148" spans="1:6" x14ac:dyDescent="0.25">
      <c r="A148" s="37" t="s">
        <v>110</v>
      </c>
      <c r="D148" s="64">
        <v>208885.12</v>
      </c>
      <c r="F148" s="43"/>
    </row>
    <row r="149" spans="1:6" x14ac:dyDescent="0.25">
      <c r="A149" s="2" t="s">
        <v>111</v>
      </c>
      <c r="D149" s="60">
        <v>-17364.410000000003</v>
      </c>
    </row>
    <row r="150" spans="1:6" x14ac:dyDescent="0.25">
      <c r="A150" s="37" t="s">
        <v>112</v>
      </c>
      <c r="D150" s="58">
        <v>377240513.05000001</v>
      </c>
      <c r="F150" s="70"/>
    </row>
    <row r="151" spans="1:6" x14ac:dyDescent="0.25">
      <c r="F151" s="70"/>
    </row>
    <row r="152" spans="1:6" x14ac:dyDescent="0.25">
      <c r="A152" s="37" t="s">
        <v>113</v>
      </c>
      <c r="D152" s="71">
        <v>2.5601401999999999E-3</v>
      </c>
      <c r="F152" s="70"/>
    </row>
    <row r="153" spans="1:6" x14ac:dyDescent="0.25">
      <c r="A153" s="37" t="s">
        <v>114</v>
      </c>
      <c r="D153" s="71">
        <v>3.7099497E-3</v>
      </c>
      <c r="F153" s="70"/>
    </row>
    <row r="154" spans="1:6" x14ac:dyDescent="0.25">
      <c r="A154" s="37" t="s">
        <v>115</v>
      </c>
      <c r="D154" s="71">
        <v>3.4829471000000002E-3</v>
      </c>
      <c r="F154" s="70"/>
    </row>
    <row r="155" spans="1:6" x14ac:dyDescent="0.25">
      <c r="A155" s="37" t="s">
        <v>116</v>
      </c>
      <c r="D155" s="71">
        <v>-5.5236092835125048E-4</v>
      </c>
      <c r="F155" s="43"/>
    </row>
    <row r="156" spans="1:6" x14ac:dyDescent="0.25">
      <c r="A156" s="37" t="s">
        <v>117</v>
      </c>
      <c r="D156" s="68">
        <v>2.3001690179121873E-3</v>
      </c>
      <c r="F156" s="43"/>
    </row>
    <row r="157" spans="1:6" x14ac:dyDescent="0.25">
      <c r="A157" s="37"/>
      <c r="F157" s="43"/>
    </row>
    <row r="158" spans="1:6" x14ac:dyDescent="0.25">
      <c r="A158" s="37" t="s">
        <v>118</v>
      </c>
      <c r="D158" s="60">
        <v>4193046.0199999996</v>
      </c>
      <c r="F158" s="43"/>
    </row>
    <row r="159" spans="1:6" x14ac:dyDescent="0.25">
      <c r="A159" s="37"/>
      <c r="F159" s="43"/>
    </row>
    <row r="160" spans="1:6" ht="30.75" x14ac:dyDescent="0.25">
      <c r="A160" s="37" t="s">
        <v>119</v>
      </c>
      <c r="D160" s="52" t="s">
        <v>42</v>
      </c>
      <c r="E160" s="52" t="s">
        <v>41</v>
      </c>
      <c r="F160" s="72" t="s">
        <v>120</v>
      </c>
    </row>
    <row r="161" spans="1:6" x14ac:dyDescent="0.25">
      <c r="A161" s="41" t="s">
        <v>121</v>
      </c>
      <c r="D161" s="57">
        <v>2271671.2999999998</v>
      </c>
      <c r="E161" s="73">
        <v>190</v>
      </c>
      <c r="F161" s="74">
        <v>6.3826472710882898E-3</v>
      </c>
    </row>
    <row r="162" spans="1:6" x14ac:dyDescent="0.25">
      <c r="A162" s="41" t="s">
        <v>122</v>
      </c>
      <c r="D162" s="57">
        <v>667229.80000000005</v>
      </c>
      <c r="E162" s="73">
        <v>46</v>
      </c>
      <c r="F162" s="74">
        <v>1.874695719472613E-3</v>
      </c>
    </row>
    <row r="163" spans="1:6" x14ac:dyDescent="0.25">
      <c r="A163" s="41" t="s">
        <v>123</v>
      </c>
      <c r="D163" s="57">
        <v>30216.95</v>
      </c>
      <c r="E163" s="73">
        <v>7</v>
      </c>
      <c r="F163" s="74">
        <v>8.4899665483343184E-5</v>
      </c>
    </row>
    <row r="164" spans="1:6" x14ac:dyDescent="0.25">
      <c r="A164" s="41" t="s">
        <v>124</v>
      </c>
      <c r="D164" s="75">
        <v>0</v>
      </c>
      <c r="E164" s="76">
        <v>0</v>
      </c>
      <c r="F164" s="77">
        <v>0</v>
      </c>
    </row>
    <row r="165" spans="1:6" x14ac:dyDescent="0.25">
      <c r="A165" s="37" t="s">
        <v>125</v>
      </c>
      <c r="D165" s="57">
        <v>2969118.05</v>
      </c>
      <c r="E165" s="73">
        <v>243</v>
      </c>
      <c r="F165" s="78">
        <v>8.3422426560442464E-3</v>
      </c>
    </row>
    <row r="166" spans="1:6" x14ac:dyDescent="0.25">
      <c r="D166" s="71"/>
      <c r="E166" s="71"/>
      <c r="F166" s="70"/>
    </row>
    <row r="167" spans="1:6" x14ac:dyDescent="0.25">
      <c r="A167" s="37"/>
      <c r="D167" s="79"/>
      <c r="E167" s="79"/>
      <c r="F167" s="70"/>
    </row>
    <row r="168" spans="1:6" x14ac:dyDescent="0.25">
      <c r="A168" s="37" t="s">
        <v>126</v>
      </c>
      <c r="F168" s="70"/>
    </row>
    <row r="169" spans="1:6" x14ac:dyDescent="0.25">
      <c r="A169" s="37" t="s">
        <v>127</v>
      </c>
      <c r="D169" s="71">
        <v>2.4122026999999998E-3</v>
      </c>
      <c r="E169" s="71">
        <v>2.2661154000000001E-3</v>
      </c>
      <c r="F169" s="70"/>
    </row>
    <row r="170" spans="1:6" x14ac:dyDescent="0.25">
      <c r="A170" s="37" t="s">
        <v>128</v>
      </c>
      <c r="D170" s="71">
        <v>2.4984429999999999E-3</v>
      </c>
      <c r="E170" s="71">
        <v>2.3766338999999998E-3</v>
      </c>
      <c r="F170" s="70"/>
    </row>
    <row r="171" spans="1:6" x14ac:dyDescent="0.25">
      <c r="A171" s="37" t="s">
        <v>129</v>
      </c>
      <c r="D171" s="71">
        <v>1.8893206999999999E-3</v>
      </c>
      <c r="E171" s="71">
        <v>1.9196928E-3</v>
      </c>
      <c r="F171" s="70"/>
    </row>
    <row r="172" spans="1:6" x14ac:dyDescent="0.25">
      <c r="A172" s="37" t="s">
        <v>130</v>
      </c>
      <c r="D172" s="71">
        <v>1.9595953849559562E-3</v>
      </c>
      <c r="E172" s="71">
        <v>1.7453156386867323E-3</v>
      </c>
      <c r="F172" s="43"/>
    </row>
    <row r="173" spans="1:6" x14ac:dyDescent="0.25">
      <c r="A173" s="37" t="s">
        <v>131</v>
      </c>
      <c r="D173" s="71">
        <v>2.1898904462389888E-3</v>
      </c>
      <c r="E173" s="71">
        <v>2.0769394346716831E-3</v>
      </c>
      <c r="F173" s="43"/>
    </row>
    <row r="174" spans="1:6" x14ac:dyDescent="0.25">
      <c r="F174" s="43"/>
    </row>
    <row r="175" spans="1:6" x14ac:dyDescent="0.25">
      <c r="A175" s="2" t="s">
        <v>132</v>
      </c>
      <c r="F175" s="43"/>
    </row>
    <row r="176" spans="1:6" x14ac:dyDescent="0.25">
      <c r="F176" s="43"/>
    </row>
    <row r="177" spans="1:6" x14ac:dyDescent="0.25">
      <c r="A177" s="37" t="s">
        <v>133</v>
      </c>
      <c r="F177" s="43"/>
    </row>
    <row r="178" spans="1:6" x14ac:dyDescent="0.25">
      <c r="A178" s="37" t="s">
        <v>134</v>
      </c>
      <c r="E178" s="45"/>
      <c r="F178" s="43"/>
    </row>
    <row r="179" spans="1:6" x14ac:dyDescent="0.25">
      <c r="A179" s="37" t="s">
        <v>135</v>
      </c>
      <c r="E179" s="80" t="s">
        <v>136</v>
      </c>
      <c r="F179" s="43"/>
    </row>
    <row r="180" spans="1:6" x14ac:dyDescent="0.25">
      <c r="A180" s="37"/>
      <c r="E180" s="80"/>
      <c r="F180" s="43"/>
    </row>
    <row r="181" spans="1:6" x14ac:dyDescent="0.25">
      <c r="A181" s="37" t="s">
        <v>137</v>
      </c>
      <c r="E181" s="63"/>
      <c r="F181" s="43"/>
    </row>
    <row r="182" spans="1:6" x14ac:dyDescent="0.25">
      <c r="A182" s="37" t="s">
        <v>138</v>
      </c>
      <c r="E182" s="63"/>
      <c r="F182" s="43"/>
    </row>
    <row r="183" spans="1:6" x14ac:dyDescent="0.25">
      <c r="A183" s="37" t="s">
        <v>139</v>
      </c>
      <c r="E183" s="80"/>
      <c r="F183" s="43"/>
    </row>
    <row r="184" spans="1:6" x14ac:dyDescent="0.25">
      <c r="A184" s="37" t="s">
        <v>140</v>
      </c>
      <c r="E184" s="80" t="s">
        <v>136</v>
      </c>
      <c r="F184" s="43"/>
    </row>
    <row r="185" spans="1:6" x14ac:dyDescent="0.25">
      <c r="A185" s="37"/>
      <c r="E185" s="63"/>
      <c r="F185" s="43"/>
    </row>
    <row r="186" spans="1:6" x14ac:dyDescent="0.25">
      <c r="A186" s="37" t="s">
        <v>141</v>
      </c>
      <c r="E186" s="63"/>
      <c r="F186" s="43"/>
    </row>
    <row r="187" spans="1:6" x14ac:dyDescent="0.25">
      <c r="A187" s="37" t="s">
        <v>142</v>
      </c>
      <c r="E187" s="80" t="s">
        <v>136</v>
      </c>
      <c r="F187" s="43"/>
    </row>
    <row r="188" spans="1:6" x14ac:dyDescent="0.25">
      <c r="A188" s="37"/>
      <c r="E188" s="63"/>
      <c r="F188" s="43"/>
    </row>
    <row r="189" spans="1:6" x14ac:dyDescent="0.25">
      <c r="A189" s="37" t="s">
        <v>143</v>
      </c>
      <c r="E189" s="63"/>
      <c r="F189" s="43"/>
    </row>
    <row r="190" spans="1:6" x14ac:dyDescent="0.25">
      <c r="A190" s="37" t="s">
        <v>144</v>
      </c>
      <c r="E190" s="80" t="s">
        <v>136</v>
      </c>
      <c r="F190" s="43"/>
    </row>
    <row r="191" spans="1:6" x14ac:dyDescent="0.25">
      <c r="A191" s="37"/>
      <c r="E191" s="63"/>
      <c r="F191" s="43"/>
    </row>
    <row r="192" spans="1:6" x14ac:dyDescent="0.25">
      <c r="A192" s="37" t="s">
        <v>145</v>
      </c>
      <c r="E192" s="63"/>
      <c r="F192" s="43"/>
    </row>
    <row r="193" spans="1:6" x14ac:dyDescent="0.25">
      <c r="A193" s="37" t="s">
        <v>146</v>
      </c>
      <c r="E193" s="80" t="s">
        <v>136</v>
      </c>
      <c r="F193" s="43"/>
    </row>
    <row r="194" spans="1:6" x14ac:dyDescent="0.25">
      <c r="A194" s="37"/>
      <c r="E194" s="80"/>
      <c r="F194" s="43"/>
    </row>
    <row r="195" spans="1:6" x14ac:dyDescent="0.25">
      <c r="A195" s="37" t="s">
        <v>147</v>
      </c>
      <c r="E195" s="63"/>
    </row>
    <row r="196" spans="1:6" x14ac:dyDescent="0.25">
      <c r="A196" s="37" t="s">
        <v>148</v>
      </c>
      <c r="E196" s="80" t="s">
        <v>136</v>
      </c>
      <c r="F196" s="40"/>
    </row>
    <row r="199" spans="1:6" x14ac:dyDescent="0.25">
      <c r="F199" s="40"/>
    </row>
    <row r="200" spans="1:6" x14ac:dyDescent="0.25">
      <c r="F200" s="40"/>
    </row>
    <row r="201" spans="1:6" x14ac:dyDescent="0.25">
      <c r="F201" s="40"/>
    </row>
    <row r="202" spans="1:6" x14ac:dyDescent="0.25">
      <c r="F202" s="40"/>
    </row>
    <row r="203" spans="1:6" x14ac:dyDescent="0.25">
      <c r="F203" s="40"/>
    </row>
    <row r="204" spans="1:6" x14ac:dyDescent="0.25">
      <c r="F204" s="40"/>
    </row>
    <row r="205" spans="1:6" x14ac:dyDescent="0.25">
      <c r="F205" s="40"/>
    </row>
    <row r="206" spans="1:6" x14ac:dyDescent="0.25">
      <c r="F206" s="40"/>
    </row>
    <row r="207" spans="1:6" x14ac:dyDescent="0.25">
      <c r="F207" s="40"/>
    </row>
    <row r="208" spans="1:6" x14ac:dyDescent="0.25">
      <c r="F208" s="40"/>
    </row>
    <row r="209" spans="6:6" x14ac:dyDescent="0.25">
      <c r="F209" s="40"/>
    </row>
    <row r="210" spans="6:6" x14ac:dyDescent="0.25">
      <c r="F210" s="40"/>
    </row>
    <row r="211" spans="6:6" x14ac:dyDescent="0.25">
      <c r="F211" s="40"/>
    </row>
    <row r="212" spans="6:6" x14ac:dyDescent="0.25">
      <c r="F212" s="40"/>
    </row>
    <row r="213" spans="6:6" x14ac:dyDescent="0.25">
      <c r="F213" s="40"/>
    </row>
    <row r="214" spans="6:6" x14ac:dyDescent="0.25">
      <c r="F214" s="40"/>
    </row>
    <row r="215" spans="6:6" x14ac:dyDescent="0.25">
      <c r="F215" s="40"/>
    </row>
    <row r="216" spans="6:6" x14ac:dyDescent="0.25">
      <c r="F216" s="40"/>
    </row>
    <row r="217" spans="6:6" x14ac:dyDescent="0.25">
      <c r="F217" s="40"/>
    </row>
    <row r="218" spans="6:6" x14ac:dyDescent="0.25">
      <c r="F218" s="40"/>
    </row>
    <row r="219" spans="6:6" x14ac:dyDescent="0.25">
      <c r="F219" s="40"/>
    </row>
    <row r="220" spans="6:6" x14ac:dyDescent="0.25">
      <c r="F220" s="40"/>
    </row>
    <row r="221" spans="6:6" x14ac:dyDescent="0.25">
      <c r="F221" s="40"/>
    </row>
    <row r="222" spans="6:6" x14ac:dyDescent="0.25">
      <c r="F222" s="40"/>
    </row>
    <row r="223" spans="6:6" x14ac:dyDescent="0.25">
      <c r="F223" s="40"/>
    </row>
    <row r="224" spans="6:6" x14ac:dyDescent="0.25">
      <c r="F224" s="40"/>
    </row>
    <row r="225" spans="6:6" x14ac:dyDescent="0.25">
      <c r="F225" s="40"/>
    </row>
    <row r="226" spans="6:6" x14ac:dyDescent="0.25">
      <c r="F226" s="40"/>
    </row>
    <row r="227" spans="6:6" x14ac:dyDescent="0.25">
      <c r="F227" s="40"/>
    </row>
    <row r="228" spans="6:6" x14ac:dyDescent="0.25">
      <c r="F228" s="40"/>
    </row>
    <row r="229" spans="6:6" x14ac:dyDescent="0.25">
      <c r="F229" s="40"/>
    </row>
    <row r="230" spans="6:6" x14ac:dyDescent="0.25">
      <c r="F230" s="40"/>
    </row>
    <row r="231" spans="6:6" x14ac:dyDescent="0.25">
      <c r="F231" s="40"/>
    </row>
    <row r="232" spans="6:6" x14ac:dyDescent="0.25">
      <c r="F232" s="40"/>
    </row>
    <row r="233" spans="6:6" x14ac:dyDescent="0.25">
      <c r="F233" s="40"/>
    </row>
    <row r="234" spans="6:6" x14ac:dyDescent="0.25">
      <c r="F234" s="40"/>
    </row>
    <row r="235" spans="6:6" x14ac:dyDescent="0.25">
      <c r="F235" s="40"/>
    </row>
    <row r="236" spans="6:6" x14ac:dyDescent="0.25">
      <c r="F236" s="40"/>
    </row>
    <row r="237" spans="6:6" x14ac:dyDescent="0.25">
      <c r="F237" s="40"/>
    </row>
    <row r="238" spans="6:6" x14ac:dyDescent="0.25">
      <c r="F238" s="40"/>
    </row>
    <row r="239" spans="6:6" x14ac:dyDescent="0.25">
      <c r="F239" s="40"/>
    </row>
    <row r="240" spans="6:6" x14ac:dyDescent="0.25">
      <c r="F240" s="40"/>
    </row>
    <row r="241" spans="6:6" x14ac:dyDescent="0.25">
      <c r="F241" s="40"/>
    </row>
    <row r="242" spans="6:6" x14ac:dyDescent="0.25">
      <c r="F242" s="40"/>
    </row>
    <row r="243" spans="6:6" x14ac:dyDescent="0.25">
      <c r="F243" s="40"/>
    </row>
    <row r="244" spans="6:6" x14ac:dyDescent="0.25">
      <c r="F244" s="40"/>
    </row>
    <row r="245" spans="6:6" x14ac:dyDescent="0.25">
      <c r="F245" s="40"/>
    </row>
    <row r="246" spans="6:6" x14ac:dyDescent="0.25">
      <c r="F246" s="40"/>
    </row>
    <row r="247" spans="6:6" x14ac:dyDescent="0.25">
      <c r="F247" s="40"/>
    </row>
    <row r="248" spans="6:6" x14ac:dyDescent="0.25">
      <c r="F248" s="40"/>
    </row>
    <row r="249" spans="6:6" x14ac:dyDescent="0.25">
      <c r="F249" s="40"/>
    </row>
    <row r="250" spans="6:6" x14ac:dyDescent="0.25">
      <c r="F250" s="40"/>
    </row>
    <row r="251" spans="6:6" x14ac:dyDescent="0.25">
      <c r="F251" s="40"/>
    </row>
    <row r="252" spans="6:6" x14ac:dyDescent="0.25">
      <c r="F252" s="40"/>
    </row>
    <row r="253" spans="6:6" x14ac:dyDescent="0.25">
      <c r="F253" s="40"/>
    </row>
    <row r="254" spans="6:6" x14ac:dyDescent="0.25">
      <c r="F254" s="40"/>
    </row>
    <row r="255" spans="6:6" x14ac:dyDescent="0.25">
      <c r="F255" s="40"/>
    </row>
    <row r="256" spans="6:6" x14ac:dyDescent="0.25">
      <c r="F256" s="40"/>
    </row>
    <row r="257" spans="6:6" x14ac:dyDescent="0.25">
      <c r="F257" s="40"/>
    </row>
    <row r="258" spans="6:6" x14ac:dyDescent="0.25">
      <c r="F258" s="40"/>
    </row>
    <row r="259" spans="6:6" x14ac:dyDescent="0.25">
      <c r="F259" s="40"/>
    </row>
    <row r="260" spans="6:6" x14ac:dyDescent="0.25">
      <c r="F260" s="40"/>
    </row>
    <row r="261" spans="6:6" x14ac:dyDescent="0.25">
      <c r="F261" s="40"/>
    </row>
    <row r="262" spans="6:6" x14ac:dyDescent="0.25">
      <c r="F262" s="40"/>
    </row>
    <row r="263" spans="6:6" x14ac:dyDescent="0.25">
      <c r="F263" s="40"/>
    </row>
    <row r="264" spans="6:6" x14ac:dyDescent="0.25">
      <c r="F264" s="40"/>
    </row>
    <row r="265" spans="6:6" x14ac:dyDescent="0.25">
      <c r="F265" s="40"/>
    </row>
    <row r="266" spans="6:6" x14ac:dyDescent="0.25">
      <c r="F266" s="40"/>
    </row>
    <row r="267" spans="6:6" x14ac:dyDescent="0.25">
      <c r="F267" s="4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7"/>
  <sheetViews>
    <sheetView workbookViewId="0">
      <selection sqref="A1:F1048576"/>
    </sheetView>
  </sheetViews>
  <sheetFormatPr defaultRowHeight="15.75" x14ac:dyDescent="0.25"/>
  <cols>
    <col min="1" max="1" width="34.5703125" style="2" customWidth="1"/>
    <col min="2" max="2" width="23.85546875" style="2" customWidth="1"/>
    <col min="3" max="3" width="26.85546875" style="2" customWidth="1"/>
    <col min="4" max="4" width="23.85546875" style="2" customWidth="1"/>
    <col min="5" max="5" width="32.42578125" style="2" bestFit="1" customWidth="1"/>
    <col min="6" max="6" width="20.5703125" style="3" customWidth="1"/>
  </cols>
  <sheetData>
    <row r="1" spans="1:6" x14ac:dyDescent="0.25">
      <c r="A1" s="1" t="s">
        <v>0</v>
      </c>
    </row>
    <row r="2" spans="1:6" x14ac:dyDescent="0.25">
      <c r="C2" s="4"/>
    </row>
    <row r="3" spans="1:6" x14ac:dyDescent="0.25">
      <c r="A3" s="2" t="s">
        <v>1</v>
      </c>
      <c r="B3" s="5">
        <v>42429</v>
      </c>
      <c r="C3" s="4" t="s">
        <v>2</v>
      </c>
      <c r="D3" s="2">
        <v>30</v>
      </c>
      <c r="E3" s="2" t="s">
        <v>3</v>
      </c>
      <c r="F3" s="6">
        <v>42401</v>
      </c>
    </row>
    <row r="4" spans="1:6" x14ac:dyDescent="0.25">
      <c r="A4" s="2" t="s">
        <v>4</v>
      </c>
      <c r="B4" s="5">
        <v>42444</v>
      </c>
      <c r="C4" s="4" t="s">
        <v>5</v>
      </c>
      <c r="D4" s="7">
        <v>28</v>
      </c>
      <c r="E4" s="2" t="s">
        <v>6</v>
      </c>
      <c r="F4" s="6">
        <v>42429</v>
      </c>
    </row>
    <row r="5" spans="1:6" x14ac:dyDescent="0.25">
      <c r="C5" s="4"/>
      <c r="E5" s="2" t="s">
        <v>7</v>
      </c>
      <c r="F5" s="6">
        <v>42416</v>
      </c>
    </row>
    <row r="6" spans="1:6" x14ac:dyDescent="0.25">
      <c r="C6" s="4"/>
      <c r="E6" s="2" t="s">
        <v>8</v>
      </c>
      <c r="F6" s="6">
        <v>42444</v>
      </c>
    </row>
    <row r="7" spans="1:6" x14ac:dyDescent="0.25">
      <c r="A7" s="8"/>
      <c r="B7" s="9"/>
      <c r="C7" s="8"/>
      <c r="D7" s="8"/>
      <c r="E7" s="10"/>
      <c r="F7" s="11"/>
    </row>
    <row r="8" spans="1:6" x14ac:dyDescent="0.25">
      <c r="A8" s="8"/>
      <c r="B8" s="8"/>
      <c r="C8" s="8"/>
      <c r="D8" s="8"/>
      <c r="E8" s="10"/>
      <c r="F8" s="11"/>
    </row>
    <row r="9" spans="1:6" x14ac:dyDescent="0.25">
      <c r="A9" s="12"/>
      <c r="B9" s="13" t="s">
        <v>9</v>
      </c>
      <c r="C9" s="13" t="s">
        <v>10</v>
      </c>
      <c r="D9" s="13" t="s">
        <v>11</v>
      </c>
      <c r="E9" s="13" t="s">
        <v>12</v>
      </c>
      <c r="F9" s="14" t="s">
        <v>13</v>
      </c>
    </row>
    <row r="10" spans="1:6" x14ac:dyDescent="0.25">
      <c r="A10" s="12" t="s">
        <v>14</v>
      </c>
      <c r="B10" s="15"/>
      <c r="C10" s="16">
        <v>1067817831.09</v>
      </c>
      <c r="D10" s="17">
        <v>397242901.98000002</v>
      </c>
      <c r="E10" s="18">
        <v>377240513.05000001</v>
      </c>
      <c r="F10" s="19">
        <v>0.36215089103535891</v>
      </c>
    </row>
    <row r="11" spans="1:6" x14ac:dyDescent="0.25">
      <c r="A11" s="12" t="s">
        <v>15</v>
      </c>
      <c r="B11" s="15"/>
      <c r="C11" s="20">
        <v>26151160.129999999</v>
      </c>
      <c r="D11" s="17">
        <v>6100224.8200000003</v>
      </c>
      <c r="E11" s="18">
        <v>5636946.1900000004</v>
      </c>
      <c r="F11" s="19"/>
    </row>
    <row r="12" spans="1:6" x14ac:dyDescent="0.25">
      <c r="A12" s="12" t="s">
        <v>16</v>
      </c>
      <c r="B12" s="15"/>
      <c r="C12" s="21">
        <v>1041666670.96</v>
      </c>
      <c r="D12" s="17">
        <v>391142677.16000003</v>
      </c>
      <c r="E12" s="18">
        <v>371603566.86000001</v>
      </c>
      <c r="F12" s="19"/>
    </row>
    <row r="13" spans="1:6" x14ac:dyDescent="0.25">
      <c r="A13" s="12" t="s">
        <v>17</v>
      </c>
      <c r="B13" s="8"/>
      <c r="C13" s="21">
        <v>1041666670.96</v>
      </c>
      <c r="D13" s="17">
        <v>391142677.15999997</v>
      </c>
      <c r="E13" s="18">
        <v>371603566.85999995</v>
      </c>
      <c r="F13" s="19">
        <v>0.35673942271526277</v>
      </c>
    </row>
    <row r="14" spans="1:6" x14ac:dyDescent="0.25">
      <c r="A14" s="22" t="s">
        <v>18</v>
      </c>
      <c r="B14" s="23">
        <v>1.9E-3</v>
      </c>
      <c r="C14" s="20">
        <v>219000000</v>
      </c>
      <c r="D14" s="17">
        <v>0</v>
      </c>
      <c r="E14" s="18">
        <v>0</v>
      </c>
      <c r="F14" s="19">
        <v>0</v>
      </c>
    </row>
    <row r="15" spans="1:6" x14ac:dyDescent="0.25">
      <c r="A15" s="22" t="s">
        <v>19</v>
      </c>
      <c r="B15" s="23">
        <v>4.1999999999999997E-3</v>
      </c>
      <c r="C15" s="20">
        <v>330000000</v>
      </c>
      <c r="D15" s="17">
        <v>0</v>
      </c>
      <c r="E15" s="18">
        <v>0</v>
      </c>
      <c r="F15" s="19">
        <v>0</v>
      </c>
    </row>
    <row r="16" spans="1:6" x14ac:dyDescent="0.25">
      <c r="A16" s="22" t="s">
        <v>20</v>
      </c>
      <c r="B16" s="23">
        <v>7.1999999999999998E-3</v>
      </c>
      <c r="C16" s="20">
        <v>351000000</v>
      </c>
      <c r="D16" s="17">
        <v>249476006.19999999</v>
      </c>
      <c r="E16" s="18">
        <v>229936895.89999998</v>
      </c>
      <c r="F16" s="19">
        <v>0.65509087150997147</v>
      </c>
    </row>
    <row r="17" spans="1:6" x14ac:dyDescent="0.25">
      <c r="A17" s="22" t="s">
        <v>21</v>
      </c>
      <c r="B17" s="23">
        <v>1.34E-2</v>
      </c>
      <c r="C17" s="20">
        <v>100000000</v>
      </c>
      <c r="D17" s="17">
        <v>100000000</v>
      </c>
      <c r="E17" s="18">
        <v>100000000</v>
      </c>
      <c r="F17" s="19">
        <v>1</v>
      </c>
    </row>
    <row r="18" spans="1:6" x14ac:dyDescent="0.25">
      <c r="A18" s="22" t="s">
        <v>22</v>
      </c>
      <c r="B18" s="23">
        <v>0</v>
      </c>
      <c r="C18" s="20">
        <v>41666670.960000001</v>
      </c>
      <c r="D18" s="17">
        <v>41666670.960000001</v>
      </c>
      <c r="E18" s="18">
        <v>41666670.960000001</v>
      </c>
      <c r="F18" s="19">
        <v>1</v>
      </c>
    </row>
    <row r="19" spans="1:6" x14ac:dyDescent="0.25">
      <c r="A19" s="22"/>
      <c r="B19" s="24"/>
      <c r="C19" s="25"/>
      <c r="D19" s="25"/>
      <c r="E19" s="25"/>
      <c r="F19" s="26"/>
    </row>
    <row r="20" spans="1:6" x14ac:dyDescent="0.25">
      <c r="A20" s="22"/>
      <c r="B20" s="24"/>
      <c r="C20" s="25"/>
      <c r="D20" s="25"/>
      <c r="E20" s="25"/>
      <c r="F20" s="27"/>
    </row>
    <row r="21" spans="1:6" ht="30.75" x14ac:dyDescent="0.25">
      <c r="A21" s="22"/>
      <c r="B21" s="28" t="s">
        <v>23</v>
      </c>
      <c r="C21" s="29" t="s">
        <v>24</v>
      </c>
      <c r="D21" s="28" t="s">
        <v>25</v>
      </c>
      <c r="E21" s="28" t="s">
        <v>26</v>
      </c>
      <c r="F21" s="27"/>
    </row>
    <row r="22" spans="1:6" x14ac:dyDescent="0.25">
      <c r="A22" s="22" t="s">
        <v>18</v>
      </c>
      <c r="B22" s="17">
        <v>0</v>
      </c>
      <c r="C22" s="17">
        <v>0</v>
      </c>
      <c r="D22" s="30">
        <v>0</v>
      </c>
      <c r="E22" s="31">
        <v>0</v>
      </c>
      <c r="F22" s="27"/>
    </row>
    <row r="23" spans="1:6" x14ac:dyDescent="0.25">
      <c r="A23" s="22" t="s">
        <v>19</v>
      </c>
      <c r="B23" s="17">
        <v>0</v>
      </c>
      <c r="C23" s="17">
        <v>0</v>
      </c>
      <c r="D23" s="30">
        <v>0</v>
      </c>
      <c r="E23" s="31">
        <v>0</v>
      </c>
      <c r="F23" s="27"/>
    </row>
    <row r="24" spans="1:6" x14ac:dyDescent="0.25">
      <c r="A24" s="22" t="s">
        <v>20</v>
      </c>
      <c r="B24" s="17">
        <v>19539110.300000012</v>
      </c>
      <c r="C24" s="17">
        <v>149685.6</v>
      </c>
      <c r="D24" s="30">
        <v>55.666980911680945</v>
      </c>
      <c r="E24" s="31">
        <v>0.42645470085470089</v>
      </c>
      <c r="F24" s="27"/>
    </row>
    <row r="25" spans="1:6" x14ac:dyDescent="0.25">
      <c r="A25" s="22" t="s">
        <v>21</v>
      </c>
      <c r="B25" s="17">
        <v>0</v>
      </c>
      <c r="C25" s="17">
        <v>111666.67</v>
      </c>
      <c r="D25" s="30">
        <v>0</v>
      </c>
      <c r="E25" s="31">
        <v>1.1166666999999999</v>
      </c>
      <c r="F25" s="27"/>
    </row>
    <row r="26" spans="1:6" x14ac:dyDescent="0.25">
      <c r="A26" s="22" t="s">
        <v>22</v>
      </c>
      <c r="B26" s="17">
        <v>0</v>
      </c>
      <c r="C26" s="17">
        <v>0</v>
      </c>
      <c r="D26" s="30">
        <v>0</v>
      </c>
      <c r="E26" s="31">
        <v>0</v>
      </c>
      <c r="F26" s="27"/>
    </row>
    <row r="27" spans="1:6" ht="16.5" thickBot="1" x14ac:dyDescent="0.3">
      <c r="A27" s="12" t="s">
        <v>27</v>
      </c>
      <c r="B27" s="32">
        <v>19539110.300000012</v>
      </c>
      <c r="C27" s="32">
        <v>261352.27000000002</v>
      </c>
      <c r="D27" s="33"/>
      <c r="E27" s="25"/>
      <c r="F27" s="27"/>
    </row>
    <row r="28" spans="1:6" x14ac:dyDescent="0.25">
      <c r="B28" s="34"/>
      <c r="C28" s="34"/>
      <c r="D28" s="35"/>
      <c r="E28" s="34"/>
      <c r="F28" s="36"/>
    </row>
    <row r="29" spans="1:6" x14ac:dyDescent="0.25">
      <c r="A29" s="37"/>
      <c r="B29" s="38"/>
      <c r="C29" s="34"/>
      <c r="D29" s="34"/>
      <c r="E29" s="34"/>
      <c r="F29" s="36"/>
    </row>
    <row r="30" spans="1:6" x14ac:dyDescent="0.25">
      <c r="A30" s="2" t="s">
        <v>28</v>
      </c>
      <c r="E30" s="39"/>
    </row>
    <row r="31" spans="1:6" x14ac:dyDescent="0.25">
      <c r="E31" s="39"/>
      <c r="F31" s="40"/>
    </row>
    <row r="32" spans="1:6" x14ac:dyDescent="0.25">
      <c r="A32" s="37" t="s">
        <v>29</v>
      </c>
      <c r="F32" s="40"/>
    </row>
    <row r="33" spans="1:6" x14ac:dyDescent="0.25">
      <c r="A33" s="41" t="s">
        <v>30</v>
      </c>
      <c r="E33" s="42">
        <v>1028842.24</v>
      </c>
      <c r="F33" s="43"/>
    </row>
    <row r="34" spans="1:6" x14ac:dyDescent="0.25">
      <c r="A34" s="41" t="s">
        <v>31</v>
      </c>
      <c r="E34" s="44">
        <v>0</v>
      </c>
      <c r="F34" s="43"/>
    </row>
    <row r="35" spans="1:6" x14ac:dyDescent="0.25">
      <c r="A35" s="37" t="s">
        <v>32</v>
      </c>
      <c r="E35" s="42">
        <v>1028842.24</v>
      </c>
      <c r="F35" s="43"/>
    </row>
    <row r="36" spans="1:6" x14ac:dyDescent="0.25">
      <c r="E36" s="45"/>
      <c r="F36" s="43"/>
    </row>
    <row r="37" spans="1:6" x14ac:dyDescent="0.25">
      <c r="A37" s="37" t="s">
        <v>33</v>
      </c>
      <c r="E37" s="45"/>
      <c r="F37" s="43"/>
    </row>
    <row r="38" spans="1:6" x14ac:dyDescent="0.25">
      <c r="A38" s="41" t="s">
        <v>34</v>
      </c>
      <c r="E38" s="42">
        <v>19761678.989999998</v>
      </c>
      <c r="F38" s="43"/>
    </row>
    <row r="39" spans="1:6" x14ac:dyDescent="0.25">
      <c r="A39" s="41" t="s">
        <v>35</v>
      </c>
      <c r="E39" s="44">
        <v>0</v>
      </c>
      <c r="F39" s="43"/>
    </row>
    <row r="40" spans="1:6" x14ac:dyDescent="0.25">
      <c r="A40" s="37" t="s">
        <v>36</v>
      </c>
      <c r="E40" s="42">
        <v>19761678.989999998</v>
      </c>
      <c r="F40" s="43"/>
    </row>
    <row r="41" spans="1:6" x14ac:dyDescent="0.25">
      <c r="A41" s="41"/>
      <c r="E41" s="46"/>
      <c r="F41" s="43"/>
    </row>
    <row r="42" spans="1:6" x14ac:dyDescent="0.25">
      <c r="A42" s="37" t="s">
        <v>37</v>
      </c>
      <c r="E42" s="42">
        <v>125411.94</v>
      </c>
      <c r="F42" s="43"/>
    </row>
    <row r="43" spans="1:6" x14ac:dyDescent="0.25">
      <c r="A43" s="37" t="s">
        <v>38</v>
      </c>
      <c r="E43" s="42">
        <v>83361.16</v>
      </c>
      <c r="F43" s="43"/>
    </row>
    <row r="44" spans="1:6" x14ac:dyDescent="0.25">
      <c r="A44" s="37"/>
      <c r="E44" s="47"/>
      <c r="F44" s="43"/>
    </row>
    <row r="45" spans="1:6" ht="16.5" thickBot="1" x14ac:dyDescent="0.3">
      <c r="A45" s="2" t="s">
        <v>39</v>
      </c>
      <c r="E45" s="48">
        <v>20999294.329999998</v>
      </c>
      <c r="F45" s="43"/>
    </row>
    <row r="46" spans="1:6" ht="16.5" thickTop="1" x14ac:dyDescent="0.25">
      <c r="E46" s="49"/>
      <c r="F46" s="43"/>
    </row>
    <row r="47" spans="1:6" x14ac:dyDescent="0.25">
      <c r="A47" s="2" t="s">
        <v>40</v>
      </c>
      <c r="D47" s="50"/>
      <c r="E47" s="51"/>
      <c r="F47" s="43"/>
    </row>
    <row r="48" spans="1:6" x14ac:dyDescent="0.25">
      <c r="D48" s="52" t="s">
        <v>41</v>
      </c>
      <c r="E48" s="52" t="s">
        <v>42</v>
      </c>
      <c r="F48" s="43"/>
    </row>
    <row r="49" spans="1:6" x14ac:dyDescent="0.25">
      <c r="A49" s="37" t="s">
        <v>43</v>
      </c>
      <c r="D49" s="53">
        <v>31978</v>
      </c>
      <c r="E49" s="47">
        <v>391142677.16000003</v>
      </c>
      <c r="F49" s="43"/>
    </row>
    <row r="50" spans="1:6" x14ac:dyDescent="0.25">
      <c r="A50" s="37" t="s">
        <v>44</v>
      </c>
      <c r="D50" s="54"/>
      <c r="E50" s="44">
        <v>19539110.300000012</v>
      </c>
      <c r="F50" s="43"/>
    </row>
    <row r="51" spans="1:6" x14ac:dyDescent="0.25">
      <c r="A51" s="37"/>
      <c r="D51" s="55">
        <v>31255</v>
      </c>
      <c r="E51" s="56">
        <v>371603566.86000001</v>
      </c>
      <c r="F51" s="43"/>
    </row>
    <row r="52" spans="1:6" x14ac:dyDescent="0.25">
      <c r="F52" s="43"/>
    </row>
    <row r="53" spans="1:6" x14ac:dyDescent="0.25">
      <c r="A53" s="2" t="s">
        <v>45</v>
      </c>
      <c r="E53" s="50"/>
      <c r="F53" s="43"/>
    </row>
    <row r="54" spans="1:6" x14ac:dyDescent="0.25">
      <c r="F54" s="43"/>
    </row>
    <row r="55" spans="1:6" x14ac:dyDescent="0.25">
      <c r="A55" s="37" t="s">
        <v>39</v>
      </c>
      <c r="E55" s="57">
        <v>20999294.329999998</v>
      </c>
      <c r="F55" s="43"/>
    </row>
    <row r="56" spans="1:6" x14ac:dyDescent="0.25">
      <c r="A56" s="37" t="s">
        <v>46</v>
      </c>
      <c r="E56" s="57">
        <v>0</v>
      </c>
      <c r="F56" s="43"/>
    </row>
    <row r="57" spans="1:6" x14ac:dyDescent="0.25">
      <c r="A57" s="37" t="s">
        <v>47</v>
      </c>
      <c r="E57" s="58">
        <v>20999294.329999998</v>
      </c>
      <c r="F57" s="43"/>
    </row>
    <row r="58" spans="1:6" x14ac:dyDescent="0.25">
      <c r="F58" s="43"/>
    </row>
    <row r="59" spans="1:6" x14ac:dyDescent="0.25">
      <c r="A59" s="37" t="s">
        <v>48</v>
      </c>
      <c r="E59" s="34">
        <v>94826.44</v>
      </c>
      <c r="F59" s="43"/>
    </row>
    <row r="60" spans="1:6" x14ac:dyDescent="0.25">
      <c r="F60" s="43"/>
    </row>
    <row r="61" spans="1:6" x14ac:dyDescent="0.25">
      <c r="A61" s="37" t="s">
        <v>49</v>
      </c>
      <c r="F61" s="43"/>
    </row>
    <row r="62" spans="1:6" x14ac:dyDescent="0.25">
      <c r="A62" s="41" t="s">
        <v>50</v>
      </c>
      <c r="E62" s="57">
        <v>331035.75165000005</v>
      </c>
      <c r="F62" s="43"/>
    </row>
    <row r="63" spans="1:6" x14ac:dyDescent="0.25">
      <c r="A63" s="41" t="s">
        <v>51</v>
      </c>
      <c r="E63" s="57">
        <v>331035.75165000005</v>
      </c>
      <c r="F63" s="43"/>
    </row>
    <row r="64" spans="1:6" x14ac:dyDescent="0.25">
      <c r="A64" s="41" t="s">
        <v>52</v>
      </c>
      <c r="E64" s="58">
        <v>0</v>
      </c>
      <c r="F64" s="43"/>
    </row>
    <row r="65" spans="1:6" x14ac:dyDescent="0.25">
      <c r="F65" s="43"/>
    </row>
    <row r="66" spans="1:6" x14ac:dyDescent="0.25">
      <c r="A66" s="37" t="s">
        <v>53</v>
      </c>
      <c r="F66" s="43"/>
    </row>
    <row r="67" spans="1:6" x14ac:dyDescent="0.25">
      <c r="A67" s="41" t="s">
        <v>54</v>
      </c>
      <c r="F67" s="43"/>
    </row>
    <row r="68" spans="1:6" x14ac:dyDescent="0.25">
      <c r="A68" s="59" t="s">
        <v>55</v>
      </c>
      <c r="E68" s="57">
        <v>0</v>
      </c>
      <c r="F68" s="43"/>
    </row>
    <row r="69" spans="1:6" x14ac:dyDescent="0.25">
      <c r="A69" s="59" t="s">
        <v>56</v>
      </c>
      <c r="E69" s="57">
        <v>0</v>
      </c>
      <c r="F69" s="43"/>
    </row>
    <row r="70" spans="1:6" x14ac:dyDescent="0.25">
      <c r="A70" s="59" t="s">
        <v>57</v>
      </c>
      <c r="E70" s="57">
        <v>0</v>
      </c>
      <c r="F70" s="43"/>
    </row>
    <row r="71" spans="1:6" x14ac:dyDescent="0.25">
      <c r="A71" s="59"/>
      <c r="E71" s="57"/>
      <c r="F71" s="43"/>
    </row>
    <row r="72" spans="1:6" x14ac:dyDescent="0.25">
      <c r="A72" s="59" t="s">
        <v>58</v>
      </c>
      <c r="E72" s="57">
        <v>0</v>
      </c>
      <c r="F72" s="43"/>
    </row>
    <row r="73" spans="1:6" x14ac:dyDescent="0.25">
      <c r="A73" s="59" t="s">
        <v>59</v>
      </c>
      <c r="E73" s="57">
        <v>0</v>
      </c>
      <c r="F73" s="43"/>
    </row>
    <row r="74" spans="1:6" x14ac:dyDescent="0.25">
      <c r="F74" s="43"/>
    </row>
    <row r="75" spans="1:6" x14ac:dyDescent="0.25">
      <c r="A75" s="41" t="s">
        <v>60</v>
      </c>
      <c r="F75" s="43"/>
    </row>
    <row r="76" spans="1:6" x14ac:dyDescent="0.25">
      <c r="A76" s="59" t="s">
        <v>61</v>
      </c>
      <c r="E76" s="57">
        <v>0</v>
      </c>
      <c r="F76" s="43"/>
    </row>
    <row r="77" spans="1:6" x14ac:dyDescent="0.25">
      <c r="A77" s="59" t="s">
        <v>62</v>
      </c>
      <c r="E77" s="57">
        <v>0</v>
      </c>
      <c r="F77" s="43"/>
    </row>
    <row r="78" spans="1:6" x14ac:dyDescent="0.25">
      <c r="A78" s="59" t="s">
        <v>63</v>
      </c>
      <c r="E78" s="57">
        <v>0</v>
      </c>
      <c r="F78" s="43"/>
    </row>
    <row r="79" spans="1:6" x14ac:dyDescent="0.25">
      <c r="A79" s="59"/>
      <c r="E79" s="57"/>
      <c r="F79" s="43"/>
    </row>
    <row r="80" spans="1:6" x14ac:dyDescent="0.25">
      <c r="A80" s="59" t="s">
        <v>64</v>
      </c>
      <c r="E80" s="57">
        <v>0</v>
      </c>
      <c r="F80" s="43"/>
    </row>
    <row r="81" spans="1:6" x14ac:dyDescent="0.25">
      <c r="A81" s="59" t="s">
        <v>65</v>
      </c>
      <c r="E81" s="57">
        <v>0</v>
      </c>
      <c r="F81" s="43"/>
    </row>
    <row r="82" spans="1:6" x14ac:dyDescent="0.25">
      <c r="A82" s="59"/>
      <c r="F82" s="43"/>
    </row>
    <row r="83" spans="1:6" x14ac:dyDescent="0.25">
      <c r="A83" s="41" t="s">
        <v>66</v>
      </c>
      <c r="F83" s="43"/>
    </row>
    <row r="84" spans="1:6" x14ac:dyDescent="0.25">
      <c r="A84" s="59" t="s">
        <v>67</v>
      </c>
      <c r="E84" s="57">
        <v>0</v>
      </c>
      <c r="F84" s="43"/>
    </row>
    <row r="85" spans="1:6" x14ac:dyDescent="0.25">
      <c r="A85" s="59" t="s">
        <v>68</v>
      </c>
      <c r="E85" s="57">
        <v>0</v>
      </c>
      <c r="F85" s="43"/>
    </row>
    <row r="86" spans="1:6" x14ac:dyDescent="0.25">
      <c r="A86" s="59" t="s">
        <v>69</v>
      </c>
      <c r="E86" s="57">
        <v>149685.6</v>
      </c>
      <c r="F86" s="43"/>
    </row>
    <row r="87" spans="1:6" x14ac:dyDescent="0.25">
      <c r="A87" s="59"/>
      <c r="E87" s="57"/>
      <c r="F87" s="43"/>
    </row>
    <row r="88" spans="1:6" x14ac:dyDescent="0.25">
      <c r="A88" s="59" t="s">
        <v>70</v>
      </c>
      <c r="E88" s="57">
        <v>149685.6</v>
      </c>
      <c r="F88" s="43"/>
    </row>
    <row r="89" spans="1:6" x14ac:dyDescent="0.25">
      <c r="A89" s="59" t="s">
        <v>71</v>
      </c>
      <c r="E89" s="57">
        <v>0</v>
      </c>
      <c r="F89" s="43"/>
    </row>
    <row r="90" spans="1:6" x14ac:dyDescent="0.25">
      <c r="F90" s="43"/>
    </row>
    <row r="91" spans="1:6" x14ac:dyDescent="0.25">
      <c r="A91" s="41" t="s">
        <v>72</v>
      </c>
      <c r="F91" s="43"/>
    </row>
    <row r="92" spans="1:6" x14ac:dyDescent="0.25">
      <c r="A92" s="59" t="s">
        <v>73</v>
      </c>
      <c r="E92" s="57">
        <v>0</v>
      </c>
      <c r="F92" s="43"/>
    </row>
    <row r="93" spans="1:6" x14ac:dyDescent="0.25">
      <c r="A93" s="59" t="s">
        <v>74</v>
      </c>
      <c r="E93" s="57">
        <v>0</v>
      </c>
      <c r="F93" s="43"/>
    </row>
    <row r="94" spans="1:6" x14ac:dyDescent="0.25">
      <c r="A94" s="59" t="s">
        <v>75</v>
      </c>
      <c r="E94" s="57">
        <v>111666.67</v>
      </c>
      <c r="F94" s="43"/>
    </row>
    <row r="95" spans="1:6" x14ac:dyDescent="0.25">
      <c r="A95" s="59"/>
      <c r="E95" s="57"/>
      <c r="F95" s="43"/>
    </row>
    <row r="96" spans="1:6" x14ac:dyDescent="0.25">
      <c r="A96" s="59" t="s">
        <v>76</v>
      </c>
      <c r="E96" s="57">
        <v>111666.67</v>
      </c>
      <c r="F96" s="43"/>
    </row>
    <row r="97" spans="1:6" x14ac:dyDescent="0.25">
      <c r="A97" s="59" t="s">
        <v>77</v>
      </c>
      <c r="E97" s="57">
        <v>0</v>
      </c>
      <c r="F97" s="43"/>
    </row>
    <row r="98" spans="1:6" x14ac:dyDescent="0.25">
      <c r="A98" s="59"/>
      <c r="E98" s="34"/>
      <c r="F98" s="43"/>
    </row>
    <row r="99" spans="1:6" x14ac:dyDescent="0.25">
      <c r="A99" s="41" t="s">
        <v>78</v>
      </c>
      <c r="F99" s="43"/>
    </row>
    <row r="100" spans="1:6" x14ac:dyDescent="0.25">
      <c r="A100" s="59" t="s">
        <v>79</v>
      </c>
      <c r="E100" s="58">
        <v>261352.27000000002</v>
      </c>
      <c r="F100" s="43"/>
    </row>
    <row r="101" spans="1:6" x14ac:dyDescent="0.25">
      <c r="A101" s="59" t="s">
        <v>80</v>
      </c>
      <c r="E101" s="58">
        <v>261352.27000000002</v>
      </c>
      <c r="F101" s="43"/>
    </row>
    <row r="102" spans="1:6" x14ac:dyDescent="0.25">
      <c r="A102" s="59" t="s">
        <v>81</v>
      </c>
      <c r="E102" s="58">
        <v>0</v>
      </c>
      <c r="F102" s="43"/>
    </row>
    <row r="103" spans="1:6" x14ac:dyDescent="0.25">
      <c r="A103" s="59" t="s">
        <v>82</v>
      </c>
      <c r="E103" s="58">
        <v>0</v>
      </c>
      <c r="F103" s="43"/>
    </row>
    <row r="104" spans="1:6" x14ac:dyDescent="0.25">
      <c r="F104" s="43"/>
    </row>
    <row r="105" spans="1:6" x14ac:dyDescent="0.25">
      <c r="A105" s="37" t="s">
        <v>83</v>
      </c>
      <c r="E105" s="60">
        <v>20312079.868349999</v>
      </c>
      <c r="F105" s="43"/>
    </row>
    <row r="106" spans="1:6" x14ac:dyDescent="0.25">
      <c r="A106" s="41"/>
      <c r="F106" s="43"/>
    </row>
    <row r="107" spans="1:6" x14ac:dyDescent="0.25">
      <c r="A107" s="37" t="s">
        <v>84</v>
      </c>
      <c r="E107" s="61">
        <v>19539110.300000012</v>
      </c>
      <c r="F107" s="43"/>
    </row>
    <row r="108" spans="1:6" x14ac:dyDescent="0.25">
      <c r="A108" s="37"/>
      <c r="F108" s="43"/>
    </row>
    <row r="109" spans="1:6" x14ac:dyDescent="0.25">
      <c r="A109" s="41" t="s">
        <v>85</v>
      </c>
      <c r="E109" s="57">
        <v>0</v>
      </c>
      <c r="F109" s="43"/>
    </row>
    <row r="110" spans="1:6" x14ac:dyDescent="0.25">
      <c r="A110" s="41" t="s">
        <v>86</v>
      </c>
      <c r="E110" s="62">
        <v>19539110.300000012</v>
      </c>
      <c r="F110" s="43"/>
    </row>
    <row r="111" spans="1:6" x14ac:dyDescent="0.25">
      <c r="A111" s="41" t="s">
        <v>87</v>
      </c>
      <c r="E111" s="58">
        <v>0</v>
      </c>
      <c r="F111" s="43"/>
    </row>
    <row r="112" spans="1:6" x14ac:dyDescent="0.25">
      <c r="A112" s="41"/>
      <c r="E112" s="60"/>
      <c r="F112" s="43"/>
    </row>
    <row r="113" spans="1:6" x14ac:dyDescent="0.25">
      <c r="A113" s="37" t="s">
        <v>88</v>
      </c>
      <c r="E113" s="58">
        <v>0</v>
      </c>
      <c r="F113" s="43"/>
    </row>
    <row r="114" spans="1:6" x14ac:dyDescent="0.25">
      <c r="A114" s="37"/>
      <c r="E114" s="63"/>
      <c r="F114" s="43"/>
    </row>
    <row r="115" spans="1:6" x14ac:dyDescent="0.25">
      <c r="A115" s="41" t="s">
        <v>89</v>
      </c>
      <c r="E115" s="57">
        <v>0</v>
      </c>
      <c r="F115" s="43"/>
    </row>
    <row r="116" spans="1:6" x14ac:dyDescent="0.25">
      <c r="A116" s="41" t="s">
        <v>90</v>
      </c>
      <c r="E116" s="58">
        <v>0</v>
      </c>
      <c r="F116" s="43"/>
    </row>
    <row r="117" spans="1:6" x14ac:dyDescent="0.25">
      <c r="A117" s="41" t="s">
        <v>91</v>
      </c>
      <c r="E117" s="58">
        <v>0</v>
      </c>
      <c r="F117" s="43"/>
    </row>
    <row r="118" spans="1:6" x14ac:dyDescent="0.25">
      <c r="A118" s="41"/>
      <c r="E118" s="60"/>
      <c r="F118" s="43"/>
    </row>
    <row r="119" spans="1:6" x14ac:dyDescent="0.25">
      <c r="A119" s="37" t="s">
        <v>92</v>
      </c>
      <c r="E119" s="58">
        <v>772969.56834998727</v>
      </c>
      <c r="F119" s="43"/>
    </row>
    <row r="120" spans="1:6" x14ac:dyDescent="0.25">
      <c r="A120" s="41" t="s">
        <v>93</v>
      </c>
      <c r="E120" s="57">
        <v>0</v>
      </c>
      <c r="F120" s="43"/>
    </row>
    <row r="121" spans="1:6" x14ac:dyDescent="0.25">
      <c r="A121" s="37" t="s">
        <v>94</v>
      </c>
      <c r="E121" s="58">
        <v>772969.56834998727</v>
      </c>
      <c r="F121" s="43"/>
    </row>
    <row r="122" spans="1:6" x14ac:dyDescent="0.25">
      <c r="F122" s="43"/>
    </row>
    <row r="123" spans="1:6" x14ac:dyDescent="0.25">
      <c r="A123" s="2" t="s">
        <v>95</v>
      </c>
      <c r="F123" s="43"/>
    </row>
    <row r="124" spans="1:6" x14ac:dyDescent="0.25">
      <c r="F124" s="43"/>
    </row>
    <row r="125" spans="1:6" x14ac:dyDescent="0.25">
      <c r="A125" s="37" t="s">
        <v>96</v>
      </c>
      <c r="E125" s="57">
        <v>0</v>
      </c>
      <c r="F125" s="43"/>
    </row>
    <row r="126" spans="1:6" x14ac:dyDescent="0.25">
      <c r="A126" s="37" t="s">
        <v>97</v>
      </c>
      <c r="E126" s="64">
        <v>0</v>
      </c>
      <c r="F126" s="43"/>
    </row>
    <row r="127" spans="1:6" x14ac:dyDescent="0.25">
      <c r="A127" s="37" t="s">
        <v>98</v>
      </c>
      <c r="E127" s="58">
        <v>0</v>
      </c>
      <c r="F127" s="43"/>
    </row>
    <row r="128" spans="1:6" x14ac:dyDescent="0.25">
      <c r="A128" s="37"/>
      <c r="E128" s="60"/>
      <c r="F128" s="43"/>
    </row>
    <row r="129" spans="1:6" x14ac:dyDescent="0.25">
      <c r="A129" s="37"/>
      <c r="E129" s="60"/>
      <c r="F129" s="43"/>
    </row>
    <row r="130" spans="1:6" x14ac:dyDescent="0.25">
      <c r="F130" s="43"/>
    </row>
    <row r="131" spans="1:6" x14ac:dyDescent="0.25">
      <c r="A131" s="2" t="s">
        <v>99</v>
      </c>
      <c r="F131" s="43"/>
    </row>
    <row r="132" spans="1:6" x14ac:dyDescent="0.25">
      <c r="F132" s="43"/>
    </row>
    <row r="133" spans="1:6" x14ac:dyDescent="0.25">
      <c r="A133" s="37" t="s">
        <v>100</v>
      </c>
      <c r="E133" s="58">
        <v>2604166.67</v>
      </c>
      <c r="F133" s="43"/>
    </row>
    <row r="134" spans="1:6" x14ac:dyDescent="0.25">
      <c r="A134" s="37" t="s">
        <v>101</v>
      </c>
      <c r="E134" s="58">
        <v>2604166.67</v>
      </c>
      <c r="F134" s="65"/>
    </row>
    <row r="135" spans="1:6" x14ac:dyDescent="0.25">
      <c r="A135" s="37" t="s">
        <v>102</v>
      </c>
      <c r="E135" s="57">
        <v>2604166.67</v>
      </c>
      <c r="F135" s="43"/>
    </row>
    <row r="136" spans="1:6" x14ac:dyDescent="0.25">
      <c r="A136" s="66" t="s">
        <v>103</v>
      </c>
      <c r="B136" s="66"/>
      <c r="C136" s="66"/>
      <c r="D136" s="66"/>
      <c r="E136" s="57">
        <v>0</v>
      </c>
    </row>
    <row r="137" spans="1:6" x14ac:dyDescent="0.25">
      <c r="A137" s="37" t="s">
        <v>104</v>
      </c>
      <c r="E137" s="58">
        <v>2604166.67</v>
      </c>
      <c r="F137" s="43"/>
    </row>
    <row r="138" spans="1:6" x14ac:dyDescent="0.25">
      <c r="F138" s="43"/>
    </row>
    <row r="139" spans="1:6" x14ac:dyDescent="0.25">
      <c r="A139" s="37" t="s">
        <v>105</v>
      </c>
      <c r="D139" s="67"/>
      <c r="E139" s="60">
        <v>2604166.67</v>
      </c>
      <c r="F139" s="43"/>
    </row>
    <row r="140" spans="1:6" x14ac:dyDescent="0.25">
      <c r="F140" s="43"/>
    </row>
    <row r="141" spans="1:6" x14ac:dyDescent="0.25">
      <c r="A141" s="2" t="s">
        <v>106</v>
      </c>
      <c r="F141" s="43"/>
    </row>
    <row r="142" spans="1:6" x14ac:dyDescent="0.25">
      <c r="F142" s="43"/>
    </row>
    <row r="143" spans="1:6" x14ac:dyDescent="0.25">
      <c r="A143" s="37" t="s">
        <v>107</v>
      </c>
      <c r="E143" s="68">
        <v>3.0935599899999999E-2</v>
      </c>
      <c r="F143" s="43"/>
    </row>
    <row r="144" spans="1:6" x14ac:dyDescent="0.25">
      <c r="A144" s="37" t="s">
        <v>108</v>
      </c>
      <c r="E144" s="69">
        <v>33.830387000000002</v>
      </c>
      <c r="F144" s="43"/>
    </row>
    <row r="145" spans="1:6" x14ac:dyDescent="0.25">
      <c r="F145" s="43"/>
    </row>
    <row r="146" spans="1:6" x14ac:dyDescent="0.25">
      <c r="D146" s="52" t="s">
        <v>42</v>
      </c>
      <c r="E146" s="52" t="s">
        <v>41</v>
      </c>
      <c r="F146" s="43"/>
    </row>
    <row r="147" spans="1:6" x14ac:dyDescent="0.25">
      <c r="A147" s="37" t="s">
        <v>109</v>
      </c>
      <c r="D147" s="58">
        <v>240709.94</v>
      </c>
      <c r="E147" s="2">
        <v>21</v>
      </c>
      <c r="F147" s="70"/>
    </row>
    <row r="148" spans="1:6" x14ac:dyDescent="0.25">
      <c r="A148" s="37" t="s">
        <v>110</v>
      </c>
      <c r="D148" s="64">
        <v>125411.94</v>
      </c>
      <c r="F148" s="43"/>
    </row>
    <row r="149" spans="1:6" x14ac:dyDescent="0.25">
      <c r="A149" s="2" t="s">
        <v>111</v>
      </c>
      <c r="D149" s="60">
        <v>115298</v>
      </c>
    </row>
    <row r="150" spans="1:6" x14ac:dyDescent="0.25">
      <c r="A150" s="37" t="s">
        <v>112</v>
      </c>
      <c r="D150" s="58">
        <v>397242901.98000002</v>
      </c>
      <c r="F150" s="70"/>
    </row>
    <row r="151" spans="1:6" x14ac:dyDescent="0.25">
      <c r="F151" s="70"/>
    </row>
    <row r="152" spans="1:6" x14ac:dyDescent="0.25">
      <c r="A152" s="37" t="s">
        <v>113</v>
      </c>
      <c r="D152" s="71">
        <v>4.7001654000000002E-3</v>
      </c>
      <c r="F152" s="70"/>
    </row>
    <row r="153" spans="1:6" x14ac:dyDescent="0.25">
      <c r="A153" s="37" t="s">
        <v>114</v>
      </c>
      <c r="D153" s="71">
        <v>2.5601401999999999E-3</v>
      </c>
      <c r="F153" s="70"/>
    </row>
    <row r="154" spans="1:6" x14ac:dyDescent="0.25">
      <c r="A154" s="37" t="s">
        <v>115</v>
      </c>
      <c r="D154" s="71">
        <v>3.7099497E-3</v>
      </c>
      <c r="F154" s="70"/>
    </row>
    <row r="155" spans="1:6" x14ac:dyDescent="0.25">
      <c r="A155" s="37" t="s">
        <v>116</v>
      </c>
      <c r="D155" s="71">
        <v>3.4829470661496146E-3</v>
      </c>
      <c r="F155" s="43"/>
    </row>
    <row r="156" spans="1:6" x14ac:dyDescent="0.25">
      <c r="A156" s="37" t="s">
        <v>117</v>
      </c>
      <c r="D156" s="68">
        <v>3.613300591537404E-3</v>
      </c>
      <c r="F156" s="43"/>
    </row>
    <row r="157" spans="1:6" x14ac:dyDescent="0.25">
      <c r="A157" s="37"/>
      <c r="F157" s="43"/>
    </row>
    <row r="158" spans="1:6" x14ac:dyDescent="0.25">
      <c r="A158" s="37" t="s">
        <v>118</v>
      </c>
      <c r="D158" s="60">
        <v>4210410.43</v>
      </c>
      <c r="F158" s="43"/>
    </row>
    <row r="159" spans="1:6" x14ac:dyDescent="0.25">
      <c r="A159" s="37"/>
      <c r="F159" s="43"/>
    </row>
    <row r="160" spans="1:6" ht="30.75" x14ac:dyDescent="0.25">
      <c r="A160" s="37" t="s">
        <v>119</v>
      </c>
      <c r="D160" s="52" t="s">
        <v>42</v>
      </c>
      <c r="E160" s="52" t="s">
        <v>41</v>
      </c>
      <c r="F160" s="72" t="s">
        <v>120</v>
      </c>
    </row>
    <row r="161" spans="1:6" x14ac:dyDescent="0.25">
      <c r="A161" s="41" t="s">
        <v>121</v>
      </c>
      <c r="D161" s="57">
        <v>2928679.13</v>
      </c>
      <c r="E161" s="73">
        <v>228</v>
      </c>
      <c r="F161" s="74">
        <v>7.7634268555133376E-3</v>
      </c>
    </row>
    <row r="162" spans="1:6" x14ac:dyDescent="0.25">
      <c r="A162" s="41" t="s">
        <v>122</v>
      </c>
      <c r="D162" s="57">
        <v>580261.52</v>
      </c>
      <c r="E162" s="73">
        <v>47</v>
      </c>
      <c r="F162" s="74">
        <v>1.5381739233375799E-3</v>
      </c>
    </row>
    <row r="163" spans="1:6" x14ac:dyDescent="0.25">
      <c r="A163" s="41" t="s">
        <v>123</v>
      </c>
      <c r="D163" s="57">
        <v>132466.79999999999</v>
      </c>
      <c r="E163" s="73">
        <v>13</v>
      </c>
      <c r="F163" s="74">
        <v>3.5114680268299455E-4</v>
      </c>
    </row>
    <row r="164" spans="1:6" x14ac:dyDescent="0.25">
      <c r="A164" s="41" t="s">
        <v>124</v>
      </c>
      <c r="D164" s="75">
        <v>0</v>
      </c>
      <c r="E164" s="76">
        <v>0</v>
      </c>
      <c r="F164" s="77">
        <v>0</v>
      </c>
    </row>
    <row r="165" spans="1:6" x14ac:dyDescent="0.25">
      <c r="A165" s="37" t="s">
        <v>125</v>
      </c>
      <c r="D165" s="57">
        <v>3641407.4499999997</v>
      </c>
      <c r="E165" s="73">
        <v>288</v>
      </c>
      <c r="F165" s="78">
        <v>9.6527475815339128E-3</v>
      </c>
    </row>
    <row r="166" spans="1:6" x14ac:dyDescent="0.25">
      <c r="D166" s="71"/>
      <c r="E166" s="71"/>
      <c r="F166" s="70"/>
    </row>
    <row r="167" spans="1:6" x14ac:dyDescent="0.25">
      <c r="A167" s="37"/>
      <c r="D167" s="79"/>
      <c r="E167" s="79"/>
      <c r="F167" s="70"/>
    </row>
    <row r="168" spans="1:6" x14ac:dyDescent="0.25">
      <c r="A168" s="37" t="s">
        <v>126</v>
      </c>
      <c r="F168" s="70"/>
    </row>
    <row r="169" spans="1:6" x14ac:dyDescent="0.25">
      <c r="A169" s="37" t="s">
        <v>127</v>
      </c>
      <c r="D169" s="71">
        <v>2.0223156E-3</v>
      </c>
      <c r="E169" s="71">
        <v>1.7117631000000001E-3</v>
      </c>
      <c r="F169" s="70"/>
    </row>
    <row r="170" spans="1:6" x14ac:dyDescent="0.25">
      <c r="A170" s="37" t="s">
        <v>128</v>
      </c>
      <c r="D170" s="71">
        <v>2.4122026999999998E-3</v>
      </c>
      <c r="E170" s="71">
        <v>2.2661154000000001E-3</v>
      </c>
      <c r="F170" s="70"/>
    </row>
    <row r="171" spans="1:6" x14ac:dyDescent="0.25">
      <c r="A171" s="37" t="s">
        <v>129</v>
      </c>
      <c r="D171" s="71">
        <v>2.4984429999999999E-3</v>
      </c>
      <c r="E171" s="71">
        <v>2.3766338999999998E-3</v>
      </c>
      <c r="F171" s="70"/>
    </row>
    <row r="172" spans="1:6" x14ac:dyDescent="0.25">
      <c r="A172" s="37" t="s">
        <v>130</v>
      </c>
      <c r="D172" s="71">
        <v>1.8893207260205745E-3</v>
      </c>
      <c r="E172" s="71">
        <v>1.9196928491441369E-3</v>
      </c>
      <c r="F172" s="43"/>
    </row>
    <row r="173" spans="1:6" x14ac:dyDescent="0.25">
      <c r="A173" s="37" t="s">
        <v>131</v>
      </c>
      <c r="D173" s="71">
        <v>2.2055705065051438E-3</v>
      </c>
      <c r="E173" s="71">
        <v>2.0685513122860343E-3</v>
      </c>
      <c r="F173" s="43"/>
    </row>
    <row r="174" spans="1:6" x14ac:dyDescent="0.25">
      <c r="F174" s="43"/>
    </row>
    <row r="175" spans="1:6" x14ac:dyDescent="0.25">
      <c r="A175" s="2" t="s">
        <v>132</v>
      </c>
      <c r="F175" s="43"/>
    </row>
    <row r="176" spans="1:6" x14ac:dyDescent="0.25">
      <c r="F176" s="43"/>
    </row>
    <row r="177" spans="1:6" x14ac:dyDescent="0.25">
      <c r="A177" s="37" t="s">
        <v>133</v>
      </c>
      <c r="F177" s="43"/>
    </row>
    <row r="178" spans="1:6" x14ac:dyDescent="0.25">
      <c r="A178" s="37" t="s">
        <v>134</v>
      </c>
      <c r="E178" s="45"/>
      <c r="F178" s="43"/>
    </row>
    <row r="179" spans="1:6" x14ac:dyDescent="0.25">
      <c r="A179" s="37" t="s">
        <v>135</v>
      </c>
      <c r="E179" s="80" t="s">
        <v>136</v>
      </c>
      <c r="F179" s="43"/>
    </row>
    <row r="180" spans="1:6" x14ac:dyDescent="0.25">
      <c r="A180" s="37"/>
      <c r="E180" s="80"/>
      <c r="F180" s="43"/>
    </row>
    <row r="181" spans="1:6" x14ac:dyDescent="0.25">
      <c r="A181" s="37" t="s">
        <v>137</v>
      </c>
      <c r="E181" s="63"/>
      <c r="F181" s="43"/>
    </row>
    <row r="182" spans="1:6" x14ac:dyDescent="0.25">
      <c r="A182" s="37" t="s">
        <v>138</v>
      </c>
      <c r="E182" s="63"/>
      <c r="F182" s="43"/>
    </row>
    <row r="183" spans="1:6" x14ac:dyDescent="0.25">
      <c r="A183" s="37" t="s">
        <v>139</v>
      </c>
      <c r="E183" s="80"/>
      <c r="F183" s="43"/>
    </row>
    <row r="184" spans="1:6" x14ac:dyDescent="0.25">
      <c r="A184" s="37" t="s">
        <v>140</v>
      </c>
      <c r="E184" s="80" t="s">
        <v>136</v>
      </c>
      <c r="F184" s="43"/>
    </row>
    <row r="185" spans="1:6" x14ac:dyDescent="0.25">
      <c r="A185" s="37"/>
      <c r="E185" s="63"/>
      <c r="F185" s="43"/>
    </row>
    <row r="186" spans="1:6" x14ac:dyDescent="0.25">
      <c r="A186" s="37" t="s">
        <v>141</v>
      </c>
      <c r="E186" s="63"/>
      <c r="F186" s="43"/>
    </row>
    <row r="187" spans="1:6" x14ac:dyDescent="0.25">
      <c r="A187" s="37" t="s">
        <v>142</v>
      </c>
      <c r="E187" s="80" t="s">
        <v>136</v>
      </c>
      <c r="F187" s="43"/>
    </row>
    <row r="188" spans="1:6" x14ac:dyDescent="0.25">
      <c r="A188" s="37"/>
      <c r="E188" s="63"/>
      <c r="F188" s="43"/>
    </row>
    <row r="189" spans="1:6" x14ac:dyDescent="0.25">
      <c r="A189" s="37" t="s">
        <v>143</v>
      </c>
      <c r="E189" s="63"/>
      <c r="F189" s="43"/>
    </row>
    <row r="190" spans="1:6" x14ac:dyDescent="0.25">
      <c r="A190" s="37" t="s">
        <v>144</v>
      </c>
      <c r="E190" s="80" t="s">
        <v>136</v>
      </c>
      <c r="F190" s="43"/>
    </row>
    <row r="191" spans="1:6" x14ac:dyDescent="0.25">
      <c r="A191" s="37"/>
      <c r="E191" s="63"/>
      <c r="F191" s="43"/>
    </row>
    <row r="192" spans="1:6" x14ac:dyDescent="0.25">
      <c r="A192" s="37" t="s">
        <v>145</v>
      </c>
      <c r="E192" s="63"/>
      <c r="F192" s="43"/>
    </row>
    <row r="193" spans="1:6" x14ac:dyDescent="0.25">
      <c r="A193" s="37" t="s">
        <v>146</v>
      </c>
      <c r="E193" s="80" t="s">
        <v>136</v>
      </c>
      <c r="F193" s="43"/>
    </row>
    <row r="194" spans="1:6" x14ac:dyDescent="0.25">
      <c r="A194" s="37"/>
      <c r="E194" s="80"/>
      <c r="F194" s="43"/>
    </row>
    <row r="195" spans="1:6" x14ac:dyDescent="0.25">
      <c r="A195" s="37" t="s">
        <v>147</v>
      </c>
      <c r="E195" s="63"/>
    </row>
    <row r="196" spans="1:6" x14ac:dyDescent="0.25">
      <c r="A196" s="37" t="s">
        <v>148</v>
      </c>
      <c r="E196" s="80" t="s">
        <v>136</v>
      </c>
      <c r="F196" s="40"/>
    </row>
    <row r="199" spans="1:6" x14ac:dyDescent="0.25">
      <c r="F199" s="40"/>
    </row>
    <row r="200" spans="1:6" x14ac:dyDescent="0.25">
      <c r="F200" s="40"/>
    </row>
    <row r="201" spans="1:6" x14ac:dyDescent="0.25">
      <c r="F201" s="40"/>
    </row>
    <row r="202" spans="1:6" x14ac:dyDescent="0.25">
      <c r="F202" s="40"/>
    </row>
    <row r="203" spans="1:6" x14ac:dyDescent="0.25">
      <c r="F203" s="40"/>
    </row>
    <row r="204" spans="1:6" x14ac:dyDescent="0.25">
      <c r="F204" s="40"/>
    </row>
    <row r="205" spans="1:6" x14ac:dyDescent="0.25">
      <c r="F205" s="40"/>
    </row>
    <row r="206" spans="1:6" x14ac:dyDescent="0.25">
      <c r="F206" s="40"/>
    </row>
    <row r="207" spans="1:6" x14ac:dyDescent="0.25">
      <c r="F207" s="40"/>
    </row>
    <row r="208" spans="1:6" x14ac:dyDescent="0.25">
      <c r="F208" s="40"/>
    </row>
    <row r="209" spans="6:6" x14ac:dyDescent="0.25">
      <c r="F209" s="40"/>
    </row>
    <row r="210" spans="6:6" x14ac:dyDescent="0.25">
      <c r="F210" s="40"/>
    </row>
    <row r="211" spans="6:6" x14ac:dyDescent="0.25">
      <c r="F211" s="40"/>
    </row>
    <row r="212" spans="6:6" x14ac:dyDescent="0.25">
      <c r="F212" s="40"/>
    </row>
    <row r="213" spans="6:6" x14ac:dyDescent="0.25">
      <c r="F213" s="40"/>
    </row>
    <row r="214" spans="6:6" x14ac:dyDescent="0.25">
      <c r="F214" s="40"/>
    </row>
    <row r="215" spans="6:6" x14ac:dyDescent="0.25">
      <c r="F215" s="40"/>
    </row>
    <row r="216" spans="6:6" x14ac:dyDescent="0.25">
      <c r="F216" s="40"/>
    </row>
    <row r="217" spans="6:6" x14ac:dyDescent="0.25">
      <c r="F217" s="40"/>
    </row>
    <row r="218" spans="6:6" x14ac:dyDescent="0.25">
      <c r="F218" s="40"/>
    </row>
    <row r="219" spans="6:6" x14ac:dyDescent="0.25">
      <c r="F219" s="40"/>
    </row>
    <row r="220" spans="6:6" x14ac:dyDescent="0.25">
      <c r="F220" s="40"/>
    </row>
    <row r="221" spans="6:6" x14ac:dyDescent="0.25">
      <c r="F221" s="40"/>
    </row>
    <row r="222" spans="6:6" x14ac:dyDescent="0.25">
      <c r="F222" s="40"/>
    </row>
    <row r="223" spans="6:6" x14ac:dyDescent="0.25">
      <c r="F223" s="40"/>
    </row>
    <row r="224" spans="6:6" x14ac:dyDescent="0.25">
      <c r="F224" s="40"/>
    </row>
    <row r="225" spans="6:6" x14ac:dyDescent="0.25">
      <c r="F225" s="40"/>
    </row>
    <row r="226" spans="6:6" x14ac:dyDescent="0.25">
      <c r="F226" s="40"/>
    </row>
    <row r="227" spans="6:6" x14ac:dyDescent="0.25">
      <c r="F227" s="40"/>
    </row>
    <row r="228" spans="6:6" x14ac:dyDescent="0.25">
      <c r="F228" s="40"/>
    </row>
    <row r="229" spans="6:6" x14ac:dyDescent="0.25">
      <c r="F229" s="40"/>
    </row>
    <row r="230" spans="6:6" x14ac:dyDescent="0.25">
      <c r="F230" s="40"/>
    </row>
    <row r="231" spans="6:6" x14ac:dyDescent="0.25">
      <c r="F231" s="40"/>
    </row>
    <row r="232" spans="6:6" x14ac:dyDescent="0.25">
      <c r="F232" s="40"/>
    </row>
    <row r="233" spans="6:6" x14ac:dyDescent="0.25">
      <c r="F233" s="40"/>
    </row>
    <row r="234" spans="6:6" x14ac:dyDescent="0.25">
      <c r="F234" s="40"/>
    </row>
    <row r="235" spans="6:6" x14ac:dyDescent="0.25">
      <c r="F235" s="40"/>
    </row>
    <row r="236" spans="6:6" x14ac:dyDescent="0.25">
      <c r="F236" s="40"/>
    </row>
    <row r="237" spans="6:6" x14ac:dyDescent="0.25">
      <c r="F237" s="40"/>
    </row>
    <row r="238" spans="6:6" x14ac:dyDescent="0.25">
      <c r="F238" s="40"/>
    </row>
    <row r="239" spans="6:6" x14ac:dyDescent="0.25">
      <c r="F239" s="40"/>
    </row>
    <row r="240" spans="6:6" x14ac:dyDescent="0.25">
      <c r="F240" s="40"/>
    </row>
    <row r="241" spans="6:6" x14ac:dyDescent="0.25">
      <c r="F241" s="40"/>
    </row>
    <row r="242" spans="6:6" x14ac:dyDescent="0.25">
      <c r="F242" s="40"/>
    </row>
    <row r="243" spans="6:6" x14ac:dyDescent="0.25">
      <c r="F243" s="40"/>
    </row>
    <row r="244" spans="6:6" x14ac:dyDescent="0.25">
      <c r="F244" s="40"/>
    </row>
    <row r="245" spans="6:6" x14ac:dyDescent="0.25">
      <c r="F245" s="40"/>
    </row>
    <row r="246" spans="6:6" x14ac:dyDescent="0.25">
      <c r="F246" s="40"/>
    </row>
    <row r="247" spans="6:6" x14ac:dyDescent="0.25">
      <c r="F247" s="40"/>
    </row>
    <row r="248" spans="6:6" x14ac:dyDescent="0.25">
      <c r="F248" s="40"/>
    </row>
    <row r="249" spans="6:6" x14ac:dyDescent="0.25">
      <c r="F249" s="40"/>
    </row>
    <row r="250" spans="6:6" x14ac:dyDescent="0.25">
      <c r="F250" s="40"/>
    </row>
    <row r="251" spans="6:6" x14ac:dyDescent="0.25">
      <c r="F251" s="40"/>
    </row>
    <row r="252" spans="6:6" x14ac:dyDescent="0.25">
      <c r="F252" s="40"/>
    </row>
    <row r="253" spans="6:6" x14ac:dyDescent="0.25">
      <c r="F253" s="40"/>
    </row>
    <row r="254" spans="6:6" x14ac:dyDescent="0.25">
      <c r="F254" s="40"/>
    </row>
    <row r="255" spans="6:6" x14ac:dyDescent="0.25">
      <c r="F255" s="40"/>
    </row>
    <row r="256" spans="6:6" x14ac:dyDescent="0.25">
      <c r="F256" s="40"/>
    </row>
    <row r="257" spans="6:6" x14ac:dyDescent="0.25">
      <c r="F257" s="40"/>
    </row>
    <row r="258" spans="6:6" x14ac:dyDescent="0.25">
      <c r="F258" s="40"/>
    </row>
    <row r="259" spans="6:6" x14ac:dyDescent="0.25">
      <c r="F259" s="40"/>
    </row>
    <row r="260" spans="6:6" x14ac:dyDescent="0.25">
      <c r="F260" s="40"/>
    </row>
    <row r="261" spans="6:6" x14ac:dyDescent="0.25">
      <c r="F261" s="40"/>
    </row>
    <row r="262" spans="6:6" x14ac:dyDescent="0.25">
      <c r="F262" s="40"/>
    </row>
    <row r="263" spans="6:6" x14ac:dyDescent="0.25">
      <c r="F263" s="40"/>
    </row>
    <row r="264" spans="6:6" x14ac:dyDescent="0.25">
      <c r="F264" s="40"/>
    </row>
    <row r="265" spans="6:6" x14ac:dyDescent="0.25">
      <c r="F265" s="40"/>
    </row>
    <row r="266" spans="6:6" x14ac:dyDescent="0.25">
      <c r="F266" s="40"/>
    </row>
    <row r="267" spans="6:6" x14ac:dyDescent="0.25">
      <c r="F267" s="40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7"/>
  <sheetViews>
    <sheetView tabSelected="1" workbookViewId="0">
      <selection sqref="A1:F1048576"/>
    </sheetView>
  </sheetViews>
  <sheetFormatPr defaultRowHeight="15.75" x14ac:dyDescent="0.25"/>
  <cols>
    <col min="1" max="1" width="34.5703125" style="2" customWidth="1"/>
    <col min="2" max="2" width="23.85546875" style="2" customWidth="1"/>
    <col min="3" max="3" width="26.85546875" style="2" customWidth="1"/>
    <col min="4" max="4" width="23.85546875" style="2" customWidth="1"/>
    <col min="5" max="5" width="32.42578125" style="2" bestFit="1" customWidth="1"/>
    <col min="6" max="6" width="20.5703125" style="3" customWidth="1"/>
  </cols>
  <sheetData>
    <row r="1" spans="1:6" x14ac:dyDescent="0.25">
      <c r="A1" s="1" t="s">
        <v>0</v>
      </c>
    </row>
    <row r="2" spans="1:6" x14ac:dyDescent="0.25">
      <c r="C2" s="4"/>
    </row>
    <row r="3" spans="1:6" x14ac:dyDescent="0.25">
      <c r="A3" s="2" t="s">
        <v>1</v>
      </c>
      <c r="B3" s="5">
        <v>42400</v>
      </c>
      <c r="C3" s="4" t="s">
        <v>2</v>
      </c>
      <c r="D3" s="2">
        <v>30</v>
      </c>
      <c r="E3" s="2" t="s">
        <v>3</v>
      </c>
      <c r="F3" s="6">
        <v>42370</v>
      </c>
    </row>
    <row r="4" spans="1:6" x14ac:dyDescent="0.25">
      <c r="A4" s="2" t="s">
        <v>4</v>
      </c>
      <c r="B4" s="5">
        <v>42416</v>
      </c>
      <c r="C4" s="4" t="s">
        <v>5</v>
      </c>
      <c r="D4" s="7">
        <v>32</v>
      </c>
      <c r="E4" s="2" t="s">
        <v>6</v>
      </c>
      <c r="F4" s="6">
        <v>42400</v>
      </c>
    </row>
    <row r="5" spans="1:6" x14ac:dyDescent="0.25">
      <c r="C5" s="4"/>
      <c r="E5" s="2" t="s">
        <v>7</v>
      </c>
      <c r="F5" s="6">
        <v>42384</v>
      </c>
    </row>
    <row r="6" spans="1:6" x14ac:dyDescent="0.25">
      <c r="C6" s="4"/>
      <c r="E6" s="2" t="s">
        <v>8</v>
      </c>
      <c r="F6" s="6">
        <v>42416</v>
      </c>
    </row>
    <row r="7" spans="1:6" x14ac:dyDescent="0.25">
      <c r="A7" s="8"/>
      <c r="B7" s="9"/>
      <c r="C7" s="8"/>
      <c r="D7" s="8"/>
      <c r="E7" s="10"/>
      <c r="F7" s="11"/>
    </row>
    <row r="8" spans="1:6" x14ac:dyDescent="0.25">
      <c r="A8" s="8"/>
      <c r="B8" s="8"/>
      <c r="C8" s="8"/>
      <c r="D8" s="8"/>
      <c r="E8" s="10"/>
      <c r="F8" s="11"/>
    </row>
    <row r="9" spans="1:6" x14ac:dyDescent="0.25">
      <c r="A9" s="12"/>
      <c r="B9" s="13" t="s">
        <v>9</v>
      </c>
      <c r="C9" s="13" t="s">
        <v>10</v>
      </c>
      <c r="D9" s="13" t="s">
        <v>11</v>
      </c>
      <c r="E9" s="13" t="s">
        <v>12</v>
      </c>
      <c r="F9" s="14" t="s">
        <v>13</v>
      </c>
    </row>
    <row r="10" spans="1:6" x14ac:dyDescent="0.25">
      <c r="A10" s="12" t="s">
        <v>14</v>
      </c>
      <c r="B10" s="15"/>
      <c r="C10" s="16">
        <v>1067817831.09</v>
      </c>
      <c r="D10" s="17">
        <v>417752190.14999998</v>
      </c>
      <c r="E10" s="18">
        <v>397242901.98000002</v>
      </c>
      <c r="F10" s="19">
        <v>0.38135318432901472</v>
      </c>
    </row>
    <row r="11" spans="1:6" x14ac:dyDescent="0.25">
      <c r="A11" s="12" t="s">
        <v>15</v>
      </c>
      <c r="B11" s="15"/>
      <c r="C11" s="20">
        <v>26151160.129999999</v>
      </c>
      <c r="D11" s="17">
        <v>6578415.1799999997</v>
      </c>
      <c r="E11" s="18">
        <v>6100224.8200000003</v>
      </c>
      <c r="F11" s="19"/>
    </row>
    <row r="12" spans="1:6" x14ac:dyDescent="0.25">
      <c r="A12" s="12" t="s">
        <v>16</v>
      </c>
      <c r="B12" s="15"/>
      <c r="C12" s="21">
        <v>1041666670.96</v>
      </c>
      <c r="D12" s="17">
        <v>411173774.96999997</v>
      </c>
      <c r="E12" s="18">
        <v>391142677.16000003</v>
      </c>
      <c r="F12" s="19"/>
    </row>
    <row r="13" spans="1:6" x14ac:dyDescent="0.25">
      <c r="A13" s="12" t="s">
        <v>17</v>
      </c>
      <c r="B13" s="8"/>
      <c r="C13" s="21">
        <v>1041666670.96</v>
      </c>
      <c r="D13" s="17">
        <v>411173774.96999997</v>
      </c>
      <c r="E13" s="18">
        <v>391142677.16000003</v>
      </c>
      <c r="F13" s="19">
        <v>0.37549696852595171</v>
      </c>
    </row>
    <row r="14" spans="1:6" x14ac:dyDescent="0.25">
      <c r="A14" s="22" t="s">
        <v>18</v>
      </c>
      <c r="B14" s="23">
        <v>1.9E-3</v>
      </c>
      <c r="C14" s="20">
        <v>219000000</v>
      </c>
      <c r="D14" s="17">
        <v>0</v>
      </c>
      <c r="E14" s="18">
        <v>0</v>
      </c>
      <c r="F14" s="19">
        <v>0</v>
      </c>
    </row>
    <row r="15" spans="1:6" x14ac:dyDescent="0.25">
      <c r="A15" s="22" t="s">
        <v>19</v>
      </c>
      <c r="B15" s="23">
        <v>4.1999999999999997E-3</v>
      </c>
      <c r="C15" s="20">
        <v>330000000</v>
      </c>
      <c r="D15" s="17">
        <v>0</v>
      </c>
      <c r="E15" s="18">
        <v>0</v>
      </c>
      <c r="F15" s="19">
        <v>0</v>
      </c>
    </row>
    <row r="16" spans="1:6" x14ac:dyDescent="0.25">
      <c r="A16" s="22" t="s">
        <v>20</v>
      </c>
      <c r="B16" s="23">
        <v>7.1999999999999998E-3</v>
      </c>
      <c r="C16" s="20">
        <v>351000000</v>
      </c>
      <c r="D16" s="17">
        <v>269507104.00999999</v>
      </c>
      <c r="E16" s="18">
        <v>249476006.20000005</v>
      </c>
      <c r="F16" s="19">
        <v>0.71075785242165257</v>
      </c>
    </row>
    <row r="17" spans="1:6" x14ac:dyDescent="0.25">
      <c r="A17" s="22" t="s">
        <v>21</v>
      </c>
      <c r="B17" s="23">
        <v>1.34E-2</v>
      </c>
      <c r="C17" s="20">
        <v>100000000</v>
      </c>
      <c r="D17" s="17">
        <v>100000000</v>
      </c>
      <c r="E17" s="18">
        <v>100000000</v>
      </c>
      <c r="F17" s="19">
        <v>1</v>
      </c>
    </row>
    <row r="18" spans="1:6" x14ac:dyDescent="0.25">
      <c r="A18" s="22" t="s">
        <v>22</v>
      </c>
      <c r="B18" s="23">
        <v>0</v>
      </c>
      <c r="C18" s="20">
        <v>41666670.960000001</v>
      </c>
      <c r="D18" s="17">
        <v>41666670.960000001</v>
      </c>
      <c r="E18" s="18">
        <v>41666670.960000001</v>
      </c>
      <c r="F18" s="19">
        <v>1</v>
      </c>
    </row>
    <row r="19" spans="1:6" x14ac:dyDescent="0.25">
      <c r="A19" s="22"/>
      <c r="B19" s="24"/>
      <c r="C19" s="25"/>
      <c r="D19" s="25"/>
      <c r="E19" s="25"/>
      <c r="F19" s="26"/>
    </row>
    <row r="20" spans="1:6" x14ac:dyDescent="0.25">
      <c r="A20" s="22"/>
      <c r="B20" s="24"/>
      <c r="C20" s="25"/>
      <c r="D20" s="25"/>
      <c r="E20" s="25"/>
      <c r="F20" s="27"/>
    </row>
    <row r="21" spans="1:6" ht="30.75" x14ac:dyDescent="0.25">
      <c r="A21" s="22"/>
      <c r="B21" s="28" t="s">
        <v>23</v>
      </c>
      <c r="C21" s="29" t="s">
        <v>24</v>
      </c>
      <c r="D21" s="28" t="s">
        <v>25</v>
      </c>
      <c r="E21" s="28" t="s">
        <v>26</v>
      </c>
      <c r="F21" s="27"/>
    </row>
    <row r="22" spans="1:6" x14ac:dyDescent="0.25">
      <c r="A22" s="22" t="s">
        <v>18</v>
      </c>
      <c r="B22" s="17">
        <v>0</v>
      </c>
      <c r="C22" s="17">
        <v>0</v>
      </c>
      <c r="D22" s="30">
        <v>0</v>
      </c>
      <c r="E22" s="31">
        <v>0</v>
      </c>
      <c r="F22" s="27"/>
    </row>
    <row r="23" spans="1:6" x14ac:dyDescent="0.25">
      <c r="A23" s="22" t="s">
        <v>19</v>
      </c>
      <c r="B23" s="17">
        <v>0</v>
      </c>
      <c r="C23" s="17">
        <v>0</v>
      </c>
      <c r="D23" s="30">
        <v>0</v>
      </c>
      <c r="E23" s="31">
        <v>0</v>
      </c>
      <c r="F23" s="27"/>
    </row>
    <row r="24" spans="1:6" x14ac:dyDescent="0.25">
      <c r="A24" s="22" t="s">
        <v>20</v>
      </c>
      <c r="B24" s="17">
        <v>20031097.809999943</v>
      </c>
      <c r="C24" s="17">
        <v>161704.26</v>
      </c>
      <c r="D24" s="30">
        <v>57.068654729344566</v>
      </c>
      <c r="E24" s="31">
        <v>0.46069589743589745</v>
      </c>
      <c r="F24" s="27"/>
    </row>
    <row r="25" spans="1:6" x14ac:dyDescent="0.25">
      <c r="A25" s="22" t="s">
        <v>21</v>
      </c>
      <c r="B25" s="17">
        <v>0</v>
      </c>
      <c r="C25" s="17">
        <v>111666.67</v>
      </c>
      <c r="D25" s="30">
        <v>0</v>
      </c>
      <c r="E25" s="31">
        <v>1.1166666999999999</v>
      </c>
      <c r="F25" s="27"/>
    </row>
    <row r="26" spans="1:6" x14ac:dyDescent="0.25">
      <c r="A26" s="22" t="s">
        <v>22</v>
      </c>
      <c r="B26" s="17">
        <v>0</v>
      </c>
      <c r="C26" s="17">
        <v>0</v>
      </c>
      <c r="D26" s="30">
        <v>0</v>
      </c>
      <c r="E26" s="31">
        <v>0</v>
      </c>
      <c r="F26" s="27"/>
    </row>
    <row r="27" spans="1:6" ht="16.5" thickBot="1" x14ac:dyDescent="0.3">
      <c r="A27" s="12" t="s">
        <v>27</v>
      </c>
      <c r="B27" s="32">
        <v>20031097.809999943</v>
      </c>
      <c r="C27" s="32">
        <v>273370.93</v>
      </c>
      <c r="D27" s="33"/>
      <c r="E27" s="25"/>
      <c r="F27" s="27"/>
    </row>
    <row r="28" spans="1:6" x14ac:dyDescent="0.25">
      <c r="B28" s="34"/>
      <c r="C28" s="34"/>
      <c r="D28" s="35"/>
      <c r="E28" s="34"/>
      <c r="F28" s="36"/>
    </row>
    <row r="29" spans="1:6" x14ac:dyDescent="0.25">
      <c r="A29" s="37"/>
      <c r="B29" s="38"/>
      <c r="C29" s="34"/>
      <c r="D29" s="34"/>
      <c r="E29" s="34"/>
      <c r="F29" s="36"/>
    </row>
    <row r="30" spans="1:6" x14ac:dyDescent="0.25">
      <c r="A30" s="2" t="s">
        <v>28</v>
      </c>
      <c r="E30" s="39"/>
    </row>
    <row r="31" spans="1:6" x14ac:dyDescent="0.25">
      <c r="E31" s="39"/>
      <c r="F31" s="40"/>
    </row>
    <row r="32" spans="1:6" x14ac:dyDescent="0.25">
      <c r="A32" s="37" t="s">
        <v>29</v>
      </c>
      <c r="F32" s="40"/>
    </row>
    <row r="33" spans="1:6" x14ac:dyDescent="0.25">
      <c r="A33" s="41" t="s">
        <v>30</v>
      </c>
      <c r="E33" s="42">
        <v>1053137.32</v>
      </c>
      <c r="F33" s="43"/>
    </row>
    <row r="34" spans="1:6" x14ac:dyDescent="0.25">
      <c r="A34" s="41" t="s">
        <v>31</v>
      </c>
      <c r="E34" s="44">
        <v>0</v>
      </c>
      <c r="F34" s="43"/>
    </row>
    <row r="35" spans="1:6" x14ac:dyDescent="0.25">
      <c r="A35" s="37" t="s">
        <v>32</v>
      </c>
      <c r="E35" s="42">
        <v>1053137.32</v>
      </c>
      <c r="F35" s="43"/>
    </row>
    <row r="36" spans="1:6" x14ac:dyDescent="0.25">
      <c r="E36" s="45"/>
      <c r="F36" s="43"/>
    </row>
    <row r="37" spans="1:6" x14ac:dyDescent="0.25">
      <c r="A37" s="37" t="s">
        <v>33</v>
      </c>
      <c r="E37" s="45"/>
      <c r="F37" s="43"/>
    </row>
    <row r="38" spans="1:6" x14ac:dyDescent="0.25">
      <c r="A38" s="41" t="s">
        <v>34</v>
      </c>
      <c r="E38" s="42">
        <v>20251625.600000001</v>
      </c>
      <c r="F38" s="43"/>
    </row>
    <row r="39" spans="1:6" x14ac:dyDescent="0.25">
      <c r="A39" s="41" t="s">
        <v>35</v>
      </c>
      <c r="E39" s="44">
        <v>0</v>
      </c>
      <c r="F39" s="43"/>
    </row>
    <row r="40" spans="1:6" x14ac:dyDescent="0.25">
      <c r="A40" s="37" t="s">
        <v>36</v>
      </c>
      <c r="E40" s="42">
        <v>20251625.600000001</v>
      </c>
      <c r="F40" s="43"/>
    </row>
    <row r="41" spans="1:6" x14ac:dyDescent="0.25">
      <c r="A41" s="41"/>
      <c r="E41" s="46"/>
      <c r="F41" s="43"/>
    </row>
    <row r="42" spans="1:6" x14ac:dyDescent="0.25">
      <c r="A42" s="37" t="s">
        <v>37</v>
      </c>
      <c r="E42" s="42">
        <v>128509.27</v>
      </c>
      <c r="F42" s="43"/>
    </row>
    <row r="43" spans="1:6" x14ac:dyDescent="0.25">
      <c r="A43" s="37" t="s">
        <v>38</v>
      </c>
      <c r="E43" s="42">
        <v>94826.44</v>
      </c>
      <c r="F43" s="43"/>
    </row>
    <row r="44" spans="1:6" x14ac:dyDescent="0.25">
      <c r="A44" s="37"/>
      <c r="E44" s="47"/>
      <c r="F44" s="43"/>
    </row>
    <row r="45" spans="1:6" ht="16.5" thickBot="1" x14ac:dyDescent="0.3">
      <c r="A45" s="2" t="s">
        <v>39</v>
      </c>
      <c r="E45" s="48">
        <v>21528098.630000003</v>
      </c>
      <c r="F45" s="43"/>
    </row>
    <row r="46" spans="1:6" ht="16.5" thickTop="1" x14ac:dyDescent="0.25">
      <c r="E46" s="49"/>
      <c r="F46" s="43"/>
    </row>
    <row r="47" spans="1:6" x14ac:dyDescent="0.25">
      <c r="A47" s="2" t="s">
        <v>40</v>
      </c>
      <c r="D47" s="50"/>
      <c r="E47" s="51"/>
      <c r="F47" s="43"/>
    </row>
    <row r="48" spans="1:6" x14ac:dyDescent="0.25">
      <c r="D48" s="52" t="s">
        <v>41</v>
      </c>
      <c r="E48" s="52" t="s">
        <v>42</v>
      </c>
      <c r="F48" s="43"/>
    </row>
    <row r="49" spans="1:6" x14ac:dyDescent="0.25">
      <c r="A49" s="37" t="s">
        <v>43</v>
      </c>
      <c r="D49" s="53">
        <v>32655</v>
      </c>
      <c r="E49" s="47">
        <v>411173774.96999997</v>
      </c>
      <c r="F49" s="43"/>
    </row>
    <row r="50" spans="1:6" x14ac:dyDescent="0.25">
      <c r="A50" s="37" t="s">
        <v>44</v>
      </c>
      <c r="D50" s="54"/>
      <c r="E50" s="44">
        <v>20031097.809999943</v>
      </c>
      <c r="F50" s="43"/>
    </row>
    <row r="51" spans="1:6" x14ac:dyDescent="0.25">
      <c r="A51" s="37"/>
      <c r="D51" s="55">
        <v>31978</v>
      </c>
      <c r="E51" s="56">
        <v>391142677.16000003</v>
      </c>
      <c r="F51" s="43"/>
    </row>
    <row r="52" spans="1:6" x14ac:dyDescent="0.25">
      <c r="F52" s="43"/>
    </row>
    <row r="53" spans="1:6" x14ac:dyDescent="0.25">
      <c r="A53" s="2" t="s">
        <v>45</v>
      </c>
      <c r="E53" s="50"/>
      <c r="F53" s="43"/>
    </row>
    <row r="54" spans="1:6" x14ac:dyDescent="0.25">
      <c r="F54" s="43"/>
    </row>
    <row r="55" spans="1:6" x14ac:dyDescent="0.25">
      <c r="A55" s="37" t="s">
        <v>39</v>
      </c>
      <c r="E55" s="57">
        <v>21528098.630000003</v>
      </c>
      <c r="F55" s="43"/>
    </row>
    <row r="56" spans="1:6" x14ac:dyDescent="0.25">
      <c r="A56" s="37" t="s">
        <v>46</v>
      </c>
      <c r="E56" s="57">
        <v>0</v>
      </c>
      <c r="F56" s="43"/>
    </row>
    <row r="57" spans="1:6" x14ac:dyDescent="0.25">
      <c r="A57" s="37" t="s">
        <v>47</v>
      </c>
      <c r="E57" s="58">
        <v>21528098.630000003</v>
      </c>
      <c r="F57" s="43"/>
    </row>
    <row r="58" spans="1:6" x14ac:dyDescent="0.25">
      <c r="F58" s="43"/>
    </row>
    <row r="59" spans="1:6" x14ac:dyDescent="0.25">
      <c r="A59" s="37" t="s">
        <v>48</v>
      </c>
      <c r="E59" s="34">
        <v>76793.210000000006</v>
      </c>
      <c r="F59" s="43"/>
    </row>
    <row r="60" spans="1:6" x14ac:dyDescent="0.25">
      <c r="F60" s="43"/>
    </row>
    <row r="61" spans="1:6" x14ac:dyDescent="0.25">
      <c r="A61" s="37" t="s">
        <v>49</v>
      </c>
      <c r="F61" s="43"/>
    </row>
    <row r="62" spans="1:6" x14ac:dyDescent="0.25">
      <c r="A62" s="41" t="s">
        <v>50</v>
      </c>
      <c r="E62" s="57">
        <v>348126.82512499997</v>
      </c>
      <c r="F62" s="43"/>
    </row>
    <row r="63" spans="1:6" x14ac:dyDescent="0.25">
      <c r="A63" s="41" t="s">
        <v>51</v>
      </c>
      <c r="E63" s="57">
        <v>348126.82512499997</v>
      </c>
      <c r="F63" s="43"/>
    </row>
    <row r="64" spans="1:6" x14ac:dyDescent="0.25">
      <c r="A64" s="41" t="s">
        <v>52</v>
      </c>
      <c r="E64" s="58">
        <v>0</v>
      </c>
      <c r="F64" s="43"/>
    </row>
    <row r="65" spans="1:6" x14ac:dyDescent="0.25">
      <c r="F65" s="43"/>
    </row>
    <row r="66" spans="1:6" x14ac:dyDescent="0.25">
      <c r="A66" s="37" t="s">
        <v>53</v>
      </c>
      <c r="F66" s="43"/>
    </row>
    <row r="67" spans="1:6" x14ac:dyDescent="0.25">
      <c r="A67" s="41" t="s">
        <v>54</v>
      </c>
      <c r="F67" s="43"/>
    </row>
    <row r="68" spans="1:6" x14ac:dyDescent="0.25">
      <c r="A68" s="59" t="s">
        <v>55</v>
      </c>
      <c r="E68" s="57">
        <v>0</v>
      </c>
      <c r="F68" s="43"/>
    </row>
    <row r="69" spans="1:6" x14ac:dyDescent="0.25">
      <c r="A69" s="59" t="s">
        <v>56</v>
      </c>
      <c r="E69" s="57">
        <v>0</v>
      </c>
      <c r="F69" s="43"/>
    </row>
    <row r="70" spans="1:6" x14ac:dyDescent="0.25">
      <c r="A70" s="59" t="s">
        <v>57</v>
      </c>
      <c r="E70" s="57">
        <v>0</v>
      </c>
      <c r="F70" s="43"/>
    </row>
    <row r="71" spans="1:6" x14ac:dyDescent="0.25">
      <c r="A71" s="59"/>
      <c r="E71" s="57"/>
      <c r="F71" s="43"/>
    </row>
    <row r="72" spans="1:6" x14ac:dyDescent="0.25">
      <c r="A72" s="59" t="s">
        <v>58</v>
      </c>
      <c r="E72" s="57">
        <v>0</v>
      </c>
      <c r="F72" s="43"/>
    </row>
    <row r="73" spans="1:6" x14ac:dyDescent="0.25">
      <c r="A73" s="59" t="s">
        <v>59</v>
      </c>
      <c r="E73" s="57">
        <v>0</v>
      </c>
      <c r="F73" s="43"/>
    </row>
    <row r="74" spans="1:6" x14ac:dyDescent="0.25">
      <c r="F74" s="43"/>
    </row>
    <row r="75" spans="1:6" x14ac:dyDescent="0.25">
      <c r="A75" s="41" t="s">
        <v>60</v>
      </c>
      <c r="F75" s="43"/>
    </row>
    <row r="76" spans="1:6" x14ac:dyDescent="0.25">
      <c r="A76" s="59" t="s">
        <v>61</v>
      </c>
      <c r="E76" s="57">
        <v>0</v>
      </c>
      <c r="F76" s="43"/>
    </row>
    <row r="77" spans="1:6" x14ac:dyDescent="0.25">
      <c r="A77" s="59" t="s">
        <v>62</v>
      </c>
      <c r="E77" s="57">
        <v>0</v>
      </c>
      <c r="F77" s="43"/>
    </row>
    <row r="78" spans="1:6" x14ac:dyDescent="0.25">
      <c r="A78" s="59" t="s">
        <v>63</v>
      </c>
      <c r="E78" s="57">
        <v>0</v>
      </c>
      <c r="F78" s="43"/>
    </row>
    <row r="79" spans="1:6" x14ac:dyDescent="0.25">
      <c r="A79" s="59"/>
      <c r="E79" s="57"/>
      <c r="F79" s="43"/>
    </row>
    <row r="80" spans="1:6" x14ac:dyDescent="0.25">
      <c r="A80" s="59" t="s">
        <v>64</v>
      </c>
      <c r="E80" s="57">
        <v>0</v>
      </c>
      <c r="F80" s="43"/>
    </row>
    <row r="81" spans="1:6" x14ac:dyDescent="0.25">
      <c r="A81" s="59" t="s">
        <v>65</v>
      </c>
      <c r="E81" s="57">
        <v>0</v>
      </c>
      <c r="F81" s="43"/>
    </row>
    <row r="82" spans="1:6" x14ac:dyDescent="0.25">
      <c r="A82" s="59"/>
      <c r="F82" s="43"/>
    </row>
    <row r="83" spans="1:6" x14ac:dyDescent="0.25">
      <c r="A83" s="41" t="s">
        <v>66</v>
      </c>
      <c r="F83" s="43"/>
    </row>
    <row r="84" spans="1:6" x14ac:dyDescent="0.25">
      <c r="A84" s="59" t="s">
        <v>67</v>
      </c>
      <c r="E84" s="57">
        <v>0</v>
      </c>
      <c r="F84" s="43"/>
    </row>
    <row r="85" spans="1:6" x14ac:dyDescent="0.25">
      <c r="A85" s="59" t="s">
        <v>68</v>
      </c>
      <c r="E85" s="57">
        <v>0</v>
      </c>
      <c r="F85" s="43"/>
    </row>
    <row r="86" spans="1:6" x14ac:dyDescent="0.25">
      <c r="A86" s="59" t="s">
        <v>69</v>
      </c>
      <c r="E86" s="57">
        <v>161704.26</v>
      </c>
      <c r="F86" s="43"/>
    </row>
    <row r="87" spans="1:6" x14ac:dyDescent="0.25">
      <c r="A87" s="59"/>
      <c r="E87" s="57"/>
      <c r="F87" s="43"/>
    </row>
    <row r="88" spans="1:6" x14ac:dyDescent="0.25">
      <c r="A88" s="59" t="s">
        <v>70</v>
      </c>
      <c r="E88" s="57">
        <v>161704.26</v>
      </c>
      <c r="F88" s="43"/>
    </row>
    <row r="89" spans="1:6" x14ac:dyDescent="0.25">
      <c r="A89" s="59" t="s">
        <v>71</v>
      </c>
      <c r="E89" s="57">
        <v>0</v>
      </c>
      <c r="F89" s="43"/>
    </row>
    <row r="90" spans="1:6" x14ac:dyDescent="0.25">
      <c r="F90" s="43"/>
    </row>
    <row r="91" spans="1:6" x14ac:dyDescent="0.25">
      <c r="A91" s="41" t="s">
        <v>72</v>
      </c>
      <c r="F91" s="43"/>
    </row>
    <row r="92" spans="1:6" x14ac:dyDescent="0.25">
      <c r="A92" s="59" t="s">
        <v>73</v>
      </c>
      <c r="E92" s="57">
        <v>0</v>
      </c>
      <c r="F92" s="43"/>
    </row>
    <row r="93" spans="1:6" x14ac:dyDescent="0.25">
      <c r="A93" s="59" t="s">
        <v>74</v>
      </c>
      <c r="E93" s="57">
        <v>0</v>
      </c>
      <c r="F93" s="43"/>
    </row>
    <row r="94" spans="1:6" x14ac:dyDescent="0.25">
      <c r="A94" s="59" t="s">
        <v>75</v>
      </c>
      <c r="E94" s="57">
        <v>111666.67</v>
      </c>
      <c r="F94" s="43"/>
    </row>
    <row r="95" spans="1:6" x14ac:dyDescent="0.25">
      <c r="A95" s="59"/>
      <c r="E95" s="57"/>
      <c r="F95" s="43"/>
    </row>
    <row r="96" spans="1:6" x14ac:dyDescent="0.25">
      <c r="A96" s="59" t="s">
        <v>76</v>
      </c>
      <c r="E96" s="57">
        <v>111666.67</v>
      </c>
      <c r="F96" s="43"/>
    </row>
    <row r="97" spans="1:6" x14ac:dyDescent="0.25">
      <c r="A97" s="59" t="s">
        <v>77</v>
      </c>
      <c r="E97" s="57">
        <v>0</v>
      </c>
      <c r="F97" s="43"/>
    </row>
    <row r="98" spans="1:6" x14ac:dyDescent="0.25">
      <c r="A98" s="59"/>
      <c r="E98" s="34"/>
      <c r="F98" s="43"/>
    </row>
    <row r="99" spans="1:6" x14ac:dyDescent="0.25">
      <c r="A99" s="41" t="s">
        <v>78</v>
      </c>
      <c r="F99" s="43"/>
    </row>
    <row r="100" spans="1:6" x14ac:dyDescent="0.25">
      <c r="A100" s="59" t="s">
        <v>79</v>
      </c>
      <c r="E100" s="58">
        <v>273370.93</v>
      </c>
      <c r="F100" s="43"/>
    </row>
    <row r="101" spans="1:6" x14ac:dyDescent="0.25">
      <c r="A101" s="59" t="s">
        <v>80</v>
      </c>
      <c r="E101" s="58">
        <v>273370.93</v>
      </c>
      <c r="F101" s="43"/>
    </row>
    <row r="102" spans="1:6" x14ac:dyDescent="0.25">
      <c r="A102" s="59" t="s">
        <v>81</v>
      </c>
      <c r="E102" s="58">
        <v>0</v>
      </c>
      <c r="F102" s="43"/>
    </row>
    <row r="103" spans="1:6" x14ac:dyDescent="0.25">
      <c r="A103" s="59" t="s">
        <v>82</v>
      </c>
      <c r="E103" s="58">
        <v>0</v>
      </c>
      <c r="F103" s="43"/>
    </row>
    <row r="104" spans="1:6" x14ac:dyDescent="0.25">
      <c r="F104" s="43"/>
    </row>
    <row r="105" spans="1:6" x14ac:dyDescent="0.25">
      <c r="A105" s="37" t="s">
        <v>83</v>
      </c>
      <c r="E105" s="60">
        <v>20829807.664875004</v>
      </c>
      <c r="F105" s="43"/>
    </row>
    <row r="106" spans="1:6" x14ac:dyDescent="0.25">
      <c r="A106" s="41"/>
      <c r="F106" s="43"/>
    </row>
    <row r="107" spans="1:6" x14ac:dyDescent="0.25">
      <c r="A107" s="37" t="s">
        <v>84</v>
      </c>
      <c r="E107" s="61">
        <v>20031097.809999943</v>
      </c>
      <c r="F107" s="43"/>
    </row>
    <row r="108" spans="1:6" x14ac:dyDescent="0.25">
      <c r="A108" s="37"/>
      <c r="F108" s="43"/>
    </row>
    <row r="109" spans="1:6" x14ac:dyDescent="0.25">
      <c r="A109" s="41" t="s">
        <v>85</v>
      </c>
      <c r="E109" s="57">
        <v>0</v>
      </c>
      <c r="F109" s="43"/>
    </row>
    <row r="110" spans="1:6" x14ac:dyDescent="0.25">
      <c r="A110" s="41" t="s">
        <v>86</v>
      </c>
      <c r="E110" s="62">
        <v>20031097.809999943</v>
      </c>
      <c r="F110" s="43"/>
    </row>
    <row r="111" spans="1:6" x14ac:dyDescent="0.25">
      <c r="A111" s="41" t="s">
        <v>87</v>
      </c>
      <c r="E111" s="58">
        <v>0</v>
      </c>
      <c r="F111" s="43"/>
    </row>
    <row r="112" spans="1:6" x14ac:dyDescent="0.25">
      <c r="A112" s="41"/>
      <c r="E112" s="60"/>
      <c r="F112" s="43"/>
    </row>
    <row r="113" spans="1:6" x14ac:dyDescent="0.25">
      <c r="A113" s="37" t="s">
        <v>88</v>
      </c>
      <c r="E113" s="58">
        <v>0</v>
      </c>
      <c r="F113" s="43"/>
    </row>
    <row r="114" spans="1:6" x14ac:dyDescent="0.25">
      <c r="A114" s="37"/>
      <c r="E114" s="63"/>
      <c r="F114" s="43"/>
    </row>
    <row r="115" spans="1:6" x14ac:dyDescent="0.25">
      <c r="A115" s="41" t="s">
        <v>89</v>
      </c>
      <c r="E115" s="57">
        <v>0</v>
      </c>
      <c r="F115" s="43"/>
    </row>
    <row r="116" spans="1:6" x14ac:dyDescent="0.25">
      <c r="A116" s="41" t="s">
        <v>90</v>
      </c>
      <c r="E116" s="58">
        <v>0</v>
      </c>
      <c r="F116" s="43"/>
    </row>
    <row r="117" spans="1:6" x14ac:dyDescent="0.25">
      <c r="A117" s="41" t="s">
        <v>91</v>
      </c>
      <c r="E117" s="58">
        <v>0</v>
      </c>
      <c r="F117" s="43"/>
    </row>
    <row r="118" spans="1:6" x14ac:dyDescent="0.25">
      <c r="A118" s="41"/>
      <c r="E118" s="60"/>
      <c r="F118" s="43"/>
    </row>
    <row r="119" spans="1:6" x14ac:dyDescent="0.25">
      <c r="A119" s="37" t="s">
        <v>92</v>
      </c>
      <c r="E119" s="58">
        <v>798709.85487506166</v>
      </c>
      <c r="F119" s="43"/>
    </row>
    <row r="120" spans="1:6" x14ac:dyDescent="0.25">
      <c r="A120" s="41" t="s">
        <v>93</v>
      </c>
      <c r="E120" s="57">
        <v>0</v>
      </c>
      <c r="F120" s="43"/>
    </row>
    <row r="121" spans="1:6" x14ac:dyDescent="0.25">
      <c r="A121" s="37" t="s">
        <v>94</v>
      </c>
      <c r="E121" s="58">
        <v>798709.85487506166</v>
      </c>
      <c r="F121" s="43"/>
    </row>
    <row r="122" spans="1:6" x14ac:dyDescent="0.25">
      <c r="F122" s="43"/>
    </row>
    <row r="123" spans="1:6" x14ac:dyDescent="0.25">
      <c r="A123" s="2" t="s">
        <v>95</v>
      </c>
      <c r="F123" s="43"/>
    </row>
    <row r="124" spans="1:6" x14ac:dyDescent="0.25">
      <c r="F124" s="43"/>
    </row>
    <row r="125" spans="1:6" x14ac:dyDescent="0.25">
      <c r="A125" s="37" t="s">
        <v>96</v>
      </c>
      <c r="E125" s="57">
        <v>0</v>
      </c>
      <c r="F125" s="43"/>
    </row>
    <row r="126" spans="1:6" x14ac:dyDescent="0.25">
      <c r="A126" s="37" t="s">
        <v>97</v>
      </c>
      <c r="E126" s="64">
        <v>0</v>
      </c>
      <c r="F126" s="43"/>
    </row>
    <row r="127" spans="1:6" x14ac:dyDescent="0.25">
      <c r="A127" s="37" t="s">
        <v>98</v>
      </c>
      <c r="E127" s="58">
        <v>0</v>
      </c>
      <c r="F127" s="43"/>
    </row>
    <row r="128" spans="1:6" x14ac:dyDescent="0.25">
      <c r="A128" s="37"/>
      <c r="E128" s="60"/>
      <c r="F128" s="43"/>
    </row>
    <row r="129" spans="1:6" x14ac:dyDescent="0.25">
      <c r="A129" s="37"/>
      <c r="E129" s="60"/>
      <c r="F129" s="43"/>
    </row>
    <row r="130" spans="1:6" x14ac:dyDescent="0.25">
      <c r="F130" s="43"/>
    </row>
    <row r="131" spans="1:6" x14ac:dyDescent="0.25">
      <c r="A131" s="2" t="s">
        <v>99</v>
      </c>
      <c r="F131" s="43"/>
    </row>
    <row r="132" spans="1:6" x14ac:dyDescent="0.25">
      <c r="F132" s="43"/>
    </row>
    <row r="133" spans="1:6" x14ac:dyDescent="0.25">
      <c r="A133" s="37" t="s">
        <v>100</v>
      </c>
      <c r="E133" s="58">
        <v>2604166.67</v>
      </c>
      <c r="F133" s="43"/>
    </row>
    <row r="134" spans="1:6" x14ac:dyDescent="0.25">
      <c r="A134" s="37" t="s">
        <v>101</v>
      </c>
      <c r="E134" s="58">
        <v>2604166.67</v>
      </c>
      <c r="F134" s="65"/>
    </row>
    <row r="135" spans="1:6" x14ac:dyDescent="0.25">
      <c r="A135" s="37" t="s">
        <v>102</v>
      </c>
      <c r="E135" s="57">
        <v>2604166.67</v>
      </c>
      <c r="F135" s="43"/>
    </row>
    <row r="136" spans="1:6" x14ac:dyDescent="0.25">
      <c r="A136" s="66" t="s">
        <v>103</v>
      </c>
      <c r="B136" s="66"/>
      <c r="C136" s="66"/>
      <c r="D136" s="66"/>
      <c r="E136" s="57">
        <v>0</v>
      </c>
    </row>
    <row r="137" spans="1:6" x14ac:dyDescent="0.25">
      <c r="A137" s="37" t="s">
        <v>104</v>
      </c>
      <c r="E137" s="58">
        <v>2604166.67</v>
      </c>
      <c r="F137" s="43"/>
    </row>
    <row r="138" spans="1:6" x14ac:dyDescent="0.25">
      <c r="F138" s="43"/>
    </row>
    <row r="139" spans="1:6" x14ac:dyDescent="0.25">
      <c r="A139" s="37" t="s">
        <v>105</v>
      </c>
      <c r="D139" s="67"/>
      <c r="E139" s="60">
        <v>2604166.67</v>
      </c>
      <c r="F139" s="43"/>
    </row>
    <row r="140" spans="1:6" x14ac:dyDescent="0.25">
      <c r="F140" s="43"/>
    </row>
    <row r="141" spans="1:6" x14ac:dyDescent="0.25">
      <c r="A141" s="2" t="s">
        <v>106</v>
      </c>
      <c r="F141" s="43"/>
    </row>
    <row r="142" spans="1:6" x14ac:dyDescent="0.25">
      <c r="F142" s="43"/>
    </row>
    <row r="143" spans="1:6" x14ac:dyDescent="0.25">
      <c r="A143" s="37" t="s">
        <v>107</v>
      </c>
      <c r="E143" s="68">
        <v>3.0905271099999999E-2</v>
      </c>
      <c r="F143" s="43"/>
    </row>
    <row r="144" spans="1:6" x14ac:dyDescent="0.25">
      <c r="A144" s="37" t="s">
        <v>108</v>
      </c>
      <c r="E144" s="69">
        <v>34.655862999999997</v>
      </c>
      <c r="F144" s="43"/>
    </row>
    <row r="145" spans="1:6" x14ac:dyDescent="0.25">
      <c r="F145" s="43"/>
    </row>
    <row r="146" spans="1:6" x14ac:dyDescent="0.25">
      <c r="D146" s="52" t="s">
        <v>42</v>
      </c>
      <c r="E146" s="52" t="s">
        <v>41</v>
      </c>
      <c r="F146" s="43"/>
    </row>
    <row r="147" spans="1:6" x14ac:dyDescent="0.25">
      <c r="A147" s="37" t="s">
        <v>109</v>
      </c>
      <c r="D147" s="58">
        <v>257662.57</v>
      </c>
      <c r="E147" s="2">
        <v>18</v>
      </c>
      <c r="F147" s="70"/>
    </row>
    <row r="148" spans="1:6" x14ac:dyDescent="0.25">
      <c r="A148" s="37" t="s">
        <v>110</v>
      </c>
      <c r="D148" s="64">
        <v>128509.27</v>
      </c>
      <c r="F148" s="43"/>
    </row>
    <row r="149" spans="1:6" x14ac:dyDescent="0.25">
      <c r="A149" s="2" t="s">
        <v>111</v>
      </c>
      <c r="D149" s="60">
        <v>129153.3</v>
      </c>
    </row>
    <row r="150" spans="1:6" x14ac:dyDescent="0.25">
      <c r="A150" s="37" t="s">
        <v>112</v>
      </c>
      <c r="D150" s="58">
        <v>417752190.14999998</v>
      </c>
      <c r="F150" s="70"/>
    </row>
    <row r="151" spans="1:6" x14ac:dyDescent="0.25">
      <c r="F151" s="70"/>
    </row>
    <row r="152" spans="1:6" x14ac:dyDescent="0.25">
      <c r="A152" s="37" t="s">
        <v>113</v>
      </c>
      <c r="D152" s="71">
        <v>4.2450724E-3</v>
      </c>
      <c r="F152" s="70"/>
    </row>
    <row r="153" spans="1:6" x14ac:dyDescent="0.25">
      <c r="A153" s="37" t="s">
        <v>114</v>
      </c>
      <c r="D153" s="71">
        <v>4.7001654000000002E-3</v>
      </c>
      <c r="F153" s="70"/>
    </row>
    <row r="154" spans="1:6" x14ac:dyDescent="0.25">
      <c r="A154" s="37" t="s">
        <v>115</v>
      </c>
      <c r="D154" s="71">
        <v>2.5601401999999999E-3</v>
      </c>
      <c r="F154" s="70"/>
    </row>
    <row r="155" spans="1:6" x14ac:dyDescent="0.25">
      <c r="A155" s="37" t="s">
        <v>116</v>
      </c>
      <c r="D155" s="71">
        <v>3.7099496700268831E-3</v>
      </c>
      <c r="F155" s="43"/>
    </row>
    <row r="156" spans="1:6" x14ac:dyDescent="0.25">
      <c r="A156" s="37" t="s">
        <v>117</v>
      </c>
      <c r="D156" s="68">
        <v>3.8038319175067209E-3</v>
      </c>
      <c r="F156" s="43"/>
    </row>
    <row r="157" spans="1:6" x14ac:dyDescent="0.25">
      <c r="A157" s="37"/>
      <c r="F157" s="43"/>
    </row>
    <row r="158" spans="1:6" x14ac:dyDescent="0.25">
      <c r="A158" s="37" t="s">
        <v>118</v>
      </c>
      <c r="D158" s="60">
        <v>4095112.43</v>
      </c>
      <c r="F158" s="43"/>
    </row>
    <row r="159" spans="1:6" x14ac:dyDescent="0.25">
      <c r="A159" s="37"/>
      <c r="F159" s="43"/>
    </row>
    <row r="160" spans="1:6" ht="30.75" x14ac:dyDescent="0.25">
      <c r="A160" s="37" t="s">
        <v>119</v>
      </c>
      <c r="D160" s="52" t="s">
        <v>42</v>
      </c>
      <c r="E160" s="52" t="s">
        <v>41</v>
      </c>
      <c r="F160" s="72" t="s">
        <v>120</v>
      </c>
    </row>
    <row r="161" spans="1:6" x14ac:dyDescent="0.25">
      <c r="A161" s="41" t="s">
        <v>121</v>
      </c>
      <c r="D161" s="57">
        <v>3472190.7</v>
      </c>
      <c r="E161" s="73">
        <v>271</v>
      </c>
      <c r="F161" s="74">
        <v>8.7407243343892767E-3</v>
      </c>
    </row>
    <row r="162" spans="1:6" x14ac:dyDescent="0.25">
      <c r="A162" s="41" t="s">
        <v>122</v>
      </c>
      <c r="D162" s="57">
        <v>803526.74</v>
      </c>
      <c r="E162" s="73">
        <v>61</v>
      </c>
      <c r="F162" s="74">
        <v>2.0227592135565837E-3</v>
      </c>
    </row>
    <row r="163" spans="1:6" x14ac:dyDescent="0.25">
      <c r="A163" s="41" t="s">
        <v>123</v>
      </c>
      <c r="D163" s="57">
        <v>188962.02</v>
      </c>
      <c r="E163" s="73">
        <v>15</v>
      </c>
      <c r="F163" s="74">
        <v>4.7568381727690042E-4</v>
      </c>
    </row>
    <row r="164" spans="1:6" x14ac:dyDescent="0.25">
      <c r="A164" s="41" t="s">
        <v>124</v>
      </c>
      <c r="D164" s="75">
        <v>11934.47</v>
      </c>
      <c r="E164" s="76">
        <v>1</v>
      </c>
      <c r="F164" s="77">
        <v>3.0043255500637903E-5</v>
      </c>
    </row>
    <row r="165" spans="1:6" x14ac:dyDescent="0.25">
      <c r="A165" s="37" t="s">
        <v>125</v>
      </c>
      <c r="D165" s="57">
        <v>4476613.93</v>
      </c>
      <c r="E165" s="73">
        <v>348</v>
      </c>
      <c r="F165" s="78">
        <v>1.1269210620723398E-2</v>
      </c>
    </row>
    <row r="166" spans="1:6" x14ac:dyDescent="0.25">
      <c r="D166" s="71"/>
      <c r="E166" s="71"/>
      <c r="F166" s="70"/>
    </row>
    <row r="167" spans="1:6" x14ac:dyDescent="0.25">
      <c r="A167" s="37"/>
      <c r="D167" s="79"/>
      <c r="E167" s="79"/>
      <c r="F167" s="70"/>
    </row>
    <row r="168" spans="1:6" x14ac:dyDescent="0.25">
      <c r="A168" s="37" t="s">
        <v>126</v>
      </c>
      <c r="F168" s="70"/>
    </row>
    <row r="169" spans="1:6" x14ac:dyDescent="0.25">
      <c r="A169" s="37" t="s">
        <v>127</v>
      </c>
      <c r="D169" s="71">
        <v>1.8E-3</v>
      </c>
      <c r="E169" s="71">
        <v>1.6235683E-3</v>
      </c>
      <c r="F169" s="70"/>
    </row>
    <row r="170" spans="1:6" x14ac:dyDescent="0.25">
      <c r="A170" s="37" t="s">
        <v>128</v>
      </c>
      <c r="D170" s="71">
        <v>2.0223156E-3</v>
      </c>
      <c r="E170" s="71">
        <v>1.7117631000000001E-3</v>
      </c>
      <c r="F170" s="70"/>
    </row>
    <row r="171" spans="1:6" x14ac:dyDescent="0.25">
      <c r="A171" s="37" t="s">
        <v>129</v>
      </c>
      <c r="D171" s="71">
        <v>2.4122026999999998E-3</v>
      </c>
      <c r="E171" s="71">
        <v>2.2661154000000001E-3</v>
      </c>
      <c r="F171" s="70"/>
    </row>
    <row r="172" spans="1:6" x14ac:dyDescent="0.25">
      <c r="A172" s="37" t="s">
        <v>130</v>
      </c>
      <c r="D172" s="71">
        <v>2.4984430308334846E-3</v>
      </c>
      <c r="E172" s="71">
        <v>2.3766339358308837E-3</v>
      </c>
      <c r="F172" s="43"/>
    </row>
    <row r="173" spans="1:6" x14ac:dyDescent="0.25">
      <c r="A173" s="37" t="s">
        <v>131</v>
      </c>
      <c r="D173" s="71">
        <v>2.1832403327083712E-3</v>
      </c>
      <c r="E173" s="71">
        <v>1.9945201839577211E-3</v>
      </c>
      <c r="F173" s="43"/>
    </row>
    <row r="174" spans="1:6" x14ac:dyDescent="0.25">
      <c r="F174" s="43"/>
    </row>
    <row r="175" spans="1:6" x14ac:dyDescent="0.25">
      <c r="A175" s="2" t="s">
        <v>132</v>
      </c>
      <c r="F175" s="43"/>
    </row>
    <row r="176" spans="1:6" x14ac:dyDescent="0.25">
      <c r="F176" s="43"/>
    </row>
    <row r="177" spans="1:6" x14ac:dyDescent="0.25">
      <c r="A177" s="37" t="s">
        <v>133</v>
      </c>
      <c r="F177" s="43"/>
    </row>
    <row r="178" spans="1:6" x14ac:dyDescent="0.25">
      <c r="A178" s="37" t="s">
        <v>134</v>
      </c>
      <c r="E178" s="45"/>
      <c r="F178" s="43"/>
    </row>
    <row r="179" spans="1:6" x14ac:dyDescent="0.25">
      <c r="A179" s="37" t="s">
        <v>135</v>
      </c>
      <c r="E179" s="80" t="s">
        <v>136</v>
      </c>
      <c r="F179" s="43"/>
    </row>
    <row r="180" spans="1:6" x14ac:dyDescent="0.25">
      <c r="A180" s="37"/>
      <c r="E180" s="80"/>
      <c r="F180" s="43"/>
    </row>
    <row r="181" spans="1:6" x14ac:dyDescent="0.25">
      <c r="A181" s="37" t="s">
        <v>137</v>
      </c>
      <c r="E181" s="63"/>
      <c r="F181" s="43"/>
    </row>
    <row r="182" spans="1:6" x14ac:dyDescent="0.25">
      <c r="A182" s="37" t="s">
        <v>138</v>
      </c>
      <c r="E182" s="63"/>
      <c r="F182" s="43"/>
    </row>
    <row r="183" spans="1:6" x14ac:dyDescent="0.25">
      <c r="A183" s="37" t="s">
        <v>139</v>
      </c>
      <c r="E183" s="80"/>
      <c r="F183" s="43"/>
    </row>
    <row r="184" spans="1:6" x14ac:dyDescent="0.25">
      <c r="A184" s="37" t="s">
        <v>140</v>
      </c>
      <c r="E184" s="80" t="s">
        <v>136</v>
      </c>
      <c r="F184" s="43"/>
    </row>
    <row r="185" spans="1:6" x14ac:dyDescent="0.25">
      <c r="A185" s="37"/>
      <c r="E185" s="63"/>
      <c r="F185" s="43"/>
    </row>
    <row r="186" spans="1:6" x14ac:dyDescent="0.25">
      <c r="A186" s="37" t="s">
        <v>141</v>
      </c>
      <c r="E186" s="63"/>
      <c r="F186" s="43"/>
    </row>
    <row r="187" spans="1:6" x14ac:dyDescent="0.25">
      <c r="A187" s="37" t="s">
        <v>142</v>
      </c>
      <c r="E187" s="80" t="s">
        <v>136</v>
      </c>
      <c r="F187" s="43"/>
    </row>
    <row r="188" spans="1:6" x14ac:dyDescent="0.25">
      <c r="A188" s="37"/>
      <c r="E188" s="63"/>
      <c r="F188" s="43"/>
    </row>
    <row r="189" spans="1:6" x14ac:dyDescent="0.25">
      <c r="A189" s="37" t="s">
        <v>143</v>
      </c>
      <c r="E189" s="63"/>
      <c r="F189" s="43"/>
    </row>
    <row r="190" spans="1:6" x14ac:dyDescent="0.25">
      <c r="A190" s="37" t="s">
        <v>144</v>
      </c>
      <c r="E190" s="80" t="s">
        <v>136</v>
      </c>
      <c r="F190" s="43"/>
    </row>
    <row r="191" spans="1:6" x14ac:dyDescent="0.25">
      <c r="A191" s="37"/>
      <c r="E191" s="63"/>
      <c r="F191" s="43"/>
    </row>
    <row r="192" spans="1:6" x14ac:dyDescent="0.25">
      <c r="A192" s="37" t="s">
        <v>145</v>
      </c>
      <c r="E192" s="63"/>
      <c r="F192" s="43"/>
    </row>
    <row r="193" spans="1:6" x14ac:dyDescent="0.25">
      <c r="A193" s="37" t="s">
        <v>146</v>
      </c>
      <c r="E193" s="80" t="s">
        <v>136</v>
      </c>
      <c r="F193" s="43"/>
    </row>
    <row r="194" spans="1:6" x14ac:dyDescent="0.25">
      <c r="A194" s="37"/>
      <c r="E194" s="80"/>
      <c r="F194" s="43"/>
    </row>
    <row r="195" spans="1:6" x14ac:dyDescent="0.25">
      <c r="A195" s="37" t="s">
        <v>147</v>
      </c>
      <c r="E195" s="63"/>
    </row>
    <row r="196" spans="1:6" x14ac:dyDescent="0.25">
      <c r="A196" s="37" t="s">
        <v>148</v>
      </c>
      <c r="E196" s="80" t="s">
        <v>136</v>
      </c>
      <c r="F196" s="40"/>
    </row>
    <row r="199" spans="1:6" x14ac:dyDescent="0.25">
      <c r="F199" s="40"/>
    </row>
    <row r="200" spans="1:6" x14ac:dyDescent="0.25">
      <c r="F200" s="40"/>
    </row>
    <row r="201" spans="1:6" x14ac:dyDescent="0.25">
      <c r="F201" s="40"/>
    </row>
    <row r="202" spans="1:6" x14ac:dyDescent="0.25">
      <c r="F202" s="40"/>
    </row>
    <row r="203" spans="1:6" x14ac:dyDescent="0.25">
      <c r="F203" s="40"/>
    </row>
    <row r="204" spans="1:6" x14ac:dyDescent="0.25">
      <c r="F204" s="40"/>
    </row>
    <row r="205" spans="1:6" x14ac:dyDescent="0.25">
      <c r="F205" s="40"/>
    </row>
    <row r="206" spans="1:6" x14ac:dyDescent="0.25">
      <c r="F206" s="40"/>
    </row>
    <row r="207" spans="1:6" x14ac:dyDescent="0.25">
      <c r="F207" s="40"/>
    </row>
    <row r="208" spans="1:6" x14ac:dyDescent="0.25">
      <c r="F208" s="40"/>
    </row>
    <row r="209" spans="6:6" x14ac:dyDescent="0.25">
      <c r="F209" s="40"/>
    </row>
    <row r="210" spans="6:6" x14ac:dyDescent="0.25">
      <c r="F210" s="40"/>
    </row>
    <row r="211" spans="6:6" x14ac:dyDescent="0.25">
      <c r="F211" s="40"/>
    </row>
    <row r="212" spans="6:6" x14ac:dyDescent="0.25">
      <c r="F212" s="40"/>
    </row>
    <row r="213" spans="6:6" x14ac:dyDescent="0.25">
      <c r="F213" s="40"/>
    </row>
    <row r="214" spans="6:6" x14ac:dyDescent="0.25">
      <c r="F214" s="40"/>
    </row>
    <row r="215" spans="6:6" x14ac:dyDescent="0.25">
      <c r="F215" s="40"/>
    </row>
    <row r="216" spans="6:6" x14ac:dyDescent="0.25">
      <c r="F216" s="40"/>
    </row>
    <row r="217" spans="6:6" x14ac:dyDescent="0.25">
      <c r="F217" s="40"/>
    </row>
    <row r="218" spans="6:6" x14ac:dyDescent="0.25">
      <c r="F218" s="40"/>
    </row>
    <row r="219" spans="6:6" x14ac:dyDescent="0.25">
      <c r="F219" s="40"/>
    </row>
    <row r="220" spans="6:6" x14ac:dyDescent="0.25">
      <c r="F220" s="40"/>
    </row>
    <row r="221" spans="6:6" x14ac:dyDescent="0.25">
      <c r="F221" s="40"/>
    </row>
    <row r="222" spans="6:6" x14ac:dyDescent="0.25">
      <c r="F222" s="40"/>
    </row>
    <row r="223" spans="6:6" x14ac:dyDescent="0.25">
      <c r="F223" s="40"/>
    </row>
    <row r="224" spans="6:6" x14ac:dyDescent="0.25">
      <c r="F224" s="40"/>
    </row>
    <row r="225" spans="6:6" x14ac:dyDescent="0.25">
      <c r="F225" s="40"/>
    </row>
    <row r="226" spans="6:6" x14ac:dyDescent="0.25">
      <c r="F226" s="40"/>
    </row>
    <row r="227" spans="6:6" x14ac:dyDescent="0.25">
      <c r="F227" s="40"/>
    </row>
    <row r="228" spans="6:6" x14ac:dyDescent="0.25">
      <c r="F228" s="40"/>
    </row>
    <row r="229" spans="6:6" x14ac:dyDescent="0.25">
      <c r="F229" s="40"/>
    </row>
    <row r="230" spans="6:6" x14ac:dyDescent="0.25">
      <c r="F230" s="40"/>
    </row>
    <row r="231" spans="6:6" x14ac:dyDescent="0.25">
      <c r="F231" s="40"/>
    </row>
    <row r="232" spans="6:6" x14ac:dyDescent="0.25">
      <c r="F232" s="40"/>
    </row>
    <row r="233" spans="6:6" x14ac:dyDescent="0.25">
      <c r="F233" s="40"/>
    </row>
    <row r="234" spans="6:6" x14ac:dyDescent="0.25">
      <c r="F234" s="40"/>
    </row>
    <row r="235" spans="6:6" x14ac:dyDescent="0.25">
      <c r="F235" s="40"/>
    </row>
    <row r="236" spans="6:6" x14ac:dyDescent="0.25">
      <c r="F236" s="40"/>
    </row>
    <row r="237" spans="6:6" x14ac:dyDescent="0.25">
      <c r="F237" s="40"/>
    </row>
    <row r="238" spans="6:6" x14ac:dyDescent="0.25">
      <c r="F238" s="40"/>
    </row>
    <row r="239" spans="6:6" x14ac:dyDescent="0.25">
      <c r="F239" s="40"/>
    </row>
    <row r="240" spans="6:6" x14ac:dyDescent="0.25">
      <c r="F240" s="40"/>
    </row>
    <row r="241" spans="6:6" x14ac:dyDescent="0.25">
      <c r="F241" s="40"/>
    </row>
    <row r="242" spans="6:6" x14ac:dyDescent="0.25">
      <c r="F242" s="40"/>
    </row>
    <row r="243" spans="6:6" x14ac:dyDescent="0.25">
      <c r="F243" s="40"/>
    </row>
    <row r="244" spans="6:6" x14ac:dyDescent="0.25">
      <c r="F244" s="40"/>
    </row>
    <row r="245" spans="6:6" x14ac:dyDescent="0.25">
      <c r="F245" s="40"/>
    </row>
    <row r="246" spans="6:6" x14ac:dyDescent="0.25">
      <c r="F246" s="40"/>
    </row>
    <row r="247" spans="6:6" x14ac:dyDescent="0.25">
      <c r="F247" s="40"/>
    </row>
    <row r="248" spans="6:6" x14ac:dyDescent="0.25">
      <c r="F248" s="40"/>
    </row>
    <row r="249" spans="6:6" x14ac:dyDescent="0.25">
      <c r="F249" s="40"/>
    </row>
    <row r="250" spans="6:6" x14ac:dyDescent="0.25">
      <c r="F250" s="40"/>
    </row>
    <row r="251" spans="6:6" x14ac:dyDescent="0.25">
      <c r="F251" s="40"/>
    </row>
    <row r="252" spans="6:6" x14ac:dyDescent="0.25">
      <c r="F252" s="40"/>
    </row>
    <row r="253" spans="6:6" x14ac:dyDescent="0.25">
      <c r="F253" s="40"/>
    </row>
    <row r="254" spans="6:6" x14ac:dyDescent="0.25">
      <c r="F254" s="40"/>
    </row>
    <row r="255" spans="6:6" x14ac:dyDescent="0.25">
      <c r="F255" s="40"/>
    </row>
    <row r="256" spans="6:6" x14ac:dyDescent="0.25">
      <c r="F256" s="40"/>
    </row>
    <row r="257" spans="6:6" x14ac:dyDescent="0.25">
      <c r="F257" s="40"/>
    </row>
    <row r="258" spans="6:6" x14ac:dyDescent="0.25">
      <c r="F258" s="40"/>
    </row>
    <row r="259" spans="6:6" x14ac:dyDescent="0.25">
      <c r="F259" s="40"/>
    </row>
    <row r="260" spans="6:6" x14ac:dyDescent="0.25">
      <c r="F260" s="40"/>
    </row>
    <row r="261" spans="6:6" x14ac:dyDescent="0.25">
      <c r="F261" s="40"/>
    </row>
    <row r="262" spans="6:6" x14ac:dyDescent="0.25">
      <c r="F262" s="40"/>
    </row>
    <row r="263" spans="6:6" x14ac:dyDescent="0.25">
      <c r="F263" s="40"/>
    </row>
    <row r="264" spans="6:6" x14ac:dyDescent="0.25">
      <c r="F264" s="40"/>
    </row>
    <row r="265" spans="6:6" x14ac:dyDescent="0.25">
      <c r="F265" s="40"/>
    </row>
    <row r="266" spans="6:6" x14ac:dyDescent="0.25">
      <c r="F266" s="40"/>
    </row>
    <row r="267" spans="6:6" x14ac:dyDescent="0.25">
      <c r="F267" s="4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7"/>
  <sheetViews>
    <sheetView workbookViewId="0">
      <selection sqref="A1:F1048576"/>
    </sheetView>
  </sheetViews>
  <sheetFormatPr defaultRowHeight="15.75" x14ac:dyDescent="0.25"/>
  <cols>
    <col min="1" max="1" width="34.5703125" style="2" customWidth="1"/>
    <col min="2" max="2" width="23.85546875" style="2" customWidth="1"/>
    <col min="3" max="3" width="26.85546875" style="2" customWidth="1"/>
    <col min="4" max="4" width="23.85546875" style="2" customWidth="1"/>
    <col min="5" max="5" width="32.42578125" style="2" bestFit="1" customWidth="1"/>
    <col min="6" max="6" width="20.5703125" style="3" customWidth="1"/>
  </cols>
  <sheetData>
    <row r="1" spans="1:6" x14ac:dyDescent="0.25">
      <c r="A1" s="1" t="s">
        <v>0</v>
      </c>
    </row>
    <row r="2" spans="1:6" x14ac:dyDescent="0.25">
      <c r="C2" s="4"/>
    </row>
    <row r="3" spans="1:6" x14ac:dyDescent="0.25">
      <c r="A3" s="2" t="s">
        <v>1</v>
      </c>
      <c r="B3" s="5">
        <f>[1]Notes!C19</f>
        <v>42704</v>
      </c>
      <c r="C3" s="4" t="s">
        <v>2</v>
      </c>
      <c r="D3" s="2">
        <f>[1]Notes!C28</f>
        <v>30</v>
      </c>
      <c r="E3" s="2" t="s">
        <v>3</v>
      </c>
      <c r="F3" s="6">
        <f>[1]Notes!C18+1</f>
        <v>42675</v>
      </c>
    </row>
    <row r="4" spans="1:6" x14ac:dyDescent="0.25">
      <c r="A4" s="2" t="s">
        <v>4</v>
      </c>
      <c r="B4" s="5">
        <f>Curr_DistDate</f>
        <v>42719</v>
      </c>
      <c r="C4" s="4" t="s">
        <v>5</v>
      </c>
      <c r="D4" s="7">
        <f>[1]Notes!C29</f>
        <v>30</v>
      </c>
      <c r="E4" s="2" t="s">
        <v>6</v>
      </c>
      <c r="F4" s="6">
        <f>[1]Notes!C19</f>
        <v>42704</v>
      </c>
    </row>
    <row r="5" spans="1:6" x14ac:dyDescent="0.25">
      <c r="C5" s="4"/>
      <c r="E5" s="2" t="s">
        <v>7</v>
      </c>
      <c r="F5" s="6">
        <f>IF(Curr_DistDate&lt;&gt;First_DistDate,Prev_DistDate,[1]Notes!C14)</f>
        <v>42689</v>
      </c>
    </row>
    <row r="6" spans="1:6" x14ac:dyDescent="0.25">
      <c r="C6" s="4"/>
      <c r="E6" s="2" t="s">
        <v>8</v>
      </c>
      <c r="F6" s="6">
        <f>Curr_DistDate</f>
        <v>42719</v>
      </c>
    </row>
    <row r="7" spans="1:6" x14ac:dyDescent="0.25">
      <c r="A7" s="8"/>
      <c r="B7" s="9"/>
      <c r="C7" s="8"/>
      <c r="D7" s="8"/>
      <c r="E7" s="10"/>
      <c r="F7" s="11"/>
    </row>
    <row r="8" spans="1:6" x14ac:dyDescent="0.25">
      <c r="A8" s="8"/>
      <c r="B8" s="8"/>
      <c r="C8" s="8"/>
      <c r="D8" s="8"/>
      <c r="E8" s="10"/>
      <c r="F8" s="11"/>
    </row>
    <row r="9" spans="1:6" x14ac:dyDescent="0.25">
      <c r="A9" s="12"/>
      <c r="B9" s="13" t="s">
        <v>9</v>
      </c>
      <c r="C9" s="13" t="s">
        <v>10</v>
      </c>
      <c r="D9" s="13" t="s">
        <v>11</v>
      </c>
      <c r="E9" s="13" t="s">
        <v>12</v>
      </c>
      <c r="F9" s="14" t="s">
        <v>13</v>
      </c>
    </row>
    <row r="10" spans="1:6" x14ac:dyDescent="0.25">
      <c r="A10" s="12" t="s">
        <v>14</v>
      </c>
      <c r="B10" s="15"/>
      <c r="C10" s="16">
        <f>VLOOKUP("0404_COLLATERAL_BALANCE",'[1]Initial Data'!B:F,3,FALSE)</f>
        <v>1067817831.09</v>
      </c>
      <c r="D10" s="17">
        <f>Coll_BegBal</f>
        <v>235486641.5</v>
      </c>
      <c r="E10" s="18">
        <f>Coll_EndBal</f>
        <v>221604769.15000001</v>
      </c>
      <c r="F10" s="19">
        <f>IF(C12&lt;=0,0,E10/C12)</f>
        <v>0.21274057750716843</v>
      </c>
    </row>
    <row r="11" spans="1:6" x14ac:dyDescent="0.25">
      <c r="A11" s="12" t="s">
        <v>15</v>
      </c>
      <c r="B11" s="15"/>
      <c r="C11" s="20">
        <f>VLOOKUP("OVERCOLLATERAL_BALANCE",'[1]Initial Data'!B:F,3,FALSE)</f>
        <v>26151160.129999999</v>
      </c>
      <c r="D11" s="17">
        <f>OC_BegBal</f>
        <v>2746852.86</v>
      </c>
      <c r="E11" s="18">
        <f>OC_EndBal</f>
        <v>2489725.04</v>
      </c>
      <c r="F11" s="19"/>
    </row>
    <row r="12" spans="1:6" x14ac:dyDescent="0.25">
      <c r="A12" s="12" t="s">
        <v>16</v>
      </c>
      <c r="B12" s="15"/>
      <c r="C12" s="21">
        <f>C10-C11</f>
        <v>1041666670.96</v>
      </c>
      <c r="D12" s="17">
        <f>Adj_BegBal</f>
        <v>232739788.63999999</v>
      </c>
      <c r="E12" s="18">
        <f>Adj_EndBal</f>
        <v>219115044.11000001</v>
      </c>
      <c r="F12" s="19"/>
    </row>
    <row r="13" spans="1:6" x14ac:dyDescent="0.25">
      <c r="A13" s="12" t="s">
        <v>17</v>
      </c>
      <c r="B13" s="8"/>
      <c r="C13" s="21">
        <f>SUM(C14:C18)</f>
        <v>1041666670.96</v>
      </c>
      <c r="D13" s="17">
        <f>SUM(D14:D18)</f>
        <v>232739788.64000002</v>
      </c>
      <c r="E13" s="18">
        <f>SUM(E14:E18)</f>
        <v>219115044.11000004</v>
      </c>
      <c r="F13" s="19">
        <f t="shared" ref="F13:F18" si="0">IF(C13&lt;=0,0,E13/C13)</f>
        <v>0.21035044147861964</v>
      </c>
    </row>
    <row r="14" spans="1:6" x14ac:dyDescent="0.25">
      <c r="A14" s="22" t="s">
        <v>18</v>
      </c>
      <c r="B14" s="23">
        <v>1.9E-3</v>
      </c>
      <c r="C14" s="20">
        <f>[1]Notes!$B$4</f>
        <v>219000000</v>
      </c>
      <c r="D14" s="17">
        <f>[1]Notes!C4</f>
        <v>0</v>
      </c>
      <c r="E14" s="18">
        <f>[1]Notes!P4</f>
        <v>0</v>
      </c>
      <c r="F14" s="19">
        <f t="shared" si="0"/>
        <v>0</v>
      </c>
    </row>
    <row r="15" spans="1:6" x14ac:dyDescent="0.25">
      <c r="A15" s="22" t="s">
        <v>19</v>
      </c>
      <c r="B15" s="23">
        <v>4.1999999999999997E-3</v>
      </c>
      <c r="C15" s="20">
        <f>[1]Notes!$B$5</f>
        <v>330000000</v>
      </c>
      <c r="D15" s="17">
        <f>[1]Notes!C5</f>
        <v>0</v>
      </c>
      <c r="E15" s="18">
        <f>[1]Notes!P5</f>
        <v>0</v>
      </c>
      <c r="F15" s="19">
        <f t="shared" si="0"/>
        <v>0</v>
      </c>
    </row>
    <row r="16" spans="1:6" x14ac:dyDescent="0.25">
      <c r="A16" s="22" t="s">
        <v>20</v>
      </c>
      <c r="B16" s="23">
        <v>7.1999999999999998E-3</v>
      </c>
      <c r="C16" s="20">
        <f>[1]Notes!$B$6</f>
        <v>351000000</v>
      </c>
      <c r="D16" s="17">
        <f>[1]Notes!C6</f>
        <v>91073117.680000007</v>
      </c>
      <c r="E16" s="18">
        <f>[1]Notes!P6</f>
        <v>77448373.150000036</v>
      </c>
      <c r="F16" s="19">
        <f t="shared" si="0"/>
        <v>0.22065063575498586</v>
      </c>
    </row>
    <row r="17" spans="1:6" x14ac:dyDescent="0.25">
      <c r="A17" s="22" t="s">
        <v>21</v>
      </c>
      <c r="B17" s="23">
        <v>1.34E-2</v>
      </c>
      <c r="C17" s="20">
        <f>[1]Notes!$B$7</f>
        <v>100000000</v>
      </c>
      <c r="D17" s="17">
        <f>[1]Notes!C7</f>
        <v>100000000</v>
      </c>
      <c r="E17" s="18">
        <f>[1]Notes!P7</f>
        <v>100000000</v>
      </c>
      <c r="F17" s="19">
        <f t="shared" si="0"/>
        <v>1</v>
      </c>
    </row>
    <row r="18" spans="1:6" x14ac:dyDescent="0.25">
      <c r="A18" s="22" t="s">
        <v>22</v>
      </c>
      <c r="B18" s="23">
        <f>[1]Notes!F8</f>
        <v>0</v>
      </c>
      <c r="C18" s="20">
        <f>[1]Notes!$B$8</f>
        <v>41666670.960000001</v>
      </c>
      <c r="D18" s="17">
        <f>[1]Notes!C8</f>
        <v>41666670.960000001</v>
      </c>
      <c r="E18" s="18">
        <f>[1]Notes!P8</f>
        <v>41666670.960000001</v>
      </c>
      <c r="F18" s="19">
        <f t="shared" si="0"/>
        <v>1</v>
      </c>
    </row>
    <row r="19" spans="1:6" x14ac:dyDescent="0.25">
      <c r="A19" s="22"/>
      <c r="B19" s="24"/>
      <c r="C19" s="25"/>
      <c r="D19" s="25"/>
      <c r="E19" s="25"/>
      <c r="F19" s="26"/>
    </row>
    <row r="20" spans="1:6" x14ac:dyDescent="0.25">
      <c r="A20" s="22"/>
      <c r="B20" s="24"/>
      <c r="C20" s="25"/>
      <c r="D20" s="25"/>
      <c r="E20" s="25"/>
      <c r="F20" s="27"/>
    </row>
    <row r="21" spans="1:6" ht="30.75" x14ac:dyDescent="0.25">
      <c r="A21" s="22"/>
      <c r="B21" s="28" t="s">
        <v>23</v>
      </c>
      <c r="C21" s="29" t="s">
        <v>24</v>
      </c>
      <c r="D21" s="28" t="s">
        <v>25</v>
      </c>
      <c r="E21" s="28" t="s">
        <v>26</v>
      </c>
      <c r="F21" s="27"/>
    </row>
    <row r="22" spans="1:6" x14ac:dyDescent="0.25">
      <c r="A22" s="22" t="s">
        <v>18</v>
      </c>
      <c r="B22" s="17">
        <f>[1]Notes!N4</f>
        <v>0</v>
      </c>
      <c r="C22" s="17">
        <f>[1]Notes!K4</f>
        <v>0</v>
      </c>
      <c r="D22" s="30">
        <f>IF(C15&lt;=0,0,B22/(C14/1000))</f>
        <v>0</v>
      </c>
      <c r="E22" s="31">
        <f>IF(C15&lt;=0,0,C22/(C14/1000))</f>
        <v>0</v>
      </c>
      <c r="F22" s="27"/>
    </row>
    <row r="23" spans="1:6" x14ac:dyDescent="0.25">
      <c r="A23" s="22" t="s">
        <v>19</v>
      </c>
      <c r="B23" s="17">
        <f>[1]Notes!N5</f>
        <v>0</v>
      </c>
      <c r="C23" s="17">
        <f>[1]Notes!K5</f>
        <v>0</v>
      </c>
      <c r="D23" s="30">
        <f>IF(C16&lt;=0,0,B23/(C15/1000))</f>
        <v>0</v>
      </c>
      <c r="E23" s="31">
        <f>IF(C16&lt;=0,0,C23/(C15/1000))</f>
        <v>0</v>
      </c>
      <c r="F23" s="27"/>
    </row>
    <row r="24" spans="1:6" x14ac:dyDescent="0.25">
      <c r="A24" s="22" t="s">
        <v>20</v>
      </c>
      <c r="B24" s="17">
        <f>[1]Notes!N6</f>
        <v>13624744.529999971</v>
      </c>
      <c r="C24" s="17">
        <f>[1]Notes!K6</f>
        <v>54643.87</v>
      </c>
      <c r="D24" s="30">
        <f>IF(C17&lt;=0,0,B24/(C16/1000))</f>
        <v>38.816935982905903</v>
      </c>
      <c r="E24" s="31">
        <f>IF(C17&lt;=0,0,C24/(C16/1000))</f>
        <v>0.15568054131054132</v>
      </c>
      <c r="F24" s="27"/>
    </row>
    <row r="25" spans="1:6" x14ac:dyDescent="0.25">
      <c r="A25" s="22" t="s">
        <v>21</v>
      </c>
      <c r="B25" s="17">
        <f>[1]Notes!N7</f>
        <v>0</v>
      </c>
      <c r="C25" s="17">
        <f>[1]Notes!K7</f>
        <v>111666.67</v>
      </c>
      <c r="D25" s="30">
        <f>IF(C18&lt;=0,0,B25/(C17/1000))</f>
        <v>0</v>
      </c>
      <c r="E25" s="31">
        <f>IF(C18&lt;=0,0,C25/(C17/1000))</f>
        <v>1.1166666999999999</v>
      </c>
      <c r="F25" s="27"/>
    </row>
    <row r="26" spans="1:6" x14ac:dyDescent="0.25">
      <c r="A26" s="22" t="s">
        <v>22</v>
      </c>
      <c r="B26" s="17">
        <f>[1]Notes!N8</f>
        <v>0</v>
      </c>
      <c r="C26" s="17" t="e">
        <f>[1]Notes!K8</f>
        <v>#REF!</v>
      </c>
      <c r="D26" s="30">
        <f>IF(C19&lt;=0,0,B26/(C18/1000))</f>
        <v>0</v>
      </c>
      <c r="E26" s="31">
        <f>IF(C19&lt;=0,0,C26/(C18/1000))</f>
        <v>0</v>
      </c>
      <c r="F26" s="27"/>
    </row>
    <row r="27" spans="1:6" ht="16.5" thickBot="1" x14ac:dyDescent="0.3">
      <c r="A27" s="12" t="s">
        <v>27</v>
      </c>
      <c r="B27" s="32">
        <f>SUM(B22:B26)</f>
        <v>13624744.529999971</v>
      </c>
      <c r="C27" s="32" t="e">
        <f>SUM(C22:C26)</f>
        <v>#REF!</v>
      </c>
      <c r="D27" s="33"/>
      <c r="E27" s="25"/>
      <c r="F27" s="27"/>
    </row>
    <row r="28" spans="1:6" x14ac:dyDescent="0.25">
      <c r="B28" s="34"/>
      <c r="C28" s="34"/>
      <c r="D28" s="35"/>
      <c r="E28" s="34"/>
      <c r="F28" s="36"/>
    </row>
    <row r="29" spans="1:6" x14ac:dyDescent="0.25">
      <c r="A29" s="37"/>
      <c r="B29" s="38"/>
      <c r="C29" s="34"/>
      <c r="D29" s="34"/>
      <c r="E29" s="34"/>
      <c r="F29" s="36"/>
    </row>
    <row r="30" spans="1:6" x14ac:dyDescent="0.25">
      <c r="A30" s="2" t="s">
        <v>28</v>
      </c>
      <c r="E30" s="39"/>
    </row>
    <row r="31" spans="1:6" x14ac:dyDescent="0.25">
      <c r="E31" s="39"/>
      <c r="F31" s="40"/>
    </row>
    <row r="32" spans="1:6" x14ac:dyDescent="0.25">
      <c r="A32" s="37" t="s">
        <v>29</v>
      </c>
      <c r="F32" s="40"/>
    </row>
    <row r="33" spans="1:6" x14ac:dyDescent="0.25">
      <c r="A33" s="41" t="s">
        <v>30</v>
      </c>
      <c r="E33" s="42">
        <f>[1]Sources!B6</f>
        <v>614224.61</v>
      </c>
      <c r="F33" s="43"/>
    </row>
    <row r="34" spans="1:6" x14ac:dyDescent="0.25">
      <c r="A34" s="41" t="s">
        <v>31</v>
      </c>
      <c r="E34" s="44">
        <f>[1]Sources!B28</f>
        <v>0</v>
      </c>
      <c r="F34" s="43"/>
    </row>
    <row r="35" spans="1:6" x14ac:dyDescent="0.25">
      <c r="A35" s="37" t="s">
        <v>32</v>
      </c>
      <c r="E35" s="42">
        <f>SUM(E33:E34)</f>
        <v>614224.61</v>
      </c>
      <c r="F35" s="43"/>
    </row>
    <row r="36" spans="1:6" x14ac:dyDescent="0.25">
      <c r="E36" s="45"/>
      <c r="F36" s="43"/>
    </row>
    <row r="37" spans="1:6" x14ac:dyDescent="0.25">
      <c r="A37" s="37" t="s">
        <v>33</v>
      </c>
      <c r="E37" s="45"/>
      <c r="F37" s="43"/>
    </row>
    <row r="38" spans="1:6" x14ac:dyDescent="0.25">
      <c r="A38" s="41" t="s">
        <v>34</v>
      </c>
      <c r="E38" s="42">
        <f>[1]Sources!B15</f>
        <v>13750215.01</v>
      </c>
      <c r="F38" s="43"/>
    </row>
    <row r="39" spans="1:6" x14ac:dyDescent="0.25">
      <c r="A39" s="41" t="s">
        <v>35</v>
      </c>
      <c r="E39" s="44">
        <f>[1]Sources!B29</f>
        <v>0</v>
      </c>
      <c r="F39" s="43"/>
    </row>
    <row r="40" spans="1:6" x14ac:dyDescent="0.25">
      <c r="A40" s="37" t="s">
        <v>36</v>
      </c>
      <c r="E40" s="42">
        <f>SUM(E38:E39)</f>
        <v>13750215.01</v>
      </c>
      <c r="F40" s="43"/>
    </row>
    <row r="41" spans="1:6" x14ac:dyDescent="0.25">
      <c r="A41" s="41"/>
      <c r="E41" s="46"/>
      <c r="F41" s="43"/>
    </row>
    <row r="42" spans="1:6" x14ac:dyDescent="0.25">
      <c r="A42" s="37" t="s">
        <v>37</v>
      </c>
      <c r="E42" s="42">
        <f>[1]Sources!B16</f>
        <v>105524.55</v>
      </c>
      <c r="F42" s="43"/>
    </row>
    <row r="43" spans="1:6" x14ac:dyDescent="0.25">
      <c r="A43" s="37" t="s">
        <v>38</v>
      </c>
      <c r="E43" s="42">
        <f>IF([1]Sources!B7&lt;0,0,[1]Sources!B7)</f>
        <v>68547.8</v>
      </c>
      <c r="F43" s="43"/>
    </row>
    <row r="44" spans="1:6" x14ac:dyDescent="0.25">
      <c r="A44" s="37"/>
      <c r="E44" s="47"/>
      <c r="F44" s="43"/>
    </row>
    <row r="45" spans="1:6" ht="16.5" thickBot="1" x14ac:dyDescent="0.3">
      <c r="A45" s="2" t="s">
        <v>39</v>
      </c>
      <c r="E45" s="48">
        <f>E35+E40+E42+E43</f>
        <v>14538511.970000001</v>
      </c>
      <c r="F45" s="43"/>
    </row>
    <row r="46" spans="1:6" ht="16.5" thickTop="1" x14ac:dyDescent="0.25">
      <c r="E46" s="49"/>
      <c r="F46" s="43"/>
    </row>
    <row r="47" spans="1:6" x14ac:dyDescent="0.25">
      <c r="A47" s="2" t="s">
        <v>40</v>
      </c>
      <c r="D47" s="50"/>
      <c r="E47" s="51"/>
      <c r="F47" s="43"/>
    </row>
    <row r="48" spans="1:6" x14ac:dyDescent="0.25">
      <c r="D48" s="52" t="s">
        <v>41</v>
      </c>
      <c r="E48" s="52" t="s">
        <v>42</v>
      </c>
      <c r="F48" s="43"/>
    </row>
    <row r="49" spans="1:6" x14ac:dyDescent="0.25">
      <c r="A49" s="37" t="s">
        <v>43</v>
      </c>
      <c r="D49" s="53">
        <f>[1]Collateral!C4</f>
        <v>24016</v>
      </c>
      <c r="E49" s="47">
        <f>Adj_BegBal</f>
        <v>232739788.63999999</v>
      </c>
      <c r="F49" s="43"/>
    </row>
    <row r="50" spans="1:6" x14ac:dyDescent="0.25">
      <c r="A50" s="37" t="s">
        <v>44</v>
      </c>
      <c r="D50" s="54"/>
      <c r="E50" s="44">
        <f>D12-E12</f>
        <v>13624744.529999971</v>
      </c>
      <c r="F50" s="43"/>
    </row>
    <row r="51" spans="1:6" x14ac:dyDescent="0.25">
      <c r="A51" s="37"/>
      <c r="D51" s="55">
        <f>[1]Collateral!C5</f>
        <v>23218</v>
      </c>
      <c r="E51" s="56">
        <f>E49-E50</f>
        <v>219115044.11000001</v>
      </c>
      <c r="F51" s="43"/>
    </row>
    <row r="52" spans="1:6" x14ac:dyDescent="0.25">
      <c r="F52" s="43"/>
    </row>
    <row r="53" spans="1:6" x14ac:dyDescent="0.25">
      <c r="A53" s="2" t="s">
        <v>45</v>
      </c>
      <c r="E53" s="50"/>
      <c r="F53" s="43"/>
    </row>
    <row r="54" spans="1:6" x14ac:dyDescent="0.25">
      <c r="F54" s="43"/>
    </row>
    <row r="55" spans="1:6" x14ac:dyDescent="0.25">
      <c r="A55" s="37" t="s">
        <v>39</v>
      </c>
      <c r="E55" s="57">
        <f>E45</f>
        <v>14538511.970000001</v>
      </c>
      <c r="F55" s="43"/>
    </row>
    <row r="56" spans="1:6" x14ac:dyDescent="0.25">
      <c r="A56" s="37" t="s">
        <v>46</v>
      </c>
      <c r="E56" s="57">
        <f>'[1]Credit Support'!B6</f>
        <v>0</v>
      </c>
      <c r="F56" s="43"/>
    </row>
    <row r="57" spans="1:6" x14ac:dyDescent="0.25">
      <c r="A57" s="37" t="s">
        <v>47</v>
      </c>
      <c r="E57" s="58">
        <f>SUM(E55:E56)</f>
        <v>14538511.970000001</v>
      </c>
      <c r="F57" s="43"/>
    </row>
    <row r="58" spans="1:6" x14ac:dyDescent="0.25">
      <c r="F58" s="43"/>
    </row>
    <row r="59" spans="1:6" x14ac:dyDescent="0.25">
      <c r="A59" s="37" t="s">
        <v>48</v>
      </c>
      <c r="E59" s="34">
        <f>[1]Waterfall!B9</f>
        <v>70689.86</v>
      </c>
      <c r="F59" s="43"/>
    </row>
    <row r="60" spans="1:6" x14ac:dyDescent="0.25">
      <c r="F60" s="43"/>
    </row>
    <row r="61" spans="1:6" x14ac:dyDescent="0.25">
      <c r="A61" s="37" t="s">
        <v>49</v>
      </c>
      <c r="F61" s="43"/>
    </row>
    <row r="62" spans="1:6" x14ac:dyDescent="0.25">
      <c r="A62" s="41" t="s">
        <v>50</v>
      </c>
      <c r="E62" s="57">
        <f>ROUND([1]Waterfall!B10,2)</f>
        <v>196238.87</v>
      </c>
      <c r="F62" s="43"/>
    </row>
    <row r="63" spans="1:6" x14ac:dyDescent="0.25">
      <c r="A63" s="41" t="s">
        <v>51</v>
      </c>
      <c r="E63" s="57">
        <f>ROUND([1]Waterfall!C10,2)</f>
        <v>196238.87</v>
      </c>
      <c r="F63" s="43"/>
    </row>
    <row r="64" spans="1:6" x14ac:dyDescent="0.25">
      <c r="A64" s="41" t="s">
        <v>52</v>
      </c>
      <c r="E64" s="58">
        <f>[1]Waterfall!E10</f>
        <v>0</v>
      </c>
      <c r="F64" s="43"/>
    </row>
    <row r="65" spans="1:6" x14ac:dyDescent="0.25">
      <c r="F65" s="43"/>
    </row>
    <row r="66" spans="1:6" x14ac:dyDescent="0.25">
      <c r="A66" s="37" t="s">
        <v>53</v>
      </c>
      <c r="F66" s="43"/>
    </row>
    <row r="67" spans="1:6" x14ac:dyDescent="0.25">
      <c r="A67" s="41" t="s">
        <v>54</v>
      </c>
      <c r="F67" s="43"/>
    </row>
    <row r="68" spans="1:6" x14ac:dyDescent="0.25">
      <c r="A68" s="59" t="s">
        <v>55</v>
      </c>
      <c r="E68" s="57">
        <f>[1]Notes!I4</f>
        <v>0</v>
      </c>
      <c r="F68" s="43"/>
    </row>
    <row r="69" spans="1:6" x14ac:dyDescent="0.25">
      <c r="A69" s="59" t="s">
        <v>56</v>
      </c>
      <c r="E69" s="57">
        <f>[1]Notes!J4</f>
        <v>0</v>
      </c>
      <c r="F69" s="43"/>
    </row>
    <row r="70" spans="1:6" x14ac:dyDescent="0.25">
      <c r="A70" s="59" t="s">
        <v>57</v>
      </c>
      <c r="E70" s="57">
        <f>[1]Notes!H4</f>
        <v>0</v>
      </c>
      <c r="F70" s="43"/>
    </row>
    <row r="71" spans="1:6" x14ac:dyDescent="0.25">
      <c r="A71" s="59"/>
      <c r="E71" s="57"/>
      <c r="F71" s="43"/>
    </row>
    <row r="72" spans="1:6" x14ac:dyDescent="0.25">
      <c r="A72" s="59" t="s">
        <v>58</v>
      </c>
      <c r="E72" s="57">
        <f>[1]Notes!K4</f>
        <v>0</v>
      </c>
      <c r="F72" s="43"/>
    </row>
    <row r="73" spans="1:6" x14ac:dyDescent="0.25">
      <c r="A73" s="59" t="s">
        <v>59</v>
      </c>
      <c r="E73" s="57">
        <f>[1]Notes!L4-[1]Notes!I4</f>
        <v>0</v>
      </c>
      <c r="F73" s="43"/>
    </row>
    <row r="74" spans="1:6" x14ac:dyDescent="0.25">
      <c r="F74" s="43"/>
    </row>
    <row r="75" spans="1:6" x14ac:dyDescent="0.25">
      <c r="A75" s="41" t="s">
        <v>60</v>
      </c>
      <c r="F75" s="43"/>
    </row>
    <row r="76" spans="1:6" x14ac:dyDescent="0.25">
      <c r="A76" s="59" t="s">
        <v>61</v>
      </c>
      <c r="E76" s="57">
        <f>[1]Notes!I4</f>
        <v>0</v>
      </c>
      <c r="F76" s="43"/>
    </row>
    <row r="77" spans="1:6" x14ac:dyDescent="0.25">
      <c r="A77" s="59" t="s">
        <v>62</v>
      </c>
      <c r="E77" s="57">
        <f>[1]Notes!J5</f>
        <v>0</v>
      </c>
      <c r="F77" s="43"/>
    </row>
    <row r="78" spans="1:6" x14ac:dyDescent="0.25">
      <c r="A78" s="59" t="s">
        <v>63</v>
      </c>
      <c r="E78" s="57">
        <f>[1]Notes!H5</f>
        <v>0</v>
      </c>
      <c r="F78" s="43"/>
    </row>
    <row r="79" spans="1:6" x14ac:dyDescent="0.25">
      <c r="A79" s="59"/>
      <c r="E79" s="57"/>
      <c r="F79" s="43"/>
    </row>
    <row r="80" spans="1:6" x14ac:dyDescent="0.25">
      <c r="A80" s="59" t="s">
        <v>64</v>
      </c>
      <c r="E80" s="57">
        <f>[1]Notes!K5</f>
        <v>0</v>
      </c>
      <c r="F80" s="43"/>
    </row>
    <row r="81" spans="1:6" x14ac:dyDescent="0.25">
      <c r="A81" s="59" t="s">
        <v>65</v>
      </c>
      <c r="E81" s="57">
        <f>[1]Notes!L5-[1]Notes!I5</f>
        <v>0</v>
      </c>
      <c r="F81" s="43"/>
    </row>
    <row r="82" spans="1:6" x14ac:dyDescent="0.25">
      <c r="A82" s="59"/>
      <c r="F82" s="43"/>
    </row>
    <row r="83" spans="1:6" x14ac:dyDescent="0.25">
      <c r="A83" s="41" t="s">
        <v>66</v>
      </c>
      <c r="F83" s="43"/>
    </row>
    <row r="84" spans="1:6" x14ac:dyDescent="0.25">
      <c r="A84" s="59" t="s">
        <v>67</v>
      </c>
      <c r="E84" s="57">
        <f>[1]Notes!I6</f>
        <v>0</v>
      </c>
      <c r="F84" s="43"/>
    </row>
    <row r="85" spans="1:6" x14ac:dyDescent="0.25">
      <c r="A85" s="59" t="s">
        <v>68</v>
      </c>
      <c r="E85" s="57">
        <f>[1]Notes!J6</f>
        <v>0</v>
      </c>
      <c r="F85" s="43"/>
    </row>
    <row r="86" spans="1:6" x14ac:dyDescent="0.25">
      <c r="A86" s="59" t="s">
        <v>69</v>
      </c>
      <c r="E86" s="57">
        <f>[1]Notes!H6</f>
        <v>54643.87</v>
      </c>
      <c r="F86" s="43"/>
    </row>
    <row r="87" spans="1:6" x14ac:dyDescent="0.25">
      <c r="A87" s="59"/>
      <c r="E87" s="57"/>
      <c r="F87" s="43"/>
    </row>
    <row r="88" spans="1:6" x14ac:dyDescent="0.25">
      <c r="A88" s="59" t="s">
        <v>70</v>
      </c>
      <c r="E88" s="57">
        <f>[1]Notes!K6</f>
        <v>54643.87</v>
      </c>
      <c r="F88" s="43"/>
    </row>
    <row r="89" spans="1:6" x14ac:dyDescent="0.25">
      <c r="A89" s="59" t="s">
        <v>71</v>
      </c>
      <c r="E89" s="57">
        <f>[1]Notes!L6-[1]Notes!I6</f>
        <v>0</v>
      </c>
      <c r="F89" s="43"/>
    </row>
    <row r="90" spans="1:6" x14ac:dyDescent="0.25">
      <c r="F90" s="43"/>
    </row>
    <row r="91" spans="1:6" x14ac:dyDescent="0.25">
      <c r="A91" s="41" t="s">
        <v>72</v>
      </c>
      <c r="F91" s="43"/>
    </row>
    <row r="92" spans="1:6" x14ac:dyDescent="0.25">
      <c r="A92" s="59" t="s">
        <v>73</v>
      </c>
      <c r="E92" s="57">
        <f>[1]Notes!I7</f>
        <v>0</v>
      </c>
      <c r="F92" s="43"/>
    </row>
    <row r="93" spans="1:6" x14ac:dyDescent="0.25">
      <c r="A93" s="59" t="s">
        <v>74</v>
      </c>
      <c r="E93" s="57" t="e">
        <f>[1]Notes!J7</f>
        <v>#REF!</v>
      </c>
      <c r="F93" s="43"/>
    </row>
    <row r="94" spans="1:6" x14ac:dyDescent="0.25">
      <c r="A94" s="59" t="s">
        <v>75</v>
      </c>
      <c r="E94" s="57">
        <f>[1]Notes!H7</f>
        <v>111666.67</v>
      </c>
      <c r="F94" s="43"/>
    </row>
    <row r="95" spans="1:6" x14ac:dyDescent="0.25">
      <c r="A95" s="59"/>
      <c r="E95" s="57"/>
      <c r="F95" s="43"/>
    </row>
    <row r="96" spans="1:6" x14ac:dyDescent="0.25">
      <c r="A96" s="59" t="s">
        <v>76</v>
      </c>
      <c r="E96" s="57">
        <f>[1]Notes!K7</f>
        <v>111666.67</v>
      </c>
      <c r="F96" s="43"/>
    </row>
    <row r="97" spans="1:6" x14ac:dyDescent="0.25">
      <c r="A97" s="59" t="s">
        <v>77</v>
      </c>
      <c r="E97" s="57">
        <f>[1]Notes!L7-[1]Notes!I7</f>
        <v>0</v>
      </c>
      <c r="F97" s="43"/>
    </row>
    <row r="98" spans="1:6" x14ac:dyDescent="0.25">
      <c r="A98" s="59"/>
      <c r="E98" s="34"/>
      <c r="F98" s="43"/>
    </row>
    <row r="99" spans="1:6" x14ac:dyDescent="0.25">
      <c r="A99" s="41" t="s">
        <v>78</v>
      </c>
      <c r="F99" s="43"/>
    </row>
    <row r="100" spans="1:6" x14ac:dyDescent="0.25">
      <c r="A100" s="59" t="s">
        <v>79</v>
      </c>
      <c r="E100" s="58">
        <f>E70+E78+E86+E94</f>
        <v>166310.54</v>
      </c>
      <c r="F100" s="43"/>
    </row>
    <row r="101" spans="1:6" x14ac:dyDescent="0.25">
      <c r="A101" s="59" t="s">
        <v>80</v>
      </c>
      <c r="E101" s="58">
        <f>E72+E80+E88+E96</f>
        <v>166310.54</v>
      </c>
      <c r="F101" s="43"/>
    </row>
    <row r="102" spans="1:6" x14ac:dyDescent="0.25">
      <c r="A102" s="59" t="s">
        <v>81</v>
      </c>
      <c r="E102" s="58">
        <f>E68+E76+E84+E92</f>
        <v>0</v>
      </c>
      <c r="F102" s="43"/>
    </row>
    <row r="103" spans="1:6" x14ac:dyDescent="0.25">
      <c r="A103" s="59" t="s">
        <v>82</v>
      </c>
      <c r="E103" s="58">
        <f>E73+E81+E89+E97</f>
        <v>0</v>
      </c>
      <c r="F103" s="43"/>
    </row>
    <row r="104" spans="1:6" x14ac:dyDescent="0.25">
      <c r="F104" s="43"/>
    </row>
    <row r="105" spans="1:6" x14ac:dyDescent="0.25">
      <c r="A105" s="37" t="s">
        <v>83</v>
      </c>
      <c r="E105" s="60">
        <f>Avail_Amt-SUM([1]Waterfall!C9:C16)</f>
        <v>14105272.702083334</v>
      </c>
      <c r="F105" s="43"/>
    </row>
    <row r="106" spans="1:6" x14ac:dyDescent="0.25">
      <c r="A106" s="41"/>
      <c r="F106" s="43"/>
    </row>
    <row r="107" spans="1:6" x14ac:dyDescent="0.25">
      <c r="A107" s="37" t="s">
        <v>84</v>
      </c>
      <c r="E107" s="61">
        <f>SUM([1]Notes!N4:N7)</f>
        <v>13624744.529999971</v>
      </c>
      <c r="F107" s="43"/>
    </row>
    <row r="108" spans="1:6" x14ac:dyDescent="0.25">
      <c r="A108" s="37"/>
      <c r="F108" s="43"/>
    </row>
    <row r="109" spans="1:6" x14ac:dyDescent="0.25">
      <c r="A109" s="41" t="s">
        <v>85</v>
      </c>
      <c r="E109" s="57">
        <f>SUM([1]Notes!M4:M7)</f>
        <v>0</v>
      </c>
      <c r="F109" s="43"/>
    </row>
    <row r="110" spans="1:6" x14ac:dyDescent="0.25">
      <c r="A110" s="41" t="s">
        <v>86</v>
      </c>
      <c r="E110" s="62">
        <f>SUM([1]Notes!N4:N7)</f>
        <v>13624744.529999971</v>
      </c>
      <c r="F110" s="43"/>
    </row>
    <row r="111" spans="1:6" x14ac:dyDescent="0.25">
      <c r="A111" s="41" t="s">
        <v>87</v>
      </c>
      <c r="E111" s="58">
        <f>SUM([1]Notes!O4:O7)-SUM([1]Notes!M4:M7)</f>
        <v>0</v>
      </c>
      <c r="F111" s="43"/>
    </row>
    <row r="112" spans="1:6" x14ac:dyDescent="0.25">
      <c r="A112" s="41"/>
      <c r="E112" s="60"/>
      <c r="F112" s="43"/>
    </row>
    <row r="113" spans="1:6" x14ac:dyDescent="0.25">
      <c r="A113" s="37" t="s">
        <v>88</v>
      </c>
      <c r="E113" s="58">
        <f>[1]Notes!N8</f>
        <v>0</v>
      </c>
      <c r="F113" s="43"/>
    </row>
    <row r="114" spans="1:6" x14ac:dyDescent="0.25">
      <c r="A114" s="37"/>
      <c r="E114" s="63"/>
      <c r="F114" s="43"/>
    </row>
    <row r="115" spans="1:6" x14ac:dyDescent="0.25">
      <c r="A115" s="41" t="s">
        <v>89</v>
      </c>
      <c r="E115" s="57">
        <f>[1]Notes!M8</f>
        <v>0</v>
      </c>
      <c r="F115" s="43"/>
    </row>
    <row r="116" spans="1:6" x14ac:dyDescent="0.25">
      <c r="A116" s="41" t="s">
        <v>90</v>
      </c>
      <c r="E116" s="58">
        <f>[1]Notes!N8</f>
        <v>0</v>
      </c>
      <c r="F116" s="43"/>
    </row>
    <row r="117" spans="1:6" x14ac:dyDescent="0.25">
      <c r="A117" s="41" t="s">
        <v>91</v>
      </c>
      <c r="E117" s="58">
        <f>[1]Notes!O8-[1]Notes!M8</f>
        <v>0</v>
      </c>
      <c r="F117" s="43"/>
    </row>
    <row r="118" spans="1:6" x14ac:dyDescent="0.25">
      <c r="A118" s="41"/>
      <c r="E118" s="60"/>
      <c r="F118" s="43"/>
    </row>
    <row r="119" spans="1:6" x14ac:dyDescent="0.25">
      <c r="A119" s="37" t="s">
        <v>92</v>
      </c>
      <c r="E119" s="58">
        <f>Avail_Amt-SUM([1]Waterfall!C9:C20)</f>
        <v>480528.17208336294</v>
      </c>
      <c r="F119" s="43"/>
    </row>
    <row r="120" spans="1:6" x14ac:dyDescent="0.25">
      <c r="A120" s="41" t="s">
        <v>93</v>
      </c>
      <c r="E120" s="57">
        <f>[1]Waterfall!C21</f>
        <v>0</v>
      </c>
      <c r="F120" s="43"/>
    </row>
    <row r="121" spans="1:6" x14ac:dyDescent="0.25">
      <c r="A121" s="37" t="s">
        <v>94</v>
      </c>
      <c r="E121" s="58">
        <f>E119-E120</f>
        <v>480528.17208336294</v>
      </c>
      <c r="F121" s="43"/>
    </row>
    <row r="122" spans="1:6" x14ac:dyDescent="0.25">
      <c r="F122" s="43"/>
    </row>
    <row r="123" spans="1:6" x14ac:dyDescent="0.25">
      <c r="A123" s="2" t="s">
        <v>95</v>
      </c>
      <c r="F123" s="43"/>
    </row>
    <row r="124" spans="1:6" x14ac:dyDescent="0.25">
      <c r="F124" s="43"/>
    </row>
    <row r="125" spans="1:6" x14ac:dyDescent="0.25">
      <c r="A125" s="37" t="s">
        <v>96</v>
      </c>
      <c r="E125" s="57" t="e">
        <f>'[1]Credit Support'!B12</f>
        <v>#REF!</v>
      </c>
      <c r="F125" s="43"/>
    </row>
    <row r="126" spans="1:6" x14ac:dyDescent="0.25">
      <c r="A126" s="37" t="s">
        <v>97</v>
      </c>
      <c r="E126" s="64" t="e">
        <f>'[1]Credit Support'!B13</f>
        <v>#REF!</v>
      </c>
      <c r="F126" s="43"/>
    </row>
    <row r="127" spans="1:6" x14ac:dyDescent="0.25">
      <c r="A127" s="37" t="s">
        <v>98</v>
      </c>
      <c r="E127" s="58" t="e">
        <f>'[1]Credit Support'!B14</f>
        <v>#REF!</v>
      </c>
      <c r="F127" s="43"/>
    </row>
    <row r="128" spans="1:6" x14ac:dyDescent="0.25">
      <c r="A128" s="37"/>
      <c r="E128" s="60"/>
      <c r="F128" s="43"/>
    </row>
    <row r="129" spans="1:6" x14ac:dyDescent="0.25">
      <c r="A129" s="37"/>
      <c r="E129" s="60"/>
      <c r="F129" s="43"/>
    </row>
    <row r="130" spans="1:6" x14ac:dyDescent="0.25">
      <c r="F130" s="43"/>
    </row>
    <row r="131" spans="1:6" x14ac:dyDescent="0.25">
      <c r="A131" s="2" t="s">
        <v>99</v>
      </c>
      <c r="F131" s="43"/>
    </row>
    <row r="132" spans="1:6" x14ac:dyDescent="0.25">
      <c r="F132" s="43"/>
    </row>
    <row r="133" spans="1:6" x14ac:dyDescent="0.25">
      <c r="A133" s="37" t="s">
        <v>100</v>
      </c>
      <c r="E133" s="58">
        <f>'[1]Initial Data'!D14</f>
        <v>2604166.67</v>
      </c>
      <c r="F133" s="43"/>
    </row>
    <row r="134" spans="1:6" x14ac:dyDescent="0.25">
      <c r="A134" s="37" t="s">
        <v>101</v>
      </c>
      <c r="E134" s="58">
        <f>'[1]Credit Support'!B8</f>
        <v>2604166.67</v>
      </c>
      <c r="F134" s="65"/>
    </row>
    <row r="135" spans="1:6" x14ac:dyDescent="0.25">
      <c r="A135" s="37" t="s">
        <v>102</v>
      </c>
      <c r="E135" s="57">
        <f>'[1]Credit Support'!B4</f>
        <v>2604166.67</v>
      </c>
      <c r="F135" s="43"/>
    </row>
    <row r="136" spans="1:6" x14ac:dyDescent="0.25">
      <c r="A136" s="66" t="s">
        <v>103</v>
      </c>
      <c r="B136" s="66"/>
      <c r="C136" s="66"/>
      <c r="D136" s="66"/>
      <c r="E136" s="57">
        <f>'[1]Credit Support'!B5</f>
        <v>0</v>
      </c>
    </row>
    <row r="137" spans="1:6" x14ac:dyDescent="0.25">
      <c r="A137" s="37" t="s">
        <v>104</v>
      </c>
      <c r="E137" s="58">
        <f>'[1]Credit Support'!B7</f>
        <v>2604166.67</v>
      </c>
      <c r="F137" s="43"/>
    </row>
    <row r="138" spans="1:6" x14ac:dyDescent="0.25">
      <c r="F138" s="43"/>
    </row>
    <row r="139" spans="1:6" x14ac:dyDescent="0.25">
      <c r="A139" s="37" t="s">
        <v>105</v>
      </c>
      <c r="D139" s="67"/>
      <c r="E139" s="60">
        <f>E134</f>
        <v>2604166.67</v>
      </c>
      <c r="F139" s="43"/>
    </row>
    <row r="140" spans="1:6" x14ac:dyDescent="0.25">
      <c r="F140" s="43"/>
    </row>
    <row r="141" spans="1:6" x14ac:dyDescent="0.25">
      <c r="A141" s="2" t="s">
        <v>106</v>
      </c>
      <c r="F141" s="43"/>
    </row>
    <row r="142" spans="1:6" x14ac:dyDescent="0.25">
      <c r="F142" s="43"/>
    </row>
    <row r="143" spans="1:6" x14ac:dyDescent="0.25">
      <c r="A143" s="37" t="s">
        <v>107</v>
      </c>
      <c r="E143" s="68">
        <f>[1]Sources!B31</f>
        <v>3.1441518000000002E-2</v>
      </c>
      <c r="F143" s="43"/>
    </row>
    <row r="144" spans="1:6" x14ac:dyDescent="0.25">
      <c r="A144" s="37" t="s">
        <v>108</v>
      </c>
      <c r="E144" s="69">
        <f>[1]Sources!B32</f>
        <v>26.502447</v>
      </c>
      <c r="F144" s="43"/>
    </row>
    <row r="145" spans="1:6" x14ac:dyDescent="0.25">
      <c r="F145" s="43"/>
    </row>
    <row r="146" spans="1:6" x14ac:dyDescent="0.25">
      <c r="D146" s="52" t="s">
        <v>42</v>
      </c>
      <c r="E146" s="52" t="s">
        <v>41</v>
      </c>
      <c r="F146" s="43"/>
    </row>
    <row r="147" spans="1:6" x14ac:dyDescent="0.25">
      <c r="A147" s="37" t="s">
        <v>109</v>
      </c>
      <c r="D147" s="58">
        <f>[1]Collateral!C19</f>
        <v>131657.34</v>
      </c>
      <c r="E147" s="2">
        <f>+[1]Collateral!B19</f>
        <v>14</v>
      </c>
      <c r="F147" s="70"/>
    </row>
    <row r="148" spans="1:6" x14ac:dyDescent="0.25">
      <c r="A148" s="37" t="s">
        <v>110</v>
      </c>
      <c r="D148" s="64">
        <f>[1]Sources!B16</f>
        <v>105524.55</v>
      </c>
      <c r="F148" s="43"/>
    </row>
    <row r="149" spans="1:6" x14ac:dyDescent="0.25">
      <c r="A149" s="2" t="s">
        <v>111</v>
      </c>
      <c r="D149" s="60">
        <f>+D147-D148</f>
        <v>26132.789999999994</v>
      </c>
    </row>
    <row r="150" spans="1:6" x14ac:dyDescent="0.25">
      <c r="A150" s="37" t="s">
        <v>112</v>
      </c>
      <c r="D150" s="58">
        <f>Coll_BegBal</f>
        <v>235486641.5</v>
      </c>
      <c r="F150" s="70"/>
    </row>
    <row r="151" spans="1:6" x14ac:dyDescent="0.25">
      <c r="F151" s="70"/>
    </row>
    <row r="152" spans="1:6" x14ac:dyDescent="0.25">
      <c r="A152" s="37" t="s">
        <v>113</v>
      </c>
      <c r="D152" s="71">
        <f>[1]Sources!B34</f>
        <v>7.3071667000000002E-3</v>
      </c>
      <c r="F152" s="70"/>
    </row>
    <row r="153" spans="1:6" x14ac:dyDescent="0.25">
      <c r="A153" s="37" t="s">
        <v>114</v>
      </c>
      <c r="D153" s="71">
        <f>[1]Sources!B35</f>
        <v>2.8549986999999999E-3</v>
      </c>
      <c r="F153" s="70"/>
    </row>
    <row r="154" spans="1:6" x14ac:dyDescent="0.25">
      <c r="A154" s="37" t="s">
        <v>115</v>
      </c>
      <c r="D154" s="71">
        <f>[1]Sources!B36</f>
        <v>-3.6449468999999999E-3</v>
      </c>
      <c r="F154" s="70"/>
    </row>
    <row r="155" spans="1:6" x14ac:dyDescent="0.25">
      <c r="A155" s="37" t="s">
        <v>116</v>
      </c>
      <c r="D155" s="71">
        <f>IF(D150&lt;=0,0,12*(D147-D148)/D150)</f>
        <v>1.3316826721145451E-3</v>
      </c>
      <c r="F155" s="43"/>
    </row>
    <row r="156" spans="1:6" x14ac:dyDescent="0.25">
      <c r="A156" s="37" t="s">
        <v>117</v>
      </c>
      <c r="D156" s="68">
        <f>AVERAGE(D152:D155)</f>
        <v>1.9622252930286362E-3</v>
      </c>
      <c r="F156" s="43"/>
    </row>
    <row r="157" spans="1:6" x14ac:dyDescent="0.25">
      <c r="A157" s="37"/>
      <c r="F157" s="43"/>
    </row>
    <row r="158" spans="1:6" x14ac:dyDescent="0.25">
      <c r="A158" s="37" t="s">
        <v>118</v>
      </c>
      <c r="D158" s="60">
        <f>[1]Collateral!C20</f>
        <v>4371998.24</v>
      </c>
      <c r="F158" s="43"/>
    </row>
    <row r="159" spans="1:6" x14ac:dyDescent="0.25">
      <c r="A159" s="37"/>
      <c r="F159" s="43"/>
    </row>
    <row r="160" spans="1:6" ht="30.75" x14ac:dyDescent="0.25">
      <c r="A160" s="37" t="s">
        <v>119</v>
      </c>
      <c r="D160" s="52" t="s">
        <v>42</v>
      </c>
      <c r="E160" s="52" t="s">
        <v>41</v>
      </c>
      <c r="F160" s="72" t="s">
        <v>120</v>
      </c>
    </row>
    <row r="161" spans="1:6" x14ac:dyDescent="0.25">
      <c r="A161" s="41" t="s">
        <v>121</v>
      </c>
      <c r="D161" s="57">
        <f>[1]Collateral!C15</f>
        <v>1981958.15</v>
      </c>
      <c r="E161" s="73">
        <f>[1]Collateral!B15</f>
        <v>210</v>
      </c>
      <c r="F161" s="74">
        <f>[1]Collateral!D15</f>
        <v>8.9436619870687465E-3</v>
      </c>
    </row>
    <row r="162" spans="1:6" x14ac:dyDescent="0.25">
      <c r="A162" s="41" t="s">
        <v>122</v>
      </c>
      <c r="D162" s="57">
        <f>[1]Collateral!C16</f>
        <v>552581.11</v>
      </c>
      <c r="E162" s="73">
        <f>[1]Collateral!B16</f>
        <v>54</v>
      </c>
      <c r="F162" s="74">
        <f>[1]Collateral!D16</f>
        <v>2.4935434021547092E-3</v>
      </c>
    </row>
    <row r="163" spans="1:6" x14ac:dyDescent="0.25">
      <c r="A163" s="41" t="s">
        <v>123</v>
      </c>
      <c r="D163" s="57">
        <f>[1]Collateral!C17</f>
        <v>109263.36</v>
      </c>
      <c r="E163" s="73">
        <f>[1]Collateral!B17</f>
        <v>12</v>
      </c>
      <c r="F163" s="74">
        <f>[1]Collateral!D17</f>
        <v>4.9305509271798092E-4</v>
      </c>
    </row>
    <row r="164" spans="1:6" x14ac:dyDescent="0.25">
      <c r="A164" s="41" t="s">
        <v>124</v>
      </c>
      <c r="D164" s="75">
        <f>[1]Collateral!C18</f>
        <v>0</v>
      </c>
      <c r="E164" s="76">
        <f>[1]Collateral!B18</f>
        <v>0</v>
      </c>
      <c r="F164" s="77">
        <f>[1]Collateral!D18</f>
        <v>0</v>
      </c>
    </row>
    <row r="165" spans="1:6" x14ac:dyDescent="0.25">
      <c r="A165" s="37" t="s">
        <v>125</v>
      </c>
      <c r="D165" s="57">
        <f>SUM(D161:D164)</f>
        <v>2643802.6199999996</v>
      </c>
      <c r="E165" s="73">
        <f>SUM(E161:E164)</f>
        <v>276</v>
      </c>
      <c r="F165" s="78">
        <f>SUM(F161:F164)</f>
        <v>1.1930260481941436E-2</v>
      </c>
    </row>
    <row r="166" spans="1:6" x14ac:dyDescent="0.25">
      <c r="D166" s="71"/>
      <c r="E166" s="71"/>
      <c r="F166" s="70"/>
    </row>
    <row r="167" spans="1:6" x14ac:dyDescent="0.25">
      <c r="A167" s="37"/>
      <c r="D167" s="79"/>
      <c r="E167" s="79"/>
      <c r="F167" s="70"/>
    </row>
    <row r="168" spans="1:6" x14ac:dyDescent="0.25">
      <c r="A168" s="37" t="s">
        <v>126</v>
      </c>
      <c r="F168" s="70"/>
    </row>
    <row r="169" spans="1:6" x14ac:dyDescent="0.25">
      <c r="A169" s="37" t="s">
        <v>127</v>
      </c>
      <c r="D169" s="71">
        <f>[1]Collateral!C22</f>
        <v>2.5847525999999998E-3</v>
      </c>
      <c r="E169" s="71">
        <f>[1]Collateral!B22</f>
        <v>2.3869965999999999E-3</v>
      </c>
      <c r="F169" s="70"/>
    </row>
    <row r="170" spans="1:6" x14ac:dyDescent="0.25">
      <c r="A170" s="37" t="s">
        <v>128</v>
      </c>
      <c r="D170" s="71">
        <f>[1]Collateral!C23</f>
        <v>1.9953343000000002E-3</v>
      </c>
      <c r="E170" s="71">
        <f>[1]Collateral!B23</f>
        <v>2.1802902000000002E-3</v>
      </c>
      <c r="F170" s="70"/>
    </row>
    <row r="171" spans="1:6" x14ac:dyDescent="0.25">
      <c r="A171" s="37" t="s">
        <v>129</v>
      </c>
      <c r="D171" s="71">
        <f>[1]Collateral!C24</f>
        <v>2.5372709999999998E-3</v>
      </c>
      <c r="E171" s="71">
        <f>[1]Collateral!B24</f>
        <v>2.8730845999999999E-3</v>
      </c>
      <c r="F171" s="70"/>
    </row>
    <row r="172" spans="1:6" x14ac:dyDescent="0.25">
      <c r="A172" s="37" t="s">
        <v>130</v>
      </c>
      <c r="D172" s="71">
        <f>IF(Coll_EndBal&lt;=0,0,SUM(D162:D163)/Coll_EndBal)</f>
        <v>2.9865984948726902E-3</v>
      </c>
      <c r="E172" s="71">
        <f>IF(D51&lt;=0,0,SUM([2]Nov16!E162:E163)/D51)</f>
        <v>2.8426221035403568E-3</v>
      </c>
      <c r="F172" s="43"/>
    </row>
    <row r="173" spans="1:6" x14ac:dyDescent="0.25">
      <c r="A173" s="37" t="s">
        <v>131</v>
      </c>
      <c r="D173" s="71">
        <f>AVERAGE(D169:D172)</f>
        <v>2.5259890987181727E-3</v>
      </c>
      <c r="E173" s="71">
        <f>AVERAGE(E169:E172)</f>
        <v>2.5707483758850894E-3</v>
      </c>
      <c r="F173" s="43"/>
    </row>
    <row r="174" spans="1:6" x14ac:dyDescent="0.25">
      <c r="F174" s="43"/>
    </row>
    <row r="175" spans="1:6" x14ac:dyDescent="0.25">
      <c r="A175" s="2" t="s">
        <v>132</v>
      </c>
      <c r="F175" s="43"/>
    </row>
    <row r="176" spans="1:6" x14ac:dyDescent="0.25">
      <c r="F176" s="43"/>
    </row>
    <row r="177" spans="1:6" x14ac:dyDescent="0.25">
      <c r="A177" s="37" t="s">
        <v>133</v>
      </c>
      <c r="F177" s="43"/>
    </row>
    <row r="178" spans="1:6" x14ac:dyDescent="0.25">
      <c r="A178" s="37" t="s">
        <v>134</v>
      </c>
      <c r="E178" s="45"/>
      <c r="F178" s="43"/>
    </row>
    <row r="179" spans="1:6" x14ac:dyDescent="0.25">
      <c r="A179" s="37" t="s">
        <v>135</v>
      </c>
      <c r="E179" s="80" t="str">
        <f>VLOOKUP("STMNT_TO_NOTEHLD_1",'[1]Current Data'!B:F,2,FALSE)</f>
        <v>NO</v>
      </c>
      <c r="F179" s="43"/>
    </row>
    <row r="180" spans="1:6" x14ac:dyDescent="0.25">
      <c r="A180" s="37"/>
      <c r="E180" s="80"/>
      <c r="F180" s="43"/>
    </row>
    <row r="181" spans="1:6" x14ac:dyDescent="0.25">
      <c r="A181" s="37" t="s">
        <v>137</v>
      </c>
      <c r="E181" s="63"/>
      <c r="F181" s="43"/>
    </row>
    <row r="182" spans="1:6" x14ac:dyDescent="0.25">
      <c r="A182" s="37" t="s">
        <v>138</v>
      </c>
      <c r="E182" s="63"/>
      <c r="F182" s="43"/>
    </row>
    <row r="183" spans="1:6" x14ac:dyDescent="0.25">
      <c r="A183" s="37" t="s">
        <v>139</v>
      </c>
      <c r="E183" s="80"/>
      <c r="F183" s="43"/>
    </row>
    <row r="184" spans="1:6" x14ac:dyDescent="0.25">
      <c r="A184" s="37" t="s">
        <v>140</v>
      </c>
      <c r="E184" s="80" t="str">
        <f>VLOOKUP("STMNT_TO_NOTEHLD_2",'[1]Current Data'!B:F,2,FALSE)</f>
        <v>NO</v>
      </c>
      <c r="F184" s="43"/>
    </row>
    <row r="185" spans="1:6" x14ac:dyDescent="0.25">
      <c r="A185" s="37"/>
      <c r="E185" s="63"/>
      <c r="F185" s="43"/>
    </row>
    <row r="186" spans="1:6" x14ac:dyDescent="0.25">
      <c r="A186" s="37" t="s">
        <v>141</v>
      </c>
      <c r="E186" s="63"/>
      <c r="F186" s="43"/>
    </row>
    <row r="187" spans="1:6" x14ac:dyDescent="0.25">
      <c r="A187" s="37" t="s">
        <v>142</v>
      </c>
      <c r="E187" s="80" t="str">
        <f>VLOOKUP("STMNT_TO_NOTEHLD_3",'[1]Current Data'!B:F,2,FALSE)</f>
        <v>NO</v>
      </c>
      <c r="F187" s="43"/>
    </row>
    <row r="188" spans="1:6" x14ac:dyDescent="0.25">
      <c r="A188" s="37"/>
      <c r="E188" s="63"/>
      <c r="F188" s="43"/>
    </row>
    <row r="189" spans="1:6" x14ac:dyDescent="0.25">
      <c r="A189" s="37" t="s">
        <v>143</v>
      </c>
      <c r="E189" s="63"/>
      <c r="F189" s="43"/>
    </row>
    <row r="190" spans="1:6" x14ac:dyDescent="0.25">
      <c r="A190" s="37" t="s">
        <v>144</v>
      </c>
      <c r="E190" s="80" t="str">
        <f>VLOOKUP("STMNT_TO_NOTEHLD_4",'[1]Current Data'!B:F,2,FALSE)</f>
        <v>NO</v>
      </c>
      <c r="F190" s="43"/>
    </row>
    <row r="191" spans="1:6" x14ac:dyDescent="0.25">
      <c r="A191" s="37"/>
      <c r="E191" s="63"/>
      <c r="F191" s="43"/>
    </row>
    <row r="192" spans="1:6" x14ac:dyDescent="0.25">
      <c r="A192" s="37" t="s">
        <v>145</v>
      </c>
      <c r="E192" s="63"/>
      <c r="F192" s="43"/>
    </row>
    <row r="193" spans="1:6" x14ac:dyDescent="0.25">
      <c r="A193" s="37" t="s">
        <v>146</v>
      </c>
      <c r="E193" s="80" t="str">
        <f>VLOOKUP("STMNT_TO_NOTEHLD_5",'[1]Current Data'!B:F,2,FALSE)</f>
        <v>NO</v>
      </c>
      <c r="F193" s="43"/>
    </row>
    <row r="194" spans="1:6" x14ac:dyDescent="0.25">
      <c r="A194" s="37"/>
      <c r="E194" s="80"/>
      <c r="F194" s="43"/>
    </row>
    <row r="195" spans="1:6" x14ac:dyDescent="0.25">
      <c r="A195" s="37" t="s">
        <v>147</v>
      </c>
      <c r="E195" s="63"/>
    </row>
    <row r="196" spans="1:6" x14ac:dyDescent="0.25">
      <c r="A196" s="37" t="s">
        <v>148</v>
      </c>
      <c r="E196" s="80" t="str">
        <f>VLOOKUP("STMNT_TO_NOTEHLD_6",'[1]Current Data'!B:F,2,FALSE)</f>
        <v>NO</v>
      </c>
      <c r="F196" s="40"/>
    </row>
    <row r="199" spans="1:6" x14ac:dyDescent="0.25">
      <c r="F199" s="40"/>
    </row>
    <row r="200" spans="1:6" x14ac:dyDescent="0.25">
      <c r="F200" s="40"/>
    </row>
    <row r="201" spans="1:6" x14ac:dyDescent="0.25">
      <c r="F201" s="40"/>
    </row>
    <row r="202" spans="1:6" x14ac:dyDescent="0.25">
      <c r="F202" s="40"/>
    </row>
    <row r="203" spans="1:6" x14ac:dyDescent="0.25">
      <c r="F203" s="40"/>
    </row>
    <row r="204" spans="1:6" x14ac:dyDescent="0.25">
      <c r="F204" s="40"/>
    </row>
    <row r="205" spans="1:6" x14ac:dyDescent="0.25">
      <c r="F205" s="40"/>
    </row>
    <row r="206" spans="1:6" x14ac:dyDescent="0.25">
      <c r="F206" s="40"/>
    </row>
    <row r="207" spans="1:6" x14ac:dyDescent="0.25">
      <c r="F207" s="40"/>
    </row>
    <row r="208" spans="1:6" x14ac:dyDescent="0.25">
      <c r="F208" s="40"/>
    </row>
    <row r="209" spans="6:6" x14ac:dyDescent="0.25">
      <c r="F209" s="40"/>
    </row>
    <row r="210" spans="6:6" x14ac:dyDescent="0.25">
      <c r="F210" s="40"/>
    </row>
    <row r="211" spans="6:6" x14ac:dyDescent="0.25">
      <c r="F211" s="40"/>
    </row>
    <row r="212" spans="6:6" x14ac:dyDescent="0.25">
      <c r="F212" s="40"/>
    </row>
    <row r="213" spans="6:6" x14ac:dyDescent="0.25">
      <c r="F213" s="40"/>
    </row>
    <row r="214" spans="6:6" x14ac:dyDescent="0.25">
      <c r="F214" s="40"/>
    </row>
    <row r="215" spans="6:6" x14ac:dyDescent="0.25">
      <c r="F215" s="40"/>
    </row>
    <row r="216" spans="6:6" x14ac:dyDescent="0.25">
      <c r="F216" s="40"/>
    </row>
    <row r="217" spans="6:6" x14ac:dyDescent="0.25">
      <c r="F217" s="40"/>
    </row>
    <row r="218" spans="6:6" x14ac:dyDescent="0.25">
      <c r="F218" s="40"/>
    </row>
    <row r="219" spans="6:6" x14ac:dyDescent="0.25">
      <c r="F219" s="40"/>
    </row>
    <row r="220" spans="6:6" x14ac:dyDescent="0.25">
      <c r="F220" s="40"/>
    </row>
    <row r="221" spans="6:6" x14ac:dyDescent="0.25">
      <c r="F221" s="40"/>
    </row>
    <row r="222" spans="6:6" x14ac:dyDescent="0.25">
      <c r="F222" s="40"/>
    </row>
    <row r="223" spans="6:6" x14ac:dyDescent="0.25">
      <c r="F223" s="40"/>
    </row>
    <row r="224" spans="6:6" x14ac:dyDescent="0.25">
      <c r="F224" s="40"/>
    </row>
    <row r="225" spans="6:6" x14ac:dyDescent="0.25">
      <c r="F225" s="40"/>
    </row>
    <row r="226" spans="6:6" x14ac:dyDescent="0.25">
      <c r="F226" s="40"/>
    </row>
    <row r="227" spans="6:6" x14ac:dyDescent="0.25">
      <c r="F227" s="40"/>
    </row>
    <row r="228" spans="6:6" x14ac:dyDescent="0.25">
      <c r="F228" s="40"/>
    </row>
    <row r="229" spans="6:6" x14ac:dyDescent="0.25">
      <c r="F229" s="40"/>
    </row>
    <row r="230" spans="6:6" x14ac:dyDescent="0.25">
      <c r="F230" s="40"/>
    </row>
    <row r="231" spans="6:6" x14ac:dyDescent="0.25">
      <c r="F231" s="40"/>
    </row>
    <row r="232" spans="6:6" x14ac:dyDescent="0.25">
      <c r="F232" s="40"/>
    </row>
    <row r="233" spans="6:6" x14ac:dyDescent="0.25">
      <c r="F233" s="40"/>
    </row>
    <row r="234" spans="6:6" x14ac:dyDescent="0.25">
      <c r="F234" s="40"/>
    </row>
    <row r="235" spans="6:6" x14ac:dyDescent="0.25">
      <c r="F235" s="40"/>
    </row>
    <row r="236" spans="6:6" x14ac:dyDescent="0.25">
      <c r="F236" s="40"/>
    </row>
    <row r="237" spans="6:6" x14ac:dyDescent="0.25">
      <c r="F237" s="40"/>
    </row>
    <row r="238" spans="6:6" x14ac:dyDescent="0.25">
      <c r="F238" s="40"/>
    </row>
    <row r="239" spans="6:6" x14ac:dyDescent="0.25">
      <c r="F239" s="40"/>
    </row>
    <row r="240" spans="6:6" x14ac:dyDescent="0.25">
      <c r="F240" s="40"/>
    </row>
    <row r="241" spans="6:6" x14ac:dyDescent="0.25">
      <c r="F241" s="40"/>
    </row>
    <row r="242" spans="6:6" x14ac:dyDescent="0.25">
      <c r="F242" s="40"/>
    </row>
    <row r="243" spans="6:6" x14ac:dyDescent="0.25">
      <c r="F243" s="40"/>
    </row>
    <row r="244" spans="6:6" x14ac:dyDescent="0.25">
      <c r="F244" s="40"/>
    </row>
    <row r="245" spans="6:6" x14ac:dyDescent="0.25">
      <c r="F245" s="40"/>
    </row>
    <row r="246" spans="6:6" x14ac:dyDescent="0.25">
      <c r="F246" s="40"/>
    </row>
    <row r="247" spans="6:6" x14ac:dyDescent="0.25">
      <c r="F247" s="40"/>
    </row>
    <row r="248" spans="6:6" x14ac:dyDescent="0.25">
      <c r="F248" s="40"/>
    </row>
    <row r="249" spans="6:6" x14ac:dyDescent="0.25">
      <c r="F249" s="40"/>
    </row>
    <row r="250" spans="6:6" x14ac:dyDescent="0.25">
      <c r="F250" s="40"/>
    </row>
    <row r="251" spans="6:6" x14ac:dyDescent="0.25">
      <c r="F251" s="40"/>
    </row>
    <row r="252" spans="6:6" x14ac:dyDescent="0.25">
      <c r="F252" s="40"/>
    </row>
    <row r="253" spans="6:6" x14ac:dyDescent="0.25">
      <c r="F253" s="40"/>
    </row>
    <row r="254" spans="6:6" x14ac:dyDescent="0.25">
      <c r="F254" s="40"/>
    </row>
    <row r="255" spans="6:6" x14ac:dyDescent="0.25">
      <c r="F255" s="40"/>
    </row>
    <row r="256" spans="6:6" x14ac:dyDescent="0.25">
      <c r="F256" s="40"/>
    </row>
    <row r="257" spans="6:6" x14ac:dyDescent="0.25">
      <c r="F257" s="40"/>
    </row>
    <row r="258" spans="6:6" x14ac:dyDescent="0.25">
      <c r="F258" s="40"/>
    </row>
    <row r="259" spans="6:6" x14ac:dyDescent="0.25">
      <c r="F259" s="40"/>
    </row>
    <row r="260" spans="6:6" x14ac:dyDescent="0.25">
      <c r="F260" s="40"/>
    </row>
    <row r="261" spans="6:6" x14ac:dyDescent="0.25">
      <c r="F261" s="40"/>
    </row>
    <row r="262" spans="6:6" x14ac:dyDescent="0.25">
      <c r="F262" s="40"/>
    </row>
    <row r="263" spans="6:6" x14ac:dyDescent="0.25">
      <c r="F263" s="40"/>
    </row>
    <row r="264" spans="6:6" x14ac:dyDescent="0.25">
      <c r="F264" s="40"/>
    </row>
    <row r="265" spans="6:6" x14ac:dyDescent="0.25">
      <c r="F265" s="40"/>
    </row>
    <row r="266" spans="6:6" x14ac:dyDescent="0.25">
      <c r="F266" s="40"/>
    </row>
    <row r="267" spans="6:6" x14ac:dyDescent="0.25">
      <c r="F267" s="4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7"/>
  <sheetViews>
    <sheetView workbookViewId="0">
      <selection sqref="A1:F1048576"/>
    </sheetView>
  </sheetViews>
  <sheetFormatPr defaultRowHeight="15.75" x14ac:dyDescent="0.25"/>
  <cols>
    <col min="1" max="1" width="34.5703125" style="2" customWidth="1"/>
    <col min="2" max="2" width="23.85546875" style="2" customWidth="1"/>
    <col min="3" max="3" width="26.85546875" style="2" customWidth="1"/>
    <col min="4" max="4" width="23.85546875" style="2" customWidth="1"/>
    <col min="5" max="5" width="32.42578125" style="2" bestFit="1" customWidth="1"/>
    <col min="6" max="6" width="20.5703125" style="3" customWidth="1"/>
  </cols>
  <sheetData>
    <row r="1" spans="1:6" x14ac:dyDescent="0.25">
      <c r="A1" s="1" t="s">
        <v>0</v>
      </c>
    </row>
    <row r="2" spans="1:6" x14ac:dyDescent="0.25">
      <c r="C2" s="4"/>
    </row>
    <row r="3" spans="1:6" x14ac:dyDescent="0.25">
      <c r="A3" s="2" t="s">
        <v>1</v>
      </c>
      <c r="B3" s="5">
        <v>42674</v>
      </c>
      <c r="C3" s="4" t="s">
        <v>2</v>
      </c>
      <c r="D3" s="2">
        <v>30</v>
      </c>
      <c r="E3" s="2" t="s">
        <v>3</v>
      </c>
      <c r="F3" s="6">
        <v>42644</v>
      </c>
    </row>
    <row r="4" spans="1:6" x14ac:dyDescent="0.25">
      <c r="A4" s="2" t="s">
        <v>4</v>
      </c>
      <c r="B4" s="5">
        <v>42689</v>
      </c>
      <c r="C4" s="4" t="s">
        <v>5</v>
      </c>
      <c r="D4" s="7">
        <v>29</v>
      </c>
      <c r="E4" s="2" t="s">
        <v>6</v>
      </c>
      <c r="F4" s="6">
        <v>42674</v>
      </c>
    </row>
    <row r="5" spans="1:6" x14ac:dyDescent="0.25">
      <c r="C5" s="4"/>
      <c r="E5" s="2" t="s">
        <v>7</v>
      </c>
      <c r="F5" s="6">
        <v>42660</v>
      </c>
    </row>
    <row r="6" spans="1:6" x14ac:dyDescent="0.25">
      <c r="C6" s="4"/>
      <c r="E6" s="2" t="s">
        <v>8</v>
      </c>
      <c r="F6" s="6">
        <v>42689</v>
      </c>
    </row>
    <row r="7" spans="1:6" x14ac:dyDescent="0.25">
      <c r="A7" s="8"/>
      <c r="B7" s="9"/>
      <c r="C7" s="8"/>
      <c r="D7" s="8"/>
      <c r="E7" s="10"/>
      <c r="F7" s="11"/>
    </row>
    <row r="8" spans="1:6" x14ac:dyDescent="0.25">
      <c r="A8" s="8"/>
      <c r="B8" s="8"/>
      <c r="C8" s="8"/>
      <c r="D8" s="8"/>
      <c r="E8" s="10"/>
      <c r="F8" s="11"/>
    </row>
    <row r="9" spans="1:6" x14ac:dyDescent="0.25">
      <c r="A9" s="12"/>
      <c r="B9" s="13" t="s">
        <v>9</v>
      </c>
      <c r="C9" s="13" t="s">
        <v>10</v>
      </c>
      <c r="D9" s="13" t="s">
        <v>11</v>
      </c>
      <c r="E9" s="13" t="s">
        <v>12</v>
      </c>
      <c r="F9" s="14" t="s">
        <v>13</v>
      </c>
    </row>
    <row r="10" spans="1:6" x14ac:dyDescent="0.25">
      <c r="A10" s="12" t="s">
        <v>14</v>
      </c>
      <c r="B10" s="15"/>
      <c r="C10" s="16">
        <v>1067817831.09</v>
      </c>
      <c r="D10" s="17">
        <v>249938755.41</v>
      </c>
      <c r="E10" s="18">
        <v>235486641.5</v>
      </c>
      <c r="F10" s="19">
        <v>0.22606717490824152</v>
      </c>
    </row>
    <row r="11" spans="1:6" x14ac:dyDescent="0.25">
      <c r="A11" s="12" t="s">
        <v>15</v>
      </c>
      <c r="B11" s="15"/>
      <c r="C11" s="20">
        <v>26151160.129999999</v>
      </c>
      <c r="D11" s="17">
        <v>3015734.23</v>
      </c>
      <c r="E11" s="18">
        <v>2746852.86</v>
      </c>
      <c r="F11" s="19"/>
    </row>
    <row r="12" spans="1:6" x14ac:dyDescent="0.25">
      <c r="A12" s="12" t="s">
        <v>16</v>
      </c>
      <c r="B12" s="15"/>
      <c r="C12" s="21">
        <v>1041666670.96</v>
      </c>
      <c r="D12" s="17">
        <v>246923021.18000001</v>
      </c>
      <c r="E12" s="18">
        <v>232739788.63999999</v>
      </c>
      <c r="F12" s="19"/>
    </row>
    <row r="13" spans="1:6" x14ac:dyDescent="0.25">
      <c r="A13" s="12" t="s">
        <v>17</v>
      </c>
      <c r="B13" s="8"/>
      <c r="C13" s="21">
        <v>1041666670.96</v>
      </c>
      <c r="D13" s="17">
        <v>246923021.18000001</v>
      </c>
      <c r="E13" s="18">
        <v>232739788.63999999</v>
      </c>
      <c r="F13" s="19">
        <v>0.22343019617351009</v>
      </c>
    </row>
    <row r="14" spans="1:6" x14ac:dyDescent="0.25">
      <c r="A14" s="22" t="s">
        <v>18</v>
      </c>
      <c r="B14" s="23">
        <v>1.9E-3</v>
      </c>
      <c r="C14" s="20">
        <v>219000000</v>
      </c>
      <c r="D14" s="17">
        <v>0</v>
      </c>
      <c r="E14" s="18">
        <v>0</v>
      </c>
      <c r="F14" s="19">
        <v>0</v>
      </c>
    </row>
    <row r="15" spans="1:6" x14ac:dyDescent="0.25">
      <c r="A15" s="22" t="s">
        <v>19</v>
      </c>
      <c r="B15" s="23">
        <v>4.1999999999999997E-3</v>
      </c>
      <c r="C15" s="20">
        <v>330000000</v>
      </c>
      <c r="D15" s="17">
        <v>0</v>
      </c>
      <c r="E15" s="18">
        <v>0</v>
      </c>
      <c r="F15" s="19">
        <v>0</v>
      </c>
    </row>
    <row r="16" spans="1:6" x14ac:dyDescent="0.25">
      <c r="A16" s="22" t="s">
        <v>20</v>
      </c>
      <c r="B16" s="23">
        <v>7.1999999999999998E-3</v>
      </c>
      <c r="C16" s="20">
        <v>351000000</v>
      </c>
      <c r="D16" s="17">
        <v>105256350.22</v>
      </c>
      <c r="E16" s="18">
        <v>91073117.679999977</v>
      </c>
      <c r="F16" s="19">
        <v>0.2594675717378917</v>
      </c>
    </row>
    <row r="17" spans="1:6" x14ac:dyDescent="0.25">
      <c r="A17" s="22" t="s">
        <v>21</v>
      </c>
      <c r="B17" s="23">
        <v>1.34E-2</v>
      </c>
      <c r="C17" s="20">
        <v>100000000</v>
      </c>
      <c r="D17" s="17">
        <v>100000000</v>
      </c>
      <c r="E17" s="18">
        <v>100000000</v>
      </c>
      <c r="F17" s="19">
        <v>1</v>
      </c>
    </row>
    <row r="18" spans="1:6" x14ac:dyDescent="0.25">
      <c r="A18" s="22" t="s">
        <v>22</v>
      </c>
      <c r="B18" s="23">
        <v>0</v>
      </c>
      <c r="C18" s="20">
        <v>41666670.960000001</v>
      </c>
      <c r="D18" s="17">
        <v>41666670.960000001</v>
      </c>
      <c r="E18" s="18">
        <v>41666670.960000001</v>
      </c>
      <c r="F18" s="19">
        <v>1</v>
      </c>
    </row>
    <row r="19" spans="1:6" x14ac:dyDescent="0.25">
      <c r="A19" s="22"/>
      <c r="B19" s="24"/>
      <c r="C19" s="25"/>
      <c r="D19" s="25"/>
      <c r="E19" s="25"/>
      <c r="F19" s="26"/>
    </row>
    <row r="20" spans="1:6" x14ac:dyDescent="0.25">
      <c r="A20" s="22"/>
      <c r="B20" s="24"/>
      <c r="C20" s="25"/>
      <c r="D20" s="25"/>
      <c r="E20" s="25"/>
      <c r="F20" s="27"/>
    </row>
    <row r="21" spans="1:6" ht="30.75" x14ac:dyDescent="0.25">
      <c r="A21" s="22"/>
      <c r="B21" s="28" t="s">
        <v>23</v>
      </c>
      <c r="C21" s="29" t="s">
        <v>24</v>
      </c>
      <c r="D21" s="28" t="s">
        <v>25</v>
      </c>
      <c r="E21" s="28" t="s">
        <v>26</v>
      </c>
      <c r="F21" s="27"/>
    </row>
    <row r="22" spans="1:6" x14ac:dyDescent="0.25">
      <c r="A22" s="22" t="s">
        <v>18</v>
      </c>
      <c r="B22" s="17">
        <v>0</v>
      </c>
      <c r="C22" s="17">
        <v>0</v>
      </c>
      <c r="D22" s="30">
        <v>0</v>
      </c>
      <c r="E22" s="31">
        <v>0</v>
      </c>
      <c r="F22" s="27"/>
    </row>
    <row r="23" spans="1:6" x14ac:dyDescent="0.25">
      <c r="A23" s="22" t="s">
        <v>19</v>
      </c>
      <c r="B23" s="17">
        <v>0</v>
      </c>
      <c r="C23" s="17">
        <v>0</v>
      </c>
      <c r="D23" s="30">
        <v>0</v>
      </c>
      <c r="E23" s="31">
        <v>0</v>
      </c>
      <c r="F23" s="27"/>
    </row>
    <row r="24" spans="1:6" x14ac:dyDescent="0.25">
      <c r="A24" s="22" t="s">
        <v>20</v>
      </c>
      <c r="B24" s="17">
        <v>14183232.540000021</v>
      </c>
      <c r="C24" s="17">
        <v>63153.81</v>
      </c>
      <c r="D24" s="30">
        <v>40.408069914529975</v>
      </c>
      <c r="E24" s="31">
        <v>0.1799253846153846</v>
      </c>
      <c r="F24" s="27"/>
    </row>
    <row r="25" spans="1:6" x14ac:dyDescent="0.25">
      <c r="A25" s="22" t="s">
        <v>21</v>
      </c>
      <c r="B25" s="17">
        <v>0</v>
      </c>
      <c r="C25" s="17">
        <v>111666.67</v>
      </c>
      <c r="D25" s="30">
        <v>0</v>
      </c>
      <c r="E25" s="31">
        <v>1.1166666999999999</v>
      </c>
      <c r="F25" s="27"/>
    </row>
    <row r="26" spans="1:6" x14ac:dyDescent="0.25">
      <c r="A26" s="22" t="s">
        <v>22</v>
      </c>
      <c r="B26" s="17">
        <v>0</v>
      </c>
      <c r="C26" s="17">
        <v>0</v>
      </c>
      <c r="D26" s="30">
        <v>0</v>
      </c>
      <c r="E26" s="31">
        <v>0</v>
      </c>
      <c r="F26" s="27"/>
    </row>
    <row r="27" spans="1:6" ht="16.5" thickBot="1" x14ac:dyDescent="0.3">
      <c r="A27" s="12" t="s">
        <v>27</v>
      </c>
      <c r="B27" s="32">
        <v>14183232.540000021</v>
      </c>
      <c r="C27" s="32">
        <v>174820.47999999998</v>
      </c>
      <c r="D27" s="33"/>
      <c r="E27" s="25"/>
      <c r="F27" s="27"/>
    </row>
    <row r="28" spans="1:6" x14ac:dyDescent="0.25">
      <c r="B28" s="34"/>
      <c r="C28" s="34"/>
      <c r="D28" s="35"/>
      <c r="E28" s="34"/>
      <c r="F28" s="36"/>
    </row>
    <row r="29" spans="1:6" x14ac:dyDescent="0.25">
      <c r="A29" s="37"/>
      <c r="B29" s="38"/>
      <c r="C29" s="34"/>
      <c r="D29" s="34"/>
      <c r="E29" s="34"/>
      <c r="F29" s="36"/>
    </row>
    <row r="30" spans="1:6" x14ac:dyDescent="0.25">
      <c r="A30" s="2" t="s">
        <v>28</v>
      </c>
      <c r="E30" s="39"/>
    </row>
    <row r="31" spans="1:6" x14ac:dyDescent="0.25">
      <c r="E31" s="39"/>
      <c r="F31" s="40"/>
    </row>
    <row r="32" spans="1:6" x14ac:dyDescent="0.25">
      <c r="A32" s="37" t="s">
        <v>29</v>
      </c>
      <c r="F32" s="40"/>
    </row>
    <row r="33" spans="1:6" x14ac:dyDescent="0.25">
      <c r="A33" s="41" t="s">
        <v>30</v>
      </c>
      <c r="E33" s="42">
        <v>641205.72</v>
      </c>
      <c r="F33" s="43"/>
    </row>
    <row r="34" spans="1:6" x14ac:dyDescent="0.25">
      <c r="A34" s="41" t="s">
        <v>31</v>
      </c>
      <c r="E34" s="44">
        <v>0</v>
      </c>
      <c r="F34" s="43"/>
    </row>
    <row r="35" spans="1:6" x14ac:dyDescent="0.25">
      <c r="A35" s="37" t="s">
        <v>32</v>
      </c>
      <c r="E35" s="42">
        <v>641205.72</v>
      </c>
      <c r="F35" s="43"/>
    </row>
    <row r="36" spans="1:6" x14ac:dyDescent="0.25">
      <c r="E36" s="45"/>
      <c r="F36" s="43"/>
    </row>
    <row r="37" spans="1:6" x14ac:dyDescent="0.25">
      <c r="A37" s="37" t="s">
        <v>33</v>
      </c>
      <c r="E37" s="45"/>
      <c r="F37" s="43"/>
    </row>
    <row r="38" spans="1:6" x14ac:dyDescent="0.25">
      <c r="A38" s="41" t="s">
        <v>34</v>
      </c>
      <c r="E38" s="42">
        <v>14375360.279999999</v>
      </c>
      <c r="F38" s="43"/>
    </row>
    <row r="39" spans="1:6" x14ac:dyDescent="0.25">
      <c r="A39" s="41" t="s">
        <v>35</v>
      </c>
      <c r="E39" s="44">
        <v>0</v>
      </c>
      <c r="F39" s="43"/>
    </row>
    <row r="40" spans="1:6" x14ac:dyDescent="0.25">
      <c r="A40" s="37" t="s">
        <v>36</v>
      </c>
      <c r="E40" s="42">
        <v>14375360.279999999</v>
      </c>
      <c r="F40" s="43"/>
    </row>
    <row r="41" spans="1:6" x14ac:dyDescent="0.25">
      <c r="A41" s="41"/>
      <c r="E41" s="46"/>
      <c r="F41" s="43"/>
    </row>
    <row r="42" spans="1:6" x14ac:dyDescent="0.25">
      <c r="A42" s="37" t="s">
        <v>37</v>
      </c>
      <c r="E42" s="42">
        <v>152671.42000000001</v>
      </c>
      <c r="F42" s="43"/>
    </row>
    <row r="43" spans="1:6" x14ac:dyDescent="0.25">
      <c r="A43" s="37" t="s">
        <v>38</v>
      </c>
      <c r="E43" s="42">
        <v>70689.86</v>
      </c>
      <c r="F43" s="43"/>
    </row>
    <row r="44" spans="1:6" x14ac:dyDescent="0.25">
      <c r="A44" s="37"/>
      <c r="E44" s="47"/>
      <c r="F44" s="43"/>
    </row>
    <row r="45" spans="1:6" ht="16.5" thickBot="1" x14ac:dyDescent="0.3">
      <c r="A45" s="2" t="s">
        <v>39</v>
      </c>
      <c r="E45" s="48">
        <v>15239927.279999999</v>
      </c>
      <c r="F45" s="43"/>
    </row>
    <row r="46" spans="1:6" ht="16.5" thickTop="1" x14ac:dyDescent="0.25">
      <c r="E46" s="49"/>
      <c r="F46" s="43"/>
    </row>
    <row r="47" spans="1:6" x14ac:dyDescent="0.25">
      <c r="A47" s="2" t="s">
        <v>40</v>
      </c>
      <c r="D47" s="50"/>
      <c r="E47" s="51"/>
      <c r="F47" s="43"/>
    </row>
    <row r="48" spans="1:6" x14ac:dyDescent="0.25">
      <c r="D48" s="52" t="s">
        <v>41</v>
      </c>
      <c r="E48" s="52" t="s">
        <v>42</v>
      </c>
      <c r="F48" s="43"/>
    </row>
    <row r="49" spans="1:6" x14ac:dyDescent="0.25">
      <c r="A49" s="37" t="s">
        <v>43</v>
      </c>
      <c r="D49" s="53">
        <v>25226</v>
      </c>
      <c r="E49" s="47">
        <v>246923021.18000001</v>
      </c>
      <c r="F49" s="43"/>
    </row>
    <row r="50" spans="1:6" x14ac:dyDescent="0.25">
      <c r="A50" s="37" t="s">
        <v>44</v>
      </c>
      <c r="D50" s="54"/>
      <c r="E50" s="44">
        <v>14183232.540000021</v>
      </c>
      <c r="F50" s="43"/>
    </row>
    <row r="51" spans="1:6" x14ac:dyDescent="0.25">
      <c r="A51" s="37"/>
      <c r="D51" s="55">
        <v>24016</v>
      </c>
      <c r="E51" s="56">
        <v>232739788.63999999</v>
      </c>
      <c r="F51" s="43"/>
    </row>
    <row r="52" spans="1:6" x14ac:dyDescent="0.25">
      <c r="F52" s="43"/>
    </row>
    <row r="53" spans="1:6" x14ac:dyDescent="0.25">
      <c r="A53" s="2" t="s">
        <v>45</v>
      </c>
      <c r="E53" s="50"/>
      <c r="F53" s="43"/>
    </row>
    <row r="54" spans="1:6" x14ac:dyDescent="0.25">
      <c r="F54" s="43"/>
    </row>
    <row r="55" spans="1:6" x14ac:dyDescent="0.25">
      <c r="A55" s="37" t="s">
        <v>39</v>
      </c>
      <c r="E55" s="57">
        <v>15239927.279999999</v>
      </c>
      <c r="F55" s="43"/>
    </row>
    <row r="56" spans="1:6" x14ac:dyDescent="0.25">
      <c r="A56" s="37" t="s">
        <v>46</v>
      </c>
      <c r="E56" s="57">
        <v>0</v>
      </c>
      <c r="F56" s="43"/>
    </row>
    <row r="57" spans="1:6" x14ac:dyDescent="0.25">
      <c r="A57" s="37" t="s">
        <v>47</v>
      </c>
      <c r="E57" s="58">
        <v>15239927.279999999</v>
      </c>
      <c r="F57" s="43"/>
    </row>
    <row r="58" spans="1:6" x14ac:dyDescent="0.25">
      <c r="F58" s="43"/>
    </row>
    <row r="59" spans="1:6" x14ac:dyDescent="0.25">
      <c r="A59" s="37" t="s">
        <v>48</v>
      </c>
      <c r="E59" s="34">
        <v>61810.13</v>
      </c>
      <c r="F59" s="43"/>
    </row>
    <row r="60" spans="1:6" x14ac:dyDescent="0.25">
      <c r="F60" s="43"/>
    </row>
    <row r="61" spans="1:6" x14ac:dyDescent="0.25">
      <c r="A61" s="37" t="s">
        <v>49</v>
      </c>
      <c r="F61" s="43"/>
    </row>
    <row r="62" spans="1:6" x14ac:dyDescent="0.25">
      <c r="A62" s="41" t="s">
        <v>50</v>
      </c>
      <c r="E62" s="57">
        <v>208282.3</v>
      </c>
      <c r="F62" s="43"/>
    </row>
    <row r="63" spans="1:6" x14ac:dyDescent="0.25">
      <c r="A63" s="41" t="s">
        <v>51</v>
      </c>
      <c r="E63" s="57">
        <v>208282.3</v>
      </c>
      <c r="F63" s="43"/>
    </row>
    <row r="64" spans="1:6" x14ac:dyDescent="0.25">
      <c r="A64" s="41" t="s">
        <v>52</v>
      </c>
      <c r="E64" s="58">
        <v>0</v>
      </c>
      <c r="F64" s="43"/>
    </row>
    <row r="65" spans="1:6" x14ac:dyDescent="0.25">
      <c r="F65" s="43"/>
    </row>
    <row r="66" spans="1:6" x14ac:dyDescent="0.25">
      <c r="A66" s="37" t="s">
        <v>53</v>
      </c>
      <c r="F66" s="43"/>
    </row>
    <row r="67" spans="1:6" x14ac:dyDescent="0.25">
      <c r="A67" s="41" t="s">
        <v>54</v>
      </c>
      <c r="F67" s="43"/>
    </row>
    <row r="68" spans="1:6" x14ac:dyDescent="0.25">
      <c r="A68" s="59" t="s">
        <v>55</v>
      </c>
      <c r="E68" s="57">
        <v>0</v>
      </c>
      <c r="F68" s="43"/>
    </row>
    <row r="69" spans="1:6" x14ac:dyDescent="0.25">
      <c r="A69" s="59" t="s">
        <v>56</v>
      </c>
      <c r="E69" s="57">
        <v>0</v>
      </c>
      <c r="F69" s="43"/>
    </row>
    <row r="70" spans="1:6" x14ac:dyDescent="0.25">
      <c r="A70" s="59" t="s">
        <v>57</v>
      </c>
      <c r="E70" s="57">
        <v>0</v>
      </c>
      <c r="F70" s="43"/>
    </row>
    <row r="71" spans="1:6" x14ac:dyDescent="0.25">
      <c r="A71" s="59"/>
      <c r="E71" s="57"/>
      <c r="F71" s="43"/>
    </row>
    <row r="72" spans="1:6" x14ac:dyDescent="0.25">
      <c r="A72" s="59" t="s">
        <v>58</v>
      </c>
      <c r="E72" s="57">
        <v>0</v>
      </c>
      <c r="F72" s="43"/>
    </row>
    <row r="73" spans="1:6" x14ac:dyDescent="0.25">
      <c r="A73" s="59" t="s">
        <v>59</v>
      </c>
      <c r="E73" s="57">
        <v>0</v>
      </c>
      <c r="F73" s="43"/>
    </row>
    <row r="74" spans="1:6" x14ac:dyDescent="0.25">
      <c r="F74" s="43"/>
    </row>
    <row r="75" spans="1:6" x14ac:dyDescent="0.25">
      <c r="A75" s="41" t="s">
        <v>60</v>
      </c>
      <c r="F75" s="43"/>
    </row>
    <row r="76" spans="1:6" x14ac:dyDescent="0.25">
      <c r="A76" s="59" t="s">
        <v>61</v>
      </c>
      <c r="E76" s="57">
        <v>0</v>
      </c>
      <c r="F76" s="43"/>
    </row>
    <row r="77" spans="1:6" x14ac:dyDescent="0.25">
      <c r="A77" s="59" t="s">
        <v>62</v>
      </c>
      <c r="E77" s="57">
        <v>0</v>
      </c>
      <c r="F77" s="43"/>
    </row>
    <row r="78" spans="1:6" x14ac:dyDescent="0.25">
      <c r="A78" s="59" t="s">
        <v>63</v>
      </c>
      <c r="E78" s="57">
        <v>0</v>
      </c>
      <c r="F78" s="43"/>
    </row>
    <row r="79" spans="1:6" x14ac:dyDescent="0.25">
      <c r="A79" s="59"/>
      <c r="E79" s="57"/>
      <c r="F79" s="43"/>
    </row>
    <row r="80" spans="1:6" x14ac:dyDescent="0.25">
      <c r="A80" s="59" t="s">
        <v>64</v>
      </c>
      <c r="E80" s="57">
        <v>0</v>
      </c>
      <c r="F80" s="43"/>
    </row>
    <row r="81" spans="1:6" x14ac:dyDescent="0.25">
      <c r="A81" s="59" t="s">
        <v>65</v>
      </c>
      <c r="E81" s="57">
        <v>0</v>
      </c>
      <c r="F81" s="43"/>
    </row>
    <row r="82" spans="1:6" x14ac:dyDescent="0.25">
      <c r="A82" s="59"/>
      <c r="F82" s="43"/>
    </row>
    <row r="83" spans="1:6" x14ac:dyDescent="0.25">
      <c r="A83" s="41" t="s">
        <v>66</v>
      </c>
      <c r="F83" s="43"/>
    </row>
    <row r="84" spans="1:6" x14ac:dyDescent="0.25">
      <c r="A84" s="59" t="s">
        <v>67</v>
      </c>
      <c r="E84" s="57">
        <v>0</v>
      </c>
      <c r="F84" s="43"/>
    </row>
    <row r="85" spans="1:6" x14ac:dyDescent="0.25">
      <c r="A85" s="59" t="s">
        <v>68</v>
      </c>
      <c r="E85" s="57">
        <v>0</v>
      </c>
      <c r="F85" s="43"/>
    </row>
    <row r="86" spans="1:6" x14ac:dyDescent="0.25">
      <c r="A86" s="59" t="s">
        <v>69</v>
      </c>
      <c r="E86" s="57">
        <v>63153.81</v>
      </c>
      <c r="F86" s="43"/>
    </row>
    <row r="87" spans="1:6" x14ac:dyDescent="0.25">
      <c r="A87" s="59"/>
      <c r="E87" s="57"/>
      <c r="F87" s="43"/>
    </row>
    <row r="88" spans="1:6" x14ac:dyDescent="0.25">
      <c r="A88" s="59" t="s">
        <v>70</v>
      </c>
      <c r="E88" s="57">
        <v>63153.81</v>
      </c>
      <c r="F88" s="43"/>
    </row>
    <row r="89" spans="1:6" x14ac:dyDescent="0.25">
      <c r="A89" s="59" t="s">
        <v>71</v>
      </c>
      <c r="E89" s="57">
        <v>0</v>
      </c>
      <c r="F89" s="43"/>
    </row>
    <row r="90" spans="1:6" x14ac:dyDescent="0.25">
      <c r="F90" s="43"/>
    </row>
    <row r="91" spans="1:6" x14ac:dyDescent="0.25">
      <c r="A91" s="41" t="s">
        <v>72</v>
      </c>
      <c r="F91" s="43"/>
    </row>
    <row r="92" spans="1:6" x14ac:dyDescent="0.25">
      <c r="A92" s="59" t="s">
        <v>73</v>
      </c>
      <c r="E92" s="57">
        <v>0</v>
      </c>
      <c r="F92" s="43"/>
    </row>
    <row r="93" spans="1:6" x14ac:dyDescent="0.25">
      <c r="A93" s="59" t="s">
        <v>74</v>
      </c>
      <c r="E93" s="57">
        <v>0</v>
      </c>
      <c r="F93" s="43"/>
    </row>
    <row r="94" spans="1:6" x14ac:dyDescent="0.25">
      <c r="A94" s="59" t="s">
        <v>75</v>
      </c>
      <c r="E94" s="57">
        <v>111666.67</v>
      </c>
      <c r="F94" s="43"/>
    </row>
    <row r="95" spans="1:6" x14ac:dyDescent="0.25">
      <c r="A95" s="59"/>
      <c r="E95" s="57"/>
      <c r="F95" s="43"/>
    </row>
    <row r="96" spans="1:6" x14ac:dyDescent="0.25">
      <c r="A96" s="59" t="s">
        <v>76</v>
      </c>
      <c r="E96" s="57">
        <v>111666.67</v>
      </c>
      <c r="F96" s="43"/>
    </row>
    <row r="97" spans="1:6" x14ac:dyDescent="0.25">
      <c r="A97" s="59" t="s">
        <v>77</v>
      </c>
      <c r="E97" s="57">
        <v>0</v>
      </c>
      <c r="F97" s="43"/>
    </row>
    <row r="98" spans="1:6" x14ac:dyDescent="0.25">
      <c r="A98" s="59"/>
      <c r="E98" s="34"/>
      <c r="F98" s="43"/>
    </row>
    <row r="99" spans="1:6" x14ac:dyDescent="0.25">
      <c r="A99" s="41" t="s">
        <v>78</v>
      </c>
      <c r="F99" s="43"/>
    </row>
    <row r="100" spans="1:6" x14ac:dyDescent="0.25">
      <c r="A100" s="59" t="s">
        <v>79</v>
      </c>
      <c r="E100" s="58">
        <v>174820.47999999998</v>
      </c>
      <c r="F100" s="43"/>
    </row>
    <row r="101" spans="1:6" x14ac:dyDescent="0.25">
      <c r="A101" s="59" t="s">
        <v>80</v>
      </c>
      <c r="E101" s="58">
        <v>174820.47999999998</v>
      </c>
      <c r="F101" s="43"/>
    </row>
    <row r="102" spans="1:6" x14ac:dyDescent="0.25">
      <c r="A102" s="59" t="s">
        <v>81</v>
      </c>
      <c r="E102" s="58">
        <v>0</v>
      </c>
      <c r="F102" s="43"/>
    </row>
    <row r="103" spans="1:6" x14ac:dyDescent="0.25">
      <c r="A103" s="59" t="s">
        <v>82</v>
      </c>
      <c r="E103" s="58">
        <v>0</v>
      </c>
      <c r="F103" s="43"/>
    </row>
    <row r="104" spans="1:6" x14ac:dyDescent="0.25">
      <c r="F104" s="43"/>
    </row>
    <row r="105" spans="1:6" x14ac:dyDescent="0.25">
      <c r="A105" s="37" t="s">
        <v>83</v>
      </c>
      <c r="E105" s="60">
        <v>14795014.373824999</v>
      </c>
      <c r="F105" s="43"/>
    </row>
    <row r="106" spans="1:6" x14ac:dyDescent="0.25">
      <c r="A106" s="41"/>
      <c r="F106" s="43"/>
    </row>
    <row r="107" spans="1:6" x14ac:dyDescent="0.25">
      <c r="A107" s="37" t="s">
        <v>84</v>
      </c>
      <c r="E107" s="61">
        <v>14183232.540000021</v>
      </c>
      <c r="F107" s="43"/>
    </row>
    <row r="108" spans="1:6" x14ac:dyDescent="0.25">
      <c r="A108" s="37"/>
      <c r="F108" s="43"/>
    </row>
    <row r="109" spans="1:6" x14ac:dyDescent="0.25">
      <c r="A109" s="41" t="s">
        <v>85</v>
      </c>
      <c r="E109" s="57">
        <v>0</v>
      </c>
      <c r="F109" s="43"/>
    </row>
    <row r="110" spans="1:6" x14ac:dyDescent="0.25">
      <c r="A110" s="41" t="s">
        <v>86</v>
      </c>
      <c r="E110" s="62">
        <v>14183232.540000021</v>
      </c>
      <c r="F110" s="43"/>
    </row>
    <row r="111" spans="1:6" x14ac:dyDescent="0.25">
      <c r="A111" s="41" t="s">
        <v>87</v>
      </c>
      <c r="E111" s="58">
        <v>0</v>
      </c>
      <c r="F111" s="43"/>
    </row>
    <row r="112" spans="1:6" x14ac:dyDescent="0.25">
      <c r="A112" s="41"/>
      <c r="E112" s="60"/>
      <c r="F112" s="43"/>
    </row>
    <row r="113" spans="1:6" x14ac:dyDescent="0.25">
      <c r="A113" s="37" t="s">
        <v>88</v>
      </c>
      <c r="E113" s="58">
        <v>0</v>
      </c>
      <c r="F113" s="43"/>
    </row>
    <row r="114" spans="1:6" x14ac:dyDescent="0.25">
      <c r="A114" s="37"/>
      <c r="E114" s="63"/>
      <c r="F114" s="43"/>
    </row>
    <row r="115" spans="1:6" x14ac:dyDescent="0.25">
      <c r="A115" s="41" t="s">
        <v>89</v>
      </c>
      <c r="E115" s="57">
        <v>0</v>
      </c>
      <c r="F115" s="43"/>
    </row>
    <row r="116" spans="1:6" x14ac:dyDescent="0.25">
      <c r="A116" s="41" t="s">
        <v>90</v>
      </c>
      <c r="E116" s="58">
        <v>0</v>
      </c>
      <c r="F116" s="43"/>
    </row>
    <row r="117" spans="1:6" x14ac:dyDescent="0.25">
      <c r="A117" s="41" t="s">
        <v>91</v>
      </c>
      <c r="E117" s="58">
        <v>0</v>
      </c>
      <c r="F117" s="43"/>
    </row>
    <row r="118" spans="1:6" x14ac:dyDescent="0.25">
      <c r="A118" s="41"/>
      <c r="E118" s="60"/>
      <c r="F118" s="43"/>
    </row>
    <row r="119" spans="1:6" x14ac:dyDescent="0.25">
      <c r="A119" s="37" t="s">
        <v>92</v>
      </c>
      <c r="E119" s="58">
        <v>611781.83382497728</v>
      </c>
      <c r="F119" s="43"/>
    </row>
    <row r="120" spans="1:6" x14ac:dyDescent="0.25">
      <c r="A120" s="41" t="s">
        <v>93</v>
      </c>
      <c r="E120" s="57">
        <v>0</v>
      </c>
      <c r="F120" s="43"/>
    </row>
    <row r="121" spans="1:6" x14ac:dyDescent="0.25">
      <c r="A121" s="37" t="s">
        <v>94</v>
      </c>
      <c r="E121" s="58">
        <v>611781.83382497728</v>
      </c>
      <c r="F121" s="43"/>
    </row>
    <row r="122" spans="1:6" x14ac:dyDescent="0.25">
      <c r="F122" s="43"/>
    </row>
    <row r="123" spans="1:6" x14ac:dyDescent="0.25">
      <c r="A123" s="2" t="s">
        <v>95</v>
      </c>
      <c r="F123" s="43"/>
    </row>
    <row r="124" spans="1:6" x14ac:dyDescent="0.25">
      <c r="F124" s="43"/>
    </row>
    <row r="125" spans="1:6" x14ac:dyDescent="0.25">
      <c r="A125" s="37" t="s">
        <v>96</v>
      </c>
      <c r="E125" s="57">
        <v>0</v>
      </c>
      <c r="F125" s="43"/>
    </row>
    <row r="126" spans="1:6" x14ac:dyDescent="0.25">
      <c r="A126" s="37" t="s">
        <v>97</v>
      </c>
      <c r="E126" s="64">
        <v>0</v>
      </c>
      <c r="F126" s="43"/>
    </row>
    <row r="127" spans="1:6" x14ac:dyDescent="0.25">
      <c r="A127" s="37" t="s">
        <v>98</v>
      </c>
      <c r="E127" s="58">
        <v>0</v>
      </c>
      <c r="F127" s="43"/>
    </row>
    <row r="128" spans="1:6" x14ac:dyDescent="0.25">
      <c r="A128" s="37"/>
      <c r="E128" s="60"/>
      <c r="F128" s="43"/>
    </row>
    <row r="129" spans="1:6" x14ac:dyDescent="0.25">
      <c r="A129" s="37"/>
      <c r="E129" s="60"/>
      <c r="F129" s="43"/>
    </row>
    <row r="130" spans="1:6" x14ac:dyDescent="0.25">
      <c r="F130" s="43"/>
    </row>
    <row r="131" spans="1:6" x14ac:dyDescent="0.25">
      <c r="A131" s="2" t="s">
        <v>99</v>
      </c>
      <c r="F131" s="43"/>
    </row>
    <row r="132" spans="1:6" x14ac:dyDescent="0.25">
      <c r="F132" s="43"/>
    </row>
    <row r="133" spans="1:6" x14ac:dyDescent="0.25">
      <c r="A133" s="37" t="s">
        <v>100</v>
      </c>
      <c r="E133" s="58">
        <v>2604166.67</v>
      </c>
      <c r="F133" s="43"/>
    </row>
    <row r="134" spans="1:6" x14ac:dyDescent="0.25">
      <c r="A134" s="37" t="s">
        <v>101</v>
      </c>
      <c r="E134" s="58">
        <v>2604166.67</v>
      </c>
      <c r="F134" s="65"/>
    </row>
    <row r="135" spans="1:6" x14ac:dyDescent="0.25">
      <c r="A135" s="37" t="s">
        <v>102</v>
      </c>
      <c r="E135" s="57">
        <v>2604166.67</v>
      </c>
      <c r="F135" s="43"/>
    </row>
    <row r="136" spans="1:6" x14ac:dyDescent="0.25">
      <c r="A136" s="66" t="s">
        <v>103</v>
      </c>
      <c r="B136" s="66"/>
      <c r="C136" s="66"/>
      <c r="D136" s="66"/>
      <c r="E136" s="57">
        <v>0</v>
      </c>
    </row>
    <row r="137" spans="1:6" x14ac:dyDescent="0.25">
      <c r="A137" s="37" t="s">
        <v>104</v>
      </c>
      <c r="E137" s="58">
        <v>2604166.67</v>
      </c>
      <c r="F137" s="43"/>
    </row>
    <row r="138" spans="1:6" x14ac:dyDescent="0.25">
      <c r="F138" s="43"/>
    </row>
    <row r="139" spans="1:6" x14ac:dyDescent="0.25">
      <c r="A139" s="37" t="s">
        <v>105</v>
      </c>
      <c r="D139" s="67"/>
      <c r="E139" s="60">
        <v>2604166.67</v>
      </c>
      <c r="F139" s="43"/>
    </row>
    <row r="140" spans="1:6" x14ac:dyDescent="0.25">
      <c r="F140" s="43"/>
    </row>
    <row r="141" spans="1:6" x14ac:dyDescent="0.25">
      <c r="A141" s="2" t="s">
        <v>106</v>
      </c>
      <c r="F141" s="43"/>
    </row>
    <row r="142" spans="1:6" x14ac:dyDescent="0.25">
      <c r="F142" s="43"/>
    </row>
    <row r="143" spans="1:6" x14ac:dyDescent="0.25">
      <c r="A143" s="37" t="s">
        <v>107</v>
      </c>
      <c r="E143" s="68">
        <v>3.1385046700000002E-2</v>
      </c>
      <c r="F143" s="43"/>
    </row>
    <row r="144" spans="1:6" x14ac:dyDescent="0.25">
      <c r="A144" s="37" t="s">
        <v>108</v>
      </c>
      <c r="E144" s="69">
        <v>27.331516000000001</v>
      </c>
      <c r="F144" s="43"/>
    </row>
    <row r="145" spans="1:6" x14ac:dyDescent="0.25">
      <c r="F145" s="43"/>
    </row>
    <row r="146" spans="1:6" x14ac:dyDescent="0.25">
      <c r="D146" s="52" t="s">
        <v>42</v>
      </c>
      <c r="E146" s="52" t="s">
        <v>41</v>
      </c>
      <c r="F146" s="43"/>
    </row>
    <row r="147" spans="1:6" x14ac:dyDescent="0.25">
      <c r="A147" s="37" t="s">
        <v>109</v>
      </c>
      <c r="D147" s="58">
        <v>76753.63</v>
      </c>
      <c r="E147" s="2">
        <v>12</v>
      </c>
      <c r="F147" s="70"/>
    </row>
    <row r="148" spans="1:6" x14ac:dyDescent="0.25">
      <c r="A148" s="37" t="s">
        <v>110</v>
      </c>
      <c r="D148" s="64">
        <v>152671.42000000001</v>
      </c>
      <c r="F148" s="43"/>
    </row>
    <row r="149" spans="1:6" x14ac:dyDescent="0.25">
      <c r="A149" s="2" t="s">
        <v>111</v>
      </c>
      <c r="D149" s="60">
        <v>-75917.790000000008</v>
      </c>
    </row>
    <row r="150" spans="1:6" x14ac:dyDescent="0.25">
      <c r="A150" s="37" t="s">
        <v>112</v>
      </c>
      <c r="D150" s="58">
        <v>249938755.41</v>
      </c>
      <c r="F150" s="70"/>
    </row>
    <row r="151" spans="1:6" x14ac:dyDescent="0.25">
      <c r="F151" s="70"/>
    </row>
    <row r="152" spans="1:6" x14ac:dyDescent="0.25">
      <c r="A152" s="37" t="s">
        <v>113</v>
      </c>
      <c r="D152" s="71">
        <v>-1.6034040999999999E-3</v>
      </c>
      <c r="F152" s="70"/>
    </row>
    <row r="153" spans="1:6" x14ac:dyDescent="0.25">
      <c r="A153" s="37" t="s">
        <v>114</v>
      </c>
      <c r="D153" s="71">
        <v>7.3071667000000002E-3</v>
      </c>
      <c r="F153" s="70"/>
    </row>
    <row r="154" spans="1:6" x14ac:dyDescent="0.25">
      <c r="A154" s="37" t="s">
        <v>115</v>
      </c>
      <c r="D154" s="71">
        <v>2.8549986999999999E-3</v>
      </c>
      <c r="F154" s="70"/>
    </row>
    <row r="155" spans="1:6" x14ac:dyDescent="0.25">
      <c r="A155" s="37" t="s">
        <v>116</v>
      </c>
      <c r="D155" s="71">
        <v>-3.6449468531023605E-3</v>
      </c>
      <c r="F155" s="43"/>
    </row>
    <row r="156" spans="1:6" x14ac:dyDescent="0.25">
      <c r="A156" s="37" t="s">
        <v>117</v>
      </c>
      <c r="D156" s="68">
        <v>1.2284536117244099E-3</v>
      </c>
      <c r="F156" s="43"/>
    </row>
    <row r="157" spans="1:6" x14ac:dyDescent="0.25">
      <c r="A157" s="37"/>
      <c r="F157" s="43"/>
    </row>
    <row r="158" spans="1:6" x14ac:dyDescent="0.25">
      <c r="A158" s="37" t="s">
        <v>118</v>
      </c>
      <c r="D158" s="60">
        <v>4345865.45</v>
      </c>
      <c r="F158" s="43"/>
    </row>
    <row r="159" spans="1:6" x14ac:dyDescent="0.25">
      <c r="A159" s="37"/>
      <c r="F159" s="43"/>
    </row>
    <row r="160" spans="1:6" ht="30.75" x14ac:dyDescent="0.25">
      <c r="A160" s="37" t="s">
        <v>119</v>
      </c>
      <c r="D160" s="52" t="s">
        <v>42</v>
      </c>
      <c r="E160" s="52" t="s">
        <v>41</v>
      </c>
      <c r="F160" s="72" t="s">
        <v>120</v>
      </c>
    </row>
    <row r="161" spans="1:6" x14ac:dyDescent="0.25">
      <c r="A161" s="41" t="s">
        <v>121</v>
      </c>
      <c r="D161" s="57">
        <v>2209813.14</v>
      </c>
      <c r="E161" s="73">
        <v>229</v>
      </c>
      <c r="F161" s="74">
        <v>9.3840275861253059E-3</v>
      </c>
    </row>
    <row r="162" spans="1:6" x14ac:dyDescent="0.25">
      <c r="A162" s="41" t="s">
        <v>122</v>
      </c>
      <c r="D162" s="57">
        <v>525602.02</v>
      </c>
      <c r="E162" s="73">
        <v>59</v>
      </c>
      <c r="F162" s="74">
        <v>2.2319823181987161E-3</v>
      </c>
    </row>
    <row r="163" spans="1:6" x14ac:dyDescent="0.25">
      <c r="A163" s="41" t="s">
        <v>123</v>
      </c>
      <c r="D163" s="57">
        <v>71891.399999999994</v>
      </c>
      <c r="E163" s="73">
        <v>10</v>
      </c>
      <c r="F163" s="74">
        <v>3.0528865477067835E-4</v>
      </c>
    </row>
    <row r="164" spans="1:6" x14ac:dyDescent="0.25">
      <c r="A164" s="41" t="s">
        <v>124</v>
      </c>
      <c r="D164" s="75">
        <v>0</v>
      </c>
      <c r="E164" s="76">
        <v>0</v>
      </c>
      <c r="F164" s="77">
        <v>0</v>
      </c>
    </row>
    <row r="165" spans="1:6" x14ac:dyDescent="0.25">
      <c r="A165" s="37" t="s">
        <v>125</v>
      </c>
      <c r="D165" s="57">
        <v>2807306.56</v>
      </c>
      <c r="E165" s="73">
        <v>298</v>
      </c>
      <c r="F165" s="78">
        <v>1.19212985590947E-2</v>
      </c>
    </row>
    <row r="166" spans="1:6" x14ac:dyDescent="0.25">
      <c r="D166" s="71"/>
      <c r="E166" s="71"/>
      <c r="F166" s="70"/>
    </row>
    <row r="167" spans="1:6" x14ac:dyDescent="0.25">
      <c r="A167" s="37"/>
      <c r="D167" s="79"/>
      <c r="E167" s="79"/>
      <c r="F167" s="70"/>
    </row>
    <row r="168" spans="1:6" x14ac:dyDescent="0.25">
      <c r="A168" s="37" t="s">
        <v>126</v>
      </c>
      <c r="F168" s="70"/>
    </row>
    <row r="169" spans="1:6" x14ac:dyDescent="0.25">
      <c r="A169" s="37" t="s">
        <v>127</v>
      </c>
      <c r="D169" s="71">
        <v>2.8599326000000001E-3</v>
      </c>
      <c r="E169" s="71">
        <v>2.7111192999999998E-3</v>
      </c>
      <c r="F169" s="70"/>
    </row>
    <row r="170" spans="1:6" x14ac:dyDescent="0.25">
      <c r="A170" s="37" t="s">
        <v>128</v>
      </c>
      <c r="D170" s="71">
        <v>2.5847525999999998E-3</v>
      </c>
      <c r="E170" s="71">
        <v>2.3869965999999999E-3</v>
      </c>
      <c r="F170" s="70"/>
    </row>
    <row r="171" spans="1:6" x14ac:dyDescent="0.25">
      <c r="A171" s="37" t="s">
        <v>129</v>
      </c>
      <c r="D171" s="71">
        <v>1.9953343000000002E-3</v>
      </c>
      <c r="E171" s="71">
        <v>2.1802902000000002E-3</v>
      </c>
      <c r="F171" s="70"/>
    </row>
    <row r="172" spans="1:6" x14ac:dyDescent="0.25">
      <c r="A172" s="37" t="s">
        <v>130</v>
      </c>
      <c r="D172" s="71">
        <v>2.5372709729693946E-3</v>
      </c>
      <c r="E172" s="71">
        <v>2.8730846102598268E-3</v>
      </c>
      <c r="F172" s="43"/>
    </row>
    <row r="173" spans="1:6" x14ac:dyDescent="0.25">
      <c r="A173" s="37" t="s">
        <v>131</v>
      </c>
      <c r="D173" s="71">
        <v>2.494322618242349E-3</v>
      </c>
      <c r="E173" s="71">
        <v>2.5378726775649569E-3</v>
      </c>
      <c r="F173" s="43"/>
    </row>
    <row r="174" spans="1:6" x14ac:dyDescent="0.25">
      <c r="F174" s="43"/>
    </row>
    <row r="175" spans="1:6" x14ac:dyDescent="0.25">
      <c r="A175" s="2" t="s">
        <v>132</v>
      </c>
      <c r="F175" s="43"/>
    </row>
    <row r="176" spans="1:6" x14ac:dyDescent="0.25">
      <c r="F176" s="43"/>
    </row>
    <row r="177" spans="1:6" x14ac:dyDescent="0.25">
      <c r="A177" s="37" t="s">
        <v>133</v>
      </c>
      <c r="F177" s="43"/>
    </row>
    <row r="178" spans="1:6" x14ac:dyDescent="0.25">
      <c r="A178" s="37" t="s">
        <v>134</v>
      </c>
      <c r="E178" s="45"/>
      <c r="F178" s="43"/>
    </row>
    <row r="179" spans="1:6" x14ac:dyDescent="0.25">
      <c r="A179" s="37" t="s">
        <v>135</v>
      </c>
      <c r="E179" s="80" t="s">
        <v>136</v>
      </c>
      <c r="F179" s="43"/>
    </row>
    <row r="180" spans="1:6" x14ac:dyDescent="0.25">
      <c r="A180" s="37"/>
      <c r="E180" s="80"/>
      <c r="F180" s="43"/>
    </row>
    <row r="181" spans="1:6" x14ac:dyDescent="0.25">
      <c r="A181" s="37" t="s">
        <v>137</v>
      </c>
      <c r="E181" s="63"/>
      <c r="F181" s="43"/>
    </row>
    <row r="182" spans="1:6" x14ac:dyDescent="0.25">
      <c r="A182" s="37" t="s">
        <v>138</v>
      </c>
      <c r="E182" s="63"/>
      <c r="F182" s="43"/>
    </row>
    <row r="183" spans="1:6" x14ac:dyDescent="0.25">
      <c r="A183" s="37" t="s">
        <v>139</v>
      </c>
      <c r="E183" s="80"/>
      <c r="F183" s="43"/>
    </row>
    <row r="184" spans="1:6" x14ac:dyDescent="0.25">
      <c r="A184" s="37" t="s">
        <v>140</v>
      </c>
      <c r="E184" s="80" t="s">
        <v>136</v>
      </c>
      <c r="F184" s="43"/>
    </row>
    <row r="185" spans="1:6" x14ac:dyDescent="0.25">
      <c r="A185" s="37"/>
      <c r="E185" s="63"/>
      <c r="F185" s="43"/>
    </row>
    <row r="186" spans="1:6" x14ac:dyDescent="0.25">
      <c r="A186" s="37" t="s">
        <v>141</v>
      </c>
      <c r="E186" s="63"/>
      <c r="F186" s="43"/>
    </row>
    <row r="187" spans="1:6" x14ac:dyDescent="0.25">
      <c r="A187" s="37" t="s">
        <v>142</v>
      </c>
      <c r="E187" s="80" t="s">
        <v>136</v>
      </c>
      <c r="F187" s="43"/>
    </row>
    <row r="188" spans="1:6" x14ac:dyDescent="0.25">
      <c r="A188" s="37"/>
      <c r="E188" s="63"/>
      <c r="F188" s="43"/>
    </row>
    <row r="189" spans="1:6" x14ac:dyDescent="0.25">
      <c r="A189" s="37" t="s">
        <v>143</v>
      </c>
      <c r="E189" s="63"/>
      <c r="F189" s="43"/>
    </row>
    <row r="190" spans="1:6" x14ac:dyDescent="0.25">
      <c r="A190" s="37" t="s">
        <v>144</v>
      </c>
      <c r="E190" s="80" t="s">
        <v>136</v>
      </c>
      <c r="F190" s="43"/>
    </row>
    <row r="191" spans="1:6" x14ac:dyDescent="0.25">
      <c r="A191" s="37"/>
      <c r="E191" s="63"/>
      <c r="F191" s="43"/>
    </row>
    <row r="192" spans="1:6" x14ac:dyDescent="0.25">
      <c r="A192" s="37" t="s">
        <v>145</v>
      </c>
      <c r="E192" s="63"/>
      <c r="F192" s="43"/>
    </row>
    <row r="193" spans="1:6" x14ac:dyDescent="0.25">
      <c r="A193" s="37" t="s">
        <v>146</v>
      </c>
      <c r="E193" s="80" t="s">
        <v>136</v>
      </c>
      <c r="F193" s="43"/>
    </row>
    <row r="194" spans="1:6" x14ac:dyDescent="0.25">
      <c r="A194" s="37"/>
      <c r="E194" s="80"/>
      <c r="F194" s="43"/>
    </row>
    <row r="195" spans="1:6" x14ac:dyDescent="0.25">
      <c r="A195" s="37" t="s">
        <v>147</v>
      </c>
      <c r="E195" s="63"/>
    </row>
    <row r="196" spans="1:6" x14ac:dyDescent="0.25">
      <c r="A196" s="37" t="s">
        <v>148</v>
      </c>
      <c r="E196" s="80" t="s">
        <v>136</v>
      </c>
      <c r="F196" s="40"/>
    </row>
    <row r="199" spans="1:6" x14ac:dyDescent="0.25">
      <c r="F199" s="40"/>
    </row>
    <row r="200" spans="1:6" x14ac:dyDescent="0.25">
      <c r="F200" s="40"/>
    </row>
    <row r="201" spans="1:6" x14ac:dyDescent="0.25">
      <c r="F201" s="40"/>
    </row>
    <row r="202" spans="1:6" x14ac:dyDescent="0.25">
      <c r="F202" s="40"/>
    </row>
    <row r="203" spans="1:6" x14ac:dyDescent="0.25">
      <c r="F203" s="40"/>
    </row>
    <row r="204" spans="1:6" x14ac:dyDescent="0.25">
      <c r="F204" s="40"/>
    </row>
    <row r="205" spans="1:6" x14ac:dyDescent="0.25">
      <c r="F205" s="40"/>
    </row>
    <row r="206" spans="1:6" x14ac:dyDescent="0.25">
      <c r="F206" s="40"/>
    </row>
    <row r="207" spans="1:6" x14ac:dyDescent="0.25">
      <c r="F207" s="40"/>
    </row>
    <row r="208" spans="1:6" x14ac:dyDescent="0.25">
      <c r="F208" s="40"/>
    </row>
    <row r="209" spans="6:6" x14ac:dyDescent="0.25">
      <c r="F209" s="40"/>
    </row>
    <row r="210" spans="6:6" x14ac:dyDescent="0.25">
      <c r="F210" s="40"/>
    </row>
    <row r="211" spans="6:6" x14ac:dyDescent="0.25">
      <c r="F211" s="40"/>
    </row>
    <row r="212" spans="6:6" x14ac:dyDescent="0.25">
      <c r="F212" s="40"/>
    </row>
    <row r="213" spans="6:6" x14ac:dyDescent="0.25">
      <c r="F213" s="40"/>
    </row>
    <row r="214" spans="6:6" x14ac:dyDescent="0.25">
      <c r="F214" s="40"/>
    </row>
    <row r="215" spans="6:6" x14ac:dyDescent="0.25">
      <c r="F215" s="40"/>
    </row>
    <row r="216" spans="6:6" x14ac:dyDescent="0.25">
      <c r="F216" s="40"/>
    </row>
    <row r="217" spans="6:6" x14ac:dyDescent="0.25">
      <c r="F217" s="40"/>
    </row>
    <row r="218" spans="6:6" x14ac:dyDescent="0.25">
      <c r="F218" s="40"/>
    </row>
    <row r="219" spans="6:6" x14ac:dyDescent="0.25">
      <c r="F219" s="40"/>
    </row>
    <row r="220" spans="6:6" x14ac:dyDescent="0.25">
      <c r="F220" s="40"/>
    </row>
    <row r="221" spans="6:6" x14ac:dyDescent="0.25">
      <c r="F221" s="40"/>
    </row>
    <row r="222" spans="6:6" x14ac:dyDescent="0.25">
      <c r="F222" s="40"/>
    </row>
    <row r="223" spans="6:6" x14ac:dyDescent="0.25">
      <c r="F223" s="40"/>
    </row>
    <row r="224" spans="6:6" x14ac:dyDescent="0.25">
      <c r="F224" s="40"/>
    </row>
    <row r="225" spans="6:6" x14ac:dyDescent="0.25">
      <c r="F225" s="40"/>
    </row>
    <row r="226" spans="6:6" x14ac:dyDescent="0.25">
      <c r="F226" s="40"/>
    </row>
    <row r="227" spans="6:6" x14ac:dyDescent="0.25">
      <c r="F227" s="40"/>
    </row>
    <row r="228" spans="6:6" x14ac:dyDescent="0.25">
      <c r="F228" s="40"/>
    </row>
    <row r="229" spans="6:6" x14ac:dyDescent="0.25">
      <c r="F229" s="40"/>
    </row>
    <row r="230" spans="6:6" x14ac:dyDescent="0.25">
      <c r="F230" s="40"/>
    </row>
    <row r="231" spans="6:6" x14ac:dyDescent="0.25">
      <c r="F231" s="40"/>
    </row>
    <row r="232" spans="6:6" x14ac:dyDescent="0.25">
      <c r="F232" s="40"/>
    </row>
    <row r="233" spans="6:6" x14ac:dyDescent="0.25">
      <c r="F233" s="40"/>
    </row>
    <row r="234" spans="6:6" x14ac:dyDescent="0.25">
      <c r="F234" s="40"/>
    </row>
    <row r="235" spans="6:6" x14ac:dyDescent="0.25">
      <c r="F235" s="40"/>
    </row>
    <row r="236" spans="6:6" x14ac:dyDescent="0.25">
      <c r="F236" s="40"/>
    </row>
    <row r="237" spans="6:6" x14ac:dyDescent="0.25">
      <c r="F237" s="40"/>
    </row>
    <row r="238" spans="6:6" x14ac:dyDescent="0.25">
      <c r="F238" s="40"/>
    </row>
    <row r="239" spans="6:6" x14ac:dyDescent="0.25">
      <c r="F239" s="40"/>
    </row>
    <row r="240" spans="6:6" x14ac:dyDescent="0.25">
      <c r="F240" s="40"/>
    </row>
    <row r="241" spans="6:6" x14ac:dyDescent="0.25">
      <c r="F241" s="40"/>
    </row>
    <row r="242" spans="6:6" x14ac:dyDescent="0.25">
      <c r="F242" s="40"/>
    </row>
    <row r="243" spans="6:6" x14ac:dyDescent="0.25">
      <c r="F243" s="40"/>
    </row>
    <row r="244" spans="6:6" x14ac:dyDescent="0.25">
      <c r="F244" s="40"/>
    </row>
    <row r="245" spans="6:6" x14ac:dyDescent="0.25">
      <c r="F245" s="40"/>
    </row>
    <row r="246" spans="6:6" x14ac:dyDescent="0.25">
      <c r="F246" s="40"/>
    </row>
    <row r="247" spans="6:6" x14ac:dyDescent="0.25">
      <c r="F247" s="40"/>
    </row>
    <row r="248" spans="6:6" x14ac:dyDescent="0.25">
      <c r="F248" s="40"/>
    </row>
    <row r="249" spans="6:6" x14ac:dyDescent="0.25">
      <c r="F249" s="40"/>
    </row>
    <row r="250" spans="6:6" x14ac:dyDescent="0.25">
      <c r="F250" s="40"/>
    </row>
    <row r="251" spans="6:6" x14ac:dyDescent="0.25">
      <c r="F251" s="40"/>
    </row>
    <row r="252" spans="6:6" x14ac:dyDescent="0.25">
      <c r="F252" s="40"/>
    </row>
    <row r="253" spans="6:6" x14ac:dyDescent="0.25">
      <c r="F253" s="40"/>
    </row>
    <row r="254" spans="6:6" x14ac:dyDescent="0.25">
      <c r="F254" s="40"/>
    </row>
    <row r="255" spans="6:6" x14ac:dyDescent="0.25">
      <c r="F255" s="40"/>
    </row>
    <row r="256" spans="6:6" x14ac:dyDescent="0.25">
      <c r="F256" s="40"/>
    </row>
    <row r="257" spans="6:6" x14ac:dyDescent="0.25">
      <c r="F257" s="40"/>
    </row>
    <row r="258" spans="6:6" x14ac:dyDescent="0.25">
      <c r="F258" s="40"/>
    </row>
    <row r="259" spans="6:6" x14ac:dyDescent="0.25">
      <c r="F259" s="40"/>
    </row>
    <row r="260" spans="6:6" x14ac:dyDescent="0.25">
      <c r="F260" s="40"/>
    </row>
    <row r="261" spans="6:6" x14ac:dyDescent="0.25">
      <c r="F261" s="40"/>
    </row>
    <row r="262" spans="6:6" x14ac:dyDescent="0.25">
      <c r="F262" s="40"/>
    </row>
    <row r="263" spans="6:6" x14ac:dyDescent="0.25">
      <c r="F263" s="40"/>
    </row>
    <row r="264" spans="6:6" x14ac:dyDescent="0.25">
      <c r="F264" s="40"/>
    </row>
    <row r="265" spans="6:6" x14ac:dyDescent="0.25">
      <c r="F265" s="40"/>
    </row>
    <row r="266" spans="6:6" x14ac:dyDescent="0.25">
      <c r="F266" s="40"/>
    </row>
    <row r="267" spans="6:6" x14ac:dyDescent="0.25">
      <c r="F267" s="4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7"/>
  <sheetViews>
    <sheetView workbookViewId="0">
      <selection sqref="A1:F1048576"/>
    </sheetView>
  </sheetViews>
  <sheetFormatPr defaultRowHeight="15.75" x14ac:dyDescent="0.25"/>
  <cols>
    <col min="1" max="1" width="34.5703125" style="2" customWidth="1"/>
    <col min="2" max="2" width="23.85546875" style="2" customWidth="1"/>
    <col min="3" max="3" width="26.85546875" style="2" customWidth="1"/>
    <col min="4" max="4" width="23.85546875" style="2" customWidth="1"/>
    <col min="5" max="5" width="32.42578125" style="2" bestFit="1" customWidth="1"/>
    <col min="6" max="6" width="20.5703125" style="3" customWidth="1"/>
  </cols>
  <sheetData>
    <row r="1" spans="1:6" x14ac:dyDescent="0.25">
      <c r="A1" s="1" t="s">
        <v>0</v>
      </c>
    </row>
    <row r="2" spans="1:6" x14ac:dyDescent="0.25">
      <c r="C2" s="4"/>
    </row>
    <row r="3" spans="1:6" x14ac:dyDescent="0.25">
      <c r="A3" s="2" t="s">
        <v>1</v>
      </c>
      <c r="B3" s="5">
        <v>42643</v>
      </c>
      <c r="C3" s="4" t="s">
        <v>2</v>
      </c>
      <c r="D3" s="2">
        <v>30</v>
      </c>
      <c r="E3" s="2" t="s">
        <v>3</v>
      </c>
      <c r="F3" s="6">
        <v>42614</v>
      </c>
    </row>
    <row r="4" spans="1:6" x14ac:dyDescent="0.25">
      <c r="A4" s="2" t="s">
        <v>4</v>
      </c>
      <c r="B4" s="5">
        <v>42660</v>
      </c>
      <c r="C4" s="4" t="s">
        <v>5</v>
      </c>
      <c r="D4" s="7">
        <v>32</v>
      </c>
      <c r="E4" s="2" t="s">
        <v>6</v>
      </c>
      <c r="F4" s="6">
        <v>42643</v>
      </c>
    </row>
    <row r="5" spans="1:6" x14ac:dyDescent="0.25">
      <c r="C5" s="4"/>
      <c r="E5" s="2" t="s">
        <v>7</v>
      </c>
      <c r="F5" s="6">
        <v>42628</v>
      </c>
    </row>
    <row r="6" spans="1:6" x14ac:dyDescent="0.25">
      <c r="C6" s="4"/>
      <c r="E6" s="2" t="s">
        <v>8</v>
      </c>
      <c r="F6" s="6">
        <v>42660</v>
      </c>
    </row>
    <row r="7" spans="1:6" x14ac:dyDescent="0.25">
      <c r="A7" s="8"/>
      <c r="B7" s="9"/>
      <c r="C7" s="8"/>
      <c r="D7" s="8"/>
      <c r="E7" s="10"/>
      <c r="F7" s="11"/>
    </row>
    <row r="8" spans="1:6" x14ac:dyDescent="0.25">
      <c r="A8" s="8"/>
      <c r="B8" s="8"/>
      <c r="C8" s="8"/>
      <c r="D8" s="8"/>
      <c r="E8" s="10"/>
      <c r="F8" s="11"/>
    </row>
    <row r="9" spans="1:6" x14ac:dyDescent="0.25">
      <c r="A9" s="12"/>
      <c r="B9" s="13" t="s">
        <v>9</v>
      </c>
      <c r="C9" s="13" t="s">
        <v>10</v>
      </c>
      <c r="D9" s="13" t="s">
        <v>11</v>
      </c>
      <c r="E9" s="13" t="s">
        <v>12</v>
      </c>
      <c r="F9" s="14" t="s">
        <v>13</v>
      </c>
    </row>
    <row r="10" spans="1:6" x14ac:dyDescent="0.25">
      <c r="A10" s="12" t="s">
        <v>14</v>
      </c>
      <c r="B10" s="15"/>
      <c r="C10" s="16">
        <v>1067817831.09</v>
      </c>
      <c r="D10" s="17">
        <v>266546518.88999999</v>
      </c>
      <c r="E10" s="18">
        <v>249938755.41</v>
      </c>
      <c r="F10" s="19">
        <v>0.23994120420465831</v>
      </c>
    </row>
    <row r="11" spans="1:6" x14ac:dyDescent="0.25">
      <c r="A11" s="12" t="s">
        <v>15</v>
      </c>
      <c r="B11" s="15"/>
      <c r="C11" s="20">
        <v>26151160.129999999</v>
      </c>
      <c r="D11" s="17">
        <v>3325361.54</v>
      </c>
      <c r="E11" s="18">
        <v>3015734.23</v>
      </c>
      <c r="F11" s="19"/>
    </row>
    <row r="12" spans="1:6" x14ac:dyDescent="0.25">
      <c r="A12" s="12" t="s">
        <v>16</v>
      </c>
      <c r="B12" s="15"/>
      <c r="C12" s="21">
        <v>1041666670.96</v>
      </c>
      <c r="D12" s="17">
        <v>263221157.34999999</v>
      </c>
      <c r="E12" s="18">
        <v>246923021.18000001</v>
      </c>
      <c r="F12" s="19"/>
    </row>
    <row r="13" spans="1:6" x14ac:dyDescent="0.25">
      <c r="A13" s="12" t="s">
        <v>17</v>
      </c>
      <c r="B13" s="8"/>
      <c r="C13" s="21">
        <v>1041666670.96</v>
      </c>
      <c r="D13" s="17">
        <v>263221157.34999999</v>
      </c>
      <c r="E13" s="18">
        <v>246923021.18000004</v>
      </c>
      <c r="F13" s="19">
        <v>0.23704609935579082</v>
      </c>
    </row>
    <row r="14" spans="1:6" x14ac:dyDescent="0.25">
      <c r="A14" s="22" t="s">
        <v>18</v>
      </c>
      <c r="B14" s="23">
        <v>1.9E-3</v>
      </c>
      <c r="C14" s="20">
        <v>219000000</v>
      </c>
      <c r="D14" s="17">
        <v>0</v>
      </c>
      <c r="E14" s="18">
        <v>0</v>
      </c>
      <c r="F14" s="19">
        <v>0</v>
      </c>
    </row>
    <row r="15" spans="1:6" x14ac:dyDescent="0.25">
      <c r="A15" s="22" t="s">
        <v>19</v>
      </c>
      <c r="B15" s="23">
        <v>4.1999999999999997E-3</v>
      </c>
      <c r="C15" s="20">
        <v>330000000</v>
      </c>
      <c r="D15" s="17">
        <v>0</v>
      </c>
      <c r="E15" s="18">
        <v>0</v>
      </c>
      <c r="F15" s="19">
        <v>0</v>
      </c>
    </row>
    <row r="16" spans="1:6" x14ac:dyDescent="0.25">
      <c r="A16" s="22" t="s">
        <v>20</v>
      </c>
      <c r="B16" s="23">
        <v>7.1999999999999998E-3</v>
      </c>
      <c r="C16" s="20">
        <v>351000000</v>
      </c>
      <c r="D16" s="17">
        <v>121554486.39</v>
      </c>
      <c r="E16" s="18">
        <v>105256350.22000001</v>
      </c>
      <c r="F16" s="19">
        <v>0.2998756416524217</v>
      </c>
    </row>
    <row r="17" spans="1:6" x14ac:dyDescent="0.25">
      <c r="A17" s="22" t="s">
        <v>21</v>
      </c>
      <c r="B17" s="23">
        <v>1.34E-2</v>
      </c>
      <c r="C17" s="20">
        <v>100000000</v>
      </c>
      <c r="D17" s="17">
        <v>100000000</v>
      </c>
      <c r="E17" s="18">
        <v>100000000</v>
      </c>
      <c r="F17" s="19">
        <v>1</v>
      </c>
    </row>
    <row r="18" spans="1:6" x14ac:dyDescent="0.25">
      <c r="A18" s="22" t="s">
        <v>22</v>
      </c>
      <c r="B18" s="23">
        <v>0</v>
      </c>
      <c r="C18" s="20">
        <v>41666670.960000001</v>
      </c>
      <c r="D18" s="17">
        <v>41666670.960000001</v>
      </c>
      <c r="E18" s="18">
        <v>41666670.960000001</v>
      </c>
      <c r="F18" s="19">
        <v>1</v>
      </c>
    </row>
    <row r="19" spans="1:6" x14ac:dyDescent="0.25">
      <c r="A19" s="22"/>
      <c r="B19" s="24"/>
      <c r="C19" s="25"/>
      <c r="D19" s="25"/>
      <c r="E19" s="25"/>
      <c r="F19" s="26"/>
    </row>
    <row r="20" spans="1:6" x14ac:dyDescent="0.25">
      <c r="A20" s="22"/>
      <c r="B20" s="24"/>
      <c r="C20" s="25"/>
      <c r="D20" s="25"/>
      <c r="E20" s="25"/>
      <c r="F20" s="27"/>
    </row>
    <row r="21" spans="1:6" ht="30.75" x14ac:dyDescent="0.25">
      <c r="A21" s="22"/>
      <c r="B21" s="28" t="s">
        <v>23</v>
      </c>
      <c r="C21" s="29" t="s">
        <v>24</v>
      </c>
      <c r="D21" s="28" t="s">
        <v>25</v>
      </c>
      <c r="E21" s="28" t="s">
        <v>26</v>
      </c>
      <c r="F21" s="27"/>
    </row>
    <row r="22" spans="1:6" x14ac:dyDescent="0.25">
      <c r="A22" s="22" t="s">
        <v>18</v>
      </c>
      <c r="B22" s="17">
        <v>0</v>
      </c>
      <c r="C22" s="17">
        <v>0</v>
      </c>
      <c r="D22" s="30">
        <v>0</v>
      </c>
      <c r="E22" s="31">
        <v>0</v>
      </c>
      <c r="F22" s="27"/>
    </row>
    <row r="23" spans="1:6" x14ac:dyDescent="0.25">
      <c r="A23" s="22" t="s">
        <v>19</v>
      </c>
      <c r="B23" s="17">
        <v>0</v>
      </c>
      <c r="C23" s="17">
        <v>0</v>
      </c>
      <c r="D23" s="30">
        <v>0</v>
      </c>
      <c r="E23" s="31">
        <v>0</v>
      </c>
      <c r="F23" s="27"/>
    </row>
    <row r="24" spans="1:6" x14ac:dyDescent="0.25">
      <c r="A24" s="22" t="s">
        <v>20</v>
      </c>
      <c r="B24" s="17">
        <v>16298136.169999987</v>
      </c>
      <c r="C24" s="17">
        <v>72932.69</v>
      </c>
      <c r="D24" s="30">
        <v>46.433436381766342</v>
      </c>
      <c r="E24" s="31">
        <v>0.2077854415954416</v>
      </c>
      <c r="F24" s="27"/>
    </row>
    <row r="25" spans="1:6" x14ac:dyDescent="0.25">
      <c r="A25" s="22" t="s">
        <v>21</v>
      </c>
      <c r="B25" s="17">
        <v>0</v>
      </c>
      <c r="C25" s="17">
        <v>111666.67</v>
      </c>
      <c r="D25" s="30">
        <v>0</v>
      </c>
      <c r="E25" s="31">
        <v>1.1166666999999999</v>
      </c>
      <c r="F25" s="27"/>
    </row>
    <row r="26" spans="1:6" x14ac:dyDescent="0.25">
      <c r="A26" s="22" t="s">
        <v>22</v>
      </c>
      <c r="B26" s="17">
        <v>0</v>
      </c>
      <c r="C26" s="17">
        <v>0</v>
      </c>
      <c r="D26" s="30">
        <v>0</v>
      </c>
      <c r="E26" s="31">
        <v>0</v>
      </c>
      <c r="F26" s="27"/>
    </row>
    <row r="27" spans="1:6" ht="16.5" thickBot="1" x14ac:dyDescent="0.3">
      <c r="A27" s="12" t="s">
        <v>27</v>
      </c>
      <c r="B27" s="32">
        <v>16298136.169999987</v>
      </c>
      <c r="C27" s="32">
        <v>184599.36</v>
      </c>
      <c r="D27" s="33"/>
      <c r="E27" s="25"/>
      <c r="F27" s="27"/>
    </row>
    <row r="28" spans="1:6" x14ac:dyDescent="0.25">
      <c r="B28" s="34"/>
      <c r="C28" s="34"/>
      <c r="D28" s="35"/>
      <c r="E28" s="34"/>
      <c r="F28" s="36"/>
    </row>
    <row r="29" spans="1:6" x14ac:dyDescent="0.25">
      <c r="A29" s="37"/>
      <c r="B29" s="38"/>
      <c r="C29" s="34"/>
      <c r="D29" s="34"/>
      <c r="E29" s="34"/>
      <c r="F29" s="36"/>
    </row>
    <row r="30" spans="1:6" x14ac:dyDescent="0.25">
      <c r="A30" s="2" t="s">
        <v>28</v>
      </c>
      <c r="E30" s="39"/>
    </row>
    <row r="31" spans="1:6" x14ac:dyDescent="0.25">
      <c r="E31" s="39"/>
      <c r="F31" s="40"/>
    </row>
    <row r="32" spans="1:6" x14ac:dyDescent="0.25">
      <c r="A32" s="37" t="s">
        <v>29</v>
      </c>
      <c r="F32" s="40"/>
    </row>
    <row r="33" spans="1:6" x14ac:dyDescent="0.25">
      <c r="A33" s="41" t="s">
        <v>30</v>
      </c>
      <c r="E33" s="42">
        <v>703303.23</v>
      </c>
      <c r="F33" s="43"/>
    </row>
    <row r="34" spans="1:6" x14ac:dyDescent="0.25">
      <c r="A34" s="41" t="s">
        <v>31</v>
      </c>
      <c r="E34" s="44">
        <v>0</v>
      </c>
      <c r="F34" s="43"/>
    </row>
    <row r="35" spans="1:6" x14ac:dyDescent="0.25">
      <c r="A35" s="37" t="s">
        <v>32</v>
      </c>
      <c r="E35" s="42">
        <v>703303.23</v>
      </c>
      <c r="F35" s="43"/>
    </row>
    <row r="36" spans="1:6" x14ac:dyDescent="0.25">
      <c r="E36" s="45"/>
      <c r="F36" s="43"/>
    </row>
    <row r="37" spans="1:6" x14ac:dyDescent="0.25">
      <c r="A37" s="37" t="s">
        <v>33</v>
      </c>
      <c r="E37" s="45"/>
      <c r="F37" s="43"/>
    </row>
    <row r="38" spans="1:6" x14ac:dyDescent="0.25">
      <c r="A38" s="41" t="s">
        <v>34</v>
      </c>
      <c r="E38" s="42">
        <v>16414842.449999999</v>
      </c>
      <c r="F38" s="43"/>
    </row>
    <row r="39" spans="1:6" x14ac:dyDescent="0.25">
      <c r="A39" s="41" t="s">
        <v>35</v>
      </c>
      <c r="E39" s="44">
        <v>0</v>
      </c>
      <c r="F39" s="43"/>
    </row>
    <row r="40" spans="1:6" x14ac:dyDescent="0.25">
      <c r="A40" s="37" t="s">
        <v>36</v>
      </c>
      <c r="E40" s="42">
        <v>16414842.449999999</v>
      </c>
      <c r="F40" s="43"/>
    </row>
    <row r="41" spans="1:6" x14ac:dyDescent="0.25">
      <c r="A41" s="41"/>
      <c r="E41" s="46"/>
      <c r="F41" s="43"/>
    </row>
    <row r="42" spans="1:6" x14ac:dyDescent="0.25">
      <c r="A42" s="37" t="s">
        <v>37</v>
      </c>
      <c r="E42" s="42">
        <v>129505.2</v>
      </c>
      <c r="F42" s="43"/>
    </row>
    <row r="43" spans="1:6" x14ac:dyDescent="0.25">
      <c r="A43" s="37" t="s">
        <v>38</v>
      </c>
      <c r="E43" s="42">
        <v>61810.13</v>
      </c>
      <c r="F43" s="43"/>
    </row>
    <row r="44" spans="1:6" x14ac:dyDescent="0.25">
      <c r="A44" s="37"/>
      <c r="E44" s="47"/>
      <c r="F44" s="43"/>
    </row>
    <row r="45" spans="1:6" ht="16.5" thickBot="1" x14ac:dyDescent="0.3">
      <c r="A45" s="2" t="s">
        <v>39</v>
      </c>
      <c r="E45" s="48">
        <v>17309461.009999998</v>
      </c>
      <c r="F45" s="43"/>
    </row>
    <row r="46" spans="1:6" ht="16.5" thickTop="1" x14ac:dyDescent="0.25">
      <c r="E46" s="49"/>
      <c r="F46" s="43"/>
    </row>
    <row r="47" spans="1:6" x14ac:dyDescent="0.25">
      <c r="A47" s="2" t="s">
        <v>40</v>
      </c>
      <c r="D47" s="50"/>
      <c r="E47" s="51"/>
      <c r="F47" s="43"/>
    </row>
    <row r="48" spans="1:6" x14ac:dyDescent="0.25">
      <c r="D48" s="52" t="s">
        <v>41</v>
      </c>
      <c r="E48" s="52" t="s">
        <v>42</v>
      </c>
      <c r="F48" s="43"/>
    </row>
    <row r="49" spans="1:6" x14ac:dyDescent="0.25">
      <c r="A49" s="37" t="s">
        <v>43</v>
      </c>
      <c r="D49" s="53">
        <v>26393</v>
      </c>
      <c r="E49" s="47">
        <v>263221157.34999999</v>
      </c>
      <c r="F49" s="43"/>
    </row>
    <row r="50" spans="1:6" x14ac:dyDescent="0.25">
      <c r="A50" s="37" t="s">
        <v>44</v>
      </c>
      <c r="D50" s="54"/>
      <c r="E50" s="44">
        <v>16298136.169999987</v>
      </c>
      <c r="F50" s="43"/>
    </row>
    <row r="51" spans="1:6" x14ac:dyDescent="0.25">
      <c r="A51" s="37"/>
      <c r="D51" s="55">
        <v>25226</v>
      </c>
      <c r="E51" s="56">
        <v>246923021.18000001</v>
      </c>
      <c r="F51" s="43"/>
    </row>
    <row r="52" spans="1:6" x14ac:dyDescent="0.25">
      <c r="F52" s="43"/>
    </row>
    <row r="53" spans="1:6" x14ac:dyDescent="0.25">
      <c r="A53" s="2" t="s">
        <v>45</v>
      </c>
      <c r="E53" s="50"/>
      <c r="F53" s="43"/>
    </row>
    <row r="54" spans="1:6" x14ac:dyDescent="0.25">
      <c r="F54" s="43"/>
    </row>
    <row r="55" spans="1:6" x14ac:dyDescent="0.25">
      <c r="A55" s="37" t="s">
        <v>39</v>
      </c>
      <c r="E55" s="57">
        <v>17309461.009999998</v>
      </c>
      <c r="F55" s="43"/>
    </row>
    <row r="56" spans="1:6" x14ac:dyDescent="0.25">
      <c r="A56" s="37" t="s">
        <v>46</v>
      </c>
      <c r="E56" s="57">
        <v>0</v>
      </c>
      <c r="F56" s="43"/>
    </row>
    <row r="57" spans="1:6" x14ac:dyDescent="0.25">
      <c r="A57" s="37" t="s">
        <v>47</v>
      </c>
      <c r="E57" s="58">
        <v>17309461.009999998</v>
      </c>
      <c r="F57" s="43"/>
    </row>
    <row r="58" spans="1:6" x14ac:dyDescent="0.25">
      <c r="F58" s="43"/>
    </row>
    <row r="59" spans="1:6" x14ac:dyDescent="0.25">
      <c r="A59" s="37" t="s">
        <v>48</v>
      </c>
      <c r="E59" s="34">
        <v>74921.41</v>
      </c>
      <c r="F59" s="43"/>
    </row>
    <row r="60" spans="1:6" x14ac:dyDescent="0.25">
      <c r="F60" s="43"/>
    </row>
    <row r="61" spans="1:6" x14ac:dyDescent="0.25">
      <c r="A61" s="37" t="s">
        <v>49</v>
      </c>
      <c r="F61" s="43"/>
    </row>
    <row r="62" spans="1:6" x14ac:dyDescent="0.25">
      <c r="A62" s="41" t="s">
        <v>50</v>
      </c>
      <c r="E62" s="57">
        <v>222122.1</v>
      </c>
      <c r="F62" s="43"/>
    </row>
    <row r="63" spans="1:6" x14ac:dyDescent="0.25">
      <c r="A63" s="41" t="s">
        <v>51</v>
      </c>
      <c r="E63" s="57">
        <v>222122.1</v>
      </c>
      <c r="F63" s="43"/>
    </row>
    <row r="64" spans="1:6" x14ac:dyDescent="0.25">
      <c r="A64" s="41" t="s">
        <v>52</v>
      </c>
      <c r="E64" s="58">
        <v>0</v>
      </c>
      <c r="F64" s="43"/>
    </row>
    <row r="65" spans="1:6" x14ac:dyDescent="0.25">
      <c r="F65" s="43"/>
    </row>
    <row r="66" spans="1:6" x14ac:dyDescent="0.25">
      <c r="A66" s="37" t="s">
        <v>53</v>
      </c>
      <c r="F66" s="43"/>
    </row>
    <row r="67" spans="1:6" x14ac:dyDescent="0.25">
      <c r="A67" s="41" t="s">
        <v>54</v>
      </c>
      <c r="F67" s="43"/>
    </row>
    <row r="68" spans="1:6" x14ac:dyDescent="0.25">
      <c r="A68" s="59" t="s">
        <v>55</v>
      </c>
      <c r="E68" s="57">
        <v>0</v>
      </c>
      <c r="F68" s="43"/>
    </row>
    <row r="69" spans="1:6" x14ac:dyDescent="0.25">
      <c r="A69" s="59" t="s">
        <v>56</v>
      </c>
      <c r="E69" s="57">
        <v>0</v>
      </c>
      <c r="F69" s="43"/>
    </row>
    <row r="70" spans="1:6" x14ac:dyDescent="0.25">
      <c r="A70" s="59" t="s">
        <v>57</v>
      </c>
      <c r="E70" s="57">
        <v>0</v>
      </c>
      <c r="F70" s="43"/>
    </row>
    <row r="71" spans="1:6" x14ac:dyDescent="0.25">
      <c r="A71" s="59"/>
      <c r="E71" s="57"/>
      <c r="F71" s="43"/>
    </row>
    <row r="72" spans="1:6" x14ac:dyDescent="0.25">
      <c r="A72" s="59" t="s">
        <v>58</v>
      </c>
      <c r="E72" s="57">
        <v>0</v>
      </c>
      <c r="F72" s="43"/>
    </row>
    <row r="73" spans="1:6" x14ac:dyDescent="0.25">
      <c r="A73" s="59" t="s">
        <v>59</v>
      </c>
      <c r="E73" s="57">
        <v>0</v>
      </c>
      <c r="F73" s="43"/>
    </row>
    <row r="74" spans="1:6" x14ac:dyDescent="0.25">
      <c r="F74" s="43"/>
    </row>
    <row r="75" spans="1:6" x14ac:dyDescent="0.25">
      <c r="A75" s="41" t="s">
        <v>60</v>
      </c>
      <c r="F75" s="43"/>
    </row>
    <row r="76" spans="1:6" x14ac:dyDescent="0.25">
      <c r="A76" s="59" t="s">
        <v>61</v>
      </c>
      <c r="E76" s="57">
        <v>0</v>
      </c>
      <c r="F76" s="43"/>
    </row>
    <row r="77" spans="1:6" x14ac:dyDescent="0.25">
      <c r="A77" s="59" t="s">
        <v>62</v>
      </c>
      <c r="E77" s="57">
        <v>0</v>
      </c>
      <c r="F77" s="43"/>
    </row>
    <row r="78" spans="1:6" x14ac:dyDescent="0.25">
      <c r="A78" s="59" t="s">
        <v>63</v>
      </c>
      <c r="E78" s="57">
        <v>0</v>
      </c>
      <c r="F78" s="43"/>
    </row>
    <row r="79" spans="1:6" x14ac:dyDescent="0.25">
      <c r="A79" s="59"/>
      <c r="E79" s="57"/>
      <c r="F79" s="43"/>
    </row>
    <row r="80" spans="1:6" x14ac:dyDescent="0.25">
      <c r="A80" s="59" t="s">
        <v>64</v>
      </c>
      <c r="E80" s="57">
        <v>0</v>
      </c>
      <c r="F80" s="43"/>
    </row>
    <row r="81" spans="1:6" x14ac:dyDescent="0.25">
      <c r="A81" s="59" t="s">
        <v>65</v>
      </c>
      <c r="E81" s="57">
        <v>0</v>
      </c>
      <c r="F81" s="43"/>
    </row>
    <row r="82" spans="1:6" x14ac:dyDescent="0.25">
      <c r="A82" s="59"/>
      <c r="F82" s="43"/>
    </row>
    <row r="83" spans="1:6" x14ac:dyDescent="0.25">
      <c r="A83" s="41" t="s">
        <v>66</v>
      </c>
      <c r="F83" s="43"/>
    </row>
    <row r="84" spans="1:6" x14ac:dyDescent="0.25">
      <c r="A84" s="59" t="s">
        <v>67</v>
      </c>
      <c r="E84" s="57">
        <v>0</v>
      </c>
      <c r="F84" s="43"/>
    </row>
    <row r="85" spans="1:6" x14ac:dyDescent="0.25">
      <c r="A85" s="59" t="s">
        <v>68</v>
      </c>
      <c r="E85" s="57">
        <v>0</v>
      </c>
      <c r="F85" s="43"/>
    </row>
    <row r="86" spans="1:6" x14ac:dyDescent="0.25">
      <c r="A86" s="59" t="s">
        <v>69</v>
      </c>
      <c r="E86" s="57">
        <v>72932.69</v>
      </c>
      <c r="F86" s="43"/>
    </row>
    <row r="87" spans="1:6" x14ac:dyDescent="0.25">
      <c r="A87" s="59"/>
      <c r="E87" s="57"/>
      <c r="F87" s="43"/>
    </row>
    <row r="88" spans="1:6" x14ac:dyDescent="0.25">
      <c r="A88" s="59" t="s">
        <v>70</v>
      </c>
      <c r="E88" s="57">
        <v>72932.69</v>
      </c>
      <c r="F88" s="43"/>
    </row>
    <row r="89" spans="1:6" x14ac:dyDescent="0.25">
      <c r="A89" s="59" t="s">
        <v>71</v>
      </c>
      <c r="E89" s="57">
        <v>0</v>
      </c>
      <c r="F89" s="43"/>
    </row>
    <row r="90" spans="1:6" x14ac:dyDescent="0.25">
      <c r="F90" s="43"/>
    </row>
    <row r="91" spans="1:6" x14ac:dyDescent="0.25">
      <c r="A91" s="41" t="s">
        <v>72</v>
      </c>
      <c r="F91" s="43"/>
    </row>
    <row r="92" spans="1:6" x14ac:dyDescent="0.25">
      <c r="A92" s="59" t="s">
        <v>73</v>
      </c>
      <c r="E92" s="57">
        <v>0</v>
      </c>
      <c r="F92" s="43"/>
    </row>
    <row r="93" spans="1:6" x14ac:dyDescent="0.25">
      <c r="A93" s="59" t="s">
        <v>74</v>
      </c>
      <c r="E93" s="57">
        <v>0</v>
      </c>
      <c r="F93" s="43"/>
    </row>
    <row r="94" spans="1:6" x14ac:dyDescent="0.25">
      <c r="A94" s="59" t="s">
        <v>75</v>
      </c>
      <c r="E94" s="57">
        <v>111666.67</v>
      </c>
      <c r="F94" s="43"/>
    </row>
    <row r="95" spans="1:6" x14ac:dyDescent="0.25">
      <c r="A95" s="59"/>
      <c r="E95" s="57"/>
      <c r="F95" s="43"/>
    </row>
    <row r="96" spans="1:6" x14ac:dyDescent="0.25">
      <c r="A96" s="59" t="s">
        <v>76</v>
      </c>
      <c r="E96" s="57">
        <v>111666.67</v>
      </c>
      <c r="F96" s="43"/>
    </row>
    <row r="97" spans="1:6" x14ac:dyDescent="0.25">
      <c r="A97" s="59" t="s">
        <v>77</v>
      </c>
      <c r="E97" s="57">
        <v>0</v>
      </c>
      <c r="F97" s="43"/>
    </row>
    <row r="98" spans="1:6" x14ac:dyDescent="0.25">
      <c r="A98" s="59"/>
      <c r="E98" s="34"/>
      <c r="F98" s="43"/>
    </row>
    <row r="99" spans="1:6" x14ac:dyDescent="0.25">
      <c r="A99" s="41" t="s">
        <v>78</v>
      </c>
      <c r="F99" s="43"/>
    </row>
    <row r="100" spans="1:6" x14ac:dyDescent="0.25">
      <c r="A100" s="59" t="s">
        <v>79</v>
      </c>
      <c r="E100" s="58">
        <v>184599.36</v>
      </c>
      <c r="F100" s="43"/>
    </row>
    <row r="101" spans="1:6" x14ac:dyDescent="0.25">
      <c r="A101" s="59" t="s">
        <v>80</v>
      </c>
      <c r="E101" s="58">
        <v>184599.36</v>
      </c>
      <c r="F101" s="43"/>
    </row>
    <row r="102" spans="1:6" x14ac:dyDescent="0.25">
      <c r="A102" s="59" t="s">
        <v>81</v>
      </c>
      <c r="E102" s="58">
        <v>0</v>
      </c>
      <c r="F102" s="43"/>
    </row>
    <row r="103" spans="1:6" x14ac:dyDescent="0.25">
      <c r="A103" s="59" t="s">
        <v>82</v>
      </c>
      <c r="E103" s="58">
        <v>0</v>
      </c>
      <c r="F103" s="43"/>
    </row>
    <row r="104" spans="1:6" x14ac:dyDescent="0.25">
      <c r="F104" s="43"/>
    </row>
    <row r="105" spans="1:6" x14ac:dyDescent="0.25">
      <c r="A105" s="37" t="s">
        <v>83</v>
      </c>
      <c r="E105" s="60">
        <v>16827818.140924998</v>
      </c>
      <c r="F105" s="43"/>
    </row>
    <row r="106" spans="1:6" x14ac:dyDescent="0.25">
      <c r="A106" s="41"/>
      <c r="F106" s="43"/>
    </row>
    <row r="107" spans="1:6" x14ac:dyDescent="0.25">
      <c r="A107" s="37" t="s">
        <v>84</v>
      </c>
      <c r="E107" s="61">
        <v>16298136.169999987</v>
      </c>
      <c r="F107" s="43"/>
    </row>
    <row r="108" spans="1:6" x14ac:dyDescent="0.25">
      <c r="A108" s="37"/>
      <c r="F108" s="43"/>
    </row>
    <row r="109" spans="1:6" x14ac:dyDescent="0.25">
      <c r="A109" s="41" t="s">
        <v>85</v>
      </c>
      <c r="E109" s="57">
        <v>0</v>
      </c>
      <c r="F109" s="43"/>
    </row>
    <row r="110" spans="1:6" x14ac:dyDescent="0.25">
      <c r="A110" s="41" t="s">
        <v>86</v>
      </c>
      <c r="E110" s="62">
        <v>16298136.169999987</v>
      </c>
      <c r="F110" s="43"/>
    </row>
    <row r="111" spans="1:6" x14ac:dyDescent="0.25">
      <c r="A111" s="41" t="s">
        <v>87</v>
      </c>
      <c r="E111" s="58">
        <v>0</v>
      </c>
      <c r="F111" s="43"/>
    </row>
    <row r="112" spans="1:6" x14ac:dyDescent="0.25">
      <c r="A112" s="41"/>
      <c r="E112" s="60"/>
      <c r="F112" s="43"/>
    </row>
    <row r="113" spans="1:6" x14ac:dyDescent="0.25">
      <c r="A113" s="37" t="s">
        <v>88</v>
      </c>
      <c r="E113" s="58">
        <v>0</v>
      </c>
      <c r="F113" s="43"/>
    </row>
    <row r="114" spans="1:6" x14ac:dyDescent="0.25">
      <c r="A114" s="37"/>
      <c r="E114" s="63"/>
      <c r="F114" s="43"/>
    </row>
    <row r="115" spans="1:6" x14ac:dyDescent="0.25">
      <c r="A115" s="41" t="s">
        <v>89</v>
      </c>
      <c r="E115" s="57">
        <v>0</v>
      </c>
      <c r="F115" s="43"/>
    </row>
    <row r="116" spans="1:6" x14ac:dyDescent="0.25">
      <c r="A116" s="41" t="s">
        <v>90</v>
      </c>
      <c r="E116" s="58">
        <v>0</v>
      </c>
      <c r="F116" s="43"/>
    </row>
    <row r="117" spans="1:6" x14ac:dyDescent="0.25">
      <c r="A117" s="41" t="s">
        <v>91</v>
      </c>
      <c r="E117" s="58">
        <v>0</v>
      </c>
      <c r="F117" s="43"/>
    </row>
    <row r="118" spans="1:6" x14ac:dyDescent="0.25">
      <c r="A118" s="41"/>
      <c r="E118" s="60"/>
      <c r="F118" s="43"/>
    </row>
    <row r="119" spans="1:6" x14ac:dyDescent="0.25">
      <c r="A119" s="37" t="s">
        <v>92</v>
      </c>
      <c r="E119" s="58">
        <v>529681.97092501074</v>
      </c>
      <c r="F119" s="43"/>
    </row>
    <row r="120" spans="1:6" x14ac:dyDescent="0.25">
      <c r="A120" s="41" t="s">
        <v>93</v>
      </c>
      <c r="E120" s="57">
        <v>0</v>
      </c>
      <c r="F120" s="43"/>
    </row>
    <row r="121" spans="1:6" x14ac:dyDescent="0.25">
      <c r="A121" s="37" t="s">
        <v>94</v>
      </c>
      <c r="E121" s="58">
        <v>529681.97092501074</v>
      </c>
      <c r="F121" s="43"/>
    </row>
    <row r="122" spans="1:6" x14ac:dyDescent="0.25">
      <c r="F122" s="43"/>
    </row>
    <row r="123" spans="1:6" x14ac:dyDescent="0.25">
      <c r="A123" s="2" t="s">
        <v>95</v>
      </c>
      <c r="F123" s="43"/>
    </row>
    <row r="124" spans="1:6" x14ac:dyDescent="0.25">
      <c r="F124" s="43"/>
    </row>
    <row r="125" spans="1:6" x14ac:dyDescent="0.25">
      <c r="A125" s="37" t="s">
        <v>96</v>
      </c>
      <c r="E125" s="57">
        <v>0</v>
      </c>
      <c r="F125" s="43"/>
    </row>
    <row r="126" spans="1:6" x14ac:dyDescent="0.25">
      <c r="A126" s="37" t="s">
        <v>97</v>
      </c>
      <c r="E126" s="64">
        <v>0</v>
      </c>
      <c r="F126" s="43"/>
    </row>
    <row r="127" spans="1:6" x14ac:dyDescent="0.25">
      <c r="A127" s="37" t="s">
        <v>98</v>
      </c>
      <c r="E127" s="58">
        <v>0</v>
      </c>
      <c r="F127" s="43"/>
    </row>
    <row r="128" spans="1:6" x14ac:dyDescent="0.25">
      <c r="A128" s="37"/>
      <c r="E128" s="60"/>
      <c r="F128" s="43"/>
    </row>
    <row r="129" spans="1:6" x14ac:dyDescent="0.25">
      <c r="A129" s="37"/>
      <c r="E129" s="60"/>
      <c r="F129" s="43"/>
    </row>
    <row r="130" spans="1:6" x14ac:dyDescent="0.25">
      <c r="F130" s="43"/>
    </row>
    <row r="131" spans="1:6" x14ac:dyDescent="0.25">
      <c r="A131" s="2" t="s">
        <v>99</v>
      </c>
      <c r="F131" s="43"/>
    </row>
    <row r="132" spans="1:6" x14ac:dyDescent="0.25">
      <c r="F132" s="43"/>
    </row>
    <row r="133" spans="1:6" x14ac:dyDescent="0.25">
      <c r="A133" s="37" t="s">
        <v>100</v>
      </c>
      <c r="E133" s="58">
        <v>2604166.67</v>
      </c>
      <c r="F133" s="43"/>
    </row>
    <row r="134" spans="1:6" x14ac:dyDescent="0.25">
      <c r="A134" s="37" t="s">
        <v>101</v>
      </c>
      <c r="E134" s="58">
        <v>2604166.67</v>
      </c>
      <c r="F134" s="65"/>
    </row>
    <row r="135" spans="1:6" x14ac:dyDescent="0.25">
      <c r="A135" s="37" t="s">
        <v>102</v>
      </c>
      <c r="E135" s="57">
        <v>2604166.67</v>
      </c>
      <c r="F135" s="43"/>
    </row>
    <row r="136" spans="1:6" x14ac:dyDescent="0.25">
      <c r="A136" s="66" t="s">
        <v>103</v>
      </c>
      <c r="B136" s="66"/>
      <c r="C136" s="66"/>
      <c r="D136" s="66"/>
      <c r="E136" s="57">
        <v>0</v>
      </c>
    </row>
    <row r="137" spans="1:6" x14ac:dyDescent="0.25">
      <c r="A137" s="37" t="s">
        <v>104</v>
      </c>
      <c r="E137" s="58">
        <v>2604166.67</v>
      </c>
      <c r="F137" s="43"/>
    </row>
    <row r="138" spans="1:6" x14ac:dyDescent="0.25">
      <c r="F138" s="43"/>
    </row>
    <row r="139" spans="1:6" x14ac:dyDescent="0.25">
      <c r="A139" s="37" t="s">
        <v>105</v>
      </c>
      <c r="D139" s="67"/>
      <c r="E139" s="60">
        <v>2604166.67</v>
      </c>
      <c r="F139" s="43"/>
    </row>
    <row r="140" spans="1:6" x14ac:dyDescent="0.25">
      <c r="F140" s="43"/>
    </row>
    <row r="141" spans="1:6" x14ac:dyDescent="0.25">
      <c r="A141" s="2" t="s">
        <v>106</v>
      </c>
      <c r="F141" s="43"/>
    </row>
    <row r="142" spans="1:6" x14ac:dyDescent="0.25">
      <c r="F142" s="43"/>
    </row>
    <row r="143" spans="1:6" x14ac:dyDescent="0.25">
      <c r="A143" s="37" t="s">
        <v>107</v>
      </c>
      <c r="E143" s="68">
        <v>3.1329812300000003E-2</v>
      </c>
      <c r="F143" s="43"/>
    </row>
    <row r="144" spans="1:6" x14ac:dyDescent="0.25">
      <c r="A144" s="37" t="s">
        <v>108</v>
      </c>
      <c r="E144" s="69">
        <v>28.126971000000001</v>
      </c>
      <c r="F144" s="43"/>
    </row>
    <row r="145" spans="1:6" x14ac:dyDescent="0.25">
      <c r="F145" s="43"/>
    </row>
    <row r="146" spans="1:6" x14ac:dyDescent="0.25">
      <c r="D146" s="52" t="s">
        <v>42</v>
      </c>
      <c r="E146" s="52" t="s">
        <v>41</v>
      </c>
      <c r="F146" s="43"/>
    </row>
    <row r="147" spans="1:6" x14ac:dyDescent="0.25">
      <c r="A147" s="37" t="s">
        <v>109</v>
      </c>
      <c r="D147" s="58">
        <v>192921.03</v>
      </c>
      <c r="E147" s="2">
        <v>17</v>
      </c>
      <c r="F147" s="70"/>
    </row>
    <row r="148" spans="1:6" x14ac:dyDescent="0.25">
      <c r="A148" s="37" t="s">
        <v>110</v>
      </c>
      <c r="D148" s="64">
        <v>129505.2</v>
      </c>
      <c r="F148" s="43"/>
    </row>
    <row r="149" spans="1:6" x14ac:dyDescent="0.25">
      <c r="A149" s="2" t="s">
        <v>111</v>
      </c>
      <c r="D149" s="60">
        <v>63415.83</v>
      </c>
    </row>
    <row r="150" spans="1:6" x14ac:dyDescent="0.25">
      <c r="A150" s="37" t="s">
        <v>112</v>
      </c>
      <c r="D150" s="58">
        <v>266546518.88999999</v>
      </c>
      <c r="F150" s="70"/>
    </row>
    <row r="151" spans="1:6" x14ac:dyDescent="0.25">
      <c r="F151" s="70"/>
    </row>
    <row r="152" spans="1:6" x14ac:dyDescent="0.25">
      <c r="A152" s="37" t="s">
        <v>113</v>
      </c>
      <c r="D152" s="71">
        <v>-1.7488320999999999E-3</v>
      </c>
      <c r="F152" s="70"/>
    </row>
    <row r="153" spans="1:6" x14ac:dyDescent="0.25">
      <c r="A153" s="37" t="s">
        <v>114</v>
      </c>
      <c r="D153" s="71">
        <v>-1.6034040999999999E-3</v>
      </c>
      <c r="F153" s="70"/>
    </row>
    <row r="154" spans="1:6" x14ac:dyDescent="0.25">
      <c r="A154" s="37" t="s">
        <v>115</v>
      </c>
      <c r="D154" s="71">
        <v>7.3071667000000002E-3</v>
      </c>
      <c r="F154" s="70"/>
    </row>
    <row r="155" spans="1:6" x14ac:dyDescent="0.25">
      <c r="A155" s="37" t="s">
        <v>116</v>
      </c>
      <c r="D155" s="71">
        <v>2.8549986815398997E-3</v>
      </c>
      <c r="F155" s="43"/>
    </row>
    <row r="156" spans="1:6" x14ac:dyDescent="0.25">
      <c r="A156" s="37" t="s">
        <v>117</v>
      </c>
      <c r="D156" s="68">
        <v>1.7024822953849751E-3</v>
      </c>
      <c r="F156" s="43"/>
    </row>
    <row r="157" spans="1:6" x14ac:dyDescent="0.25">
      <c r="A157" s="37"/>
      <c r="F157" s="43"/>
    </row>
    <row r="158" spans="1:6" x14ac:dyDescent="0.25">
      <c r="A158" s="37" t="s">
        <v>118</v>
      </c>
      <c r="D158" s="60">
        <v>4421783.24</v>
      </c>
      <c r="F158" s="43"/>
    </row>
    <row r="159" spans="1:6" x14ac:dyDescent="0.25">
      <c r="A159" s="37"/>
      <c r="F159" s="43"/>
    </row>
    <row r="160" spans="1:6" ht="30.75" x14ac:dyDescent="0.25">
      <c r="A160" s="37" t="s">
        <v>119</v>
      </c>
      <c r="D160" s="52" t="s">
        <v>42</v>
      </c>
      <c r="E160" s="52" t="s">
        <v>41</v>
      </c>
      <c r="F160" s="72" t="s">
        <v>120</v>
      </c>
    </row>
    <row r="161" spans="1:6" x14ac:dyDescent="0.25">
      <c r="A161" s="41" t="s">
        <v>121</v>
      </c>
      <c r="D161" s="57">
        <v>2023254.73</v>
      </c>
      <c r="E161" s="73">
        <v>211</v>
      </c>
      <c r="F161" s="74">
        <v>8.095002020319134E-3</v>
      </c>
    </row>
    <row r="162" spans="1:6" x14ac:dyDescent="0.25">
      <c r="A162" s="41" t="s">
        <v>122</v>
      </c>
      <c r="D162" s="57">
        <v>390543.88</v>
      </c>
      <c r="E162" s="73">
        <v>41</v>
      </c>
      <c r="F162" s="74">
        <v>1.5625583129729166E-3</v>
      </c>
    </row>
    <row r="163" spans="1:6" x14ac:dyDescent="0.25">
      <c r="A163" s="41" t="s">
        <v>123</v>
      </c>
      <c r="D163" s="57">
        <v>108167.49</v>
      </c>
      <c r="E163" s="73">
        <v>14</v>
      </c>
      <c r="F163" s="74">
        <v>4.3277598075001157E-4</v>
      </c>
    </row>
    <row r="164" spans="1:6" x14ac:dyDescent="0.25">
      <c r="A164" s="41" t="s">
        <v>124</v>
      </c>
      <c r="D164" s="75">
        <v>0</v>
      </c>
      <c r="E164" s="76">
        <v>0</v>
      </c>
      <c r="F164" s="77">
        <v>0</v>
      </c>
    </row>
    <row r="165" spans="1:6" x14ac:dyDescent="0.25">
      <c r="A165" s="37" t="s">
        <v>125</v>
      </c>
      <c r="D165" s="57">
        <v>2521966.1</v>
      </c>
      <c r="E165" s="73">
        <v>266</v>
      </c>
      <c r="F165" s="78">
        <v>1.0090336314042063E-2</v>
      </c>
    </row>
    <row r="166" spans="1:6" x14ac:dyDescent="0.25">
      <c r="D166" s="71"/>
      <c r="E166" s="71"/>
      <c r="F166" s="70"/>
    </row>
    <row r="167" spans="1:6" x14ac:dyDescent="0.25">
      <c r="A167" s="37"/>
      <c r="D167" s="79"/>
      <c r="E167" s="79"/>
      <c r="F167" s="70"/>
    </row>
    <row r="168" spans="1:6" x14ac:dyDescent="0.25">
      <c r="A168" s="37" t="s">
        <v>126</v>
      </c>
      <c r="F168" s="70"/>
    </row>
    <row r="169" spans="1:6" x14ac:dyDescent="0.25">
      <c r="A169" s="37" t="s">
        <v>127</v>
      </c>
      <c r="D169" s="71">
        <v>2.0775648999999999E-3</v>
      </c>
      <c r="E169" s="71">
        <v>1.9212979000000001E-3</v>
      </c>
      <c r="F169" s="70"/>
    </row>
    <row r="170" spans="1:6" x14ac:dyDescent="0.25">
      <c r="A170" s="37" t="s">
        <v>128</v>
      </c>
      <c r="D170" s="71">
        <v>2.8599326000000001E-3</v>
      </c>
      <c r="E170" s="71">
        <v>2.7111192999999998E-3</v>
      </c>
      <c r="F170" s="70"/>
    </row>
    <row r="171" spans="1:6" x14ac:dyDescent="0.25">
      <c r="A171" s="37" t="s">
        <v>129</v>
      </c>
      <c r="D171" s="71">
        <v>2.5847525999999998E-3</v>
      </c>
      <c r="E171" s="71">
        <v>2.3869965999999999E-3</v>
      </c>
      <c r="F171" s="70"/>
    </row>
    <row r="172" spans="1:6" x14ac:dyDescent="0.25">
      <c r="A172" s="37" t="s">
        <v>130</v>
      </c>
      <c r="D172" s="71">
        <v>1.995334293722928E-3</v>
      </c>
      <c r="E172" s="71">
        <v>2.1802901768017127E-3</v>
      </c>
      <c r="F172" s="43"/>
    </row>
    <row r="173" spans="1:6" x14ac:dyDescent="0.25">
      <c r="A173" s="37" t="s">
        <v>131</v>
      </c>
      <c r="D173" s="71">
        <v>2.3793960984307321E-3</v>
      </c>
      <c r="E173" s="71">
        <v>2.2999259942004281E-3</v>
      </c>
      <c r="F173" s="43"/>
    </row>
    <row r="174" spans="1:6" x14ac:dyDescent="0.25">
      <c r="F174" s="43"/>
    </row>
    <row r="175" spans="1:6" x14ac:dyDescent="0.25">
      <c r="A175" s="2" t="s">
        <v>132</v>
      </c>
      <c r="F175" s="43"/>
    </row>
    <row r="176" spans="1:6" x14ac:dyDescent="0.25">
      <c r="F176" s="43"/>
    </row>
    <row r="177" spans="1:6" x14ac:dyDescent="0.25">
      <c r="A177" s="37" t="s">
        <v>133</v>
      </c>
      <c r="F177" s="43"/>
    </row>
    <row r="178" spans="1:6" x14ac:dyDescent="0.25">
      <c r="A178" s="37" t="s">
        <v>134</v>
      </c>
      <c r="E178" s="45"/>
      <c r="F178" s="43"/>
    </row>
    <row r="179" spans="1:6" x14ac:dyDescent="0.25">
      <c r="A179" s="37" t="s">
        <v>135</v>
      </c>
      <c r="E179" s="80" t="s">
        <v>136</v>
      </c>
      <c r="F179" s="43"/>
    </row>
    <row r="180" spans="1:6" x14ac:dyDescent="0.25">
      <c r="A180" s="37"/>
      <c r="E180" s="80"/>
      <c r="F180" s="43"/>
    </row>
    <row r="181" spans="1:6" x14ac:dyDescent="0.25">
      <c r="A181" s="37" t="s">
        <v>137</v>
      </c>
      <c r="E181" s="63"/>
      <c r="F181" s="43"/>
    </row>
    <row r="182" spans="1:6" x14ac:dyDescent="0.25">
      <c r="A182" s="37" t="s">
        <v>138</v>
      </c>
      <c r="E182" s="63"/>
      <c r="F182" s="43"/>
    </row>
    <row r="183" spans="1:6" x14ac:dyDescent="0.25">
      <c r="A183" s="37" t="s">
        <v>139</v>
      </c>
      <c r="E183" s="80"/>
      <c r="F183" s="43"/>
    </row>
    <row r="184" spans="1:6" x14ac:dyDescent="0.25">
      <c r="A184" s="37" t="s">
        <v>140</v>
      </c>
      <c r="E184" s="80" t="s">
        <v>136</v>
      </c>
      <c r="F184" s="43"/>
    </row>
    <row r="185" spans="1:6" x14ac:dyDescent="0.25">
      <c r="A185" s="37"/>
      <c r="E185" s="63"/>
      <c r="F185" s="43"/>
    </row>
    <row r="186" spans="1:6" x14ac:dyDescent="0.25">
      <c r="A186" s="37" t="s">
        <v>141</v>
      </c>
      <c r="E186" s="63"/>
      <c r="F186" s="43"/>
    </row>
    <row r="187" spans="1:6" x14ac:dyDescent="0.25">
      <c r="A187" s="37" t="s">
        <v>142</v>
      </c>
      <c r="E187" s="80" t="s">
        <v>136</v>
      </c>
      <c r="F187" s="43"/>
    </row>
    <row r="188" spans="1:6" x14ac:dyDescent="0.25">
      <c r="A188" s="37"/>
      <c r="E188" s="63"/>
      <c r="F188" s="43"/>
    </row>
    <row r="189" spans="1:6" x14ac:dyDescent="0.25">
      <c r="A189" s="37" t="s">
        <v>143</v>
      </c>
      <c r="E189" s="63"/>
      <c r="F189" s="43"/>
    </row>
    <row r="190" spans="1:6" x14ac:dyDescent="0.25">
      <c r="A190" s="37" t="s">
        <v>144</v>
      </c>
      <c r="E190" s="80" t="s">
        <v>136</v>
      </c>
      <c r="F190" s="43"/>
    </row>
    <row r="191" spans="1:6" x14ac:dyDescent="0.25">
      <c r="A191" s="37"/>
      <c r="E191" s="63"/>
      <c r="F191" s="43"/>
    </row>
    <row r="192" spans="1:6" x14ac:dyDescent="0.25">
      <c r="A192" s="37" t="s">
        <v>145</v>
      </c>
      <c r="E192" s="63"/>
      <c r="F192" s="43"/>
    </row>
    <row r="193" spans="1:6" x14ac:dyDescent="0.25">
      <c r="A193" s="37" t="s">
        <v>146</v>
      </c>
      <c r="E193" s="80" t="s">
        <v>136</v>
      </c>
      <c r="F193" s="43"/>
    </row>
    <row r="194" spans="1:6" x14ac:dyDescent="0.25">
      <c r="A194" s="37"/>
      <c r="E194" s="80"/>
      <c r="F194" s="43"/>
    </row>
    <row r="195" spans="1:6" x14ac:dyDescent="0.25">
      <c r="A195" s="37" t="s">
        <v>147</v>
      </c>
      <c r="E195" s="63"/>
    </row>
    <row r="196" spans="1:6" x14ac:dyDescent="0.25">
      <c r="A196" s="37" t="s">
        <v>148</v>
      </c>
      <c r="E196" s="80" t="s">
        <v>136</v>
      </c>
      <c r="F196" s="40"/>
    </row>
    <row r="199" spans="1:6" x14ac:dyDescent="0.25">
      <c r="F199" s="40"/>
    </row>
    <row r="200" spans="1:6" x14ac:dyDescent="0.25">
      <c r="F200" s="40"/>
    </row>
    <row r="201" spans="1:6" x14ac:dyDescent="0.25">
      <c r="F201" s="40"/>
    </row>
    <row r="202" spans="1:6" x14ac:dyDescent="0.25">
      <c r="F202" s="40"/>
    </row>
    <row r="203" spans="1:6" x14ac:dyDescent="0.25">
      <c r="F203" s="40"/>
    </row>
    <row r="204" spans="1:6" x14ac:dyDescent="0.25">
      <c r="F204" s="40"/>
    </row>
    <row r="205" spans="1:6" x14ac:dyDescent="0.25">
      <c r="F205" s="40"/>
    </row>
    <row r="206" spans="1:6" x14ac:dyDescent="0.25">
      <c r="F206" s="40"/>
    </row>
    <row r="207" spans="1:6" x14ac:dyDescent="0.25">
      <c r="F207" s="40"/>
    </row>
    <row r="208" spans="1:6" x14ac:dyDescent="0.25">
      <c r="F208" s="40"/>
    </row>
    <row r="209" spans="6:6" x14ac:dyDescent="0.25">
      <c r="F209" s="40"/>
    </row>
    <row r="210" spans="6:6" x14ac:dyDescent="0.25">
      <c r="F210" s="40"/>
    </row>
    <row r="211" spans="6:6" x14ac:dyDescent="0.25">
      <c r="F211" s="40"/>
    </row>
    <row r="212" spans="6:6" x14ac:dyDescent="0.25">
      <c r="F212" s="40"/>
    </row>
    <row r="213" spans="6:6" x14ac:dyDescent="0.25">
      <c r="F213" s="40"/>
    </row>
    <row r="214" spans="6:6" x14ac:dyDescent="0.25">
      <c r="F214" s="40"/>
    </row>
    <row r="215" spans="6:6" x14ac:dyDescent="0.25">
      <c r="F215" s="40"/>
    </row>
    <row r="216" spans="6:6" x14ac:dyDescent="0.25">
      <c r="F216" s="40"/>
    </row>
    <row r="217" spans="6:6" x14ac:dyDescent="0.25">
      <c r="F217" s="40"/>
    </row>
    <row r="218" spans="6:6" x14ac:dyDescent="0.25">
      <c r="F218" s="40"/>
    </row>
    <row r="219" spans="6:6" x14ac:dyDescent="0.25">
      <c r="F219" s="40"/>
    </row>
    <row r="220" spans="6:6" x14ac:dyDescent="0.25">
      <c r="F220" s="40"/>
    </row>
    <row r="221" spans="6:6" x14ac:dyDescent="0.25">
      <c r="F221" s="40"/>
    </row>
    <row r="222" spans="6:6" x14ac:dyDescent="0.25">
      <c r="F222" s="40"/>
    </row>
    <row r="223" spans="6:6" x14ac:dyDescent="0.25">
      <c r="F223" s="40"/>
    </row>
    <row r="224" spans="6:6" x14ac:dyDescent="0.25">
      <c r="F224" s="40"/>
    </row>
    <row r="225" spans="6:6" x14ac:dyDescent="0.25">
      <c r="F225" s="40"/>
    </row>
    <row r="226" spans="6:6" x14ac:dyDescent="0.25">
      <c r="F226" s="40"/>
    </row>
    <row r="227" spans="6:6" x14ac:dyDescent="0.25">
      <c r="F227" s="40"/>
    </row>
    <row r="228" spans="6:6" x14ac:dyDescent="0.25">
      <c r="F228" s="40"/>
    </row>
    <row r="229" spans="6:6" x14ac:dyDescent="0.25">
      <c r="F229" s="40"/>
    </row>
    <row r="230" spans="6:6" x14ac:dyDescent="0.25">
      <c r="F230" s="40"/>
    </row>
    <row r="231" spans="6:6" x14ac:dyDescent="0.25">
      <c r="F231" s="40"/>
    </row>
    <row r="232" spans="6:6" x14ac:dyDescent="0.25">
      <c r="F232" s="40"/>
    </row>
    <row r="233" spans="6:6" x14ac:dyDescent="0.25">
      <c r="F233" s="40"/>
    </row>
    <row r="234" spans="6:6" x14ac:dyDescent="0.25">
      <c r="F234" s="40"/>
    </row>
    <row r="235" spans="6:6" x14ac:dyDescent="0.25">
      <c r="F235" s="40"/>
    </row>
    <row r="236" spans="6:6" x14ac:dyDescent="0.25">
      <c r="F236" s="40"/>
    </row>
    <row r="237" spans="6:6" x14ac:dyDescent="0.25">
      <c r="F237" s="40"/>
    </row>
    <row r="238" spans="6:6" x14ac:dyDescent="0.25">
      <c r="F238" s="40"/>
    </row>
    <row r="239" spans="6:6" x14ac:dyDescent="0.25">
      <c r="F239" s="40"/>
    </row>
    <row r="240" spans="6:6" x14ac:dyDescent="0.25">
      <c r="F240" s="40"/>
    </row>
    <row r="241" spans="6:6" x14ac:dyDescent="0.25">
      <c r="F241" s="40"/>
    </row>
    <row r="242" spans="6:6" x14ac:dyDescent="0.25">
      <c r="F242" s="40"/>
    </row>
    <row r="243" spans="6:6" x14ac:dyDescent="0.25">
      <c r="F243" s="40"/>
    </row>
    <row r="244" spans="6:6" x14ac:dyDescent="0.25">
      <c r="F244" s="40"/>
    </row>
    <row r="245" spans="6:6" x14ac:dyDescent="0.25">
      <c r="F245" s="40"/>
    </row>
    <row r="246" spans="6:6" x14ac:dyDescent="0.25">
      <c r="F246" s="40"/>
    </row>
    <row r="247" spans="6:6" x14ac:dyDescent="0.25">
      <c r="F247" s="40"/>
    </row>
    <row r="248" spans="6:6" x14ac:dyDescent="0.25">
      <c r="F248" s="40"/>
    </row>
    <row r="249" spans="6:6" x14ac:dyDescent="0.25">
      <c r="F249" s="40"/>
    </row>
    <row r="250" spans="6:6" x14ac:dyDescent="0.25">
      <c r="F250" s="40"/>
    </row>
    <row r="251" spans="6:6" x14ac:dyDescent="0.25">
      <c r="F251" s="40"/>
    </row>
    <row r="252" spans="6:6" x14ac:dyDescent="0.25">
      <c r="F252" s="40"/>
    </row>
    <row r="253" spans="6:6" x14ac:dyDescent="0.25">
      <c r="F253" s="40"/>
    </row>
    <row r="254" spans="6:6" x14ac:dyDescent="0.25">
      <c r="F254" s="40"/>
    </row>
    <row r="255" spans="6:6" x14ac:dyDescent="0.25">
      <c r="F255" s="40"/>
    </row>
    <row r="256" spans="6:6" x14ac:dyDescent="0.25">
      <c r="F256" s="40"/>
    </row>
    <row r="257" spans="6:6" x14ac:dyDescent="0.25">
      <c r="F257" s="40"/>
    </row>
    <row r="258" spans="6:6" x14ac:dyDescent="0.25">
      <c r="F258" s="40"/>
    </row>
    <row r="259" spans="6:6" x14ac:dyDescent="0.25">
      <c r="F259" s="40"/>
    </row>
    <row r="260" spans="6:6" x14ac:dyDescent="0.25">
      <c r="F260" s="40"/>
    </row>
    <row r="261" spans="6:6" x14ac:dyDescent="0.25">
      <c r="F261" s="40"/>
    </row>
    <row r="262" spans="6:6" x14ac:dyDescent="0.25">
      <c r="F262" s="40"/>
    </row>
    <row r="263" spans="6:6" x14ac:dyDescent="0.25">
      <c r="F263" s="40"/>
    </row>
    <row r="264" spans="6:6" x14ac:dyDescent="0.25">
      <c r="F264" s="40"/>
    </row>
    <row r="265" spans="6:6" x14ac:dyDescent="0.25">
      <c r="F265" s="40"/>
    </row>
    <row r="266" spans="6:6" x14ac:dyDescent="0.25">
      <c r="F266" s="40"/>
    </row>
    <row r="267" spans="6:6" x14ac:dyDescent="0.25">
      <c r="F267" s="4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7"/>
  <sheetViews>
    <sheetView workbookViewId="0">
      <selection sqref="A1:F1048576"/>
    </sheetView>
  </sheetViews>
  <sheetFormatPr defaultRowHeight="15.75" x14ac:dyDescent="0.25"/>
  <cols>
    <col min="1" max="1" width="34.5703125" style="2" customWidth="1"/>
    <col min="2" max="2" width="23.85546875" style="2" customWidth="1"/>
    <col min="3" max="3" width="26.85546875" style="2" customWidth="1"/>
    <col min="4" max="4" width="23.85546875" style="2" customWidth="1"/>
    <col min="5" max="5" width="32.42578125" style="2" bestFit="1" customWidth="1"/>
    <col min="6" max="6" width="20.5703125" style="3" customWidth="1"/>
  </cols>
  <sheetData>
    <row r="1" spans="1:6" x14ac:dyDescent="0.25">
      <c r="A1" s="1" t="s">
        <v>0</v>
      </c>
    </row>
    <row r="2" spans="1:6" x14ac:dyDescent="0.25">
      <c r="C2" s="4"/>
    </row>
    <row r="3" spans="1:6" x14ac:dyDescent="0.25">
      <c r="A3" s="2" t="s">
        <v>1</v>
      </c>
      <c r="B3" s="5">
        <v>42613</v>
      </c>
      <c r="C3" s="4" t="s">
        <v>2</v>
      </c>
      <c r="D3" s="2">
        <v>30</v>
      </c>
      <c r="E3" s="2" t="s">
        <v>3</v>
      </c>
      <c r="F3" s="6">
        <v>42583</v>
      </c>
    </row>
    <row r="4" spans="1:6" x14ac:dyDescent="0.25">
      <c r="A4" s="2" t="s">
        <v>4</v>
      </c>
      <c r="B4" s="5">
        <v>42628</v>
      </c>
      <c r="C4" s="4" t="s">
        <v>5</v>
      </c>
      <c r="D4" s="7">
        <v>31</v>
      </c>
      <c r="E4" s="2" t="s">
        <v>6</v>
      </c>
      <c r="F4" s="6">
        <v>42613</v>
      </c>
    </row>
    <row r="5" spans="1:6" x14ac:dyDescent="0.25">
      <c r="C5" s="4"/>
      <c r="E5" s="2" t="s">
        <v>7</v>
      </c>
      <c r="F5" s="6">
        <v>42597</v>
      </c>
    </row>
    <row r="6" spans="1:6" x14ac:dyDescent="0.25">
      <c r="C6" s="4"/>
      <c r="E6" s="2" t="s">
        <v>8</v>
      </c>
      <c r="F6" s="6">
        <v>42628</v>
      </c>
    </row>
    <row r="7" spans="1:6" x14ac:dyDescent="0.25">
      <c r="A7" s="8"/>
      <c r="B7" s="9"/>
      <c r="C7" s="8"/>
      <c r="D7" s="8"/>
      <c r="E7" s="10"/>
      <c r="F7" s="11"/>
    </row>
    <row r="8" spans="1:6" x14ac:dyDescent="0.25">
      <c r="A8" s="8"/>
      <c r="B8" s="8"/>
      <c r="C8" s="8"/>
      <c r="D8" s="8"/>
      <c r="E8" s="10"/>
      <c r="F8" s="11"/>
    </row>
    <row r="9" spans="1:6" x14ac:dyDescent="0.25">
      <c r="A9" s="12"/>
      <c r="B9" s="13" t="s">
        <v>9</v>
      </c>
      <c r="C9" s="13" t="s">
        <v>10</v>
      </c>
      <c r="D9" s="13" t="s">
        <v>11</v>
      </c>
      <c r="E9" s="13" t="s">
        <v>12</v>
      </c>
      <c r="F9" s="14" t="s">
        <v>13</v>
      </c>
    </row>
    <row r="10" spans="1:6" x14ac:dyDescent="0.25">
      <c r="A10" s="12" t="s">
        <v>14</v>
      </c>
      <c r="B10" s="15"/>
      <c r="C10" s="16">
        <v>1067817831.09</v>
      </c>
      <c r="D10" s="17">
        <v>284011417.33999997</v>
      </c>
      <c r="E10" s="18">
        <v>266546518.88999999</v>
      </c>
      <c r="F10" s="19">
        <v>0.25588465707974578</v>
      </c>
    </row>
    <row r="11" spans="1:6" x14ac:dyDescent="0.25">
      <c r="A11" s="12" t="s">
        <v>15</v>
      </c>
      <c r="B11" s="15"/>
      <c r="C11" s="20">
        <v>26151160.129999999</v>
      </c>
      <c r="D11" s="17">
        <v>3661515.33</v>
      </c>
      <c r="E11" s="18">
        <v>3325361.54</v>
      </c>
      <c r="F11" s="19"/>
    </row>
    <row r="12" spans="1:6" x14ac:dyDescent="0.25">
      <c r="A12" s="12" t="s">
        <v>16</v>
      </c>
      <c r="B12" s="15"/>
      <c r="C12" s="21">
        <v>1041666670.96</v>
      </c>
      <c r="D12" s="17">
        <v>280349902.00999999</v>
      </c>
      <c r="E12" s="18">
        <v>263221157.34999999</v>
      </c>
      <c r="F12" s="19"/>
    </row>
    <row r="13" spans="1:6" x14ac:dyDescent="0.25">
      <c r="A13" s="12" t="s">
        <v>17</v>
      </c>
      <c r="B13" s="8"/>
      <c r="C13" s="21">
        <v>1041666670.96</v>
      </c>
      <c r="D13" s="17">
        <v>280349902.00999999</v>
      </c>
      <c r="E13" s="18">
        <v>263221157.35000002</v>
      </c>
      <c r="F13" s="19">
        <v>0.25269231001450337</v>
      </c>
    </row>
    <row r="14" spans="1:6" x14ac:dyDescent="0.25">
      <c r="A14" s="22" t="s">
        <v>18</v>
      </c>
      <c r="B14" s="23">
        <v>1.9E-3</v>
      </c>
      <c r="C14" s="20">
        <v>219000000</v>
      </c>
      <c r="D14" s="17">
        <v>0</v>
      </c>
      <c r="E14" s="18">
        <v>0</v>
      </c>
      <c r="F14" s="19">
        <v>0</v>
      </c>
    </row>
    <row r="15" spans="1:6" x14ac:dyDescent="0.25">
      <c r="A15" s="22" t="s">
        <v>19</v>
      </c>
      <c r="B15" s="23">
        <v>4.1999999999999997E-3</v>
      </c>
      <c r="C15" s="20">
        <v>330000000</v>
      </c>
      <c r="D15" s="17">
        <v>0</v>
      </c>
      <c r="E15" s="18">
        <v>0</v>
      </c>
      <c r="F15" s="19">
        <v>0</v>
      </c>
    </row>
    <row r="16" spans="1:6" x14ac:dyDescent="0.25">
      <c r="A16" s="22" t="s">
        <v>20</v>
      </c>
      <c r="B16" s="23">
        <v>7.1999999999999998E-3</v>
      </c>
      <c r="C16" s="20">
        <v>351000000</v>
      </c>
      <c r="D16" s="17">
        <v>138683231.05000001</v>
      </c>
      <c r="E16" s="18">
        <v>121554486.39000002</v>
      </c>
      <c r="F16" s="19">
        <v>0.34630907803418809</v>
      </c>
    </row>
    <row r="17" spans="1:6" x14ac:dyDescent="0.25">
      <c r="A17" s="22" t="s">
        <v>21</v>
      </c>
      <c r="B17" s="23">
        <v>1.34E-2</v>
      </c>
      <c r="C17" s="20">
        <v>100000000</v>
      </c>
      <c r="D17" s="17">
        <v>100000000</v>
      </c>
      <c r="E17" s="18">
        <v>100000000</v>
      </c>
      <c r="F17" s="19">
        <v>1</v>
      </c>
    </row>
    <row r="18" spans="1:6" x14ac:dyDescent="0.25">
      <c r="A18" s="22" t="s">
        <v>22</v>
      </c>
      <c r="B18" s="23">
        <v>0</v>
      </c>
      <c r="C18" s="20">
        <v>41666670.960000001</v>
      </c>
      <c r="D18" s="17">
        <v>41666670.960000001</v>
      </c>
      <c r="E18" s="18">
        <v>41666670.960000001</v>
      </c>
      <c r="F18" s="19">
        <v>1</v>
      </c>
    </row>
    <row r="19" spans="1:6" x14ac:dyDescent="0.25">
      <c r="A19" s="22"/>
      <c r="B19" s="24"/>
      <c r="C19" s="25"/>
      <c r="D19" s="25"/>
      <c r="E19" s="25"/>
      <c r="F19" s="26"/>
    </row>
    <row r="20" spans="1:6" x14ac:dyDescent="0.25">
      <c r="A20" s="22"/>
      <c r="B20" s="24"/>
      <c r="C20" s="25"/>
      <c r="D20" s="25"/>
      <c r="E20" s="25"/>
      <c r="F20" s="27"/>
    </row>
    <row r="21" spans="1:6" ht="30.75" x14ac:dyDescent="0.25">
      <c r="A21" s="22"/>
      <c r="B21" s="28" t="s">
        <v>23</v>
      </c>
      <c r="C21" s="29" t="s">
        <v>24</v>
      </c>
      <c r="D21" s="28" t="s">
        <v>25</v>
      </c>
      <c r="E21" s="28" t="s">
        <v>26</v>
      </c>
      <c r="F21" s="27"/>
    </row>
    <row r="22" spans="1:6" x14ac:dyDescent="0.25">
      <c r="A22" s="22" t="s">
        <v>18</v>
      </c>
      <c r="B22" s="17">
        <v>0</v>
      </c>
      <c r="C22" s="17">
        <v>0</v>
      </c>
      <c r="D22" s="30">
        <v>0</v>
      </c>
      <c r="E22" s="31">
        <v>0</v>
      </c>
      <c r="F22" s="27"/>
    </row>
    <row r="23" spans="1:6" x14ac:dyDescent="0.25">
      <c r="A23" s="22" t="s">
        <v>19</v>
      </c>
      <c r="B23" s="17">
        <v>0</v>
      </c>
      <c r="C23" s="17">
        <v>0</v>
      </c>
      <c r="D23" s="30">
        <v>0</v>
      </c>
      <c r="E23" s="31">
        <v>0</v>
      </c>
      <c r="F23" s="27"/>
    </row>
    <row r="24" spans="1:6" x14ac:dyDescent="0.25">
      <c r="A24" s="22" t="s">
        <v>20</v>
      </c>
      <c r="B24" s="17">
        <v>17128744.659999996</v>
      </c>
      <c r="C24" s="17">
        <v>83209.94</v>
      </c>
      <c r="D24" s="30">
        <v>48.799842336182323</v>
      </c>
      <c r="E24" s="31">
        <v>0.23706535612535612</v>
      </c>
      <c r="F24" s="27"/>
    </row>
    <row r="25" spans="1:6" x14ac:dyDescent="0.25">
      <c r="A25" s="22" t="s">
        <v>21</v>
      </c>
      <c r="B25" s="17">
        <v>0</v>
      </c>
      <c r="C25" s="17">
        <v>111666.67</v>
      </c>
      <c r="D25" s="30">
        <v>0</v>
      </c>
      <c r="E25" s="31">
        <v>1.1166666999999999</v>
      </c>
      <c r="F25" s="27"/>
    </row>
    <row r="26" spans="1:6" x14ac:dyDescent="0.25">
      <c r="A26" s="22" t="s">
        <v>22</v>
      </c>
      <c r="B26" s="17">
        <v>0</v>
      </c>
      <c r="C26" s="17">
        <v>0</v>
      </c>
      <c r="D26" s="30">
        <v>0</v>
      </c>
      <c r="E26" s="31">
        <v>0</v>
      </c>
      <c r="F26" s="27"/>
    </row>
    <row r="27" spans="1:6" ht="16.5" thickBot="1" x14ac:dyDescent="0.3">
      <c r="A27" s="12" t="s">
        <v>27</v>
      </c>
      <c r="B27" s="32">
        <v>17128744.659999996</v>
      </c>
      <c r="C27" s="32">
        <v>194876.61</v>
      </c>
      <c r="D27" s="33"/>
      <c r="E27" s="25"/>
      <c r="F27" s="27"/>
    </row>
    <row r="28" spans="1:6" x14ac:dyDescent="0.25">
      <c r="B28" s="34"/>
      <c r="C28" s="34"/>
      <c r="D28" s="35"/>
      <c r="E28" s="34"/>
      <c r="F28" s="36"/>
    </row>
    <row r="29" spans="1:6" x14ac:dyDescent="0.25">
      <c r="A29" s="37"/>
      <c r="B29" s="38"/>
      <c r="C29" s="34"/>
      <c r="D29" s="34"/>
      <c r="E29" s="34"/>
      <c r="F29" s="36"/>
    </row>
    <row r="30" spans="1:6" x14ac:dyDescent="0.25">
      <c r="A30" s="2" t="s">
        <v>28</v>
      </c>
      <c r="E30" s="39"/>
    </row>
    <row r="31" spans="1:6" x14ac:dyDescent="0.25">
      <c r="E31" s="39"/>
      <c r="F31" s="40"/>
    </row>
    <row r="32" spans="1:6" x14ac:dyDescent="0.25">
      <c r="A32" s="37" t="s">
        <v>29</v>
      </c>
      <c r="F32" s="40"/>
    </row>
    <row r="33" spans="1:6" x14ac:dyDescent="0.25">
      <c r="A33" s="41" t="s">
        <v>30</v>
      </c>
      <c r="E33" s="42">
        <v>770996.94</v>
      </c>
      <c r="F33" s="43"/>
    </row>
    <row r="34" spans="1:6" x14ac:dyDescent="0.25">
      <c r="A34" s="41" t="s">
        <v>31</v>
      </c>
      <c r="E34" s="44">
        <v>0</v>
      </c>
      <c r="F34" s="43"/>
    </row>
    <row r="35" spans="1:6" x14ac:dyDescent="0.25">
      <c r="A35" s="37" t="s">
        <v>32</v>
      </c>
      <c r="E35" s="42">
        <v>770996.94</v>
      </c>
      <c r="F35" s="43"/>
    </row>
    <row r="36" spans="1:6" x14ac:dyDescent="0.25">
      <c r="E36" s="45"/>
      <c r="F36" s="43"/>
    </row>
    <row r="37" spans="1:6" x14ac:dyDescent="0.25">
      <c r="A37" s="37" t="s">
        <v>33</v>
      </c>
      <c r="E37" s="45"/>
      <c r="F37" s="43"/>
    </row>
    <row r="38" spans="1:6" x14ac:dyDescent="0.25">
      <c r="A38" s="41" t="s">
        <v>34</v>
      </c>
      <c r="E38" s="42">
        <v>17209073.949999999</v>
      </c>
      <c r="F38" s="43"/>
    </row>
    <row r="39" spans="1:6" x14ac:dyDescent="0.25">
      <c r="A39" s="41" t="s">
        <v>35</v>
      </c>
      <c r="E39" s="44">
        <v>0</v>
      </c>
      <c r="F39" s="43"/>
    </row>
    <row r="40" spans="1:6" x14ac:dyDescent="0.25">
      <c r="A40" s="37" t="s">
        <v>36</v>
      </c>
      <c r="E40" s="42">
        <v>17209073.949999999</v>
      </c>
      <c r="F40" s="43"/>
    </row>
    <row r="41" spans="1:6" x14ac:dyDescent="0.25">
      <c r="A41" s="41"/>
      <c r="E41" s="46"/>
      <c r="F41" s="43"/>
    </row>
    <row r="42" spans="1:6" x14ac:dyDescent="0.25">
      <c r="A42" s="37" t="s">
        <v>37</v>
      </c>
      <c r="E42" s="42">
        <v>82881.27</v>
      </c>
      <c r="F42" s="43"/>
    </row>
    <row r="43" spans="1:6" x14ac:dyDescent="0.25">
      <c r="A43" s="37" t="s">
        <v>38</v>
      </c>
      <c r="E43" s="42">
        <v>74921.41</v>
      </c>
      <c r="F43" s="43"/>
    </row>
    <row r="44" spans="1:6" x14ac:dyDescent="0.25">
      <c r="A44" s="37"/>
      <c r="E44" s="47"/>
      <c r="F44" s="43"/>
    </row>
    <row r="45" spans="1:6" ht="16.5" thickBot="1" x14ac:dyDescent="0.3">
      <c r="A45" s="2" t="s">
        <v>39</v>
      </c>
      <c r="E45" s="48">
        <v>18137873.57</v>
      </c>
      <c r="F45" s="43"/>
    </row>
    <row r="46" spans="1:6" ht="16.5" thickTop="1" x14ac:dyDescent="0.25">
      <c r="E46" s="49"/>
      <c r="F46" s="43"/>
    </row>
    <row r="47" spans="1:6" x14ac:dyDescent="0.25">
      <c r="A47" s="2" t="s">
        <v>40</v>
      </c>
      <c r="D47" s="50"/>
      <c r="E47" s="51"/>
      <c r="F47" s="43"/>
    </row>
    <row r="48" spans="1:6" x14ac:dyDescent="0.25">
      <c r="D48" s="52" t="s">
        <v>41</v>
      </c>
      <c r="E48" s="52" t="s">
        <v>42</v>
      </c>
      <c r="F48" s="43"/>
    </row>
    <row r="49" spans="1:6" x14ac:dyDescent="0.25">
      <c r="A49" s="37" t="s">
        <v>43</v>
      </c>
      <c r="D49" s="53">
        <v>27295</v>
      </c>
      <c r="E49" s="47">
        <v>280349902.00999999</v>
      </c>
      <c r="F49" s="43"/>
    </row>
    <row r="50" spans="1:6" x14ac:dyDescent="0.25">
      <c r="A50" s="37" t="s">
        <v>44</v>
      </c>
      <c r="D50" s="54"/>
      <c r="E50" s="44">
        <v>17128744.659999996</v>
      </c>
      <c r="F50" s="43"/>
    </row>
    <row r="51" spans="1:6" x14ac:dyDescent="0.25">
      <c r="A51" s="37"/>
      <c r="D51" s="55">
        <v>26393</v>
      </c>
      <c r="E51" s="56">
        <v>263221157.34999999</v>
      </c>
      <c r="F51" s="43"/>
    </row>
    <row r="52" spans="1:6" x14ac:dyDescent="0.25">
      <c r="F52" s="43"/>
    </row>
    <row r="53" spans="1:6" x14ac:dyDescent="0.25">
      <c r="A53" s="2" t="s">
        <v>45</v>
      </c>
      <c r="E53" s="50"/>
      <c r="F53" s="43"/>
    </row>
    <row r="54" spans="1:6" x14ac:dyDescent="0.25">
      <c r="F54" s="43"/>
    </row>
    <row r="55" spans="1:6" x14ac:dyDescent="0.25">
      <c r="A55" s="37" t="s">
        <v>39</v>
      </c>
      <c r="E55" s="57">
        <v>18137873.57</v>
      </c>
      <c r="F55" s="43"/>
    </row>
    <row r="56" spans="1:6" x14ac:dyDescent="0.25">
      <c r="A56" s="37" t="s">
        <v>46</v>
      </c>
      <c r="E56" s="57">
        <v>0</v>
      </c>
      <c r="F56" s="43"/>
    </row>
    <row r="57" spans="1:6" x14ac:dyDescent="0.25">
      <c r="A57" s="37" t="s">
        <v>47</v>
      </c>
      <c r="E57" s="58">
        <v>18137873.57</v>
      </c>
      <c r="F57" s="43"/>
    </row>
    <row r="58" spans="1:6" x14ac:dyDescent="0.25">
      <c r="F58" s="43"/>
    </row>
    <row r="59" spans="1:6" x14ac:dyDescent="0.25">
      <c r="A59" s="37" t="s">
        <v>48</v>
      </c>
      <c r="E59" s="34">
        <v>112241.94</v>
      </c>
      <c r="F59" s="43"/>
    </row>
    <row r="60" spans="1:6" x14ac:dyDescent="0.25">
      <c r="F60" s="43"/>
    </row>
    <row r="61" spans="1:6" x14ac:dyDescent="0.25">
      <c r="A61" s="37" t="s">
        <v>49</v>
      </c>
      <c r="F61" s="43"/>
    </row>
    <row r="62" spans="1:6" x14ac:dyDescent="0.25">
      <c r="A62" s="41" t="s">
        <v>50</v>
      </c>
      <c r="E62" s="57">
        <v>236676.18</v>
      </c>
      <c r="F62" s="43"/>
    </row>
    <row r="63" spans="1:6" x14ac:dyDescent="0.25">
      <c r="A63" s="41" t="s">
        <v>51</v>
      </c>
      <c r="E63" s="57">
        <v>236676.18</v>
      </c>
      <c r="F63" s="43"/>
    </row>
    <row r="64" spans="1:6" x14ac:dyDescent="0.25">
      <c r="A64" s="41" t="s">
        <v>52</v>
      </c>
      <c r="E64" s="58">
        <v>0</v>
      </c>
      <c r="F64" s="43"/>
    </row>
    <row r="65" spans="1:6" x14ac:dyDescent="0.25">
      <c r="F65" s="43"/>
    </row>
    <row r="66" spans="1:6" x14ac:dyDescent="0.25">
      <c r="A66" s="37" t="s">
        <v>53</v>
      </c>
      <c r="F66" s="43"/>
    </row>
    <row r="67" spans="1:6" x14ac:dyDescent="0.25">
      <c r="A67" s="41" t="s">
        <v>54</v>
      </c>
      <c r="F67" s="43"/>
    </row>
    <row r="68" spans="1:6" x14ac:dyDescent="0.25">
      <c r="A68" s="59" t="s">
        <v>55</v>
      </c>
      <c r="E68" s="57">
        <v>0</v>
      </c>
      <c r="F68" s="43"/>
    </row>
    <row r="69" spans="1:6" x14ac:dyDescent="0.25">
      <c r="A69" s="59" t="s">
        <v>56</v>
      </c>
      <c r="E69" s="57">
        <v>0</v>
      </c>
      <c r="F69" s="43"/>
    </row>
    <row r="70" spans="1:6" x14ac:dyDescent="0.25">
      <c r="A70" s="59" t="s">
        <v>57</v>
      </c>
      <c r="E70" s="57">
        <v>0</v>
      </c>
      <c r="F70" s="43"/>
    </row>
    <row r="71" spans="1:6" x14ac:dyDescent="0.25">
      <c r="A71" s="59"/>
      <c r="E71" s="57"/>
      <c r="F71" s="43"/>
    </row>
    <row r="72" spans="1:6" x14ac:dyDescent="0.25">
      <c r="A72" s="59" t="s">
        <v>58</v>
      </c>
      <c r="E72" s="57">
        <v>0</v>
      </c>
      <c r="F72" s="43"/>
    </row>
    <row r="73" spans="1:6" x14ac:dyDescent="0.25">
      <c r="A73" s="59" t="s">
        <v>59</v>
      </c>
      <c r="E73" s="57">
        <v>0</v>
      </c>
      <c r="F73" s="43"/>
    </row>
    <row r="74" spans="1:6" x14ac:dyDescent="0.25">
      <c r="F74" s="43"/>
    </row>
    <row r="75" spans="1:6" x14ac:dyDescent="0.25">
      <c r="A75" s="41" t="s">
        <v>60</v>
      </c>
      <c r="F75" s="43"/>
    </row>
    <row r="76" spans="1:6" x14ac:dyDescent="0.25">
      <c r="A76" s="59" t="s">
        <v>61</v>
      </c>
      <c r="E76" s="57">
        <v>0</v>
      </c>
      <c r="F76" s="43"/>
    </row>
    <row r="77" spans="1:6" x14ac:dyDescent="0.25">
      <c r="A77" s="59" t="s">
        <v>62</v>
      </c>
      <c r="E77" s="57">
        <v>0</v>
      </c>
      <c r="F77" s="43"/>
    </row>
    <row r="78" spans="1:6" x14ac:dyDescent="0.25">
      <c r="A78" s="59" t="s">
        <v>63</v>
      </c>
      <c r="E78" s="57">
        <v>0</v>
      </c>
      <c r="F78" s="43"/>
    </row>
    <row r="79" spans="1:6" x14ac:dyDescent="0.25">
      <c r="A79" s="59"/>
      <c r="E79" s="57"/>
      <c r="F79" s="43"/>
    </row>
    <row r="80" spans="1:6" x14ac:dyDescent="0.25">
      <c r="A80" s="59" t="s">
        <v>64</v>
      </c>
      <c r="E80" s="57">
        <v>0</v>
      </c>
      <c r="F80" s="43"/>
    </row>
    <row r="81" spans="1:6" x14ac:dyDescent="0.25">
      <c r="A81" s="59" t="s">
        <v>65</v>
      </c>
      <c r="E81" s="57">
        <v>0</v>
      </c>
      <c r="F81" s="43"/>
    </row>
    <row r="82" spans="1:6" x14ac:dyDescent="0.25">
      <c r="A82" s="59"/>
      <c r="F82" s="43"/>
    </row>
    <row r="83" spans="1:6" x14ac:dyDescent="0.25">
      <c r="A83" s="41" t="s">
        <v>66</v>
      </c>
      <c r="F83" s="43"/>
    </row>
    <row r="84" spans="1:6" x14ac:dyDescent="0.25">
      <c r="A84" s="59" t="s">
        <v>67</v>
      </c>
      <c r="E84" s="57">
        <v>0</v>
      </c>
      <c r="F84" s="43"/>
    </row>
    <row r="85" spans="1:6" x14ac:dyDescent="0.25">
      <c r="A85" s="59" t="s">
        <v>68</v>
      </c>
      <c r="E85" s="57">
        <v>0</v>
      </c>
      <c r="F85" s="43"/>
    </row>
    <row r="86" spans="1:6" x14ac:dyDescent="0.25">
      <c r="A86" s="59" t="s">
        <v>69</v>
      </c>
      <c r="E86" s="57">
        <v>83209.94</v>
      </c>
      <c r="F86" s="43"/>
    </row>
    <row r="87" spans="1:6" x14ac:dyDescent="0.25">
      <c r="A87" s="59"/>
      <c r="E87" s="57"/>
      <c r="F87" s="43"/>
    </row>
    <row r="88" spans="1:6" x14ac:dyDescent="0.25">
      <c r="A88" s="59" t="s">
        <v>70</v>
      </c>
      <c r="E88" s="57">
        <v>83209.94</v>
      </c>
      <c r="F88" s="43"/>
    </row>
    <row r="89" spans="1:6" x14ac:dyDescent="0.25">
      <c r="A89" s="59" t="s">
        <v>71</v>
      </c>
      <c r="E89" s="57">
        <v>0</v>
      </c>
      <c r="F89" s="43"/>
    </row>
    <row r="90" spans="1:6" x14ac:dyDescent="0.25">
      <c r="F90" s="43"/>
    </row>
    <row r="91" spans="1:6" x14ac:dyDescent="0.25">
      <c r="A91" s="41" t="s">
        <v>72</v>
      </c>
      <c r="F91" s="43"/>
    </row>
    <row r="92" spans="1:6" x14ac:dyDescent="0.25">
      <c r="A92" s="59" t="s">
        <v>73</v>
      </c>
      <c r="E92" s="57">
        <v>0</v>
      </c>
      <c r="F92" s="43"/>
    </row>
    <row r="93" spans="1:6" x14ac:dyDescent="0.25">
      <c r="A93" s="59" t="s">
        <v>74</v>
      </c>
      <c r="E93" s="57">
        <v>0</v>
      </c>
      <c r="F93" s="43"/>
    </row>
    <row r="94" spans="1:6" x14ac:dyDescent="0.25">
      <c r="A94" s="59" t="s">
        <v>75</v>
      </c>
      <c r="E94" s="57">
        <v>111666.67</v>
      </c>
      <c r="F94" s="43"/>
    </row>
    <row r="95" spans="1:6" x14ac:dyDescent="0.25">
      <c r="A95" s="59"/>
      <c r="E95" s="57"/>
      <c r="F95" s="43"/>
    </row>
    <row r="96" spans="1:6" x14ac:dyDescent="0.25">
      <c r="A96" s="59" t="s">
        <v>76</v>
      </c>
      <c r="E96" s="57">
        <v>111666.67</v>
      </c>
      <c r="F96" s="43"/>
    </row>
    <row r="97" spans="1:6" x14ac:dyDescent="0.25">
      <c r="A97" s="59" t="s">
        <v>77</v>
      </c>
      <c r="E97" s="57">
        <v>0</v>
      </c>
      <c r="F97" s="43"/>
    </row>
    <row r="98" spans="1:6" x14ac:dyDescent="0.25">
      <c r="A98" s="59"/>
      <c r="E98" s="34"/>
      <c r="F98" s="43"/>
    </row>
    <row r="99" spans="1:6" x14ac:dyDescent="0.25">
      <c r="A99" s="41" t="s">
        <v>78</v>
      </c>
      <c r="F99" s="43"/>
    </row>
    <row r="100" spans="1:6" x14ac:dyDescent="0.25">
      <c r="A100" s="59" t="s">
        <v>79</v>
      </c>
      <c r="E100" s="58">
        <v>194876.61</v>
      </c>
      <c r="F100" s="43"/>
    </row>
    <row r="101" spans="1:6" x14ac:dyDescent="0.25">
      <c r="A101" s="59" t="s">
        <v>80</v>
      </c>
      <c r="E101" s="58">
        <v>194876.61</v>
      </c>
      <c r="F101" s="43"/>
    </row>
    <row r="102" spans="1:6" x14ac:dyDescent="0.25">
      <c r="A102" s="59" t="s">
        <v>81</v>
      </c>
      <c r="E102" s="58">
        <v>0</v>
      </c>
      <c r="F102" s="43"/>
    </row>
    <row r="103" spans="1:6" x14ac:dyDescent="0.25">
      <c r="A103" s="59" t="s">
        <v>82</v>
      </c>
      <c r="E103" s="58">
        <v>0</v>
      </c>
      <c r="F103" s="43"/>
    </row>
    <row r="104" spans="1:6" x14ac:dyDescent="0.25">
      <c r="F104" s="43"/>
    </row>
    <row r="105" spans="1:6" x14ac:dyDescent="0.25">
      <c r="A105" s="37" t="s">
        <v>83</v>
      </c>
      <c r="E105" s="60">
        <v>17594078.838883333</v>
      </c>
      <c r="F105" s="43"/>
    </row>
    <row r="106" spans="1:6" x14ac:dyDescent="0.25">
      <c r="A106" s="41"/>
      <c r="F106" s="43"/>
    </row>
    <row r="107" spans="1:6" x14ac:dyDescent="0.25">
      <c r="A107" s="37" t="s">
        <v>84</v>
      </c>
      <c r="E107" s="61">
        <v>17128744.659999996</v>
      </c>
      <c r="F107" s="43"/>
    </row>
    <row r="108" spans="1:6" x14ac:dyDescent="0.25">
      <c r="A108" s="37"/>
      <c r="F108" s="43"/>
    </row>
    <row r="109" spans="1:6" x14ac:dyDescent="0.25">
      <c r="A109" s="41" t="s">
        <v>85</v>
      </c>
      <c r="E109" s="57">
        <v>0</v>
      </c>
      <c r="F109" s="43"/>
    </row>
    <row r="110" spans="1:6" x14ac:dyDescent="0.25">
      <c r="A110" s="41" t="s">
        <v>86</v>
      </c>
      <c r="E110" s="62">
        <v>17128744.659999996</v>
      </c>
      <c r="F110" s="43"/>
    </row>
    <row r="111" spans="1:6" x14ac:dyDescent="0.25">
      <c r="A111" s="41" t="s">
        <v>87</v>
      </c>
      <c r="E111" s="58">
        <v>0</v>
      </c>
      <c r="F111" s="43"/>
    </row>
    <row r="112" spans="1:6" x14ac:dyDescent="0.25">
      <c r="A112" s="41"/>
      <c r="E112" s="60"/>
      <c r="F112" s="43"/>
    </row>
    <row r="113" spans="1:6" x14ac:dyDescent="0.25">
      <c r="A113" s="37" t="s">
        <v>88</v>
      </c>
      <c r="E113" s="58">
        <v>0</v>
      </c>
      <c r="F113" s="43"/>
    </row>
    <row r="114" spans="1:6" x14ac:dyDescent="0.25">
      <c r="A114" s="37"/>
      <c r="E114" s="63"/>
      <c r="F114" s="43"/>
    </row>
    <row r="115" spans="1:6" x14ac:dyDescent="0.25">
      <c r="A115" s="41" t="s">
        <v>89</v>
      </c>
      <c r="E115" s="57">
        <v>0</v>
      </c>
      <c r="F115" s="43"/>
    </row>
    <row r="116" spans="1:6" x14ac:dyDescent="0.25">
      <c r="A116" s="41" t="s">
        <v>90</v>
      </c>
      <c r="E116" s="58">
        <v>0</v>
      </c>
      <c r="F116" s="43"/>
    </row>
    <row r="117" spans="1:6" x14ac:dyDescent="0.25">
      <c r="A117" s="41" t="s">
        <v>91</v>
      </c>
      <c r="E117" s="58">
        <v>0</v>
      </c>
      <c r="F117" s="43"/>
    </row>
    <row r="118" spans="1:6" x14ac:dyDescent="0.25">
      <c r="A118" s="41"/>
      <c r="E118" s="60"/>
      <c r="F118" s="43"/>
    </row>
    <row r="119" spans="1:6" x14ac:dyDescent="0.25">
      <c r="A119" s="37" t="s">
        <v>92</v>
      </c>
      <c r="E119" s="58">
        <v>465334.17888333648</v>
      </c>
      <c r="F119" s="43"/>
    </row>
    <row r="120" spans="1:6" x14ac:dyDescent="0.25">
      <c r="A120" s="41" t="s">
        <v>93</v>
      </c>
      <c r="E120" s="57">
        <v>0</v>
      </c>
      <c r="F120" s="43"/>
    </row>
    <row r="121" spans="1:6" x14ac:dyDescent="0.25">
      <c r="A121" s="37" t="s">
        <v>94</v>
      </c>
      <c r="E121" s="58">
        <v>465334.17888333648</v>
      </c>
      <c r="F121" s="43"/>
    </row>
    <row r="122" spans="1:6" x14ac:dyDescent="0.25">
      <c r="F122" s="43"/>
    </row>
    <row r="123" spans="1:6" x14ac:dyDescent="0.25">
      <c r="A123" s="2" t="s">
        <v>95</v>
      </c>
      <c r="F123" s="43"/>
    </row>
    <row r="124" spans="1:6" x14ac:dyDescent="0.25">
      <c r="F124" s="43"/>
    </row>
    <row r="125" spans="1:6" x14ac:dyDescent="0.25">
      <c r="A125" s="37" t="s">
        <v>96</v>
      </c>
      <c r="E125" s="57">
        <v>0</v>
      </c>
      <c r="F125" s="43"/>
    </row>
    <row r="126" spans="1:6" x14ac:dyDescent="0.25">
      <c r="A126" s="37" t="s">
        <v>97</v>
      </c>
      <c r="E126" s="64">
        <v>0</v>
      </c>
      <c r="F126" s="43"/>
    </row>
    <row r="127" spans="1:6" x14ac:dyDescent="0.25">
      <c r="A127" s="37" t="s">
        <v>98</v>
      </c>
      <c r="E127" s="58">
        <v>0</v>
      </c>
      <c r="F127" s="43"/>
    </row>
    <row r="128" spans="1:6" x14ac:dyDescent="0.25">
      <c r="A128" s="37"/>
      <c r="E128" s="60"/>
      <c r="F128" s="43"/>
    </row>
    <row r="129" spans="1:6" x14ac:dyDescent="0.25">
      <c r="A129" s="37"/>
      <c r="E129" s="60"/>
      <c r="F129" s="43"/>
    </row>
    <row r="130" spans="1:6" x14ac:dyDescent="0.25">
      <c r="F130" s="43"/>
    </row>
    <row r="131" spans="1:6" x14ac:dyDescent="0.25">
      <c r="A131" s="2" t="s">
        <v>99</v>
      </c>
      <c r="F131" s="43"/>
    </row>
    <row r="132" spans="1:6" x14ac:dyDescent="0.25">
      <c r="F132" s="43"/>
    </row>
    <row r="133" spans="1:6" x14ac:dyDescent="0.25">
      <c r="A133" s="37" t="s">
        <v>100</v>
      </c>
      <c r="E133" s="58">
        <v>2604166.67</v>
      </c>
      <c r="F133" s="43"/>
    </row>
    <row r="134" spans="1:6" x14ac:dyDescent="0.25">
      <c r="A134" s="37" t="s">
        <v>101</v>
      </c>
      <c r="E134" s="58">
        <v>2604166.67</v>
      </c>
      <c r="F134" s="65"/>
    </row>
    <row r="135" spans="1:6" x14ac:dyDescent="0.25">
      <c r="A135" s="37" t="s">
        <v>102</v>
      </c>
      <c r="E135" s="57">
        <v>2604166.67</v>
      </c>
      <c r="F135" s="43"/>
    </row>
    <row r="136" spans="1:6" x14ac:dyDescent="0.25">
      <c r="A136" s="66" t="s">
        <v>103</v>
      </c>
      <c r="B136" s="66"/>
      <c r="C136" s="66"/>
      <c r="D136" s="66"/>
      <c r="E136" s="57">
        <v>0</v>
      </c>
    </row>
    <row r="137" spans="1:6" x14ac:dyDescent="0.25">
      <c r="A137" s="37" t="s">
        <v>104</v>
      </c>
      <c r="E137" s="58">
        <v>2604166.67</v>
      </c>
      <c r="F137" s="43"/>
    </row>
    <row r="138" spans="1:6" x14ac:dyDescent="0.25">
      <c r="F138" s="43"/>
    </row>
    <row r="139" spans="1:6" x14ac:dyDescent="0.25">
      <c r="A139" s="37" t="s">
        <v>105</v>
      </c>
      <c r="D139" s="67"/>
      <c r="E139" s="60">
        <v>2604166.67</v>
      </c>
      <c r="F139" s="43"/>
    </row>
    <row r="140" spans="1:6" x14ac:dyDescent="0.25">
      <c r="F140" s="43"/>
    </row>
    <row r="141" spans="1:6" x14ac:dyDescent="0.25">
      <c r="A141" s="2" t="s">
        <v>106</v>
      </c>
      <c r="F141" s="43"/>
    </row>
    <row r="142" spans="1:6" x14ac:dyDescent="0.25">
      <c r="F142" s="43"/>
    </row>
    <row r="143" spans="1:6" x14ac:dyDescent="0.25">
      <c r="A143" s="37" t="s">
        <v>107</v>
      </c>
      <c r="E143" s="68">
        <v>3.1251816799999999E-2</v>
      </c>
      <c r="F143" s="43"/>
    </row>
    <row r="144" spans="1:6" x14ac:dyDescent="0.25">
      <c r="A144" s="37" t="s">
        <v>108</v>
      </c>
      <c r="E144" s="69">
        <v>28.928542</v>
      </c>
      <c r="F144" s="43"/>
    </row>
    <row r="145" spans="1:6" x14ac:dyDescent="0.25">
      <c r="F145" s="43"/>
    </row>
    <row r="146" spans="1:6" x14ac:dyDescent="0.25">
      <c r="D146" s="52" t="s">
        <v>42</v>
      </c>
      <c r="E146" s="52" t="s">
        <v>41</v>
      </c>
      <c r="F146" s="43"/>
    </row>
    <row r="147" spans="1:6" x14ac:dyDescent="0.25">
      <c r="A147" s="37" t="s">
        <v>109</v>
      </c>
      <c r="D147" s="58">
        <v>255824.5</v>
      </c>
      <c r="E147" s="2">
        <v>17</v>
      </c>
      <c r="F147" s="70"/>
    </row>
    <row r="148" spans="1:6" x14ac:dyDescent="0.25">
      <c r="A148" s="37" t="s">
        <v>110</v>
      </c>
      <c r="D148" s="64">
        <v>82881.27</v>
      </c>
      <c r="F148" s="43"/>
    </row>
    <row r="149" spans="1:6" x14ac:dyDescent="0.25">
      <c r="A149" s="2" t="s">
        <v>111</v>
      </c>
      <c r="D149" s="60">
        <v>172943.22999999998</v>
      </c>
    </row>
    <row r="150" spans="1:6" x14ac:dyDescent="0.25">
      <c r="A150" s="37" t="s">
        <v>112</v>
      </c>
      <c r="D150" s="58">
        <v>284011417.33999997</v>
      </c>
      <c r="F150" s="70"/>
    </row>
    <row r="151" spans="1:6" x14ac:dyDescent="0.25">
      <c r="F151" s="70"/>
    </row>
    <row r="152" spans="1:6" x14ac:dyDescent="0.25">
      <c r="A152" s="37" t="s">
        <v>113</v>
      </c>
      <c r="D152" s="71">
        <v>1.789045E-4</v>
      </c>
      <c r="F152" s="70"/>
    </row>
    <row r="153" spans="1:6" x14ac:dyDescent="0.25">
      <c r="A153" s="37" t="s">
        <v>114</v>
      </c>
      <c r="D153" s="71">
        <v>-1.7488320999999999E-3</v>
      </c>
      <c r="F153" s="70"/>
    </row>
    <row r="154" spans="1:6" x14ac:dyDescent="0.25">
      <c r="A154" s="37" t="s">
        <v>115</v>
      </c>
      <c r="D154" s="71">
        <v>-1.6034040999999999E-3</v>
      </c>
      <c r="F154" s="70"/>
    </row>
    <row r="155" spans="1:6" x14ac:dyDescent="0.25">
      <c r="A155" s="37" t="s">
        <v>116</v>
      </c>
      <c r="D155" s="71">
        <v>7.3071666605415489E-3</v>
      </c>
      <c r="F155" s="43"/>
    </row>
    <row r="156" spans="1:6" x14ac:dyDescent="0.25">
      <c r="A156" s="37" t="s">
        <v>117</v>
      </c>
      <c r="D156" s="68">
        <v>1.0334587401353873E-3</v>
      </c>
      <c r="F156" s="43"/>
    </row>
    <row r="157" spans="1:6" x14ac:dyDescent="0.25">
      <c r="A157" s="37"/>
      <c r="F157" s="43"/>
    </row>
    <row r="158" spans="1:6" x14ac:dyDescent="0.25">
      <c r="A158" s="37" t="s">
        <v>118</v>
      </c>
      <c r="D158" s="60">
        <v>4358367.41</v>
      </c>
      <c r="F158" s="43"/>
    </row>
    <row r="159" spans="1:6" x14ac:dyDescent="0.25">
      <c r="A159" s="37"/>
      <c r="F159" s="43"/>
    </row>
    <row r="160" spans="1:6" ht="30.75" x14ac:dyDescent="0.25">
      <c r="A160" s="37" t="s">
        <v>119</v>
      </c>
      <c r="D160" s="52" t="s">
        <v>42</v>
      </c>
      <c r="E160" s="52" t="s">
        <v>41</v>
      </c>
      <c r="F160" s="72" t="s">
        <v>120</v>
      </c>
    </row>
    <row r="161" spans="1:6" x14ac:dyDescent="0.25">
      <c r="A161" s="41" t="s">
        <v>121</v>
      </c>
      <c r="D161" s="57">
        <v>2176198.06</v>
      </c>
      <c r="E161" s="73">
        <v>207</v>
      </c>
      <c r="F161" s="74">
        <v>8.1644212389736237E-3</v>
      </c>
    </row>
    <row r="162" spans="1:6" x14ac:dyDescent="0.25">
      <c r="A162" s="41" t="s">
        <v>122</v>
      </c>
      <c r="D162" s="57">
        <v>615506.16</v>
      </c>
      <c r="E162" s="73">
        <v>56</v>
      </c>
      <c r="F162" s="74">
        <v>2.3091885144972042E-3</v>
      </c>
    </row>
    <row r="163" spans="1:6" x14ac:dyDescent="0.25">
      <c r="A163" s="41" t="s">
        <v>123</v>
      </c>
      <c r="D163" s="57">
        <v>73450.64</v>
      </c>
      <c r="E163" s="73">
        <v>7</v>
      </c>
      <c r="F163" s="74">
        <v>2.755640565327062E-4</v>
      </c>
    </row>
    <row r="164" spans="1:6" x14ac:dyDescent="0.25">
      <c r="A164" s="41" t="s">
        <v>124</v>
      </c>
      <c r="D164" s="75">
        <v>0</v>
      </c>
      <c r="E164" s="76">
        <v>0</v>
      </c>
      <c r="F164" s="77">
        <v>0</v>
      </c>
    </row>
    <row r="165" spans="1:6" x14ac:dyDescent="0.25">
      <c r="A165" s="37" t="s">
        <v>125</v>
      </c>
      <c r="D165" s="57">
        <v>2865154.8600000003</v>
      </c>
      <c r="E165" s="73">
        <v>270</v>
      </c>
      <c r="F165" s="78">
        <v>1.0749173810003534E-2</v>
      </c>
    </row>
    <row r="166" spans="1:6" x14ac:dyDescent="0.25">
      <c r="D166" s="71"/>
      <c r="E166" s="71"/>
      <c r="F166" s="70"/>
    </row>
    <row r="167" spans="1:6" x14ac:dyDescent="0.25">
      <c r="A167" s="37"/>
      <c r="D167" s="79"/>
      <c r="E167" s="79"/>
      <c r="F167" s="70"/>
    </row>
    <row r="168" spans="1:6" x14ac:dyDescent="0.25">
      <c r="A168" s="37" t="s">
        <v>126</v>
      </c>
      <c r="F168" s="70"/>
    </row>
    <row r="169" spans="1:6" x14ac:dyDescent="0.25">
      <c r="A169" s="37" t="s">
        <v>127</v>
      </c>
      <c r="D169" s="71">
        <v>1.5934130999999999E-3</v>
      </c>
      <c r="E169" s="71">
        <v>1.5570395E-3</v>
      </c>
      <c r="F169" s="70"/>
    </row>
    <row r="170" spans="1:6" x14ac:dyDescent="0.25">
      <c r="A170" s="37" t="s">
        <v>128</v>
      </c>
      <c r="D170" s="71">
        <v>2.0775648999999999E-3</v>
      </c>
      <c r="E170" s="71">
        <v>1.9212979000000001E-3</v>
      </c>
      <c r="F170" s="70"/>
    </row>
    <row r="171" spans="1:6" x14ac:dyDescent="0.25">
      <c r="A171" s="37" t="s">
        <v>129</v>
      </c>
      <c r="D171" s="71">
        <v>2.8599326000000001E-3</v>
      </c>
      <c r="E171" s="71">
        <v>2.7111192999999998E-3</v>
      </c>
      <c r="F171" s="70"/>
    </row>
    <row r="172" spans="1:6" x14ac:dyDescent="0.25">
      <c r="A172" s="37" t="s">
        <v>130</v>
      </c>
      <c r="D172" s="71">
        <v>2.5847525710299105E-3</v>
      </c>
      <c r="E172" s="71">
        <v>2.3869965521160913E-3</v>
      </c>
      <c r="F172" s="43"/>
    </row>
    <row r="173" spans="1:6" x14ac:dyDescent="0.25">
      <c r="A173" s="37" t="s">
        <v>131</v>
      </c>
      <c r="D173" s="71">
        <v>2.2789157927574776E-3</v>
      </c>
      <c r="E173" s="71">
        <v>2.1441133130290228E-3</v>
      </c>
      <c r="F173" s="43"/>
    </row>
    <row r="174" spans="1:6" x14ac:dyDescent="0.25">
      <c r="F174" s="43"/>
    </row>
    <row r="175" spans="1:6" x14ac:dyDescent="0.25">
      <c r="A175" s="2" t="s">
        <v>132</v>
      </c>
      <c r="F175" s="43"/>
    </row>
    <row r="176" spans="1:6" x14ac:dyDescent="0.25">
      <c r="F176" s="43"/>
    </row>
    <row r="177" spans="1:6" x14ac:dyDescent="0.25">
      <c r="A177" s="37" t="s">
        <v>133</v>
      </c>
      <c r="F177" s="43"/>
    </row>
    <row r="178" spans="1:6" x14ac:dyDescent="0.25">
      <c r="A178" s="37" t="s">
        <v>134</v>
      </c>
      <c r="E178" s="45"/>
      <c r="F178" s="43"/>
    </row>
    <row r="179" spans="1:6" x14ac:dyDescent="0.25">
      <c r="A179" s="37" t="s">
        <v>135</v>
      </c>
      <c r="E179" s="80" t="s">
        <v>136</v>
      </c>
      <c r="F179" s="43"/>
    </row>
    <row r="180" spans="1:6" x14ac:dyDescent="0.25">
      <c r="A180" s="37"/>
      <c r="E180" s="80"/>
      <c r="F180" s="43"/>
    </row>
    <row r="181" spans="1:6" x14ac:dyDescent="0.25">
      <c r="A181" s="37" t="s">
        <v>137</v>
      </c>
      <c r="E181" s="63"/>
      <c r="F181" s="43"/>
    </row>
    <row r="182" spans="1:6" x14ac:dyDescent="0.25">
      <c r="A182" s="37" t="s">
        <v>138</v>
      </c>
      <c r="E182" s="63"/>
      <c r="F182" s="43"/>
    </row>
    <row r="183" spans="1:6" x14ac:dyDescent="0.25">
      <c r="A183" s="37" t="s">
        <v>139</v>
      </c>
      <c r="E183" s="80"/>
      <c r="F183" s="43"/>
    </row>
    <row r="184" spans="1:6" x14ac:dyDescent="0.25">
      <c r="A184" s="37" t="s">
        <v>140</v>
      </c>
      <c r="E184" s="80" t="s">
        <v>136</v>
      </c>
      <c r="F184" s="43"/>
    </row>
    <row r="185" spans="1:6" x14ac:dyDescent="0.25">
      <c r="A185" s="37"/>
      <c r="E185" s="63"/>
      <c r="F185" s="43"/>
    </row>
    <row r="186" spans="1:6" x14ac:dyDescent="0.25">
      <c r="A186" s="37" t="s">
        <v>141</v>
      </c>
      <c r="E186" s="63"/>
      <c r="F186" s="43"/>
    </row>
    <row r="187" spans="1:6" x14ac:dyDescent="0.25">
      <c r="A187" s="37" t="s">
        <v>142</v>
      </c>
      <c r="E187" s="80" t="s">
        <v>136</v>
      </c>
      <c r="F187" s="43"/>
    </row>
    <row r="188" spans="1:6" x14ac:dyDescent="0.25">
      <c r="A188" s="37"/>
      <c r="E188" s="63"/>
      <c r="F188" s="43"/>
    </row>
    <row r="189" spans="1:6" x14ac:dyDescent="0.25">
      <c r="A189" s="37" t="s">
        <v>143</v>
      </c>
      <c r="E189" s="63"/>
      <c r="F189" s="43"/>
    </row>
    <row r="190" spans="1:6" x14ac:dyDescent="0.25">
      <c r="A190" s="37" t="s">
        <v>144</v>
      </c>
      <c r="E190" s="80" t="s">
        <v>136</v>
      </c>
      <c r="F190" s="43"/>
    </row>
    <row r="191" spans="1:6" x14ac:dyDescent="0.25">
      <c r="A191" s="37"/>
      <c r="E191" s="63"/>
      <c r="F191" s="43"/>
    </row>
    <row r="192" spans="1:6" x14ac:dyDescent="0.25">
      <c r="A192" s="37" t="s">
        <v>145</v>
      </c>
      <c r="E192" s="63"/>
      <c r="F192" s="43"/>
    </row>
    <row r="193" spans="1:6" x14ac:dyDescent="0.25">
      <c r="A193" s="37" t="s">
        <v>146</v>
      </c>
      <c r="E193" s="80" t="s">
        <v>136</v>
      </c>
      <c r="F193" s="43"/>
    </row>
    <row r="194" spans="1:6" x14ac:dyDescent="0.25">
      <c r="A194" s="37"/>
      <c r="E194" s="80"/>
      <c r="F194" s="43"/>
    </row>
    <row r="195" spans="1:6" x14ac:dyDescent="0.25">
      <c r="A195" s="37" t="s">
        <v>147</v>
      </c>
      <c r="E195" s="63"/>
    </row>
    <row r="196" spans="1:6" x14ac:dyDescent="0.25">
      <c r="A196" s="37" t="s">
        <v>148</v>
      </c>
      <c r="E196" s="80" t="s">
        <v>136</v>
      </c>
      <c r="F196" s="40"/>
    </row>
    <row r="199" spans="1:6" x14ac:dyDescent="0.25">
      <c r="F199" s="40"/>
    </row>
    <row r="200" spans="1:6" x14ac:dyDescent="0.25">
      <c r="F200" s="40"/>
    </row>
    <row r="201" spans="1:6" x14ac:dyDescent="0.25">
      <c r="F201" s="40"/>
    </row>
    <row r="202" spans="1:6" x14ac:dyDescent="0.25">
      <c r="F202" s="40"/>
    </row>
    <row r="203" spans="1:6" x14ac:dyDescent="0.25">
      <c r="F203" s="40"/>
    </row>
    <row r="204" spans="1:6" x14ac:dyDescent="0.25">
      <c r="F204" s="40"/>
    </row>
    <row r="205" spans="1:6" x14ac:dyDescent="0.25">
      <c r="F205" s="40"/>
    </row>
    <row r="206" spans="1:6" x14ac:dyDescent="0.25">
      <c r="F206" s="40"/>
    </row>
    <row r="207" spans="1:6" x14ac:dyDescent="0.25">
      <c r="F207" s="40"/>
    </row>
    <row r="208" spans="1:6" x14ac:dyDescent="0.25">
      <c r="F208" s="40"/>
    </row>
    <row r="209" spans="6:6" x14ac:dyDescent="0.25">
      <c r="F209" s="40"/>
    </row>
    <row r="210" spans="6:6" x14ac:dyDescent="0.25">
      <c r="F210" s="40"/>
    </row>
    <row r="211" spans="6:6" x14ac:dyDescent="0.25">
      <c r="F211" s="40"/>
    </row>
    <row r="212" spans="6:6" x14ac:dyDescent="0.25">
      <c r="F212" s="40"/>
    </row>
    <row r="213" spans="6:6" x14ac:dyDescent="0.25">
      <c r="F213" s="40"/>
    </row>
    <row r="214" spans="6:6" x14ac:dyDescent="0.25">
      <c r="F214" s="40"/>
    </row>
    <row r="215" spans="6:6" x14ac:dyDescent="0.25">
      <c r="F215" s="40"/>
    </row>
    <row r="216" spans="6:6" x14ac:dyDescent="0.25">
      <c r="F216" s="40"/>
    </row>
    <row r="217" spans="6:6" x14ac:dyDescent="0.25">
      <c r="F217" s="40"/>
    </row>
    <row r="218" spans="6:6" x14ac:dyDescent="0.25">
      <c r="F218" s="40"/>
    </row>
    <row r="219" spans="6:6" x14ac:dyDescent="0.25">
      <c r="F219" s="40"/>
    </row>
    <row r="220" spans="6:6" x14ac:dyDescent="0.25">
      <c r="F220" s="40"/>
    </row>
    <row r="221" spans="6:6" x14ac:dyDescent="0.25">
      <c r="F221" s="40"/>
    </row>
    <row r="222" spans="6:6" x14ac:dyDescent="0.25">
      <c r="F222" s="40"/>
    </row>
    <row r="223" spans="6:6" x14ac:dyDescent="0.25">
      <c r="F223" s="40"/>
    </row>
    <row r="224" spans="6:6" x14ac:dyDescent="0.25">
      <c r="F224" s="40"/>
    </row>
    <row r="225" spans="6:6" x14ac:dyDescent="0.25">
      <c r="F225" s="40"/>
    </row>
    <row r="226" spans="6:6" x14ac:dyDescent="0.25">
      <c r="F226" s="40"/>
    </row>
    <row r="227" spans="6:6" x14ac:dyDescent="0.25">
      <c r="F227" s="40"/>
    </row>
    <row r="228" spans="6:6" x14ac:dyDescent="0.25">
      <c r="F228" s="40"/>
    </row>
    <row r="229" spans="6:6" x14ac:dyDescent="0.25">
      <c r="F229" s="40"/>
    </row>
    <row r="230" spans="6:6" x14ac:dyDescent="0.25">
      <c r="F230" s="40"/>
    </row>
    <row r="231" spans="6:6" x14ac:dyDescent="0.25">
      <c r="F231" s="40"/>
    </row>
    <row r="232" spans="6:6" x14ac:dyDescent="0.25">
      <c r="F232" s="40"/>
    </row>
    <row r="233" spans="6:6" x14ac:dyDescent="0.25">
      <c r="F233" s="40"/>
    </row>
    <row r="234" spans="6:6" x14ac:dyDescent="0.25">
      <c r="F234" s="40"/>
    </row>
    <row r="235" spans="6:6" x14ac:dyDescent="0.25">
      <c r="F235" s="40"/>
    </row>
    <row r="236" spans="6:6" x14ac:dyDescent="0.25">
      <c r="F236" s="40"/>
    </row>
    <row r="237" spans="6:6" x14ac:dyDescent="0.25">
      <c r="F237" s="40"/>
    </row>
    <row r="238" spans="6:6" x14ac:dyDescent="0.25">
      <c r="F238" s="40"/>
    </row>
    <row r="239" spans="6:6" x14ac:dyDescent="0.25">
      <c r="F239" s="40"/>
    </row>
    <row r="240" spans="6:6" x14ac:dyDescent="0.25">
      <c r="F240" s="40"/>
    </row>
    <row r="241" spans="6:6" x14ac:dyDescent="0.25">
      <c r="F241" s="40"/>
    </row>
    <row r="242" spans="6:6" x14ac:dyDescent="0.25">
      <c r="F242" s="40"/>
    </row>
    <row r="243" spans="6:6" x14ac:dyDescent="0.25">
      <c r="F243" s="40"/>
    </row>
    <row r="244" spans="6:6" x14ac:dyDescent="0.25">
      <c r="F244" s="40"/>
    </row>
    <row r="245" spans="6:6" x14ac:dyDescent="0.25">
      <c r="F245" s="40"/>
    </row>
    <row r="246" spans="6:6" x14ac:dyDescent="0.25">
      <c r="F246" s="40"/>
    </row>
    <row r="247" spans="6:6" x14ac:dyDescent="0.25">
      <c r="F247" s="40"/>
    </row>
    <row r="248" spans="6:6" x14ac:dyDescent="0.25">
      <c r="F248" s="40"/>
    </row>
    <row r="249" spans="6:6" x14ac:dyDescent="0.25">
      <c r="F249" s="40"/>
    </row>
    <row r="250" spans="6:6" x14ac:dyDescent="0.25">
      <c r="F250" s="40"/>
    </row>
    <row r="251" spans="6:6" x14ac:dyDescent="0.25">
      <c r="F251" s="40"/>
    </row>
    <row r="252" spans="6:6" x14ac:dyDescent="0.25">
      <c r="F252" s="40"/>
    </row>
    <row r="253" spans="6:6" x14ac:dyDescent="0.25">
      <c r="F253" s="40"/>
    </row>
    <row r="254" spans="6:6" x14ac:dyDescent="0.25">
      <c r="F254" s="40"/>
    </row>
    <row r="255" spans="6:6" x14ac:dyDescent="0.25">
      <c r="F255" s="40"/>
    </row>
    <row r="256" spans="6:6" x14ac:dyDescent="0.25">
      <c r="F256" s="40"/>
    </row>
    <row r="257" spans="6:6" x14ac:dyDescent="0.25">
      <c r="F257" s="40"/>
    </row>
    <row r="258" spans="6:6" x14ac:dyDescent="0.25">
      <c r="F258" s="40"/>
    </row>
    <row r="259" spans="6:6" x14ac:dyDescent="0.25">
      <c r="F259" s="40"/>
    </row>
    <row r="260" spans="6:6" x14ac:dyDescent="0.25">
      <c r="F260" s="40"/>
    </row>
    <row r="261" spans="6:6" x14ac:dyDescent="0.25">
      <c r="F261" s="40"/>
    </row>
    <row r="262" spans="6:6" x14ac:dyDescent="0.25">
      <c r="F262" s="40"/>
    </row>
    <row r="263" spans="6:6" x14ac:dyDescent="0.25">
      <c r="F263" s="40"/>
    </row>
    <row r="264" spans="6:6" x14ac:dyDescent="0.25">
      <c r="F264" s="40"/>
    </row>
    <row r="265" spans="6:6" x14ac:dyDescent="0.25">
      <c r="F265" s="40"/>
    </row>
    <row r="266" spans="6:6" x14ac:dyDescent="0.25">
      <c r="F266" s="40"/>
    </row>
    <row r="267" spans="6:6" x14ac:dyDescent="0.25">
      <c r="F267" s="4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7"/>
  <sheetViews>
    <sheetView workbookViewId="0">
      <selection sqref="A1:F1048576"/>
    </sheetView>
  </sheetViews>
  <sheetFormatPr defaultRowHeight="15.75" x14ac:dyDescent="0.25"/>
  <cols>
    <col min="1" max="1" width="34.5703125" style="2" customWidth="1"/>
    <col min="2" max="2" width="23.85546875" style="2" customWidth="1"/>
    <col min="3" max="3" width="26.85546875" style="2" customWidth="1"/>
    <col min="4" max="4" width="23.85546875" style="2" customWidth="1"/>
    <col min="5" max="5" width="32.42578125" style="2" bestFit="1" customWidth="1"/>
    <col min="6" max="6" width="20.5703125" style="3" customWidth="1"/>
  </cols>
  <sheetData>
    <row r="1" spans="1:6" x14ac:dyDescent="0.25">
      <c r="A1" s="1" t="s">
        <v>0</v>
      </c>
    </row>
    <row r="2" spans="1:6" x14ac:dyDescent="0.25">
      <c r="C2" s="4"/>
    </row>
    <row r="3" spans="1:6" x14ac:dyDescent="0.25">
      <c r="A3" s="2" t="s">
        <v>1</v>
      </c>
      <c r="B3" s="5">
        <v>42582</v>
      </c>
      <c r="C3" s="4" t="s">
        <v>2</v>
      </c>
      <c r="D3" s="2">
        <v>30</v>
      </c>
      <c r="E3" s="2" t="s">
        <v>3</v>
      </c>
      <c r="F3" s="6">
        <v>42552</v>
      </c>
    </row>
    <row r="4" spans="1:6" x14ac:dyDescent="0.25">
      <c r="A4" s="2" t="s">
        <v>4</v>
      </c>
      <c r="B4" s="5">
        <v>42597</v>
      </c>
      <c r="C4" s="4" t="s">
        <v>5</v>
      </c>
      <c r="D4" s="7">
        <v>31</v>
      </c>
      <c r="E4" s="2" t="s">
        <v>6</v>
      </c>
      <c r="F4" s="6">
        <v>42582</v>
      </c>
    </row>
    <row r="5" spans="1:6" x14ac:dyDescent="0.25">
      <c r="C5" s="4"/>
      <c r="E5" s="2" t="s">
        <v>7</v>
      </c>
      <c r="F5" s="6">
        <v>42566</v>
      </c>
    </row>
    <row r="6" spans="1:6" x14ac:dyDescent="0.25">
      <c r="C6" s="4"/>
      <c r="E6" s="2" t="s">
        <v>8</v>
      </c>
      <c r="F6" s="6">
        <v>42597</v>
      </c>
    </row>
    <row r="7" spans="1:6" x14ac:dyDescent="0.25">
      <c r="A7" s="8"/>
      <c r="B7" s="9"/>
      <c r="C7" s="8"/>
      <c r="D7" s="8"/>
      <c r="E7" s="10"/>
      <c r="F7" s="11"/>
    </row>
    <row r="8" spans="1:6" x14ac:dyDescent="0.25">
      <c r="A8" s="8"/>
      <c r="B8" s="8"/>
      <c r="C8" s="8"/>
      <c r="D8" s="8"/>
      <c r="E8" s="10"/>
      <c r="F8" s="11"/>
    </row>
    <row r="9" spans="1:6" x14ac:dyDescent="0.25">
      <c r="A9" s="12"/>
      <c r="B9" s="13" t="s">
        <v>9</v>
      </c>
      <c r="C9" s="13" t="s">
        <v>10</v>
      </c>
      <c r="D9" s="13" t="s">
        <v>11</v>
      </c>
      <c r="E9" s="13" t="s">
        <v>12</v>
      </c>
      <c r="F9" s="14" t="s">
        <v>13</v>
      </c>
    </row>
    <row r="10" spans="1:6" x14ac:dyDescent="0.25">
      <c r="A10" s="12" t="s">
        <v>14</v>
      </c>
      <c r="B10" s="15"/>
      <c r="C10" s="16">
        <v>1067817831.09</v>
      </c>
      <c r="D10" s="17">
        <v>300792171.07999998</v>
      </c>
      <c r="E10" s="18">
        <v>284011417.33999997</v>
      </c>
      <c r="F10" s="19">
        <v>0.27265095952264179</v>
      </c>
    </row>
    <row r="11" spans="1:6" x14ac:dyDescent="0.25">
      <c r="A11" s="12" t="s">
        <v>15</v>
      </c>
      <c r="B11" s="15"/>
      <c r="C11" s="20">
        <v>26151160.129999999</v>
      </c>
      <c r="D11" s="17">
        <v>3997822.53</v>
      </c>
      <c r="E11" s="18">
        <v>3661515.33</v>
      </c>
      <c r="F11" s="19"/>
    </row>
    <row r="12" spans="1:6" x14ac:dyDescent="0.25">
      <c r="A12" s="12" t="s">
        <v>16</v>
      </c>
      <c r="B12" s="15"/>
      <c r="C12" s="21">
        <v>1041666670.96</v>
      </c>
      <c r="D12" s="17">
        <v>296794348.55000001</v>
      </c>
      <c r="E12" s="18">
        <v>280349902.00999999</v>
      </c>
      <c r="F12" s="19"/>
    </row>
    <row r="13" spans="1:6" x14ac:dyDescent="0.25">
      <c r="A13" s="12" t="s">
        <v>17</v>
      </c>
      <c r="B13" s="8"/>
      <c r="C13" s="21">
        <v>1041666670.96</v>
      </c>
      <c r="D13" s="17">
        <v>296794348.55000001</v>
      </c>
      <c r="E13" s="18">
        <v>280349902.00999999</v>
      </c>
      <c r="F13" s="19">
        <v>0.26913590482032945</v>
      </c>
    </row>
    <row r="14" spans="1:6" x14ac:dyDescent="0.25">
      <c r="A14" s="22" t="s">
        <v>18</v>
      </c>
      <c r="B14" s="23">
        <v>1.9E-3</v>
      </c>
      <c r="C14" s="20">
        <v>219000000</v>
      </c>
      <c r="D14" s="17">
        <v>0</v>
      </c>
      <c r="E14" s="18">
        <v>0</v>
      </c>
      <c r="F14" s="19">
        <v>0</v>
      </c>
    </row>
    <row r="15" spans="1:6" x14ac:dyDescent="0.25">
      <c r="A15" s="22" t="s">
        <v>19</v>
      </c>
      <c r="B15" s="23">
        <v>4.1999999999999997E-3</v>
      </c>
      <c r="C15" s="20">
        <v>330000000</v>
      </c>
      <c r="D15" s="17">
        <v>0</v>
      </c>
      <c r="E15" s="18">
        <v>0</v>
      </c>
      <c r="F15" s="19">
        <v>0</v>
      </c>
    </row>
    <row r="16" spans="1:6" x14ac:dyDescent="0.25">
      <c r="A16" s="22" t="s">
        <v>20</v>
      </c>
      <c r="B16" s="23">
        <v>7.1999999999999998E-3</v>
      </c>
      <c r="C16" s="20">
        <v>351000000</v>
      </c>
      <c r="D16" s="17">
        <v>155127677.59</v>
      </c>
      <c r="E16" s="18">
        <v>138683231.04999998</v>
      </c>
      <c r="F16" s="19">
        <v>0.39510892037037032</v>
      </c>
    </row>
    <row r="17" spans="1:6" x14ac:dyDescent="0.25">
      <c r="A17" s="22" t="s">
        <v>21</v>
      </c>
      <c r="B17" s="23">
        <v>1.34E-2</v>
      </c>
      <c r="C17" s="20">
        <v>100000000</v>
      </c>
      <c r="D17" s="17">
        <v>100000000</v>
      </c>
      <c r="E17" s="18">
        <v>100000000</v>
      </c>
      <c r="F17" s="19">
        <v>1</v>
      </c>
    </row>
    <row r="18" spans="1:6" x14ac:dyDescent="0.25">
      <c r="A18" s="22" t="s">
        <v>22</v>
      </c>
      <c r="B18" s="23">
        <v>0</v>
      </c>
      <c r="C18" s="20">
        <v>41666670.960000001</v>
      </c>
      <c r="D18" s="17">
        <v>41666670.960000001</v>
      </c>
      <c r="E18" s="18">
        <v>41666670.960000001</v>
      </c>
      <c r="F18" s="19">
        <v>1</v>
      </c>
    </row>
    <row r="19" spans="1:6" x14ac:dyDescent="0.25">
      <c r="A19" s="22"/>
      <c r="B19" s="24"/>
      <c r="C19" s="25"/>
      <c r="D19" s="25"/>
      <c r="E19" s="25"/>
      <c r="F19" s="26"/>
    </row>
    <row r="20" spans="1:6" x14ac:dyDescent="0.25">
      <c r="A20" s="22"/>
      <c r="B20" s="24"/>
      <c r="C20" s="25"/>
      <c r="D20" s="25"/>
      <c r="E20" s="25"/>
      <c r="F20" s="27"/>
    </row>
    <row r="21" spans="1:6" ht="30.75" x14ac:dyDescent="0.25">
      <c r="A21" s="22"/>
      <c r="B21" s="28" t="s">
        <v>23</v>
      </c>
      <c r="C21" s="29" t="s">
        <v>24</v>
      </c>
      <c r="D21" s="28" t="s">
        <v>25</v>
      </c>
      <c r="E21" s="28" t="s">
        <v>26</v>
      </c>
      <c r="F21" s="27"/>
    </row>
    <row r="22" spans="1:6" x14ac:dyDescent="0.25">
      <c r="A22" s="22" t="s">
        <v>18</v>
      </c>
      <c r="B22" s="17">
        <v>0</v>
      </c>
      <c r="C22" s="17">
        <v>0</v>
      </c>
      <c r="D22" s="30">
        <v>0</v>
      </c>
      <c r="E22" s="31">
        <v>0</v>
      </c>
      <c r="F22" s="27"/>
    </row>
    <row r="23" spans="1:6" x14ac:dyDescent="0.25">
      <c r="A23" s="22" t="s">
        <v>19</v>
      </c>
      <c r="B23" s="17">
        <v>0</v>
      </c>
      <c r="C23" s="17">
        <v>0</v>
      </c>
      <c r="D23" s="30">
        <v>0</v>
      </c>
      <c r="E23" s="31">
        <v>0</v>
      </c>
      <c r="F23" s="27"/>
    </row>
    <row r="24" spans="1:6" x14ac:dyDescent="0.25">
      <c r="A24" s="22" t="s">
        <v>20</v>
      </c>
      <c r="B24" s="17">
        <v>16444446.540000021</v>
      </c>
      <c r="C24" s="17">
        <v>93076.61</v>
      </c>
      <c r="D24" s="30">
        <v>46.850275042735106</v>
      </c>
      <c r="E24" s="31">
        <v>0.26517552706552705</v>
      </c>
      <c r="F24" s="27"/>
    </row>
    <row r="25" spans="1:6" x14ac:dyDescent="0.25">
      <c r="A25" s="22" t="s">
        <v>21</v>
      </c>
      <c r="B25" s="17">
        <v>0</v>
      </c>
      <c r="C25" s="17">
        <v>111666.67</v>
      </c>
      <c r="D25" s="30">
        <v>0</v>
      </c>
      <c r="E25" s="31">
        <v>1.1166666999999999</v>
      </c>
      <c r="F25" s="27"/>
    </row>
    <row r="26" spans="1:6" x14ac:dyDescent="0.25">
      <c r="A26" s="22" t="s">
        <v>22</v>
      </c>
      <c r="B26" s="17">
        <v>0</v>
      </c>
      <c r="C26" s="17">
        <v>0</v>
      </c>
      <c r="D26" s="30">
        <v>0</v>
      </c>
      <c r="E26" s="31">
        <v>0</v>
      </c>
      <c r="F26" s="27"/>
    </row>
    <row r="27" spans="1:6" ht="16.5" thickBot="1" x14ac:dyDescent="0.3">
      <c r="A27" s="12" t="s">
        <v>27</v>
      </c>
      <c r="B27" s="32">
        <v>16444446.540000021</v>
      </c>
      <c r="C27" s="32">
        <v>204743.28</v>
      </c>
      <c r="D27" s="33"/>
      <c r="E27" s="25"/>
      <c r="F27" s="27"/>
    </row>
    <row r="28" spans="1:6" x14ac:dyDescent="0.25">
      <c r="B28" s="34"/>
      <c r="C28" s="34"/>
      <c r="D28" s="35"/>
      <c r="E28" s="34"/>
      <c r="F28" s="36"/>
    </row>
    <row r="29" spans="1:6" x14ac:dyDescent="0.25">
      <c r="A29" s="37"/>
      <c r="B29" s="38"/>
      <c r="C29" s="34"/>
      <c r="D29" s="34"/>
      <c r="E29" s="34"/>
      <c r="F29" s="36"/>
    </row>
    <row r="30" spans="1:6" x14ac:dyDescent="0.25">
      <c r="A30" s="2" t="s">
        <v>28</v>
      </c>
      <c r="E30" s="39"/>
    </row>
    <row r="31" spans="1:6" x14ac:dyDescent="0.25">
      <c r="E31" s="39"/>
      <c r="F31" s="40"/>
    </row>
    <row r="32" spans="1:6" x14ac:dyDescent="0.25">
      <c r="A32" s="37" t="s">
        <v>29</v>
      </c>
      <c r="F32" s="40"/>
    </row>
    <row r="33" spans="1:6" x14ac:dyDescent="0.25">
      <c r="A33" s="41" t="s">
        <v>30</v>
      </c>
      <c r="E33" s="42">
        <v>750973.1</v>
      </c>
      <c r="F33" s="43"/>
    </row>
    <row r="34" spans="1:6" x14ac:dyDescent="0.25">
      <c r="A34" s="41" t="s">
        <v>31</v>
      </c>
      <c r="E34" s="44">
        <v>0</v>
      </c>
      <c r="F34" s="43"/>
    </row>
    <row r="35" spans="1:6" x14ac:dyDescent="0.25">
      <c r="A35" s="37" t="s">
        <v>32</v>
      </c>
      <c r="E35" s="42">
        <v>750973.1</v>
      </c>
      <c r="F35" s="43"/>
    </row>
    <row r="36" spans="1:6" x14ac:dyDescent="0.25">
      <c r="E36" s="45"/>
      <c r="F36" s="43"/>
    </row>
    <row r="37" spans="1:6" x14ac:dyDescent="0.25">
      <c r="A37" s="37" t="s">
        <v>33</v>
      </c>
      <c r="E37" s="45"/>
      <c r="F37" s="43"/>
    </row>
    <row r="38" spans="1:6" x14ac:dyDescent="0.25">
      <c r="A38" s="41" t="s">
        <v>34</v>
      </c>
      <c r="E38" s="42">
        <v>16672255.539999999</v>
      </c>
      <c r="F38" s="43"/>
    </row>
    <row r="39" spans="1:6" x14ac:dyDescent="0.25">
      <c r="A39" s="41" t="s">
        <v>35</v>
      </c>
      <c r="E39" s="44">
        <v>0</v>
      </c>
      <c r="F39" s="43"/>
    </row>
    <row r="40" spans="1:6" x14ac:dyDescent="0.25">
      <c r="A40" s="37" t="s">
        <v>36</v>
      </c>
      <c r="E40" s="42">
        <v>16672255.539999999</v>
      </c>
      <c r="F40" s="43"/>
    </row>
    <row r="41" spans="1:6" x14ac:dyDescent="0.25">
      <c r="A41" s="41"/>
      <c r="E41" s="46"/>
      <c r="F41" s="43"/>
    </row>
    <row r="42" spans="1:6" x14ac:dyDescent="0.25">
      <c r="A42" s="37" t="s">
        <v>37</v>
      </c>
      <c r="E42" s="42">
        <v>148689.15</v>
      </c>
      <c r="F42" s="43"/>
    </row>
    <row r="43" spans="1:6" x14ac:dyDescent="0.25">
      <c r="A43" s="37" t="s">
        <v>38</v>
      </c>
      <c r="E43" s="42">
        <v>112241.94</v>
      </c>
      <c r="F43" s="43"/>
    </row>
    <row r="44" spans="1:6" x14ac:dyDescent="0.25">
      <c r="A44" s="37"/>
      <c r="E44" s="47"/>
      <c r="F44" s="43"/>
    </row>
    <row r="45" spans="1:6" ht="16.5" thickBot="1" x14ac:dyDescent="0.3">
      <c r="A45" s="2" t="s">
        <v>39</v>
      </c>
      <c r="E45" s="48">
        <v>17684159.73</v>
      </c>
      <c r="F45" s="43"/>
    </row>
    <row r="46" spans="1:6" ht="16.5" thickTop="1" x14ac:dyDescent="0.25">
      <c r="E46" s="49"/>
      <c r="F46" s="43"/>
    </row>
    <row r="47" spans="1:6" x14ac:dyDescent="0.25">
      <c r="A47" s="2" t="s">
        <v>40</v>
      </c>
      <c r="D47" s="50"/>
      <c r="E47" s="51"/>
      <c r="F47" s="43"/>
    </row>
    <row r="48" spans="1:6" x14ac:dyDescent="0.25">
      <c r="D48" s="52" t="s">
        <v>41</v>
      </c>
      <c r="E48" s="52" t="s">
        <v>42</v>
      </c>
      <c r="F48" s="43"/>
    </row>
    <row r="49" spans="1:6" x14ac:dyDescent="0.25">
      <c r="A49" s="37" t="s">
        <v>43</v>
      </c>
      <c r="D49" s="53">
        <v>28106</v>
      </c>
      <c r="E49" s="47">
        <v>296794348.55000001</v>
      </c>
      <c r="F49" s="43"/>
    </row>
    <row r="50" spans="1:6" x14ac:dyDescent="0.25">
      <c r="A50" s="37" t="s">
        <v>44</v>
      </c>
      <c r="D50" s="54"/>
      <c r="E50" s="44">
        <v>16444446.540000021</v>
      </c>
      <c r="F50" s="43"/>
    </row>
    <row r="51" spans="1:6" x14ac:dyDescent="0.25">
      <c r="A51" s="37"/>
      <c r="D51" s="55">
        <v>27295</v>
      </c>
      <c r="E51" s="56">
        <v>280349902.00999999</v>
      </c>
      <c r="F51" s="43"/>
    </row>
    <row r="52" spans="1:6" x14ac:dyDescent="0.25">
      <c r="F52" s="43"/>
    </row>
    <row r="53" spans="1:6" x14ac:dyDescent="0.25">
      <c r="A53" s="2" t="s">
        <v>45</v>
      </c>
      <c r="E53" s="50"/>
      <c r="F53" s="43"/>
    </row>
    <row r="54" spans="1:6" x14ac:dyDescent="0.25">
      <c r="F54" s="43"/>
    </row>
    <row r="55" spans="1:6" x14ac:dyDescent="0.25">
      <c r="A55" s="37" t="s">
        <v>39</v>
      </c>
      <c r="E55" s="57">
        <v>17684159.73</v>
      </c>
      <c r="F55" s="43"/>
    </row>
    <row r="56" spans="1:6" x14ac:dyDescent="0.25">
      <c r="A56" s="37" t="s">
        <v>46</v>
      </c>
      <c r="E56" s="57">
        <v>0</v>
      </c>
      <c r="F56" s="43"/>
    </row>
    <row r="57" spans="1:6" x14ac:dyDescent="0.25">
      <c r="A57" s="37" t="s">
        <v>47</v>
      </c>
      <c r="E57" s="58">
        <v>17684159.73</v>
      </c>
      <c r="F57" s="43"/>
    </row>
    <row r="58" spans="1:6" x14ac:dyDescent="0.25">
      <c r="F58" s="43"/>
    </row>
    <row r="59" spans="1:6" x14ac:dyDescent="0.25">
      <c r="A59" s="37" t="s">
        <v>48</v>
      </c>
      <c r="E59" s="34">
        <v>85219.97</v>
      </c>
      <c r="F59" s="43"/>
    </row>
    <row r="60" spans="1:6" x14ac:dyDescent="0.25">
      <c r="F60" s="43"/>
    </row>
    <row r="61" spans="1:6" x14ac:dyDescent="0.25">
      <c r="A61" s="37" t="s">
        <v>49</v>
      </c>
      <c r="F61" s="43"/>
    </row>
    <row r="62" spans="1:6" x14ac:dyDescent="0.25">
      <c r="A62" s="41" t="s">
        <v>50</v>
      </c>
      <c r="E62" s="57">
        <v>250660.14</v>
      </c>
      <c r="F62" s="43"/>
    </row>
    <row r="63" spans="1:6" x14ac:dyDescent="0.25">
      <c r="A63" s="41" t="s">
        <v>51</v>
      </c>
      <c r="E63" s="57">
        <v>250660.14</v>
      </c>
      <c r="F63" s="43"/>
    </row>
    <row r="64" spans="1:6" x14ac:dyDescent="0.25">
      <c r="A64" s="41" t="s">
        <v>52</v>
      </c>
      <c r="E64" s="58">
        <v>0</v>
      </c>
      <c r="F64" s="43"/>
    </row>
    <row r="65" spans="1:6" x14ac:dyDescent="0.25">
      <c r="F65" s="43"/>
    </row>
    <row r="66" spans="1:6" x14ac:dyDescent="0.25">
      <c r="A66" s="37" t="s">
        <v>53</v>
      </c>
      <c r="F66" s="43"/>
    </row>
    <row r="67" spans="1:6" x14ac:dyDescent="0.25">
      <c r="A67" s="41" t="s">
        <v>54</v>
      </c>
      <c r="F67" s="43"/>
    </row>
    <row r="68" spans="1:6" x14ac:dyDescent="0.25">
      <c r="A68" s="59" t="s">
        <v>55</v>
      </c>
      <c r="E68" s="57">
        <v>0</v>
      </c>
      <c r="F68" s="43"/>
    </row>
    <row r="69" spans="1:6" x14ac:dyDescent="0.25">
      <c r="A69" s="59" t="s">
        <v>56</v>
      </c>
      <c r="E69" s="57">
        <v>0</v>
      </c>
      <c r="F69" s="43"/>
    </row>
    <row r="70" spans="1:6" x14ac:dyDescent="0.25">
      <c r="A70" s="59" t="s">
        <v>57</v>
      </c>
      <c r="E70" s="57">
        <v>0</v>
      </c>
      <c r="F70" s="43"/>
    </row>
    <row r="71" spans="1:6" x14ac:dyDescent="0.25">
      <c r="A71" s="59"/>
      <c r="E71" s="57"/>
      <c r="F71" s="43"/>
    </row>
    <row r="72" spans="1:6" x14ac:dyDescent="0.25">
      <c r="A72" s="59" t="s">
        <v>58</v>
      </c>
      <c r="E72" s="57">
        <v>0</v>
      </c>
      <c r="F72" s="43"/>
    </row>
    <row r="73" spans="1:6" x14ac:dyDescent="0.25">
      <c r="A73" s="59" t="s">
        <v>59</v>
      </c>
      <c r="E73" s="57">
        <v>0</v>
      </c>
      <c r="F73" s="43"/>
    </row>
    <row r="74" spans="1:6" x14ac:dyDescent="0.25">
      <c r="F74" s="43"/>
    </row>
    <row r="75" spans="1:6" x14ac:dyDescent="0.25">
      <c r="A75" s="41" t="s">
        <v>60</v>
      </c>
      <c r="F75" s="43"/>
    </row>
    <row r="76" spans="1:6" x14ac:dyDescent="0.25">
      <c r="A76" s="59" t="s">
        <v>61</v>
      </c>
      <c r="E76" s="57">
        <v>0</v>
      </c>
      <c r="F76" s="43"/>
    </row>
    <row r="77" spans="1:6" x14ac:dyDescent="0.25">
      <c r="A77" s="59" t="s">
        <v>62</v>
      </c>
      <c r="E77" s="57">
        <v>0</v>
      </c>
      <c r="F77" s="43"/>
    </row>
    <row r="78" spans="1:6" x14ac:dyDescent="0.25">
      <c r="A78" s="59" t="s">
        <v>63</v>
      </c>
      <c r="E78" s="57">
        <v>0</v>
      </c>
      <c r="F78" s="43"/>
    </row>
    <row r="79" spans="1:6" x14ac:dyDescent="0.25">
      <c r="A79" s="59"/>
      <c r="E79" s="57"/>
      <c r="F79" s="43"/>
    </row>
    <row r="80" spans="1:6" x14ac:dyDescent="0.25">
      <c r="A80" s="59" t="s">
        <v>64</v>
      </c>
      <c r="E80" s="57">
        <v>0</v>
      </c>
      <c r="F80" s="43"/>
    </row>
    <row r="81" spans="1:6" x14ac:dyDescent="0.25">
      <c r="A81" s="59" t="s">
        <v>65</v>
      </c>
      <c r="E81" s="57">
        <v>0</v>
      </c>
      <c r="F81" s="43"/>
    </row>
    <row r="82" spans="1:6" x14ac:dyDescent="0.25">
      <c r="A82" s="59"/>
      <c r="F82" s="43"/>
    </row>
    <row r="83" spans="1:6" x14ac:dyDescent="0.25">
      <c r="A83" s="41" t="s">
        <v>66</v>
      </c>
      <c r="F83" s="43"/>
    </row>
    <row r="84" spans="1:6" x14ac:dyDescent="0.25">
      <c r="A84" s="59" t="s">
        <v>67</v>
      </c>
      <c r="E84" s="57">
        <v>0</v>
      </c>
      <c r="F84" s="43"/>
    </row>
    <row r="85" spans="1:6" x14ac:dyDescent="0.25">
      <c r="A85" s="59" t="s">
        <v>68</v>
      </c>
      <c r="E85" s="57">
        <v>0</v>
      </c>
      <c r="F85" s="43"/>
    </row>
    <row r="86" spans="1:6" x14ac:dyDescent="0.25">
      <c r="A86" s="59" t="s">
        <v>69</v>
      </c>
      <c r="E86" s="57">
        <v>93076.61</v>
      </c>
      <c r="F86" s="43"/>
    </row>
    <row r="87" spans="1:6" x14ac:dyDescent="0.25">
      <c r="A87" s="59"/>
      <c r="E87" s="57"/>
      <c r="F87" s="43"/>
    </row>
    <row r="88" spans="1:6" x14ac:dyDescent="0.25">
      <c r="A88" s="59" t="s">
        <v>70</v>
      </c>
      <c r="E88" s="57">
        <v>93076.61</v>
      </c>
      <c r="F88" s="43"/>
    </row>
    <row r="89" spans="1:6" x14ac:dyDescent="0.25">
      <c r="A89" s="59" t="s">
        <v>71</v>
      </c>
      <c r="E89" s="57">
        <v>0</v>
      </c>
      <c r="F89" s="43"/>
    </row>
    <row r="90" spans="1:6" x14ac:dyDescent="0.25">
      <c r="F90" s="43"/>
    </row>
    <row r="91" spans="1:6" x14ac:dyDescent="0.25">
      <c r="A91" s="41" t="s">
        <v>72</v>
      </c>
      <c r="F91" s="43"/>
    </row>
    <row r="92" spans="1:6" x14ac:dyDescent="0.25">
      <c r="A92" s="59" t="s">
        <v>73</v>
      </c>
      <c r="E92" s="57">
        <v>0</v>
      </c>
      <c r="F92" s="43"/>
    </row>
    <row r="93" spans="1:6" x14ac:dyDescent="0.25">
      <c r="A93" s="59" t="s">
        <v>74</v>
      </c>
      <c r="E93" s="57">
        <v>0</v>
      </c>
      <c r="F93" s="43"/>
    </row>
    <row r="94" spans="1:6" x14ac:dyDescent="0.25">
      <c r="A94" s="59" t="s">
        <v>75</v>
      </c>
      <c r="E94" s="57">
        <v>111666.67</v>
      </c>
      <c r="F94" s="43"/>
    </row>
    <row r="95" spans="1:6" x14ac:dyDescent="0.25">
      <c r="A95" s="59"/>
      <c r="E95" s="57"/>
      <c r="F95" s="43"/>
    </row>
    <row r="96" spans="1:6" x14ac:dyDescent="0.25">
      <c r="A96" s="59" t="s">
        <v>76</v>
      </c>
      <c r="E96" s="57">
        <v>111666.67</v>
      </c>
      <c r="F96" s="43"/>
    </row>
    <row r="97" spans="1:6" x14ac:dyDescent="0.25">
      <c r="A97" s="59" t="s">
        <v>77</v>
      </c>
      <c r="E97" s="57">
        <v>0</v>
      </c>
      <c r="F97" s="43"/>
    </row>
    <row r="98" spans="1:6" x14ac:dyDescent="0.25">
      <c r="A98" s="59"/>
      <c r="E98" s="34"/>
      <c r="F98" s="43"/>
    </row>
    <row r="99" spans="1:6" x14ac:dyDescent="0.25">
      <c r="A99" s="41" t="s">
        <v>78</v>
      </c>
      <c r="F99" s="43"/>
    </row>
    <row r="100" spans="1:6" x14ac:dyDescent="0.25">
      <c r="A100" s="59" t="s">
        <v>79</v>
      </c>
      <c r="E100" s="58">
        <v>204743.28</v>
      </c>
      <c r="F100" s="43"/>
    </row>
    <row r="101" spans="1:6" x14ac:dyDescent="0.25">
      <c r="A101" s="59" t="s">
        <v>80</v>
      </c>
      <c r="E101" s="58">
        <v>204743.28</v>
      </c>
      <c r="F101" s="43"/>
    </row>
    <row r="102" spans="1:6" x14ac:dyDescent="0.25">
      <c r="A102" s="59" t="s">
        <v>81</v>
      </c>
      <c r="E102" s="58">
        <v>0</v>
      </c>
      <c r="F102" s="43"/>
    </row>
    <row r="103" spans="1:6" x14ac:dyDescent="0.25">
      <c r="A103" s="59" t="s">
        <v>82</v>
      </c>
      <c r="E103" s="58">
        <v>0</v>
      </c>
      <c r="F103" s="43"/>
    </row>
    <row r="104" spans="1:6" x14ac:dyDescent="0.25">
      <c r="F104" s="43"/>
    </row>
    <row r="105" spans="1:6" x14ac:dyDescent="0.25">
      <c r="A105" s="37" t="s">
        <v>83</v>
      </c>
      <c r="E105" s="60">
        <v>17143536.337433331</v>
      </c>
      <c r="F105" s="43"/>
    </row>
    <row r="106" spans="1:6" x14ac:dyDescent="0.25">
      <c r="A106" s="41"/>
      <c r="F106" s="43"/>
    </row>
    <row r="107" spans="1:6" x14ac:dyDescent="0.25">
      <c r="A107" s="37" t="s">
        <v>84</v>
      </c>
      <c r="E107" s="61">
        <v>16444446.540000021</v>
      </c>
      <c r="F107" s="43"/>
    </row>
    <row r="108" spans="1:6" x14ac:dyDescent="0.25">
      <c r="A108" s="37"/>
      <c r="F108" s="43"/>
    </row>
    <row r="109" spans="1:6" x14ac:dyDescent="0.25">
      <c r="A109" s="41" t="s">
        <v>85</v>
      </c>
      <c r="E109" s="57">
        <v>0</v>
      </c>
      <c r="F109" s="43"/>
    </row>
    <row r="110" spans="1:6" x14ac:dyDescent="0.25">
      <c r="A110" s="41" t="s">
        <v>86</v>
      </c>
      <c r="E110" s="62">
        <v>16444446.540000021</v>
      </c>
      <c r="F110" s="43"/>
    </row>
    <row r="111" spans="1:6" x14ac:dyDescent="0.25">
      <c r="A111" s="41" t="s">
        <v>87</v>
      </c>
      <c r="E111" s="58">
        <v>0</v>
      </c>
      <c r="F111" s="43"/>
    </row>
    <row r="112" spans="1:6" x14ac:dyDescent="0.25">
      <c r="A112" s="41"/>
      <c r="E112" s="60"/>
      <c r="F112" s="43"/>
    </row>
    <row r="113" spans="1:6" x14ac:dyDescent="0.25">
      <c r="A113" s="37" t="s">
        <v>88</v>
      </c>
      <c r="E113" s="58">
        <v>0</v>
      </c>
      <c r="F113" s="43"/>
    </row>
    <row r="114" spans="1:6" x14ac:dyDescent="0.25">
      <c r="A114" s="37"/>
      <c r="E114" s="63"/>
      <c r="F114" s="43"/>
    </row>
    <row r="115" spans="1:6" x14ac:dyDescent="0.25">
      <c r="A115" s="41" t="s">
        <v>89</v>
      </c>
      <c r="E115" s="57">
        <v>0</v>
      </c>
      <c r="F115" s="43"/>
    </row>
    <row r="116" spans="1:6" x14ac:dyDescent="0.25">
      <c r="A116" s="41" t="s">
        <v>90</v>
      </c>
      <c r="E116" s="58">
        <v>0</v>
      </c>
      <c r="F116" s="43"/>
    </row>
    <row r="117" spans="1:6" x14ac:dyDescent="0.25">
      <c r="A117" s="41" t="s">
        <v>91</v>
      </c>
      <c r="E117" s="58">
        <v>0</v>
      </c>
      <c r="F117" s="43"/>
    </row>
    <row r="118" spans="1:6" x14ac:dyDescent="0.25">
      <c r="A118" s="41"/>
      <c r="E118" s="60"/>
      <c r="F118" s="43"/>
    </row>
    <row r="119" spans="1:6" x14ac:dyDescent="0.25">
      <c r="A119" s="37" t="s">
        <v>92</v>
      </c>
      <c r="E119" s="58">
        <v>699089.79743330926</v>
      </c>
      <c r="F119" s="43"/>
    </row>
    <row r="120" spans="1:6" x14ac:dyDescent="0.25">
      <c r="A120" s="41" t="s">
        <v>93</v>
      </c>
      <c r="E120" s="57">
        <v>0</v>
      </c>
      <c r="F120" s="43"/>
    </row>
    <row r="121" spans="1:6" x14ac:dyDescent="0.25">
      <c r="A121" s="37" t="s">
        <v>94</v>
      </c>
      <c r="E121" s="58">
        <v>699089.79743330926</v>
      </c>
      <c r="F121" s="43"/>
    </row>
    <row r="122" spans="1:6" x14ac:dyDescent="0.25">
      <c r="F122" s="43"/>
    </row>
    <row r="123" spans="1:6" x14ac:dyDescent="0.25">
      <c r="A123" s="2" t="s">
        <v>95</v>
      </c>
      <c r="F123" s="43"/>
    </row>
    <row r="124" spans="1:6" x14ac:dyDescent="0.25">
      <c r="F124" s="43"/>
    </row>
    <row r="125" spans="1:6" x14ac:dyDescent="0.25">
      <c r="A125" s="37" t="s">
        <v>96</v>
      </c>
      <c r="E125" s="57">
        <v>0</v>
      </c>
      <c r="F125" s="43"/>
    </row>
    <row r="126" spans="1:6" x14ac:dyDescent="0.25">
      <c r="A126" s="37" t="s">
        <v>97</v>
      </c>
      <c r="E126" s="64">
        <v>0</v>
      </c>
      <c r="F126" s="43"/>
    </row>
    <row r="127" spans="1:6" x14ac:dyDescent="0.25">
      <c r="A127" s="37" t="s">
        <v>98</v>
      </c>
      <c r="E127" s="58">
        <v>0</v>
      </c>
      <c r="F127" s="43"/>
    </row>
    <row r="128" spans="1:6" x14ac:dyDescent="0.25">
      <c r="A128" s="37"/>
      <c r="E128" s="60"/>
      <c r="F128" s="43"/>
    </row>
    <row r="129" spans="1:6" x14ac:dyDescent="0.25">
      <c r="A129" s="37"/>
      <c r="E129" s="60"/>
      <c r="F129" s="43"/>
    </row>
    <row r="130" spans="1:6" x14ac:dyDescent="0.25">
      <c r="F130" s="43"/>
    </row>
    <row r="131" spans="1:6" x14ac:dyDescent="0.25">
      <c r="A131" s="2" t="s">
        <v>99</v>
      </c>
      <c r="F131" s="43"/>
    </row>
    <row r="132" spans="1:6" x14ac:dyDescent="0.25">
      <c r="F132" s="43"/>
    </row>
    <row r="133" spans="1:6" x14ac:dyDescent="0.25">
      <c r="A133" s="37" t="s">
        <v>100</v>
      </c>
      <c r="E133" s="58">
        <v>2604166.67</v>
      </c>
      <c r="F133" s="43"/>
    </row>
    <row r="134" spans="1:6" x14ac:dyDescent="0.25">
      <c r="A134" s="37" t="s">
        <v>101</v>
      </c>
      <c r="E134" s="58">
        <v>2604166.67</v>
      </c>
      <c r="F134" s="65"/>
    </row>
    <row r="135" spans="1:6" x14ac:dyDescent="0.25">
      <c r="A135" s="37" t="s">
        <v>102</v>
      </c>
      <c r="E135" s="57">
        <v>2604166.67</v>
      </c>
      <c r="F135" s="43"/>
    </row>
    <row r="136" spans="1:6" x14ac:dyDescent="0.25">
      <c r="A136" s="66" t="s">
        <v>103</v>
      </c>
      <c r="B136" s="66"/>
      <c r="C136" s="66"/>
      <c r="D136" s="66"/>
      <c r="E136" s="57">
        <v>0</v>
      </c>
    </row>
    <row r="137" spans="1:6" x14ac:dyDescent="0.25">
      <c r="A137" s="37" t="s">
        <v>104</v>
      </c>
      <c r="E137" s="58">
        <v>2604166.67</v>
      </c>
      <c r="F137" s="43"/>
    </row>
    <row r="138" spans="1:6" x14ac:dyDescent="0.25">
      <c r="F138" s="43"/>
    </row>
    <row r="139" spans="1:6" x14ac:dyDescent="0.25">
      <c r="A139" s="37" t="s">
        <v>105</v>
      </c>
      <c r="D139" s="67"/>
      <c r="E139" s="60">
        <v>2604166.67</v>
      </c>
      <c r="F139" s="43"/>
    </row>
    <row r="140" spans="1:6" x14ac:dyDescent="0.25">
      <c r="F140" s="43"/>
    </row>
    <row r="141" spans="1:6" x14ac:dyDescent="0.25">
      <c r="A141" s="2" t="s">
        <v>106</v>
      </c>
      <c r="F141" s="43"/>
    </row>
    <row r="142" spans="1:6" x14ac:dyDescent="0.25">
      <c r="F142" s="43"/>
    </row>
    <row r="143" spans="1:6" x14ac:dyDescent="0.25">
      <c r="A143" s="37" t="s">
        <v>107</v>
      </c>
      <c r="E143" s="68">
        <v>3.1182377800000001E-2</v>
      </c>
      <c r="F143" s="43"/>
    </row>
    <row r="144" spans="1:6" x14ac:dyDescent="0.25">
      <c r="A144" s="37" t="s">
        <v>108</v>
      </c>
      <c r="E144" s="69">
        <v>29.768661999999999</v>
      </c>
      <c r="F144" s="43"/>
    </row>
    <row r="145" spans="1:6" x14ac:dyDescent="0.25">
      <c r="F145" s="43"/>
    </row>
    <row r="146" spans="1:6" x14ac:dyDescent="0.25">
      <c r="D146" s="52" t="s">
        <v>42</v>
      </c>
      <c r="E146" s="52" t="s">
        <v>41</v>
      </c>
      <c r="F146" s="43"/>
    </row>
    <row r="147" spans="1:6" x14ac:dyDescent="0.25">
      <c r="A147" s="37" t="s">
        <v>109</v>
      </c>
      <c r="D147" s="58">
        <v>108498.2</v>
      </c>
      <c r="E147" s="2">
        <v>11</v>
      </c>
      <c r="F147" s="70"/>
    </row>
    <row r="148" spans="1:6" x14ac:dyDescent="0.25">
      <c r="A148" s="37" t="s">
        <v>110</v>
      </c>
      <c r="D148" s="64">
        <v>148689.15</v>
      </c>
      <c r="F148" s="43"/>
    </row>
    <row r="149" spans="1:6" x14ac:dyDescent="0.25">
      <c r="A149" s="2" t="s">
        <v>111</v>
      </c>
      <c r="D149" s="60">
        <v>-40190.949999999997</v>
      </c>
    </row>
    <row r="150" spans="1:6" x14ac:dyDescent="0.25">
      <c r="A150" s="37" t="s">
        <v>112</v>
      </c>
      <c r="D150" s="58">
        <v>300792171.07999998</v>
      </c>
      <c r="F150" s="70"/>
    </row>
    <row r="151" spans="1:6" x14ac:dyDescent="0.25">
      <c r="F151" s="70"/>
    </row>
    <row r="152" spans="1:6" x14ac:dyDescent="0.25">
      <c r="A152" s="37" t="s">
        <v>113</v>
      </c>
      <c r="D152" s="71">
        <v>2.4952512E-3</v>
      </c>
      <c r="F152" s="70"/>
    </row>
    <row r="153" spans="1:6" x14ac:dyDescent="0.25">
      <c r="A153" s="37" t="s">
        <v>114</v>
      </c>
      <c r="D153" s="71">
        <v>1.789045E-4</v>
      </c>
      <c r="F153" s="70"/>
    </row>
    <row r="154" spans="1:6" x14ac:dyDescent="0.25">
      <c r="A154" s="37" t="s">
        <v>115</v>
      </c>
      <c r="D154" s="71">
        <v>-1.7488320999999999E-3</v>
      </c>
      <c r="F154" s="70"/>
    </row>
    <row r="155" spans="1:6" x14ac:dyDescent="0.25">
      <c r="A155" s="37" t="s">
        <v>116</v>
      </c>
      <c r="D155" s="71">
        <v>-1.6034040988112275E-3</v>
      </c>
      <c r="F155" s="43"/>
    </row>
    <row r="156" spans="1:6" x14ac:dyDescent="0.25">
      <c r="A156" s="37" t="s">
        <v>117</v>
      </c>
      <c r="D156" s="68">
        <v>-1.6952012470280688E-4</v>
      </c>
      <c r="F156" s="43"/>
    </row>
    <row r="157" spans="1:6" x14ac:dyDescent="0.25">
      <c r="A157" s="37"/>
      <c r="F157" s="43"/>
    </row>
    <row r="158" spans="1:6" x14ac:dyDescent="0.25">
      <c r="A158" s="37" t="s">
        <v>118</v>
      </c>
      <c r="D158" s="60">
        <v>4185424.18</v>
      </c>
      <c r="F158" s="43"/>
    </row>
    <row r="159" spans="1:6" x14ac:dyDescent="0.25">
      <c r="A159" s="37"/>
      <c r="F159" s="43"/>
    </row>
    <row r="160" spans="1:6" ht="30.75" x14ac:dyDescent="0.25">
      <c r="A160" s="37" t="s">
        <v>119</v>
      </c>
      <c r="D160" s="52" t="s">
        <v>42</v>
      </c>
      <c r="E160" s="52" t="s">
        <v>41</v>
      </c>
      <c r="F160" s="72" t="s">
        <v>120</v>
      </c>
    </row>
    <row r="161" spans="1:6" x14ac:dyDescent="0.25">
      <c r="A161" s="41" t="s">
        <v>121</v>
      </c>
      <c r="D161" s="57">
        <v>2490774.19</v>
      </c>
      <c r="E161" s="73">
        <v>224</v>
      </c>
      <c r="F161" s="74">
        <v>8.7699790850950445E-3</v>
      </c>
    </row>
    <row r="162" spans="1:6" x14ac:dyDescent="0.25">
      <c r="A162" s="41" t="s">
        <v>122</v>
      </c>
      <c r="D162" s="57">
        <v>693039.85</v>
      </c>
      <c r="E162" s="73">
        <v>62</v>
      </c>
      <c r="F162" s="74">
        <v>2.4401830619729553E-3</v>
      </c>
    </row>
    <row r="163" spans="1:6" x14ac:dyDescent="0.25">
      <c r="A163" s="41" t="s">
        <v>123</v>
      </c>
      <c r="D163" s="57">
        <v>119213.66</v>
      </c>
      <c r="E163" s="73">
        <v>12</v>
      </c>
      <c r="F163" s="74">
        <v>4.1974953372133337E-4</v>
      </c>
    </row>
    <row r="164" spans="1:6" x14ac:dyDescent="0.25">
      <c r="A164" s="41" t="s">
        <v>124</v>
      </c>
      <c r="D164" s="75">
        <v>27380.13</v>
      </c>
      <c r="E164" s="76">
        <v>1</v>
      </c>
      <c r="F164" s="77">
        <v>9.6405032785080934E-5</v>
      </c>
    </row>
    <row r="165" spans="1:6" x14ac:dyDescent="0.25">
      <c r="A165" s="37" t="s">
        <v>125</v>
      </c>
      <c r="D165" s="57">
        <v>3330407.83</v>
      </c>
      <c r="E165" s="73">
        <v>299</v>
      </c>
      <c r="F165" s="78">
        <v>1.1726316713574414E-2</v>
      </c>
    </row>
    <row r="166" spans="1:6" x14ac:dyDescent="0.25">
      <c r="D166" s="71"/>
      <c r="E166" s="71"/>
      <c r="F166" s="70"/>
    </row>
    <row r="167" spans="1:6" x14ac:dyDescent="0.25">
      <c r="A167" s="37"/>
      <c r="D167" s="79"/>
      <c r="E167" s="79"/>
      <c r="F167" s="70"/>
    </row>
    <row r="168" spans="1:6" x14ac:dyDescent="0.25">
      <c r="A168" s="37" t="s">
        <v>126</v>
      </c>
      <c r="F168" s="70"/>
    </row>
    <row r="169" spans="1:6" x14ac:dyDescent="0.25">
      <c r="A169" s="37" t="s">
        <v>127</v>
      </c>
      <c r="D169" s="71">
        <v>1.7456866E-3</v>
      </c>
      <c r="E169" s="71">
        <v>1.6531155999999999E-3</v>
      </c>
      <c r="F169" s="70"/>
    </row>
    <row r="170" spans="1:6" x14ac:dyDescent="0.25">
      <c r="A170" s="37" t="s">
        <v>128</v>
      </c>
      <c r="D170" s="71">
        <v>1.5934130999999999E-3</v>
      </c>
      <c r="E170" s="71">
        <v>1.5570395E-3</v>
      </c>
      <c r="F170" s="70"/>
    </row>
    <row r="171" spans="1:6" x14ac:dyDescent="0.25">
      <c r="A171" s="37" t="s">
        <v>129</v>
      </c>
      <c r="D171" s="71">
        <v>2.0775648999999999E-3</v>
      </c>
      <c r="E171" s="71">
        <v>1.9212979000000001E-3</v>
      </c>
      <c r="F171" s="70"/>
    </row>
    <row r="172" spans="1:6" x14ac:dyDescent="0.25">
      <c r="A172" s="37" t="s">
        <v>130</v>
      </c>
      <c r="D172" s="71">
        <v>2.8599325956942885E-3</v>
      </c>
      <c r="E172" s="71">
        <v>2.7111192526103681E-3</v>
      </c>
      <c r="F172" s="43"/>
    </row>
    <row r="173" spans="1:6" x14ac:dyDescent="0.25">
      <c r="A173" s="37" t="s">
        <v>131</v>
      </c>
      <c r="D173" s="71">
        <v>2.0691492989235718E-3</v>
      </c>
      <c r="E173" s="71">
        <v>1.9606430631525919E-3</v>
      </c>
      <c r="F173" s="43"/>
    </row>
    <row r="174" spans="1:6" x14ac:dyDescent="0.25">
      <c r="F174" s="43"/>
    </row>
    <row r="175" spans="1:6" x14ac:dyDescent="0.25">
      <c r="A175" s="2" t="s">
        <v>132</v>
      </c>
      <c r="F175" s="43"/>
    </row>
    <row r="176" spans="1:6" x14ac:dyDescent="0.25">
      <c r="F176" s="43"/>
    </row>
    <row r="177" spans="1:6" x14ac:dyDescent="0.25">
      <c r="A177" s="37" t="s">
        <v>133</v>
      </c>
      <c r="F177" s="43"/>
    </row>
    <row r="178" spans="1:6" x14ac:dyDescent="0.25">
      <c r="A178" s="37" t="s">
        <v>134</v>
      </c>
      <c r="E178" s="45"/>
      <c r="F178" s="43"/>
    </row>
    <row r="179" spans="1:6" x14ac:dyDescent="0.25">
      <c r="A179" s="37" t="s">
        <v>135</v>
      </c>
      <c r="E179" s="80" t="s">
        <v>136</v>
      </c>
      <c r="F179" s="43"/>
    </row>
    <row r="180" spans="1:6" x14ac:dyDescent="0.25">
      <c r="A180" s="37"/>
      <c r="E180" s="80"/>
      <c r="F180" s="43"/>
    </row>
    <row r="181" spans="1:6" x14ac:dyDescent="0.25">
      <c r="A181" s="37" t="s">
        <v>137</v>
      </c>
      <c r="E181" s="63"/>
      <c r="F181" s="43"/>
    </row>
    <row r="182" spans="1:6" x14ac:dyDescent="0.25">
      <c r="A182" s="37" t="s">
        <v>138</v>
      </c>
      <c r="E182" s="63"/>
      <c r="F182" s="43"/>
    </row>
    <row r="183" spans="1:6" x14ac:dyDescent="0.25">
      <c r="A183" s="37" t="s">
        <v>139</v>
      </c>
      <c r="E183" s="80"/>
      <c r="F183" s="43"/>
    </row>
    <row r="184" spans="1:6" x14ac:dyDescent="0.25">
      <c r="A184" s="37" t="s">
        <v>140</v>
      </c>
      <c r="E184" s="80" t="s">
        <v>136</v>
      </c>
      <c r="F184" s="43"/>
    </row>
    <row r="185" spans="1:6" x14ac:dyDescent="0.25">
      <c r="A185" s="37"/>
      <c r="E185" s="63"/>
      <c r="F185" s="43"/>
    </row>
    <row r="186" spans="1:6" x14ac:dyDescent="0.25">
      <c r="A186" s="37" t="s">
        <v>141</v>
      </c>
      <c r="E186" s="63"/>
      <c r="F186" s="43"/>
    </row>
    <row r="187" spans="1:6" x14ac:dyDescent="0.25">
      <c r="A187" s="37" t="s">
        <v>142</v>
      </c>
      <c r="E187" s="80" t="s">
        <v>136</v>
      </c>
      <c r="F187" s="43"/>
    </row>
    <row r="188" spans="1:6" x14ac:dyDescent="0.25">
      <c r="A188" s="37"/>
      <c r="E188" s="63"/>
      <c r="F188" s="43"/>
    </row>
    <row r="189" spans="1:6" x14ac:dyDescent="0.25">
      <c r="A189" s="37" t="s">
        <v>143</v>
      </c>
      <c r="E189" s="63"/>
      <c r="F189" s="43"/>
    </row>
    <row r="190" spans="1:6" x14ac:dyDescent="0.25">
      <c r="A190" s="37" t="s">
        <v>144</v>
      </c>
      <c r="E190" s="80" t="s">
        <v>136</v>
      </c>
      <c r="F190" s="43"/>
    </row>
    <row r="191" spans="1:6" x14ac:dyDescent="0.25">
      <c r="A191" s="37"/>
      <c r="E191" s="63"/>
      <c r="F191" s="43"/>
    </row>
    <row r="192" spans="1:6" x14ac:dyDescent="0.25">
      <c r="A192" s="37" t="s">
        <v>145</v>
      </c>
      <c r="E192" s="63"/>
      <c r="F192" s="43"/>
    </row>
    <row r="193" spans="1:6" x14ac:dyDescent="0.25">
      <c r="A193" s="37" t="s">
        <v>146</v>
      </c>
      <c r="E193" s="80" t="s">
        <v>136</v>
      </c>
      <c r="F193" s="43"/>
    </row>
    <row r="194" spans="1:6" x14ac:dyDescent="0.25">
      <c r="A194" s="37"/>
      <c r="E194" s="80"/>
      <c r="F194" s="43"/>
    </row>
    <row r="195" spans="1:6" x14ac:dyDescent="0.25">
      <c r="A195" s="37" t="s">
        <v>147</v>
      </c>
      <c r="E195" s="63"/>
    </row>
    <row r="196" spans="1:6" x14ac:dyDescent="0.25">
      <c r="A196" s="37" t="s">
        <v>148</v>
      </c>
      <c r="E196" s="80" t="s">
        <v>136</v>
      </c>
      <c r="F196" s="40"/>
    </row>
    <row r="199" spans="1:6" x14ac:dyDescent="0.25">
      <c r="F199" s="40"/>
    </row>
    <row r="200" spans="1:6" x14ac:dyDescent="0.25">
      <c r="F200" s="40"/>
    </row>
    <row r="201" spans="1:6" x14ac:dyDescent="0.25">
      <c r="F201" s="40"/>
    </row>
    <row r="202" spans="1:6" x14ac:dyDescent="0.25">
      <c r="F202" s="40"/>
    </row>
    <row r="203" spans="1:6" x14ac:dyDescent="0.25">
      <c r="F203" s="40"/>
    </row>
    <row r="204" spans="1:6" x14ac:dyDescent="0.25">
      <c r="F204" s="40"/>
    </row>
    <row r="205" spans="1:6" x14ac:dyDescent="0.25">
      <c r="F205" s="40"/>
    </row>
    <row r="206" spans="1:6" x14ac:dyDescent="0.25">
      <c r="F206" s="40"/>
    </row>
    <row r="207" spans="1:6" x14ac:dyDescent="0.25">
      <c r="F207" s="40"/>
    </row>
    <row r="208" spans="1:6" x14ac:dyDescent="0.25">
      <c r="F208" s="40"/>
    </row>
    <row r="209" spans="6:6" x14ac:dyDescent="0.25">
      <c r="F209" s="40"/>
    </row>
    <row r="210" spans="6:6" x14ac:dyDescent="0.25">
      <c r="F210" s="40"/>
    </row>
    <row r="211" spans="6:6" x14ac:dyDescent="0.25">
      <c r="F211" s="40"/>
    </row>
    <row r="212" spans="6:6" x14ac:dyDescent="0.25">
      <c r="F212" s="40"/>
    </row>
    <row r="213" spans="6:6" x14ac:dyDescent="0.25">
      <c r="F213" s="40"/>
    </row>
    <row r="214" spans="6:6" x14ac:dyDescent="0.25">
      <c r="F214" s="40"/>
    </row>
    <row r="215" spans="6:6" x14ac:dyDescent="0.25">
      <c r="F215" s="40"/>
    </row>
    <row r="216" spans="6:6" x14ac:dyDescent="0.25">
      <c r="F216" s="40"/>
    </row>
    <row r="217" spans="6:6" x14ac:dyDescent="0.25">
      <c r="F217" s="40"/>
    </row>
    <row r="218" spans="6:6" x14ac:dyDescent="0.25">
      <c r="F218" s="40"/>
    </row>
    <row r="219" spans="6:6" x14ac:dyDescent="0.25">
      <c r="F219" s="40"/>
    </row>
    <row r="220" spans="6:6" x14ac:dyDescent="0.25">
      <c r="F220" s="40"/>
    </row>
    <row r="221" spans="6:6" x14ac:dyDescent="0.25">
      <c r="F221" s="40"/>
    </row>
    <row r="222" spans="6:6" x14ac:dyDescent="0.25">
      <c r="F222" s="40"/>
    </row>
    <row r="223" spans="6:6" x14ac:dyDescent="0.25">
      <c r="F223" s="40"/>
    </row>
    <row r="224" spans="6:6" x14ac:dyDescent="0.25">
      <c r="F224" s="40"/>
    </row>
    <row r="225" spans="6:6" x14ac:dyDescent="0.25">
      <c r="F225" s="40"/>
    </row>
    <row r="226" spans="6:6" x14ac:dyDescent="0.25">
      <c r="F226" s="40"/>
    </row>
    <row r="227" spans="6:6" x14ac:dyDescent="0.25">
      <c r="F227" s="40"/>
    </row>
    <row r="228" spans="6:6" x14ac:dyDescent="0.25">
      <c r="F228" s="40"/>
    </row>
    <row r="229" spans="6:6" x14ac:dyDescent="0.25">
      <c r="F229" s="40"/>
    </row>
    <row r="230" spans="6:6" x14ac:dyDescent="0.25">
      <c r="F230" s="40"/>
    </row>
    <row r="231" spans="6:6" x14ac:dyDescent="0.25">
      <c r="F231" s="40"/>
    </row>
    <row r="232" spans="6:6" x14ac:dyDescent="0.25">
      <c r="F232" s="40"/>
    </row>
    <row r="233" spans="6:6" x14ac:dyDescent="0.25">
      <c r="F233" s="40"/>
    </row>
    <row r="234" spans="6:6" x14ac:dyDescent="0.25">
      <c r="F234" s="40"/>
    </row>
    <row r="235" spans="6:6" x14ac:dyDescent="0.25">
      <c r="F235" s="40"/>
    </row>
    <row r="236" spans="6:6" x14ac:dyDescent="0.25">
      <c r="F236" s="40"/>
    </row>
    <row r="237" spans="6:6" x14ac:dyDescent="0.25">
      <c r="F237" s="40"/>
    </row>
    <row r="238" spans="6:6" x14ac:dyDescent="0.25">
      <c r="F238" s="40"/>
    </row>
    <row r="239" spans="6:6" x14ac:dyDescent="0.25">
      <c r="F239" s="40"/>
    </row>
    <row r="240" spans="6:6" x14ac:dyDescent="0.25">
      <c r="F240" s="40"/>
    </row>
    <row r="241" spans="6:6" x14ac:dyDescent="0.25">
      <c r="F241" s="40"/>
    </row>
    <row r="242" spans="6:6" x14ac:dyDescent="0.25">
      <c r="F242" s="40"/>
    </row>
    <row r="243" spans="6:6" x14ac:dyDescent="0.25">
      <c r="F243" s="40"/>
    </row>
    <row r="244" spans="6:6" x14ac:dyDescent="0.25">
      <c r="F244" s="40"/>
    </row>
    <row r="245" spans="6:6" x14ac:dyDescent="0.25">
      <c r="F245" s="40"/>
    </row>
    <row r="246" spans="6:6" x14ac:dyDescent="0.25">
      <c r="F246" s="40"/>
    </row>
    <row r="247" spans="6:6" x14ac:dyDescent="0.25">
      <c r="F247" s="40"/>
    </row>
    <row r="248" spans="6:6" x14ac:dyDescent="0.25">
      <c r="F248" s="40"/>
    </row>
    <row r="249" spans="6:6" x14ac:dyDescent="0.25">
      <c r="F249" s="40"/>
    </row>
    <row r="250" spans="6:6" x14ac:dyDescent="0.25">
      <c r="F250" s="40"/>
    </row>
    <row r="251" spans="6:6" x14ac:dyDescent="0.25">
      <c r="F251" s="40"/>
    </row>
    <row r="252" spans="6:6" x14ac:dyDescent="0.25">
      <c r="F252" s="40"/>
    </row>
    <row r="253" spans="6:6" x14ac:dyDescent="0.25">
      <c r="F253" s="40"/>
    </row>
    <row r="254" spans="6:6" x14ac:dyDescent="0.25">
      <c r="F254" s="40"/>
    </row>
    <row r="255" spans="6:6" x14ac:dyDescent="0.25">
      <c r="F255" s="40"/>
    </row>
    <row r="256" spans="6:6" x14ac:dyDescent="0.25">
      <c r="F256" s="40"/>
    </row>
    <row r="257" spans="6:6" x14ac:dyDescent="0.25">
      <c r="F257" s="40"/>
    </row>
    <row r="258" spans="6:6" x14ac:dyDescent="0.25">
      <c r="F258" s="40"/>
    </row>
    <row r="259" spans="6:6" x14ac:dyDescent="0.25">
      <c r="F259" s="40"/>
    </row>
    <row r="260" spans="6:6" x14ac:dyDescent="0.25">
      <c r="F260" s="40"/>
    </row>
    <row r="261" spans="6:6" x14ac:dyDescent="0.25">
      <c r="F261" s="40"/>
    </row>
    <row r="262" spans="6:6" x14ac:dyDescent="0.25">
      <c r="F262" s="40"/>
    </row>
    <row r="263" spans="6:6" x14ac:dyDescent="0.25">
      <c r="F263" s="40"/>
    </row>
    <row r="264" spans="6:6" x14ac:dyDescent="0.25">
      <c r="F264" s="40"/>
    </row>
    <row r="265" spans="6:6" x14ac:dyDescent="0.25">
      <c r="F265" s="40"/>
    </row>
    <row r="266" spans="6:6" x14ac:dyDescent="0.25">
      <c r="F266" s="40"/>
    </row>
    <row r="267" spans="6:6" x14ac:dyDescent="0.25">
      <c r="F267" s="4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7"/>
  <sheetViews>
    <sheetView workbookViewId="0">
      <selection sqref="A1:F1048576"/>
    </sheetView>
  </sheetViews>
  <sheetFormatPr defaultRowHeight="15.75" x14ac:dyDescent="0.25"/>
  <cols>
    <col min="1" max="1" width="34.5703125" style="2" customWidth="1"/>
    <col min="2" max="2" width="23.85546875" style="2" customWidth="1"/>
    <col min="3" max="3" width="26.85546875" style="2" customWidth="1"/>
    <col min="4" max="4" width="23.85546875" style="2" customWidth="1"/>
    <col min="5" max="5" width="32.42578125" style="2" bestFit="1" customWidth="1"/>
    <col min="6" max="6" width="20.5703125" style="3" customWidth="1"/>
  </cols>
  <sheetData>
    <row r="1" spans="1:6" x14ac:dyDescent="0.25">
      <c r="A1" s="1" t="s">
        <v>0</v>
      </c>
    </row>
    <row r="2" spans="1:6" x14ac:dyDescent="0.25">
      <c r="C2" s="4"/>
    </row>
    <row r="3" spans="1:6" x14ac:dyDescent="0.25">
      <c r="A3" s="2" t="s">
        <v>1</v>
      </c>
      <c r="B3" s="5">
        <v>42551</v>
      </c>
      <c r="C3" s="4" t="s">
        <v>2</v>
      </c>
      <c r="D3" s="2">
        <v>30</v>
      </c>
      <c r="E3" s="2" t="s">
        <v>3</v>
      </c>
      <c r="F3" s="6">
        <v>42522</v>
      </c>
    </row>
    <row r="4" spans="1:6" x14ac:dyDescent="0.25">
      <c r="A4" s="2" t="s">
        <v>4</v>
      </c>
      <c r="B4" s="5">
        <v>42566</v>
      </c>
      <c r="C4" s="4" t="s">
        <v>5</v>
      </c>
      <c r="D4" s="7">
        <v>30</v>
      </c>
      <c r="E4" s="2" t="s">
        <v>6</v>
      </c>
      <c r="F4" s="6">
        <v>42551</v>
      </c>
    </row>
    <row r="5" spans="1:6" x14ac:dyDescent="0.25">
      <c r="C5" s="4"/>
      <c r="E5" s="2" t="s">
        <v>7</v>
      </c>
      <c r="F5" s="6">
        <v>42536</v>
      </c>
    </row>
    <row r="6" spans="1:6" x14ac:dyDescent="0.25">
      <c r="C6" s="4"/>
      <c r="E6" s="2" t="s">
        <v>8</v>
      </c>
      <c r="F6" s="6">
        <v>42566</v>
      </c>
    </row>
    <row r="7" spans="1:6" x14ac:dyDescent="0.25">
      <c r="A7" s="8"/>
      <c r="B7" s="9"/>
      <c r="C7" s="8"/>
      <c r="D7" s="8"/>
      <c r="E7" s="10"/>
      <c r="F7" s="11"/>
    </row>
    <row r="8" spans="1:6" x14ac:dyDescent="0.25">
      <c r="A8" s="8"/>
      <c r="B8" s="8"/>
      <c r="C8" s="8"/>
      <c r="D8" s="8"/>
      <c r="E8" s="10"/>
      <c r="F8" s="11"/>
    </row>
    <row r="9" spans="1:6" x14ac:dyDescent="0.25">
      <c r="A9" s="12"/>
      <c r="B9" s="13" t="s">
        <v>9</v>
      </c>
      <c r="C9" s="13" t="s">
        <v>10</v>
      </c>
      <c r="D9" s="13" t="s">
        <v>11</v>
      </c>
      <c r="E9" s="13" t="s">
        <v>12</v>
      </c>
      <c r="F9" s="14" t="s">
        <v>13</v>
      </c>
    </row>
    <row r="10" spans="1:6" x14ac:dyDescent="0.25">
      <c r="A10" s="12" t="s">
        <v>14</v>
      </c>
      <c r="B10" s="15"/>
      <c r="C10" s="16">
        <v>1067817831.09</v>
      </c>
      <c r="D10" s="17">
        <v>318829928.80000001</v>
      </c>
      <c r="E10" s="18">
        <v>300792171.07999998</v>
      </c>
      <c r="F10" s="19">
        <v>0.28876048304664476</v>
      </c>
    </row>
    <row r="11" spans="1:6" x14ac:dyDescent="0.25">
      <c r="A11" s="12" t="s">
        <v>15</v>
      </c>
      <c r="B11" s="15"/>
      <c r="C11" s="20">
        <v>26151160.129999999</v>
      </c>
      <c r="D11" s="17">
        <v>4370597.01</v>
      </c>
      <c r="E11" s="18">
        <v>3997822.53</v>
      </c>
      <c r="F11" s="19"/>
    </row>
    <row r="12" spans="1:6" x14ac:dyDescent="0.25">
      <c r="A12" s="12" t="s">
        <v>16</v>
      </c>
      <c r="B12" s="15"/>
      <c r="C12" s="21">
        <v>1041666670.96</v>
      </c>
      <c r="D12" s="17">
        <v>314459331.79000002</v>
      </c>
      <c r="E12" s="18">
        <v>296794348.55000001</v>
      </c>
      <c r="F12" s="19"/>
    </row>
    <row r="13" spans="1:6" x14ac:dyDescent="0.25">
      <c r="A13" s="12" t="s">
        <v>17</v>
      </c>
      <c r="B13" s="8"/>
      <c r="C13" s="21">
        <v>1041666670.96</v>
      </c>
      <c r="D13" s="17">
        <v>314459331.79000002</v>
      </c>
      <c r="E13" s="18">
        <v>296794348.55000001</v>
      </c>
      <c r="F13" s="19">
        <v>0.28492257343366312</v>
      </c>
    </row>
    <row r="14" spans="1:6" x14ac:dyDescent="0.25">
      <c r="A14" s="22" t="s">
        <v>18</v>
      </c>
      <c r="B14" s="23">
        <v>1.9E-3</v>
      </c>
      <c r="C14" s="20">
        <v>219000000</v>
      </c>
      <c r="D14" s="17">
        <v>0</v>
      </c>
      <c r="E14" s="18">
        <v>0</v>
      </c>
      <c r="F14" s="19">
        <v>0</v>
      </c>
    </row>
    <row r="15" spans="1:6" x14ac:dyDescent="0.25">
      <c r="A15" s="22" t="s">
        <v>19</v>
      </c>
      <c r="B15" s="23">
        <v>4.1999999999999997E-3</v>
      </c>
      <c r="C15" s="20">
        <v>330000000</v>
      </c>
      <c r="D15" s="17">
        <v>0</v>
      </c>
      <c r="E15" s="18">
        <v>0</v>
      </c>
      <c r="F15" s="19">
        <v>0</v>
      </c>
    </row>
    <row r="16" spans="1:6" x14ac:dyDescent="0.25">
      <c r="A16" s="22" t="s">
        <v>20</v>
      </c>
      <c r="B16" s="23">
        <v>7.1999999999999998E-3</v>
      </c>
      <c r="C16" s="20">
        <v>351000000</v>
      </c>
      <c r="D16" s="17">
        <v>172792660.83000001</v>
      </c>
      <c r="E16" s="18">
        <v>155127677.59</v>
      </c>
      <c r="F16" s="19">
        <v>0.44195919541310541</v>
      </c>
    </row>
    <row r="17" spans="1:6" x14ac:dyDescent="0.25">
      <c r="A17" s="22" t="s">
        <v>21</v>
      </c>
      <c r="B17" s="23">
        <v>1.34E-2</v>
      </c>
      <c r="C17" s="20">
        <v>100000000</v>
      </c>
      <c r="D17" s="17">
        <v>100000000</v>
      </c>
      <c r="E17" s="18">
        <v>100000000</v>
      </c>
      <c r="F17" s="19">
        <v>1</v>
      </c>
    </row>
    <row r="18" spans="1:6" x14ac:dyDescent="0.25">
      <c r="A18" s="22" t="s">
        <v>22</v>
      </c>
      <c r="B18" s="23">
        <v>0</v>
      </c>
      <c r="C18" s="20">
        <v>41666670.960000001</v>
      </c>
      <c r="D18" s="17">
        <v>41666670.960000001</v>
      </c>
      <c r="E18" s="18">
        <v>41666670.960000001</v>
      </c>
      <c r="F18" s="19">
        <v>1</v>
      </c>
    </row>
    <row r="19" spans="1:6" x14ac:dyDescent="0.25">
      <c r="A19" s="22"/>
      <c r="B19" s="24"/>
      <c r="C19" s="25"/>
      <c r="D19" s="25"/>
      <c r="E19" s="25"/>
      <c r="F19" s="26"/>
    </row>
    <row r="20" spans="1:6" x14ac:dyDescent="0.25">
      <c r="A20" s="22"/>
      <c r="B20" s="24"/>
      <c r="C20" s="25"/>
      <c r="D20" s="25"/>
      <c r="E20" s="25"/>
      <c r="F20" s="27"/>
    </row>
    <row r="21" spans="1:6" ht="30.75" x14ac:dyDescent="0.25">
      <c r="A21" s="22"/>
      <c r="B21" s="28" t="s">
        <v>23</v>
      </c>
      <c r="C21" s="29" t="s">
        <v>24</v>
      </c>
      <c r="D21" s="28" t="s">
        <v>25</v>
      </c>
      <c r="E21" s="28" t="s">
        <v>26</v>
      </c>
      <c r="F21" s="27"/>
    </row>
    <row r="22" spans="1:6" x14ac:dyDescent="0.25">
      <c r="A22" s="22" t="s">
        <v>18</v>
      </c>
      <c r="B22" s="17">
        <v>0</v>
      </c>
      <c r="C22" s="17">
        <v>0</v>
      </c>
      <c r="D22" s="30">
        <v>0</v>
      </c>
      <c r="E22" s="31">
        <v>0</v>
      </c>
      <c r="F22" s="27"/>
    </row>
    <row r="23" spans="1:6" x14ac:dyDescent="0.25">
      <c r="A23" s="22" t="s">
        <v>19</v>
      </c>
      <c r="B23" s="17">
        <v>0</v>
      </c>
      <c r="C23" s="17">
        <v>0</v>
      </c>
      <c r="D23" s="30">
        <v>0</v>
      </c>
      <c r="E23" s="31">
        <v>0</v>
      </c>
      <c r="F23" s="27"/>
    </row>
    <row r="24" spans="1:6" x14ac:dyDescent="0.25">
      <c r="A24" s="22" t="s">
        <v>20</v>
      </c>
      <c r="B24" s="17">
        <v>17664983.24000001</v>
      </c>
      <c r="C24" s="17">
        <v>103675.6</v>
      </c>
      <c r="D24" s="30">
        <v>50.327587578347604</v>
      </c>
      <c r="E24" s="31">
        <v>0.2953720797720798</v>
      </c>
      <c r="F24" s="27"/>
    </row>
    <row r="25" spans="1:6" x14ac:dyDescent="0.25">
      <c r="A25" s="22" t="s">
        <v>21</v>
      </c>
      <c r="B25" s="17">
        <v>0</v>
      </c>
      <c r="C25" s="17">
        <v>111666.67</v>
      </c>
      <c r="D25" s="30">
        <v>0</v>
      </c>
      <c r="E25" s="31">
        <v>1.1166666999999999</v>
      </c>
      <c r="F25" s="27"/>
    </row>
    <row r="26" spans="1:6" x14ac:dyDescent="0.25">
      <c r="A26" s="22" t="s">
        <v>22</v>
      </c>
      <c r="B26" s="17">
        <v>0</v>
      </c>
      <c r="C26" s="17">
        <v>0</v>
      </c>
      <c r="D26" s="30">
        <v>0</v>
      </c>
      <c r="E26" s="31">
        <v>0</v>
      </c>
      <c r="F26" s="27"/>
    </row>
    <row r="27" spans="1:6" ht="16.5" thickBot="1" x14ac:dyDescent="0.3">
      <c r="A27" s="12" t="s">
        <v>27</v>
      </c>
      <c r="B27" s="32">
        <v>17664983.24000001</v>
      </c>
      <c r="C27" s="32">
        <v>215342.27000000002</v>
      </c>
      <c r="D27" s="33"/>
      <c r="E27" s="25"/>
      <c r="F27" s="27"/>
    </row>
    <row r="28" spans="1:6" x14ac:dyDescent="0.25">
      <c r="B28" s="34"/>
      <c r="C28" s="34"/>
      <c r="D28" s="35"/>
      <c r="E28" s="34"/>
      <c r="F28" s="36"/>
    </row>
    <row r="29" spans="1:6" x14ac:dyDescent="0.25">
      <c r="A29" s="37"/>
      <c r="B29" s="38"/>
      <c r="C29" s="34"/>
      <c r="D29" s="34"/>
      <c r="E29" s="34"/>
      <c r="F29" s="36"/>
    </row>
    <row r="30" spans="1:6" x14ac:dyDescent="0.25">
      <c r="A30" s="2" t="s">
        <v>28</v>
      </c>
      <c r="E30" s="39"/>
    </row>
    <row r="31" spans="1:6" x14ac:dyDescent="0.25">
      <c r="E31" s="39"/>
      <c r="F31" s="40"/>
    </row>
    <row r="32" spans="1:6" x14ac:dyDescent="0.25">
      <c r="A32" s="37" t="s">
        <v>29</v>
      </c>
      <c r="F32" s="40"/>
    </row>
    <row r="33" spans="1:6" x14ac:dyDescent="0.25">
      <c r="A33" s="41" t="s">
        <v>30</v>
      </c>
      <c r="E33" s="42">
        <v>827949.96</v>
      </c>
      <c r="F33" s="43"/>
    </row>
    <row r="34" spans="1:6" x14ac:dyDescent="0.25">
      <c r="A34" s="41" t="s">
        <v>31</v>
      </c>
      <c r="E34" s="44">
        <v>0</v>
      </c>
      <c r="F34" s="43"/>
    </row>
    <row r="35" spans="1:6" x14ac:dyDescent="0.25">
      <c r="A35" s="37" t="s">
        <v>32</v>
      </c>
      <c r="E35" s="42">
        <v>827949.96</v>
      </c>
      <c r="F35" s="43"/>
    </row>
    <row r="36" spans="1:6" x14ac:dyDescent="0.25">
      <c r="E36" s="45"/>
      <c r="F36" s="43"/>
    </row>
    <row r="37" spans="1:6" x14ac:dyDescent="0.25">
      <c r="A37" s="37" t="s">
        <v>33</v>
      </c>
      <c r="E37" s="45"/>
      <c r="F37" s="43"/>
    </row>
    <row r="38" spans="1:6" x14ac:dyDescent="0.25">
      <c r="A38" s="41" t="s">
        <v>34</v>
      </c>
      <c r="E38" s="42">
        <v>17921417.82</v>
      </c>
      <c r="F38" s="43"/>
    </row>
    <row r="39" spans="1:6" x14ac:dyDescent="0.25">
      <c r="A39" s="41" t="s">
        <v>35</v>
      </c>
      <c r="E39" s="44">
        <v>0</v>
      </c>
      <c r="F39" s="43"/>
    </row>
    <row r="40" spans="1:6" x14ac:dyDescent="0.25">
      <c r="A40" s="37" t="s">
        <v>36</v>
      </c>
      <c r="E40" s="42">
        <v>17921417.82</v>
      </c>
      <c r="F40" s="43"/>
    </row>
    <row r="41" spans="1:6" x14ac:dyDescent="0.25">
      <c r="A41" s="41"/>
      <c r="E41" s="46"/>
      <c r="F41" s="43"/>
    </row>
    <row r="42" spans="1:6" x14ac:dyDescent="0.25">
      <c r="A42" s="37" t="s">
        <v>37</v>
      </c>
      <c r="E42" s="42">
        <v>162804.9</v>
      </c>
      <c r="F42" s="43"/>
    </row>
    <row r="43" spans="1:6" x14ac:dyDescent="0.25">
      <c r="A43" s="37" t="s">
        <v>38</v>
      </c>
      <c r="E43" s="42">
        <v>85219.97</v>
      </c>
      <c r="F43" s="43"/>
    </row>
    <row r="44" spans="1:6" x14ac:dyDescent="0.25">
      <c r="A44" s="37"/>
      <c r="E44" s="47"/>
      <c r="F44" s="43"/>
    </row>
    <row r="45" spans="1:6" ht="16.5" thickBot="1" x14ac:dyDescent="0.3">
      <c r="A45" s="2" t="s">
        <v>39</v>
      </c>
      <c r="E45" s="48">
        <v>18997392.649999999</v>
      </c>
      <c r="F45" s="43"/>
    </row>
    <row r="46" spans="1:6" ht="16.5" thickTop="1" x14ac:dyDescent="0.25">
      <c r="E46" s="49"/>
      <c r="F46" s="43"/>
    </row>
    <row r="47" spans="1:6" x14ac:dyDescent="0.25">
      <c r="A47" s="2" t="s">
        <v>40</v>
      </c>
      <c r="D47" s="50"/>
      <c r="E47" s="51"/>
      <c r="F47" s="43"/>
    </row>
    <row r="48" spans="1:6" x14ac:dyDescent="0.25">
      <c r="D48" s="52" t="s">
        <v>41</v>
      </c>
      <c r="E48" s="52" t="s">
        <v>42</v>
      </c>
      <c r="F48" s="43"/>
    </row>
    <row r="49" spans="1:6" x14ac:dyDescent="0.25">
      <c r="A49" s="37" t="s">
        <v>43</v>
      </c>
      <c r="D49" s="53">
        <v>28901</v>
      </c>
      <c r="E49" s="47">
        <v>314459331.79000002</v>
      </c>
      <c r="F49" s="43"/>
    </row>
    <row r="50" spans="1:6" x14ac:dyDescent="0.25">
      <c r="A50" s="37" t="s">
        <v>44</v>
      </c>
      <c r="D50" s="54"/>
      <c r="E50" s="44">
        <v>17664983.24000001</v>
      </c>
      <c r="F50" s="43"/>
    </row>
    <row r="51" spans="1:6" x14ac:dyDescent="0.25">
      <c r="A51" s="37"/>
      <c r="D51" s="55">
        <v>28106</v>
      </c>
      <c r="E51" s="56">
        <v>296794348.55000001</v>
      </c>
      <c r="F51" s="43"/>
    </row>
    <row r="52" spans="1:6" x14ac:dyDescent="0.25">
      <c r="F52" s="43"/>
    </row>
    <row r="53" spans="1:6" x14ac:dyDescent="0.25">
      <c r="A53" s="2" t="s">
        <v>45</v>
      </c>
      <c r="E53" s="50"/>
      <c r="F53" s="43"/>
    </row>
    <row r="54" spans="1:6" x14ac:dyDescent="0.25">
      <c r="F54" s="43"/>
    </row>
    <row r="55" spans="1:6" x14ac:dyDescent="0.25">
      <c r="A55" s="37" t="s">
        <v>39</v>
      </c>
      <c r="E55" s="57">
        <v>18997392.649999999</v>
      </c>
      <c r="F55" s="43"/>
    </row>
    <row r="56" spans="1:6" x14ac:dyDescent="0.25">
      <c r="A56" s="37" t="s">
        <v>46</v>
      </c>
      <c r="E56" s="57">
        <v>0</v>
      </c>
      <c r="F56" s="43"/>
    </row>
    <row r="57" spans="1:6" x14ac:dyDescent="0.25">
      <c r="A57" s="37" t="s">
        <v>47</v>
      </c>
      <c r="E57" s="58">
        <v>18997392.649999999</v>
      </c>
      <c r="F57" s="43"/>
    </row>
    <row r="58" spans="1:6" x14ac:dyDescent="0.25">
      <c r="F58" s="43"/>
    </row>
    <row r="59" spans="1:6" x14ac:dyDescent="0.25">
      <c r="A59" s="37" t="s">
        <v>48</v>
      </c>
      <c r="E59" s="34">
        <v>92872.54</v>
      </c>
      <c r="F59" s="43"/>
    </row>
    <row r="60" spans="1:6" x14ac:dyDescent="0.25">
      <c r="F60" s="43"/>
    </row>
    <row r="61" spans="1:6" x14ac:dyDescent="0.25">
      <c r="A61" s="37" t="s">
        <v>49</v>
      </c>
      <c r="F61" s="43"/>
    </row>
    <row r="62" spans="1:6" x14ac:dyDescent="0.25">
      <c r="A62" s="41" t="s">
        <v>50</v>
      </c>
      <c r="E62" s="57">
        <v>265691.60733333335</v>
      </c>
      <c r="F62" s="43"/>
    </row>
    <row r="63" spans="1:6" x14ac:dyDescent="0.25">
      <c r="A63" s="41" t="s">
        <v>51</v>
      </c>
      <c r="E63" s="57">
        <v>265691.60733333335</v>
      </c>
      <c r="F63" s="43"/>
    </row>
    <row r="64" spans="1:6" x14ac:dyDescent="0.25">
      <c r="A64" s="41" t="s">
        <v>52</v>
      </c>
      <c r="E64" s="58">
        <v>0</v>
      </c>
      <c r="F64" s="43"/>
    </row>
    <row r="65" spans="1:6" x14ac:dyDescent="0.25">
      <c r="F65" s="43"/>
    </row>
    <row r="66" spans="1:6" x14ac:dyDescent="0.25">
      <c r="A66" s="37" t="s">
        <v>53</v>
      </c>
      <c r="F66" s="43"/>
    </row>
    <row r="67" spans="1:6" x14ac:dyDescent="0.25">
      <c r="A67" s="41" t="s">
        <v>54</v>
      </c>
      <c r="F67" s="43"/>
    </row>
    <row r="68" spans="1:6" x14ac:dyDescent="0.25">
      <c r="A68" s="59" t="s">
        <v>55</v>
      </c>
      <c r="E68" s="57">
        <v>0</v>
      </c>
      <c r="F68" s="43"/>
    </row>
    <row r="69" spans="1:6" x14ac:dyDescent="0.25">
      <c r="A69" s="59" t="s">
        <v>56</v>
      </c>
      <c r="E69" s="57">
        <v>0</v>
      </c>
      <c r="F69" s="43"/>
    </row>
    <row r="70" spans="1:6" x14ac:dyDescent="0.25">
      <c r="A70" s="59" t="s">
        <v>57</v>
      </c>
      <c r="E70" s="57">
        <v>0</v>
      </c>
      <c r="F70" s="43"/>
    </row>
    <row r="71" spans="1:6" x14ac:dyDescent="0.25">
      <c r="A71" s="59"/>
      <c r="E71" s="57"/>
      <c r="F71" s="43"/>
    </row>
    <row r="72" spans="1:6" x14ac:dyDescent="0.25">
      <c r="A72" s="59" t="s">
        <v>58</v>
      </c>
      <c r="E72" s="57">
        <v>0</v>
      </c>
      <c r="F72" s="43"/>
    </row>
    <row r="73" spans="1:6" x14ac:dyDescent="0.25">
      <c r="A73" s="59" t="s">
        <v>59</v>
      </c>
      <c r="E73" s="57">
        <v>0</v>
      </c>
      <c r="F73" s="43"/>
    </row>
    <row r="74" spans="1:6" x14ac:dyDescent="0.25">
      <c r="F74" s="43"/>
    </row>
    <row r="75" spans="1:6" x14ac:dyDescent="0.25">
      <c r="A75" s="41" t="s">
        <v>60</v>
      </c>
      <c r="F75" s="43"/>
    </row>
    <row r="76" spans="1:6" x14ac:dyDescent="0.25">
      <c r="A76" s="59" t="s">
        <v>61</v>
      </c>
      <c r="E76" s="57">
        <v>0</v>
      </c>
      <c r="F76" s="43"/>
    </row>
    <row r="77" spans="1:6" x14ac:dyDescent="0.25">
      <c r="A77" s="59" t="s">
        <v>62</v>
      </c>
      <c r="E77" s="57">
        <v>0</v>
      </c>
      <c r="F77" s="43"/>
    </row>
    <row r="78" spans="1:6" x14ac:dyDescent="0.25">
      <c r="A78" s="59" t="s">
        <v>63</v>
      </c>
      <c r="E78" s="57">
        <v>0</v>
      </c>
      <c r="F78" s="43"/>
    </row>
    <row r="79" spans="1:6" x14ac:dyDescent="0.25">
      <c r="A79" s="59"/>
      <c r="E79" s="57"/>
      <c r="F79" s="43"/>
    </row>
    <row r="80" spans="1:6" x14ac:dyDescent="0.25">
      <c r="A80" s="59" t="s">
        <v>64</v>
      </c>
      <c r="E80" s="57">
        <v>0</v>
      </c>
      <c r="F80" s="43"/>
    </row>
    <row r="81" spans="1:6" x14ac:dyDescent="0.25">
      <c r="A81" s="59" t="s">
        <v>65</v>
      </c>
      <c r="E81" s="57">
        <v>0</v>
      </c>
      <c r="F81" s="43"/>
    </row>
    <row r="82" spans="1:6" x14ac:dyDescent="0.25">
      <c r="A82" s="59"/>
      <c r="F82" s="43"/>
    </row>
    <row r="83" spans="1:6" x14ac:dyDescent="0.25">
      <c r="A83" s="41" t="s">
        <v>66</v>
      </c>
      <c r="F83" s="43"/>
    </row>
    <row r="84" spans="1:6" x14ac:dyDescent="0.25">
      <c r="A84" s="59" t="s">
        <v>67</v>
      </c>
      <c r="E84" s="57">
        <v>0</v>
      </c>
      <c r="F84" s="43"/>
    </row>
    <row r="85" spans="1:6" x14ac:dyDescent="0.25">
      <c r="A85" s="59" t="s">
        <v>68</v>
      </c>
      <c r="E85" s="57">
        <v>0</v>
      </c>
      <c r="F85" s="43"/>
    </row>
    <row r="86" spans="1:6" x14ac:dyDescent="0.25">
      <c r="A86" s="59" t="s">
        <v>69</v>
      </c>
      <c r="E86" s="57">
        <v>103675.6</v>
      </c>
      <c r="F86" s="43"/>
    </row>
    <row r="87" spans="1:6" x14ac:dyDescent="0.25">
      <c r="A87" s="59"/>
      <c r="E87" s="57"/>
      <c r="F87" s="43"/>
    </row>
    <row r="88" spans="1:6" x14ac:dyDescent="0.25">
      <c r="A88" s="59" t="s">
        <v>70</v>
      </c>
      <c r="E88" s="57">
        <v>103675.6</v>
      </c>
      <c r="F88" s="43"/>
    </row>
    <row r="89" spans="1:6" x14ac:dyDescent="0.25">
      <c r="A89" s="59" t="s">
        <v>71</v>
      </c>
      <c r="E89" s="57">
        <v>0</v>
      </c>
      <c r="F89" s="43"/>
    </row>
    <row r="90" spans="1:6" x14ac:dyDescent="0.25">
      <c r="F90" s="43"/>
    </row>
    <row r="91" spans="1:6" x14ac:dyDescent="0.25">
      <c r="A91" s="41" t="s">
        <v>72</v>
      </c>
      <c r="F91" s="43"/>
    </row>
    <row r="92" spans="1:6" x14ac:dyDescent="0.25">
      <c r="A92" s="59" t="s">
        <v>73</v>
      </c>
      <c r="E92" s="57">
        <v>0</v>
      </c>
      <c r="F92" s="43"/>
    </row>
    <row r="93" spans="1:6" x14ac:dyDescent="0.25">
      <c r="A93" s="59" t="s">
        <v>74</v>
      </c>
      <c r="E93" s="57">
        <v>0</v>
      </c>
      <c r="F93" s="43"/>
    </row>
    <row r="94" spans="1:6" x14ac:dyDescent="0.25">
      <c r="A94" s="59" t="s">
        <v>75</v>
      </c>
      <c r="E94" s="57">
        <v>111666.67</v>
      </c>
      <c r="F94" s="43"/>
    </row>
    <row r="95" spans="1:6" x14ac:dyDescent="0.25">
      <c r="A95" s="59"/>
      <c r="E95" s="57"/>
      <c r="F95" s="43"/>
    </row>
    <row r="96" spans="1:6" x14ac:dyDescent="0.25">
      <c r="A96" s="59" t="s">
        <v>76</v>
      </c>
      <c r="E96" s="57">
        <v>111666.67</v>
      </c>
      <c r="F96" s="43"/>
    </row>
    <row r="97" spans="1:6" x14ac:dyDescent="0.25">
      <c r="A97" s="59" t="s">
        <v>77</v>
      </c>
      <c r="E97" s="57">
        <v>0</v>
      </c>
      <c r="F97" s="43"/>
    </row>
    <row r="98" spans="1:6" x14ac:dyDescent="0.25">
      <c r="A98" s="59"/>
      <c r="E98" s="34"/>
      <c r="F98" s="43"/>
    </row>
    <row r="99" spans="1:6" x14ac:dyDescent="0.25">
      <c r="A99" s="41" t="s">
        <v>78</v>
      </c>
      <c r="F99" s="43"/>
    </row>
    <row r="100" spans="1:6" x14ac:dyDescent="0.25">
      <c r="A100" s="59" t="s">
        <v>79</v>
      </c>
      <c r="E100" s="58">
        <v>215342.27000000002</v>
      </c>
      <c r="F100" s="43"/>
    </row>
    <row r="101" spans="1:6" x14ac:dyDescent="0.25">
      <c r="A101" s="59" t="s">
        <v>80</v>
      </c>
      <c r="E101" s="58">
        <v>215342.27000000002</v>
      </c>
      <c r="F101" s="43"/>
    </row>
    <row r="102" spans="1:6" x14ac:dyDescent="0.25">
      <c r="A102" s="59" t="s">
        <v>81</v>
      </c>
      <c r="E102" s="58">
        <v>0</v>
      </c>
      <c r="F102" s="43"/>
    </row>
    <row r="103" spans="1:6" x14ac:dyDescent="0.25">
      <c r="A103" s="59" t="s">
        <v>82</v>
      </c>
      <c r="E103" s="58">
        <v>0</v>
      </c>
      <c r="F103" s="43"/>
    </row>
    <row r="104" spans="1:6" x14ac:dyDescent="0.25">
      <c r="F104" s="43"/>
    </row>
    <row r="105" spans="1:6" x14ac:dyDescent="0.25">
      <c r="A105" s="37" t="s">
        <v>83</v>
      </c>
      <c r="E105" s="60">
        <v>18423486.232666664</v>
      </c>
      <c r="F105" s="43"/>
    </row>
    <row r="106" spans="1:6" x14ac:dyDescent="0.25">
      <c r="A106" s="41"/>
      <c r="F106" s="43"/>
    </row>
    <row r="107" spans="1:6" x14ac:dyDescent="0.25">
      <c r="A107" s="37" t="s">
        <v>84</v>
      </c>
      <c r="E107" s="61">
        <v>17664983.24000001</v>
      </c>
      <c r="F107" s="43"/>
    </row>
    <row r="108" spans="1:6" x14ac:dyDescent="0.25">
      <c r="A108" s="37"/>
      <c r="F108" s="43"/>
    </row>
    <row r="109" spans="1:6" x14ac:dyDescent="0.25">
      <c r="A109" s="41" t="s">
        <v>85</v>
      </c>
      <c r="E109" s="57">
        <v>0</v>
      </c>
      <c r="F109" s="43"/>
    </row>
    <row r="110" spans="1:6" x14ac:dyDescent="0.25">
      <c r="A110" s="41" t="s">
        <v>86</v>
      </c>
      <c r="E110" s="62">
        <v>17664983.24000001</v>
      </c>
      <c r="F110" s="43"/>
    </row>
    <row r="111" spans="1:6" x14ac:dyDescent="0.25">
      <c r="A111" s="41" t="s">
        <v>87</v>
      </c>
      <c r="E111" s="58">
        <v>0</v>
      </c>
      <c r="F111" s="43"/>
    </row>
    <row r="112" spans="1:6" x14ac:dyDescent="0.25">
      <c r="A112" s="41"/>
      <c r="E112" s="60"/>
      <c r="F112" s="43"/>
    </row>
    <row r="113" spans="1:6" x14ac:dyDescent="0.25">
      <c r="A113" s="37" t="s">
        <v>88</v>
      </c>
      <c r="E113" s="58">
        <v>0</v>
      </c>
      <c r="F113" s="43"/>
    </row>
    <row r="114" spans="1:6" x14ac:dyDescent="0.25">
      <c r="A114" s="37"/>
      <c r="E114" s="63"/>
      <c r="F114" s="43"/>
    </row>
    <row r="115" spans="1:6" x14ac:dyDescent="0.25">
      <c r="A115" s="41" t="s">
        <v>89</v>
      </c>
      <c r="E115" s="57">
        <v>0</v>
      </c>
      <c r="F115" s="43"/>
    </row>
    <row r="116" spans="1:6" x14ac:dyDescent="0.25">
      <c r="A116" s="41" t="s">
        <v>90</v>
      </c>
      <c r="E116" s="58">
        <v>0</v>
      </c>
      <c r="F116" s="43"/>
    </row>
    <row r="117" spans="1:6" x14ac:dyDescent="0.25">
      <c r="A117" s="41" t="s">
        <v>91</v>
      </c>
      <c r="E117" s="58">
        <v>0</v>
      </c>
      <c r="F117" s="43"/>
    </row>
    <row r="118" spans="1:6" x14ac:dyDescent="0.25">
      <c r="A118" s="41"/>
      <c r="E118" s="60"/>
      <c r="F118" s="43"/>
    </row>
    <row r="119" spans="1:6" x14ac:dyDescent="0.25">
      <c r="A119" s="37" t="s">
        <v>92</v>
      </c>
      <c r="E119" s="58">
        <v>758502.99266665429</v>
      </c>
      <c r="F119" s="43"/>
    </row>
    <row r="120" spans="1:6" x14ac:dyDescent="0.25">
      <c r="A120" s="41" t="s">
        <v>93</v>
      </c>
      <c r="E120" s="57">
        <v>0</v>
      </c>
      <c r="F120" s="43"/>
    </row>
    <row r="121" spans="1:6" x14ac:dyDescent="0.25">
      <c r="A121" s="37" t="s">
        <v>94</v>
      </c>
      <c r="E121" s="58">
        <v>758502.99266665429</v>
      </c>
      <c r="F121" s="43"/>
    </row>
    <row r="122" spans="1:6" x14ac:dyDescent="0.25">
      <c r="F122" s="43"/>
    </row>
    <row r="123" spans="1:6" x14ac:dyDescent="0.25">
      <c r="A123" s="2" t="s">
        <v>95</v>
      </c>
      <c r="F123" s="43"/>
    </row>
    <row r="124" spans="1:6" x14ac:dyDescent="0.25">
      <c r="F124" s="43"/>
    </row>
    <row r="125" spans="1:6" x14ac:dyDescent="0.25">
      <c r="A125" s="37" t="s">
        <v>96</v>
      </c>
      <c r="E125" s="57">
        <v>0</v>
      </c>
      <c r="F125" s="43"/>
    </row>
    <row r="126" spans="1:6" x14ac:dyDescent="0.25">
      <c r="A126" s="37" t="s">
        <v>97</v>
      </c>
      <c r="E126" s="64">
        <v>0</v>
      </c>
      <c r="F126" s="43"/>
    </row>
    <row r="127" spans="1:6" x14ac:dyDescent="0.25">
      <c r="A127" s="37" t="s">
        <v>98</v>
      </c>
      <c r="E127" s="58">
        <v>0</v>
      </c>
      <c r="F127" s="43"/>
    </row>
    <row r="128" spans="1:6" x14ac:dyDescent="0.25">
      <c r="A128" s="37"/>
      <c r="E128" s="60"/>
      <c r="F128" s="43"/>
    </row>
    <row r="129" spans="1:6" x14ac:dyDescent="0.25">
      <c r="A129" s="37"/>
      <c r="E129" s="60"/>
      <c r="F129" s="43"/>
    </row>
    <row r="130" spans="1:6" x14ac:dyDescent="0.25">
      <c r="F130" s="43"/>
    </row>
    <row r="131" spans="1:6" x14ac:dyDescent="0.25">
      <c r="A131" s="2" t="s">
        <v>99</v>
      </c>
      <c r="F131" s="43"/>
    </row>
    <row r="132" spans="1:6" x14ac:dyDescent="0.25">
      <c r="F132" s="43"/>
    </row>
    <row r="133" spans="1:6" x14ac:dyDescent="0.25">
      <c r="A133" s="37" t="s">
        <v>100</v>
      </c>
      <c r="E133" s="58">
        <v>2604166.67</v>
      </c>
      <c r="F133" s="43"/>
    </row>
    <row r="134" spans="1:6" x14ac:dyDescent="0.25">
      <c r="A134" s="37" t="s">
        <v>101</v>
      </c>
      <c r="E134" s="58">
        <v>2604166.67</v>
      </c>
      <c r="F134" s="65"/>
    </row>
    <row r="135" spans="1:6" x14ac:dyDescent="0.25">
      <c r="A135" s="37" t="s">
        <v>102</v>
      </c>
      <c r="E135" s="57">
        <v>2604166.67</v>
      </c>
      <c r="F135" s="43"/>
    </row>
    <row r="136" spans="1:6" x14ac:dyDescent="0.25">
      <c r="A136" s="66" t="s">
        <v>103</v>
      </c>
      <c r="B136" s="66"/>
      <c r="C136" s="66"/>
      <c r="D136" s="66"/>
      <c r="E136" s="57">
        <v>0</v>
      </c>
    </row>
    <row r="137" spans="1:6" x14ac:dyDescent="0.25">
      <c r="A137" s="37" t="s">
        <v>104</v>
      </c>
      <c r="E137" s="58">
        <v>2604166.67</v>
      </c>
      <c r="F137" s="43"/>
    </row>
    <row r="138" spans="1:6" x14ac:dyDescent="0.25">
      <c r="F138" s="43"/>
    </row>
    <row r="139" spans="1:6" x14ac:dyDescent="0.25">
      <c r="A139" s="37" t="s">
        <v>105</v>
      </c>
      <c r="D139" s="67"/>
      <c r="E139" s="60">
        <v>2604166.67</v>
      </c>
      <c r="F139" s="43"/>
    </row>
    <row r="140" spans="1:6" x14ac:dyDescent="0.25">
      <c r="F140" s="43"/>
    </row>
    <row r="141" spans="1:6" x14ac:dyDescent="0.25">
      <c r="A141" s="2" t="s">
        <v>106</v>
      </c>
      <c r="F141" s="43"/>
    </row>
    <row r="142" spans="1:6" x14ac:dyDescent="0.25">
      <c r="F142" s="43"/>
    </row>
    <row r="143" spans="1:6" x14ac:dyDescent="0.25">
      <c r="A143" s="37" t="s">
        <v>107</v>
      </c>
      <c r="E143" s="68">
        <v>3.1134599400000001E-2</v>
      </c>
      <c r="F143" s="43"/>
    </row>
    <row r="144" spans="1:6" x14ac:dyDescent="0.25">
      <c r="A144" s="37" t="s">
        <v>108</v>
      </c>
      <c r="E144" s="69">
        <v>30.556231</v>
      </c>
      <c r="F144" s="43"/>
    </row>
    <row r="145" spans="1:6" x14ac:dyDescent="0.25">
      <c r="F145" s="43"/>
    </row>
    <row r="146" spans="1:6" x14ac:dyDescent="0.25">
      <c r="D146" s="52" t="s">
        <v>42</v>
      </c>
      <c r="E146" s="52" t="s">
        <v>41</v>
      </c>
      <c r="F146" s="43"/>
    </row>
    <row r="147" spans="1:6" x14ac:dyDescent="0.25">
      <c r="A147" s="37" t="s">
        <v>109</v>
      </c>
      <c r="D147" s="58">
        <v>116339.9</v>
      </c>
      <c r="E147" s="2">
        <v>10</v>
      </c>
      <c r="F147" s="70"/>
    </row>
    <row r="148" spans="1:6" x14ac:dyDescent="0.25">
      <c r="A148" s="37" t="s">
        <v>110</v>
      </c>
      <c r="D148" s="64">
        <v>162804.9</v>
      </c>
      <c r="F148" s="43"/>
    </row>
    <row r="149" spans="1:6" x14ac:dyDescent="0.25">
      <c r="A149" s="2" t="s">
        <v>111</v>
      </c>
      <c r="D149" s="60">
        <v>-46465</v>
      </c>
    </row>
    <row r="150" spans="1:6" x14ac:dyDescent="0.25">
      <c r="A150" s="37" t="s">
        <v>112</v>
      </c>
      <c r="D150" s="58">
        <v>318829928.80000001</v>
      </c>
      <c r="F150" s="70"/>
    </row>
    <row r="151" spans="1:6" x14ac:dyDescent="0.25">
      <c r="F151" s="70"/>
    </row>
    <row r="152" spans="1:6" x14ac:dyDescent="0.25">
      <c r="A152" s="37" t="s">
        <v>113</v>
      </c>
      <c r="D152" s="71">
        <v>-5.5236089999999999E-4</v>
      </c>
      <c r="F152" s="70"/>
    </row>
    <row r="153" spans="1:6" x14ac:dyDescent="0.25">
      <c r="A153" s="37" t="s">
        <v>114</v>
      </c>
      <c r="D153" s="71">
        <v>2.4952512E-3</v>
      </c>
      <c r="F153" s="70"/>
    </row>
    <row r="154" spans="1:6" x14ac:dyDescent="0.25">
      <c r="A154" s="37" t="s">
        <v>115</v>
      </c>
      <c r="D154" s="71">
        <v>1.789045E-4</v>
      </c>
      <c r="F154" s="70"/>
    </row>
    <row r="155" spans="1:6" x14ac:dyDescent="0.25">
      <c r="A155" s="37" t="s">
        <v>116</v>
      </c>
      <c r="D155" s="71">
        <v>-1.7488320563210564E-3</v>
      </c>
      <c r="F155" s="43"/>
    </row>
    <row r="156" spans="1:6" x14ac:dyDescent="0.25">
      <c r="A156" s="37" t="s">
        <v>117</v>
      </c>
      <c r="D156" s="68">
        <v>9.3240685919735908E-5</v>
      </c>
      <c r="F156" s="43"/>
    </row>
    <row r="157" spans="1:6" x14ac:dyDescent="0.25">
      <c r="A157" s="37"/>
      <c r="F157" s="43"/>
    </row>
    <row r="158" spans="1:6" x14ac:dyDescent="0.25">
      <c r="A158" s="37" t="s">
        <v>118</v>
      </c>
      <c r="D158" s="60">
        <v>4225615.13</v>
      </c>
      <c r="F158" s="43"/>
    </row>
    <row r="159" spans="1:6" x14ac:dyDescent="0.25">
      <c r="A159" s="37"/>
      <c r="F159" s="43"/>
    </row>
    <row r="160" spans="1:6" ht="30.75" x14ac:dyDescent="0.25">
      <c r="A160" s="37" t="s">
        <v>119</v>
      </c>
      <c r="D160" s="52" t="s">
        <v>42</v>
      </c>
      <c r="E160" s="52" t="s">
        <v>41</v>
      </c>
      <c r="F160" s="72" t="s">
        <v>120</v>
      </c>
    </row>
    <row r="161" spans="1:6" x14ac:dyDescent="0.25">
      <c r="A161" s="41" t="s">
        <v>121</v>
      </c>
      <c r="D161" s="57">
        <v>2361785.9500000002</v>
      </c>
      <c r="E161" s="73">
        <v>210</v>
      </c>
      <c r="F161" s="74">
        <v>7.8518863756325934E-3</v>
      </c>
    </row>
    <row r="162" spans="1:6" x14ac:dyDescent="0.25">
      <c r="A162" s="41" t="s">
        <v>122</v>
      </c>
      <c r="D162" s="57">
        <v>537352.04</v>
      </c>
      <c r="E162" s="73">
        <v>45</v>
      </c>
      <c r="F162" s="74">
        <v>1.7864562035329156E-3</v>
      </c>
    </row>
    <row r="163" spans="1:6" x14ac:dyDescent="0.25">
      <c r="A163" s="41" t="s">
        <v>123</v>
      </c>
      <c r="D163" s="57">
        <v>87563.22</v>
      </c>
      <c r="E163" s="73">
        <v>9</v>
      </c>
      <c r="F163" s="74">
        <v>2.911087070039177E-4</v>
      </c>
    </row>
    <row r="164" spans="1:6" x14ac:dyDescent="0.25">
      <c r="A164" s="41" t="s">
        <v>124</v>
      </c>
      <c r="D164" s="75">
        <v>0</v>
      </c>
      <c r="E164" s="76">
        <v>0</v>
      </c>
      <c r="F164" s="77">
        <v>0</v>
      </c>
    </row>
    <row r="165" spans="1:6" x14ac:dyDescent="0.25">
      <c r="A165" s="37" t="s">
        <v>125</v>
      </c>
      <c r="D165" s="57">
        <v>2986701.2100000004</v>
      </c>
      <c r="E165" s="73">
        <v>264</v>
      </c>
      <c r="F165" s="78">
        <v>9.9294512861694256E-3</v>
      </c>
    </row>
    <row r="166" spans="1:6" x14ac:dyDescent="0.25">
      <c r="D166" s="71"/>
      <c r="E166" s="71"/>
      <c r="F166" s="70"/>
    </row>
    <row r="167" spans="1:6" x14ac:dyDescent="0.25">
      <c r="A167" s="37"/>
      <c r="D167" s="79"/>
      <c r="E167" s="79"/>
      <c r="F167" s="70"/>
    </row>
    <row r="168" spans="1:6" x14ac:dyDescent="0.25">
      <c r="A168" s="37" t="s">
        <v>126</v>
      </c>
      <c r="F168" s="70"/>
    </row>
    <row r="169" spans="1:6" x14ac:dyDescent="0.25">
      <c r="A169" s="37" t="s">
        <v>127</v>
      </c>
      <c r="D169" s="71">
        <v>1.9595953999999999E-3</v>
      </c>
      <c r="E169" s="71">
        <v>1.7453156000000001E-3</v>
      </c>
      <c r="F169" s="70"/>
    </row>
    <row r="170" spans="1:6" x14ac:dyDescent="0.25">
      <c r="A170" s="37" t="s">
        <v>128</v>
      </c>
      <c r="D170" s="71">
        <v>1.7456866E-3</v>
      </c>
      <c r="E170" s="71">
        <v>1.6531155999999999E-3</v>
      </c>
      <c r="F170" s="70"/>
    </row>
    <row r="171" spans="1:6" x14ac:dyDescent="0.25">
      <c r="A171" s="37" t="s">
        <v>129</v>
      </c>
      <c r="D171" s="71">
        <v>1.5934130999999999E-3</v>
      </c>
      <c r="E171" s="71">
        <v>1.5570395E-3</v>
      </c>
      <c r="F171" s="70"/>
    </row>
    <row r="172" spans="1:6" x14ac:dyDescent="0.25">
      <c r="A172" s="37" t="s">
        <v>130</v>
      </c>
      <c r="D172" s="71">
        <v>2.0775649105368331E-3</v>
      </c>
      <c r="E172" s="71">
        <v>1.9212979434996087E-3</v>
      </c>
      <c r="F172" s="43"/>
    </row>
    <row r="173" spans="1:6" x14ac:dyDescent="0.25">
      <c r="A173" s="37" t="s">
        <v>131</v>
      </c>
      <c r="D173" s="71">
        <v>1.8440650026342082E-3</v>
      </c>
      <c r="E173" s="71">
        <v>1.7191921608749022E-3</v>
      </c>
      <c r="F173" s="43"/>
    </row>
    <row r="174" spans="1:6" x14ac:dyDescent="0.25">
      <c r="F174" s="43"/>
    </row>
    <row r="175" spans="1:6" x14ac:dyDescent="0.25">
      <c r="A175" s="2" t="s">
        <v>132</v>
      </c>
      <c r="F175" s="43"/>
    </row>
    <row r="176" spans="1:6" x14ac:dyDescent="0.25">
      <c r="F176" s="43"/>
    </row>
    <row r="177" spans="1:6" x14ac:dyDescent="0.25">
      <c r="A177" s="37" t="s">
        <v>133</v>
      </c>
      <c r="F177" s="43"/>
    </row>
    <row r="178" spans="1:6" x14ac:dyDescent="0.25">
      <c r="A178" s="37" t="s">
        <v>134</v>
      </c>
      <c r="E178" s="45"/>
      <c r="F178" s="43"/>
    </row>
    <row r="179" spans="1:6" x14ac:dyDescent="0.25">
      <c r="A179" s="37" t="s">
        <v>135</v>
      </c>
      <c r="E179" s="80" t="s">
        <v>136</v>
      </c>
      <c r="F179" s="43"/>
    </row>
    <row r="180" spans="1:6" x14ac:dyDescent="0.25">
      <c r="A180" s="37"/>
      <c r="E180" s="80"/>
      <c r="F180" s="43"/>
    </row>
    <row r="181" spans="1:6" x14ac:dyDescent="0.25">
      <c r="A181" s="37" t="s">
        <v>137</v>
      </c>
      <c r="E181" s="63"/>
      <c r="F181" s="43"/>
    </row>
    <row r="182" spans="1:6" x14ac:dyDescent="0.25">
      <c r="A182" s="37" t="s">
        <v>138</v>
      </c>
      <c r="E182" s="63"/>
      <c r="F182" s="43"/>
    </row>
    <row r="183" spans="1:6" x14ac:dyDescent="0.25">
      <c r="A183" s="37" t="s">
        <v>139</v>
      </c>
      <c r="E183" s="80"/>
      <c r="F183" s="43"/>
    </row>
    <row r="184" spans="1:6" x14ac:dyDescent="0.25">
      <c r="A184" s="37" t="s">
        <v>140</v>
      </c>
      <c r="E184" s="80" t="s">
        <v>136</v>
      </c>
      <c r="F184" s="43"/>
    </row>
    <row r="185" spans="1:6" x14ac:dyDescent="0.25">
      <c r="A185" s="37"/>
      <c r="E185" s="63"/>
      <c r="F185" s="43"/>
    </row>
    <row r="186" spans="1:6" x14ac:dyDescent="0.25">
      <c r="A186" s="37" t="s">
        <v>141</v>
      </c>
      <c r="E186" s="63"/>
      <c r="F186" s="43"/>
    </row>
    <row r="187" spans="1:6" x14ac:dyDescent="0.25">
      <c r="A187" s="37" t="s">
        <v>142</v>
      </c>
      <c r="E187" s="80" t="s">
        <v>136</v>
      </c>
      <c r="F187" s="43"/>
    </row>
    <row r="188" spans="1:6" x14ac:dyDescent="0.25">
      <c r="A188" s="37"/>
      <c r="E188" s="63"/>
      <c r="F188" s="43"/>
    </row>
    <row r="189" spans="1:6" x14ac:dyDescent="0.25">
      <c r="A189" s="37" t="s">
        <v>143</v>
      </c>
      <c r="E189" s="63"/>
      <c r="F189" s="43"/>
    </row>
    <row r="190" spans="1:6" x14ac:dyDescent="0.25">
      <c r="A190" s="37" t="s">
        <v>144</v>
      </c>
      <c r="E190" s="80" t="s">
        <v>136</v>
      </c>
      <c r="F190" s="43"/>
    </row>
    <row r="191" spans="1:6" x14ac:dyDescent="0.25">
      <c r="A191" s="37"/>
      <c r="E191" s="63"/>
      <c r="F191" s="43"/>
    </row>
    <row r="192" spans="1:6" x14ac:dyDescent="0.25">
      <c r="A192" s="37" t="s">
        <v>145</v>
      </c>
      <c r="E192" s="63"/>
      <c r="F192" s="43"/>
    </row>
    <row r="193" spans="1:6" x14ac:dyDescent="0.25">
      <c r="A193" s="37" t="s">
        <v>146</v>
      </c>
      <c r="E193" s="80" t="s">
        <v>136</v>
      </c>
      <c r="F193" s="43"/>
    </row>
    <row r="194" spans="1:6" x14ac:dyDescent="0.25">
      <c r="A194" s="37"/>
      <c r="E194" s="80"/>
      <c r="F194" s="43"/>
    </row>
    <row r="195" spans="1:6" x14ac:dyDescent="0.25">
      <c r="A195" s="37" t="s">
        <v>147</v>
      </c>
      <c r="E195" s="63"/>
    </row>
    <row r="196" spans="1:6" x14ac:dyDescent="0.25">
      <c r="A196" s="37" t="s">
        <v>148</v>
      </c>
      <c r="E196" s="80" t="s">
        <v>136</v>
      </c>
      <c r="F196" s="40"/>
    </row>
    <row r="199" spans="1:6" x14ac:dyDescent="0.25">
      <c r="F199" s="40"/>
    </row>
    <row r="200" spans="1:6" x14ac:dyDescent="0.25">
      <c r="F200" s="40"/>
    </row>
    <row r="201" spans="1:6" x14ac:dyDescent="0.25">
      <c r="F201" s="40"/>
    </row>
    <row r="202" spans="1:6" x14ac:dyDescent="0.25">
      <c r="F202" s="40"/>
    </row>
    <row r="203" spans="1:6" x14ac:dyDescent="0.25">
      <c r="F203" s="40"/>
    </row>
    <row r="204" spans="1:6" x14ac:dyDescent="0.25">
      <c r="F204" s="40"/>
    </row>
    <row r="205" spans="1:6" x14ac:dyDescent="0.25">
      <c r="F205" s="40"/>
    </row>
    <row r="206" spans="1:6" x14ac:dyDescent="0.25">
      <c r="F206" s="40"/>
    </row>
    <row r="207" spans="1:6" x14ac:dyDescent="0.25">
      <c r="F207" s="40"/>
    </row>
    <row r="208" spans="1:6" x14ac:dyDescent="0.25">
      <c r="F208" s="40"/>
    </row>
    <row r="209" spans="6:6" x14ac:dyDescent="0.25">
      <c r="F209" s="40"/>
    </row>
    <row r="210" spans="6:6" x14ac:dyDescent="0.25">
      <c r="F210" s="40"/>
    </row>
    <row r="211" spans="6:6" x14ac:dyDescent="0.25">
      <c r="F211" s="40"/>
    </row>
    <row r="212" spans="6:6" x14ac:dyDescent="0.25">
      <c r="F212" s="40"/>
    </row>
    <row r="213" spans="6:6" x14ac:dyDescent="0.25">
      <c r="F213" s="40"/>
    </row>
    <row r="214" spans="6:6" x14ac:dyDescent="0.25">
      <c r="F214" s="40"/>
    </row>
    <row r="215" spans="6:6" x14ac:dyDescent="0.25">
      <c r="F215" s="40"/>
    </row>
    <row r="216" spans="6:6" x14ac:dyDescent="0.25">
      <c r="F216" s="40"/>
    </row>
    <row r="217" spans="6:6" x14ac:dyDescent="0.25">
      <c r="F217" s="40"/>
    </row>
    <row r="218" spans="6:6" x14ac:dyDescent="0.25">
      <c r="F218" s="40"/>
    </row>
    <row r="219" spans="6:6" x14ac:dyDescent="0.25">
      <c r="F219" s="40"/>
    </row>
    <row r="220" spans="6:6" x14ac:dyDescent="0.25">
      <c r="F220" s="40"/>
    </row>
    <row r="221" spans="6:6" x14ac:dyDescent="0.25">
      <c r="F221" s="40"/>
    </row>
    <row r="222" spans="6:6" x14ac:dyDescent="0.25">
      <c r="F222" s="40"/>
    </row>
    <row r="223" spans="6:6" x14ac:dyDescent="0.25">
      <c r="F223" s="40"/>
    </row>
    <row r="224" spans="6:6" x14ac:dyDescent="0.25">
      <c r="F224" s="40"/>
    </row>
    <row r="225" spans="6:6" x14ac:dyDescent="0.25">
      <c r="F225" s="40"/>
    </row>
    <row r="226" spans="6:6" x14ac:dyDescent="0.25">
      <c r="F226" s="40"/>
    </row>
    <row r="227" spans="6:6" x14ac:dyDescent="0.25">
      <c r="F227" s="40"/>
    </row>
    <row r="228" spans="6:6" x14ac:dyDescent="0.25">
      <c r="F228" s="40"/>
    </row>
    <row r="229" spans="6:6" x14ac:dyDescent="0.25">
      <c r="F229" s="40"/>
    </row>
    <row r="230" spans="6:6" x14ac:dyDescent="0.25">
      <c r="F230" s="40"/>
    </row>
    <row r="231" spans="6:6" x14ac:dyDescent="0.25">
      <c r="F231" s="40"/>
    </row>
    <row r="232" spans="6:6" x14ac:dyDescent="0.25">
      <c r="F232" s="40"/>
    </row>
    <row r="233" spans="6:6" x14ac:dyDescent="0.25">
      <c r="F233" s="40"/>
    </row>
    <row r="234" spans="6:6" x14ac:dyDescent="0.25">
      <c r="F234" s="40"/>
    </row>
    <row r="235" spans="6:6" x14ac:dyDescent="0.25">
      <c r="F235" s="40"/>
    </row>
    <row r="236" spans="6:6" x14ac:dyDescent="0.25">
      <c r="F236" s="40"/>
    </row>
    <row r="237" spans="6:6" x14ac:dyDescent="0.25">
      <c r="F237" s="40"/>
    </row>
    <row r="238" spans="6:6" x14ac:dyDescent="0.25">
      <c r="F238" s="40"/>
    </row>
    <row r="239" spans="6:6" x14ac:dyDescent="0.25">
      <c r="F239" s="40"/>
    </row>
    <row r="240" spans="6:6" x14ac:dyDescent="0.25">
      <c r="F240" s="40"/>
    </row>
    <row r="241" spans="6:6" x14ac:dyDescent="0.25">
      <c r="F241" s="40"/>
    </row>
    <row r="242" spans="6:6" x14ac:dyDescent="0.25">
      <c r="F242" s="40"/>
    </row>
    <row r="243" spans="6:6" x14ac:dyDescent="0.25">
      <c r="F243" s="40"/>
    </row>
    <row r="244" spans="6:6" x14ac:dyDescent="0.25">
      <c r="F244" s="40"/>
    </row>
    <row r="245" spans="6:6" x14ac:dyDescent="0.25">
      <c r="F245" s="40"/>
    </row>
    <row r="246" spans="6:6" x14ac:dyDescent="0.25">
      <c r="F246" s="40"/>
    </row>
    <row r="247" spans="6:6" x14ac:dyDescent="0.25">
      <c r="F247" s="40"/>
    </row>
    <row r="248" spans="6:6" x14ac:dyDescent="0.25">
      <c r="F248" s="40"/>
    </row>
    <row r="249" spans="6:6" x14ac:dyDescent="0.25">
      <c r="F249" s="40"/>
    </row>
    <row r="250" spans="6:6" x14ac:dyDescent="0.25">
      <c r="F250" s="40"/>
    </row>
    <row r="251" spans="6:6" x14ac:dyDescent="0.25">
      <c r="F251" s="40"/>
    </row>
    <row r="252" spans="6:6" x14ac:dyDescent="0.25">
      <c r="F252" s="40"/>
    </row>
    <row r="253" spans="6:6" x14ac:dyDescent="0.25">
      <c r="F253" s="40"/>
    </row>
    <row r="254" spans="6:6" x14ac:dyDescent="0.25">
      <c r="F254" s="40"/>
    </row>
    <row r="255" spans="6:6" x14ac:dyDescent="0.25">
      <c r="F255" s="40"/>
    </row>
    <row r="256" spans="6:6" x14ac:dyDescent="0.25">
      <c r="F256" s="40"/>
    </row>
    <row r="257" spans="6:6" x14ac:dyDescent="0.25">
      <c r="F257" s="40"/>
    </row>
    <row r="258" spans="6:6" x14ac:dyDescent="0.25">
      <c r="F258" s="40"/>
    </row>
    <row r="259" spans="6:6" x14ac:dyDescent="0.25">
      <c r="F259" s="40"/>
    </row>
    <row r="260" spans="6:6" x14ac:dyDescent="0.25">
      <c r="F260" s="40"/>
    </row>
    <row r="261" spans="6:6" x14ac:dyDescent="0.25">
      <c r="F261" s="40"/>
    </row>
    <row r="262" spans="6:6" x14ac:dyDescent="0.25">
      <c r="F262" s="40"/>
    </row>
    <row r="263" spans="6:6" x14ac:dyDescent="0.25">
      <c r="F263" s="40"/>
    </row>
    <row r="264" spans="6:6" x14ac:dyDescent="0.25">
      <c r="F264" s="40"/>
    </row>
    <row r="265" spans="6:6" x14ac:dyDescent="0.25">
      <c r="F265" s="40"/>
    </row>
    <row r="266" spans="6:6" x14ac:dyDescent="0.25">
      <c r="F266" s="40"/>
    </row>
    <row r="267" spans="6:6" x14ac:dyDescent="0.25">
      <c r="F267" s="4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7"/>
  <sheetViews>
    <sheetView workbookViewId="0">
      <selection sqref="A1:F1048576"/>
    </sheetView>
  </sheetViews>
  <sheetFormatPr defaultRowHeight="15.75" x14ac:dyDescent="0.25"/>
  <cols>
    <col min="1" max="1" width="34.5703125" style="2" customWidth="1"/>
    <col min="2" max="2" width="23.85546875" style="2" customWidth="1"/>
    <col min="3" max="3" width="26.85546875" style="2" customWidth="1"/>
    <col min="4" max="4" width="23.85546875" style="2" customWidth="1"/>
    <col min="5" max="5" width="32.42578125" style="2" bestFit="1" customWidth="1"/>
    <col min="6" max="6" width="20.5703125" style="3" customWidth="1"/>
  </cols>
  <sheetData>
    <row r="1" spans="1:6" x14ac:dyDescent="0.25">
      <c r="A1" s="1" t="s">
        <v>0</v>
      </c>
    </row>
    <row r="2" spans="1:6" x14ac:dyDescent="0.25">
      <c r="C2" s="4"/>
    </row>
    <row r="3" spans="1:6" x14ac:dyDescent="0.25">
      <c r="A3" s="2" t="s">
        <v>1</v>
      </c>
      <c r="B3" s="5">
        <v>42521</v>
      </c>
      <c r="C3" s="4" t="s">
        <v>2</v>
      </c>
      <c r="D3" s="2">
        <v>30</v>
      </c>
      <c r="E3" s="2" t="s">
        <v>3</v>
      </c>
      <c r="F3" s="6">
        <v>42491</v>
      </c>
    </row>
    <row r="4" spans="1:6" x14ac:dyDescent="0.25">
      <c r="A4" s="2" t="s">
        <v>4</v>
      </c>
      <c r="B4" s="5">
        <v>42536</v>
      </c>
      <c r="C4" s="4" t="s">
        <v>5</v>
      </c>
      <c r="D4" s="7">
        <v>30</v>
      </c>
      <c r="E4" s="2" t="s">
        <v>6</v>
      </c>
      <c r="F4" s="6">
        <v>42521</v>
      </c>
    </row>
    <row r="5" spans="1:6" x14ac:dyDescent="0.25">
      <c r="C5" s="4"/>
      <c r="E5" s="2" t="s">
        <v>7</v>
      </c>
      <c r="F5" s="6">
        <v>42506</v>
      </c>
    </row>
    <row r="6" spans="1:6" x14ac:dyDescent="0.25">
      <c r="C6" s="4"/>
      <c r="E6" s="2" t="s">
        <v>8</v>
      </c>
      <c r="F6" s="6">
        <v>42536</v>
      </c>
    </row>
    <row r="7" spans="1:6" x14ac:dyDescent="0.25">
      <c r="A7" s="8"/>
      <c r="B7" s="9"/>
      <c r="C7" s="8"/>
      <c r="D7" s="8"/>
      <c r="E7" s="10"/>
      <c r="F7" s="11"/>
    </row>
    <row r="8" spans="1:6" x14ac:dyDescent="0.25">
      <c r="A8" s="8"/>
      <c r="B8" s="8"/>
      <c r="C8" s="8"/>
      <c r="D8" s="8"/>
      <c r="E8" s="10"/>
      <c r="F8" s="11"/>
    </row>
    <row r="9" spans="1:6" x14ac:dyDescent="0.25">
      <c r="A9" s="12"/>
      <c r="B9" s="13" t="s">
        <v>9</v>
      </c>
      <c r="C9" s="13" t="s">
        <v>10</v>
      </c>
      <c r="D9" s="13" t="s">
        <v>11</v>
      </c>
      <c r="E9" s="13" t="s">
        <v>12</v>
      </c>
      <c r="F9" s="14" t="s">
        <v>13</v>
      </c>
    </row>
    <row r="10" spans="1:6" x14ac:dyDescent="0.25">
      <c r="A10" s="12" t="s">
        <v>14</v>
      </c>
      <c r="B10" s="15"/>
      <c r="C10" s="16">
        <v>1067817831.09</v>
      </c>
      <c r="D10" s="17">
        <v>337137280.39999998</v>
      </c>
      <c r="E10" s="18">
        <v>318829928.80000001</v>
      </c>
      <c r="F10" s="19">
        <v>0.30607673038647415</v>
      </c>
    </row>
    <row r="11" spans="1:6" x14ac:dyDescent="0.25">
      <c r="A11" s="12" t="s">
        <v>15</v>
      </c>
      <c r="B11" s="15"/>
      <c r="C11" s="20">
        <v>26151160.129999999</v>
      </c>
      <c r="D11" s="17">
        <v>4757074.58</v>
      </c>
      <c r="E11" s="18">
        <v>4370597.01</v>
      </c>
      <c r="F11" s="19"/>
    </row>
    <row r="12" spans="1:6" x14ac:dyDescent="0.25">
      <c r="A12" s="12" t="s">
        <v>16</v>
      </c>
      <c r="B12" s="15"/>
      <c r="C12" s="21">
        <v>1041666670.96</v>
      </c>
      <c r="D12" s="17">
        <v>332380205.81999999</v>
      </c>
      <c r="E12" s="18">
        <v>314459331.79000002</v>
      </c>
      <c r="F12" s="19"/>
    </row>
    <row r="13" spans="1:6" x14ac:dyDescent="0.25">
      <c r="A13" s="12" t="s">
        <v>17</v>
      </c>
      <c r="B13" s="8"/>
      <c r="C13" s="21">
        <v>1041666670.96</v>
      </c>
      <c r="D13" s="17">
        <v>332380205.81999999</v>
      </c>
      <c r="E13" s="18">
        <v>314459331.79000002</v>
      </c>
      <c r="F13" s="19">
        <v>0.30188095727416747</v>
      </c>
    </row>
    <row r="14" spans="1:6" x14ac:dyDescent="0.25">
      <c r="A14" s="22" t="s">
        <v>18</v>
      </c>
      <c r="B14" s="23">
        <v>1.9E-3</v>
      </c>
      <c r="C14" s="20">
        <v>219000000</v>
      </c>
      <c r="D14" s="17">
        <v>0</v>
      </c>
      <c r="E14" s="18">
        <v>0</v>
      </c>
      <c r="F14" s="19">
        <v>0</v>
      </c>
    </row>
    <row r="15" spans="1:6" x14ac:dyDescent="0.25">
      <c r="A15" s="22" t="s">
        <v>19</v>
      </c>
      <c r="B15" s="23">
        <v>4.1999999999999997E-3</v>
      </c>
      <c r="C15" s="20">
        <v>330000000</v>
      </c>
      <c r="D15" s="17">
        <v>0</v>
      </c>
      <c r="E15" s="18">
        <v>0</v>
      </c>
      <c r="F15" s="19">
        <v>0</v>
      </c>
    </row>
    <row r="16" spans="1:6" x14ac:dyDescent="0.25">
      <c r="A16" s="22" t="s">
        <v>20</v>
      </c>
      <c r="B16" s="23">
        <v>7.1999999999999998E-3</v>
      </c>
      <c r="C16" s="20">
        <v>351000000</v>
      </c>
      <c r="D16" s="17">
        <v>190713534.86000001</v>
      </c>
      <c r="E16" s="18">
        <v>172792660.83000004</v>
      </c>
      <c r="F16" s="19">
        <v>0.49228678299145312</v>
      </c>
    </row>
    <row r="17" spans="1:6" x14ac:dyDescent="0.25">
      <c r="A17" s="22" t="s">
        <v>21</v>
      </c>
      <c r="B17" s="23">
        <v>1.34E-2</v>
      </c>
      <c r="C17" s="20">
        <v>100000000</v>
      </c>
      <c r="D17" s="17">
        <v>100000000</v>
      </c>
      <c r="E17" s="18">
        <v>100000000</v>
      </c>
      <c r="F17" s="19">
        <v>1</v>
      </c>
    </row>
    <row r="18" spans="1:6" x14ac:dyDescent="0.25">
      <c r="A18" s="22" t="s">
        <v>22</v>
      </c>
      <c r="B18" s="23">
        <v>0</v>
      </c>
      <c r="C18" s="20">
        <v>41666670.960000001</v>
      </c>
      <c r="D18" s="17">
        <v>41666670.960000001</v>
      </c>
      <c r="E18" s="18">
        <v>41666670.960000001</v>
      </c>
      <c r="F18" s="19">
        <v>1</v>
      </c>
    </row>
    <row r="19" spans="1:6" x14ac:dyDescent="0.25">
      <c r="A19" s="22"/>
      <c r="B19" s="24"/>
      <c r="C19" s="25"/>
      <c r="D19" s="25"/>
      <c r="E19" s="25"/>
      <c r="F19" s="26"/>
    </row>
    <row r="20" spans="1:6" x14ac:dyDescent="0.25">
      <c r="A20" s="22"/>
      <c r="B20" s="24"/>
      <c r="C20" s="25"/>
      <c r="D20" s="25"/>
      <c r="E20" s="25"/>
      <c r="F20" s="27"/>
    </row>
    <row r="21" spans="1:6" ht="30.75" x14ac:dyDescent="0.25">
      <c r="A21" s="22"/>
      <c r="B21" s="28" t="s">
        <v>23</v>
      </c>
      <c r="C21" s="29" t="s">
        <v>24</v>
      </c>
      <c r="D21" s="28" t="s">
        <v>25</v>
      </c>
      <c r="E21" s="28" t="s">
        <v>26</v>
      </c>
      <c r="F21" s="27"/>
    </row>
    <row r="22" spans="1:6" x14ac:dyDescent="0.25">
      <c r="A22" s="22" t="s">
        <v>18</v>
      </c>
      <c r="B22" s="17">
        <v>0</v>
      </c>
      <c r="C22" s="17">
        <v>0</v>
      </c>
      <c r="D22" s="30">
        <v>0</v>
      </c>
      <c r="E22" s="31">
        <v>0</v>
      </c>
      <c r="F22" s="27"/>
    </row>
    <row r="23" spans="1:6" x14ac:dyDescent="0.25">
      <c r="A23" s="22" t="s">
        <v>19</v>
      </c>
      <c r="B23" s="17">
        <v>0</v>
      </c>
      <c r="C23" s="17">
        <v>0</v>
      </c>
      <c r="D23" s="30">
        <v>0</v>
      </c>
      <c r="E23" s="31">
        <v>0</v>
      </c>
      <c r="F23" s="27"/>
    </row>
    <row r="24" spans="1:6" x14ac:dyDescent="0.25">
      <c r="A24" s="22" t="s">
        <v>20</v>
      </c>
      <c r="B24" s="17">
        <v>17920874.029999971</v>
      </c>
      <c r="C24" s="17">
        <v>114428.12</v>
      </c>
      <c r="D24" s="30">
        <v>51.056621168091084</v>
      </c>
      <c r="E24" s="31">
        <v>0.32600603988603988</v>
      </c>
      <c r="F24" s="27"/>
    </row>
    <row r="25" spans="1:6" x14ac:dyDescent="0.25">
      <c r="A25" s="22" t="s">
        <v>21</v>
      </c>
      <c r="B25" s="17">
        <v>0</v>
      </c>
      <c r="C25" s="17">
        <v>111666.67</v>
      </c>
      <c r="D25" s="30">
        <v>0</v>
      </c>
      <c r="E25" s="31">
        <v>1.1166666999999999</v>
      </c>
      <c r="F25" s="27"/>
    </row>
    <row r="26" spans="1:6" x14ac:dyDescent="0.25">
      <c r="A26" s="22" t="s">
        <v>22</v>
      </c>
      <c r="B26" s="17">
        <v>0</v>
      </c>
      <c r="C26" s="17">
        <v>0</v>
      </c>
      <c r="D26" s="30">
        <v>0</v>
      </c>
      <c r="E26" s="31">
        <v>0</v>
      </c>
      <c r="F26" s="27"/>
    </row>
    <row r="27" spans="1:6" ht="16.5" thickBot="1" x14ac:dyDescent="0.3">
      <c r="A27" s="12" t="s">
        <v>27</v>
      </c>
      <c r="B27" s="32">
        <v>17920874.029999971</v>
      </c>
      <c r="C27" s="32">
        <v>226094.78999999998</v>
      </c>
      <c r="D27" s="33"/>
      <c r="E27" s="25"/>
      <c r="F27" s="27"/>
    </row>
    <row r="28" spans="1:6" x14ac:dyDescent="0.25">
      <c r="B28" s="34"/>
      <c r="C28" s="34"/>
      <c r="D28" s="35"/>
      <c r="E28" s="34"/>
      <c r="F28" s="36"/>
    </row>
    <row r="29" spans="1:6" x14ac:dyDescent="0.25">
      <c r="A29" s="37"/>
      <c r="B29" s="38"/>
      <c r="C29" s="34"/>
      <c r="D29" s="34"/>
      <c r="E29" s="34"/>
      <c r="F29" s="36"/>
    </row>
    <row r="30" spans="1:6" x14ac:dyDescent="0.25">
      <c r="A30" s="2" t="s">
        <v>28</v>
      </c>
      <c r="E30" s="39"/>
    </row>
    <row r="31" spans="1:6" x14ac:dyDescent="0.25">
      <c r="E31" s="39"/>
      <c r="F31" s="40"/>
    </row>
    <row r="32" spans="1:6" x14ac:dyDescent="0.25">
      <c r="A32" s="37" t="s">
        <v>29</v>
      </c>
      <c r="F32" s="40"/>
    </row>
    <row r="33" spans="1:6" x14ac:dyDescent="0.25">
      <c r="A33" s="41" t="s">
        <v>30</v>
      </c>
      <c r="E33" s="42">
        <v>870614.18</v>
      </c>
      <c r="F33" s="43"/>
    </row>
    <row r="34" spans="1:6" x14ac:dyDescent="0.25">
      <c r="A34" s="41" t="s">
        <v>31</v>
      </c>
      <c r="E34" s="44">
        <v>0</v>
      </c>
      <c r="F34" s="43"/>
    </row>
    <row r="35" spans="1:6" x14ac:dyDescent="0.25">
      <c r="A35" s="37" t="s">
        <v>32</v>
      </c>
      <c r="E35" s="42">
        <v>870614.18</v>
      </c>
      <c r="F35" s="43"/>
    </row>
    <row r="36" spans="1:6" x14ac:dyDescent="0.25">
      <c r="E36" s="45"/>
      <c r="F36" s="43"/>
    </row>
    <row r="37" spans="1:6" x14ac:dyDescent="0.25">
      <c r="A37" s="37" t="s">
        <v>33</v>
      </c>
      <c r="E37" s="45"/>
      <c r="F37" s="43"/>
    </row>
    <row r="38" spans="1:6" x14ac:dyDescent="0.25">
      <c r="A38" s="41" t="s">
        <v>34</v>
      </c>
      <c r="E38" s="42">
        <v>18132216.98</v>
      </c>
      <c r="F38" s="43"/>
    </row>
    <row r="39" spans="1:6" x14ac:dyDescent="0.25">
      <c r="A39" s="41" t="s">
        <v>35</v>
      </c>
      <c r="E39" s="44">
        <v>0</v>
      </c>
      <c r="F39" s="43"/>
    </row>
    <row r="40" spans="1:6" x14ac:dyDescent="0.25">
      <c r="A40" s="37" t="s">
        <v>36</v>
      </c>
      <c r="E40" s="42">
        <v>18132216.98</v>
      </c>
      <c r="F40" s="43"/>
    </row>
    <row r="41" spans="1:6" x14ac:dyDescent="0.25">
      <c r="A41" s="41"/>
      <c r="E41" s="46"/>
      <c r="F41" s="43"/>
    </row>
    <row r="42" spans="1:6" x14ac:dyDescent="0.25">
      <c r="A42" s="37" t="s">
        <v>37</v>
      </c>
      <c r="E42" s="42">
        <v>170108.34</v>
      </c>
      <c r="F42" s="43"/>
    </row>
    <row r="43" spans="1:6" x14ac:dyDescent="0.25">
      <c r="A43" s="37" t="s">
        <v>38</v>
      </c>
      <c r="E43" s="42">
        <v>92872.54</v>
      </c>
      <c r="F43" s="43"/>
    </row>
    <row r="44" spans="1:6" x14ac:dyDescent="0.25">
      <c r="A44" s="37"/>
      <c r="E44" s="47"/>
      <c r="F44" s="43"/>
    </row>
    <row r="45" spans="1:6" ht="16.5" thickBot="1" x14ac:dyDescent="0.3">
      <c r="A45" s="2" t="s">
        <v>39</v>
      </c>
      <c r="E45" s="48">
        <v>19265812.039999999</v>
      </c>
      <c r="F45" s="43"/>
    </row>
    <row r="46" spans="1:6" ht="16.5" thickTop="1" x14ac:dyDescent="0.25">
      <c r="E46" s="49"/>
      <c r="F46" s="43"/>
    </row>
    <row r="47" spans="1:6" x14ac:dyDescent="0.25">
      <c r="A47" s="2" t="s">
        <v>40</v>
      </c>
      <c r="D47" s="50"/>
      <c r="E47" s="51"/>
      <c r="F47" s="43"/>
    </row>
    <row r="48" spans="1:6" x14ac:dyDescent="0.25">
      <c r="D48" s="52" t="s">
        <v>41</v>
      </c>
      <c r="E48" s="52" t="s">
        <v>42</v>
      </c>
      <c r="F48" s="43"/>
    </row>
    <row r="49" spans="1:6" x14ac:dyDescent="0.25">
      <c r="A49" s="37" t="s">
        <v>43</v>
      </c>
      <c r="D49" s="53">
        <v>29641</v>
      </c>
      <c r="E49" s="47">
        <v>332380205.81999999</v>
      </c>
      <c r="F49" s="43"/>
    </row>
    <row r="50" spans="1:6" x14ac:dyDescent="0.25">
      <c r="A50" s="37" t="s">
        <v>44</v>
      </c>
      <c r="D50" s="54"/>
      <c r="E50" s="44">
        <v>17920874.029999971</v>
      </c>
      <c r="F50" s="43"/>
    </row>
    <row r="51" spans="1:6" x14ac:dyDescent="0.25">
      <c r="A51" s="37"/>
      <c r="D51" s="55">
        <v>28901</v>
      </c>
      <c r="E51" s="56">
        <v>314459331.79000002</v>
      </c>
      <c r="F51" s="43"/>
    </row>
    <row r="52" spans="1:6" x14ac:dyDescent="0.25">
      <c r="F52" s="43"/>
    </row>
    <row r="53" spans="1:6" x14ac:dyDescent="0.25">
      <c r="A53" s="2" t="s">
        <v>45</v>
      </c>
      <c r="E53" s="50"/>
      <c r="F53" s="43"/>
    </row>
    <row r="54" spans="1:6" x14ac:dyDescent="0.25">
      <c r="F54" s="43"/>
    </row>
    <row r="55" spans="1:6" x14ac:dyDescent="0.25">
      <c r="A55" s="37" t="s">
        <v>39</v>
      </c>
      <c r="E55" s="57">
        <v>19265812.039999999</v>
      </c>
      <c r="F55" s="43"/>
    </row>
    <row r="56" spans="1:6" x14ac:dyDescent="0.25">
      <c r="A56" s="37" t="s">
        <v>46</v>
      </c>
      <c r="E56" s="57">
        <v>0</v>
      </c>
      <c r="F56" s="43"/>
    </row>
    <row r="57" spans="1:6" x14ac:dyDescent="0.25">
      <c r="A57" s="37" t="s">
        <v>47</v>
      </c>
      <c r="E57" s="58">
        <v>19265812.039999999</v>
      </c>
      <c r="F57" s="43"/>
    </row>
    <row r="58" spans="1:6" x14ac:dyDescent="0.25">
      <c r="F58" s="43"/>
    </row>
    <row r="59" spans="1:6" x14ac:dyDescent="0.25">
      <c r="A59" s="37" t="s">
        <v>48</v>
      </c>
      <c r="E59" s="34">
        <v>95775.17</v>
      </c>
      <c r="F59" s="43"/>
    </row>
    <row r="60" spans="1:6" x14ac:dyDescent="0.25">
      <c r="F60" s="43"/>
    </row>
    <row r="61" spans="1:6" x14ac:dyDescent="0.25">
      <c r="A61" s="37" t="s">
        <v>49</v>
      </c>
      <c r="F61" s="43"/>
    </row>
    <row r="62" spans="1:6" x14ac:dyDescent="0.25">
      <c r="A62" s="41" t="s">
        <v>50</v>
      </c>
      <c r="E62" s="57">
        <v>280947.73366666667</v>
      </c>
      <c r="F62" s="43"/>
    </row>
    <row r="63" spans="1:6" x14ac:dyDescent="0.25">
      <c r="A63" s="41" t="s">
        <v>51</v>
      </c>
      <c r="E63" s="57">
        <v>280947.73366666667</v>
      </c>
      <c r="F63" s="43"/>
    </row>
    <row r="64" spans="1:6" x14ac:dyDescent="0.25">
      <c r="A64" s="41" t="s">
        <v>52</v>
      </c>
      <c r="E64" s="58">
        <v>0</v>
      </c>
      <c r="F64" s="43"/>
    </row>
    <row r="65" spans="1:6" x14ac:dyDescent="0.25">
      <c r="F65" s="43"/>
    </row>
    <row r="66" spans="1:6" x14ac:dyDescent="0.25">
      <c r="A66" s="37" t="s">
        <v>53</v>
      </c>
      <c r="F66" s="43"/>
    </row>
    <row r="67" spans="1:6" x14ac:dyDescent="0.25">
      <c r="A67" s="41" t="s">
        <v>54</v>
      </c>
      <c r="F67" s="43"/>
    </row>
    <row r="68" spans="1:6" x14ac:dyDescent="0.25">
      <c r="A68" s="59" t="s">
        <v>55</v>
      </c>
      <c r="E68" s="57">
        <v>0</v>
      </c>
      <c r="F68" s="43"/>
    </row>
    <row r="69" spans="1:6" x14ac:dyDescent="0.25">
      <c r="A69" s="59" t="s">
        <v>56</v>
      </c>
      <c r="E69" s="57">
        <v>0</v>
      </c>
      <c r="F69" s="43"/>
    </row>
    <row r="70" spans="1:6" x14ac:dyDescent="0.25">
      <c r="A70" s="59" t="s">
        <v>57</v>
      </c>
      <c r="E70" s="57">
        <v>0</v>
      </c>
      <c r="F70" s="43"/>
    </row>
    <row r="71" spans="1:6" x14ac:dyDescent="0.25">
      <c r="A71" s="59"/>
      <c r="E71" s="57"/>
      <c r="F71" s="43"/>
    </row>
    <row r="72" spans="1:6" x14ac:dyDescent="0.25">
      <c r="A72" s="59" t="s">
        <v>58</v>
      </c>
      <c r="E72" s="57">
        <v>0</v>
      </c>
      <c r="F72" s="43"/>
    </row>
    <row r="73" spans="1:6" x14ac:dyDescent="0.25">
      <c r="A73" s="59" t="s">
        <v>59</v>
      </c>
      <c r="E73" s="57">
        <v>0</v>
      </c>
      <c r="F73" s="43"/>
    </row>
    <row r="74" spans="1:6" x14ac:dyDescent="0.25">
      <c r="F74" s="43"/>
    </row>
    <row r="75" spans="1:6" x14ac:dyDescent="0.25">
      <c r="A75" s="41" t="s">
        <v>60</v>
      </c>
      <c r="F75" s="43"/>
    </row>
    <row r="76" spans="1:6" x14ac:dyDescent="0.25">
      <c r="A76" s="59" t="s">
        <v>61</v>
      </c>
      <c r="E76" s="57">
        <v>0</v>
      </c>
      <c r="F76" s="43"/>
    </row>
    <row r="77" spans="1:6" x14ac:dyDescent="0.25">
      <c r="A77" s="59" t="s">
        <v>62</v>
      </c>
      <c r="E77" s="57">
        <v>0</v>
      </c>
      <c r="F77" s="43"/>
    </row>
    <row r="78" spans="1:6" x14ac:dyDescent="0.25">
      <c r="A78" s="59" t="s">
        <v>63</v>
      </c>
      <c r="E78" s="57">
        <v>0</v>
      </c>
      <c r="F78" s="43"/>
    </row>
    <row r="79" spans="1:6" x14ac:dyDescent="0.25">
      <c r="A79" s="59"/>
      <c r="E79" s="57"/>
      <c r="F79" s="43"/>
    </row>
    <row r="80" spans="1:6" x14ac:dyDescent="0.25">
      <c r="A80" s="59" t="s">
        <v>64</v>
      </c>
      <c r="E80" s="57">
        <v>0</v>
      </c>
      <c r="F80" s="43"/>
    </row>
    <row r="81" spans="1:6" x14ac:dyDescent="0.25">
      <c r="A81" s="59" t="s">
        <v>65</v>
      </c>
      <c r="E81" s="57">
        <v>0</v>
      </c>
      <c r="F81" s="43"/>
    </row>
    <row r="82" spans="1:6" x14ac:dyDescent="0.25">
      <c r="A82" s="59"/>
      <c r="F82" s="43"/>
    </row>
    <row r="83" spans="1:6" x14ac:dyDescent="0.25">
      <c r="A83" s="41" t="s">
        <v>66</v>
      </c>
      <c r="F83" s="43"/>
    </row>
    <row r="84" spans="1:6" x14ac:dyDescent="0.25">
      <c r="A84" s="59" t="s">
        <v>67</v>
      </c>
      <c r="E84" s="57">
        <v>0</v>
      </c>
      <c r="F84" s="43"/>
    </row>
    <row r="85" spans="1:6" x14ac:dyDescent="0.25">
      <c r="A85" s="59" t="s">
        <v>68</v>
      </c>
      <c r="E85" s="57">
        <v>0</v>
      </c>
      <c r="F85" s="43"/>
    </row>
    <row r="86" spans="1:6" x14ac:dyDescent="0.25">
      <c r="A86" s="59" t="s">
        <v>69</v>
      </c>
      <c r="E86" s="57">
        <v>114428.12</v>
      </c>
      <c r="F86" s="43"/>
    </row>
    <row r="87" spans="1:6" x14ac:dyDescent="0.25">
      <c r="A87" s="59"/>
      <c r="E87" s="57"/>
      <c r="F87" s="43"/>
    </row>
    <row r="88" spans="1:6" x14ac:dyDescent="0.25">
      <c r="A88" s="59" t="s">
        <v>70</v>
      </c>
      <c r="E88" s="57">
        <v>114428.12</v>
      </c>
      <c r="F88" s="43"/>
    </row>
    <row r="89" spans="1:6" x14ac:dyDescent="0.25">
      <c r="A89" s="59" t="s">
        <v>71</v>
      </c>
      <c r="E89" s="57">
        <v>0</v>
      </c>
      <c r="F89" s="43"/>
    </row>
    <row r="90" spans="1:6" x14ac:dyDescent="0.25">
      <c r="F90" s="43"/>
    </row>
    <row r="91" spans="1:6" x14ac:dyDescent="0.25">
      <c r="A91" s="41" t="s">
        <v>72</v>
      </c>
      <c r="F91" s="43"/>
    </row>
    <row r="92" spans="1:6" x14ac:dyDescent="0.25">
      <c r="A92" s="59" t="s">
        <v>73</v>
      </c>
      <c r="E92" s="57">
        <v>0</v>
      </c>
      <c r="F92" s="43"/>
    </row>
    <row r="93" spans="1:6" x14ac:dyDescent="0.25">
      <c r="A93" s="59" t="s">
        <v>74</v>
      </c>
      <c r="E93" s="57">
        <v>0</v>
      </c>
      <c r="F93" s="43"/>
    </row>
    <row r="94" spans="1:6" x14ac:dyDescent="0.25">
      <c r="A94" s="59" t="s">
        <v>75</v>
      </c>
      <c r="E94" s="57">
        <v>111666.67</v>
      </c>
      <c r="F94" s="43"/>
    </row>
    <row r="95" spans="1:6" x14ac:dyDescent="0.25">
      <c r="A95" s="59"/>
      <c r="E95" s="57"/>
      <c r="F95" s="43"/>
    </row>
    <row r="96" spans="1:6" x14ac:dyDescent="0.25">
      <c r="A96" s="59" t="s">
        <v>76</v>
      </c>
      <c r="E96" s="57">
        <v>111666.67</v>
      </c>
      <c r="F96" s="43"/>
    </row>
    <row r="97" spans="1:6" x14ac:dyDescent="0.25">
      <c r="A97" s="59" t="s">
        <v>77</v>
      </c>
      <c r="E97" s="57">
        <v>0</v>
      </c>
      <c r="F97" s="43"/>
    </row>
    <row r="98" spans="1:6" x14ac:dyDescent="0.25">
      <c r="A98" s="59"/>
      <c r="E98" s="34"/>
      <c r="F98" s="43"/>
    </row>
    <row r="99" spans="1:6" x14ac:dyDescent="0.25">
      <c r="A99" s="41" t="s">
        <v>78</v>
      </c>
      <c r="F99" s="43"/>
    </row>
    <row r="100" spans="1:6" x14ac:dyDescent="0.25">
      <c r="A100" s="59" t="s">
        <v>79</v>
      </c>
      <c r="E100" s="58">
        <v>226094.78999999998</v>
      </c>
      <c r="F100" s="43"/>
    </row>
    <row r="101" spans="1:6" x14ac:dyDescent="0.25">
      <c r="A101" s="59" t="s">
        <v>80</v>
      </c>
      <c r="E101" s="58">
        <v>226094.78999999998</v>
      </c>
      <c r="F101" s="43"/>
    </row>
    <row r="102" spans="1:6" x14ac:dyDescent="0.25">
      <c r="A102" s="59" t="s">
        <v>81</v>
      </c>
      <c r="E102" s="58">
        <v>0</v>
      </c>
      <c r="F102" s="43"/>
    </row>
    <row r="103" spans="1:6" x14ac:dyDescent="0.25">
      <c r="A103" s="59" t="s">
        <v>82</v>
      </c>
      <c r="E103" s="58">
        <v>0</v>
      </c>
      <c r="F103" s="43"/>
    </row>
    <row r="104" spans="1:6" x14ac:dyDescent="0.25">
      <c r="F104" s="43"/>
    </row>
    <row r="105" spans="1:6" x14ac:dyDescent="0.25">
      <c r="A105" s="37" t="s">
        <v>83</v>
      </c>
      <c r="E105" s="60">
        <v>18662994.346333332</v>
      </c>
      <c r="F105" s="43"/>
    </row>
    <row r="106" spans="1:6" x14ac:dyDescent="0.25">
      <c r="A106" s="41"/>
      <c r="F106" s="43"/>
    </row>
    <row r="107" spans="1:6" x14ac:dyDescent="0.25">
      <c r="A107" s="37" t="s">
        <v>84</v>
      </c>
      <c r="E107" s="61">
        <v>17920874.029999971</v>
      </c>
      <c r="F107" s="43"/>
    </row>
    <row r="108" spans="1:6" x14ac:dyDescent="0.25">
      <c r="A108" s="37"/>
      <c r="F108" s="43"/>
    </row>
    <row r="109" spans="1:6" x14ac:dyDescent="0.25">
      <c r="A109" s="41" t="s">
        <v>85</v>
      </c>
      <c r="E109" s="57">
        <v>0</v>
      </c>
      <c r="F109" s="43"/>
    </row>
    <row r="110" spans="1:6" x14ac:dyDescent="0.25">
      <c r="A110" s="41" t="s">
        <v>86</v>
      </c>
      <c r="E110" s="62">
        <v>17920874.029999971</v>
      </c>
      <c r="F110" s="43"/>
    </row>
    <row r="111" spans="1:6" x14ac:dyDescent="0.25">
      <c r="A111" s="41" t="s">
        <v>87</v>
      </c>
      <c r="E111" s="58">
        <v>0</v>
      </c>
      <c r="F111" s="43"/>
    </row>
    <row r="112" spans="1:6" x14ac:dyDescent="0.25">
      <c r="A112" s="41"/>
      <c r="E112" s="60"/>
      <c r="F112" s="43"/>
    </row>
    <row r="113" spans="1:6" x14ac:dyDescent="0.25">
      <c r="A113" s="37" t="s">
        <v>88</v>
      </c>
      <c r="E113" s="58">
        <v>0</v>
      </c>
      <c r="F113" s="43"/>
    </row>
    <row r="114" spans="1:6" x14ac:dyDescent="0.25">
      <c r="A114" s="37"/>
      <c r="E114" s="63"/>
      <c r="F114" s="43"/>
    </row>
    <row r="115" spans="1:6" x14ac:dyDescent="0.25">
      <c r="A115" s="41" t="s">
        <v>89</v>
      </c>
      <c r="E115" s="57">
        <v>0</v>
      </c>
      <c r="F115" s="43"/>
    </row>
    <row r="116" spans="1:6" x14ac:dyDescent="0.25">
      <c r="A116" s="41" t="s">
        <v>90</v>
      </c>
      <c r="E116" s="58">
        <v>0</v>
      </c>
      <c r="F116" s="43"/>
    </row>
    <row r="117" spans="1:6" x14ac:dyDescent="0.25">
      <c r="A117" s="41" t="s">
        <v>91</v>
      </c>
      <c r="E117" s="58">
        <v>0</v>
      </c>
      <c r="F117" s="43"/>
    </row>
    <row r="118" spans="1:6" x14ac:dyDescent="0.25">
      <c r="A118" s="41"/>
      <c r="E118" s="60"/>
      <c r="F118" s="43"/>
    </row>
    <row r="119" spans="1:6" x14ac:dyDescent="0.25">
      <c r="A119" s="37" t="s">
        <v>92</v>
      </c>
      <c r="E119" s="58">
        <v>742120.31633336097</v>
      </c>
      <c r="F119" s="43"/>
    </row>
    <row r="120" spans="1:6" x14ac:dyDescent="0.25">
      <c r="A120" s="41" t="s">
        <v>93</v>
      </c>
      <c r="E120" s="57">
        <v>0</v>
      </c>
      <c r="F120" s="43"/>
    </row>
    <row r="121" spans="1:6" x14ac:dyDescent="0.25">
      <c r="A121" s="37" t="s">
        <v>94</v>
      </c>
      <c r="E121" s="58">
        <v>742120.31633336097</v>
      </c>
      <c r="F121" s="43"/>
    </row>
    <row r="122" spans="1:6" x14ac:dyDescent="0.25">
      <c r="F122" s="43"/>
    </row>
    <row r="123" spans="1:6" x14ac:dyDescent="0.25">
      <c r="A123" s="2" t="s">
        <v>95</v>
      </c>
      <c r="F123" s="43"/>
    </row>
    <row r="124" spans="1:6" x14ac:dyDescent="0.25">
      <c r="F124" s="43"/>
    </row>
    <row r="125" spans="1:6" x14ac:dyDescent="0.25">
      <c r="A125" s="37" t="s">
        <v>96</v>
      </c>
      <c r="E125" s="57">
        <v>0</v>
      </c>
      <c r="F125" s="43"/>
    </row>
    <row r="126" spans="1:6" x14ac:dyDescent="0.25">
      <c r="A126" s="37" t="s">
        <v>97</v>
      </c>
      <c r="E126" s="64">
        <v>0</v>
      </c>
      <c r="F126" s="43"/>
    </row>
    <row r="127" spans="1:6" x14ac:dyDescent="0.25">
      <c r="A127" s="37" t="s">
        <v>98</v>
      </c>
      <c r="E127" s="58">
        <v>0</v>
      </c>
      <c r="F127" s="43"/>
    </row>
    <row r="128" spans="1:6" x14ac:dyDescent="0.25">
      <c r="A128" s="37"/>
      <c r="E128" s="60"/>
      <c r="F128" s="43"/>
    </row>
    <row r="129" spans="1:6" x14ac:dyDescent="0.25">
      <c r="A129" s="37"/>
      <c r="E129" s="60"/>
      <c r="F129" s="43"/>
    </row>
    <row r="130" spans="1:6" x14ac:dyDescent="0.25">
      <c r="F130" s="43"/>
    </row>
    <row r="131" spans="1:6" x14ac:dyDescent="0.25">
      <c r="A131" s="2" t="s">
        <v>99</v>
      </c>
      <c r="F131" s="43"/>
    </row>
    <row r="132" spans="1:6" x14ac:dyDescent="0.25">
      <c r="F132" s="43"/>
    </row>
    <row r="133" spans="1:6" x14ac:dyDescent="0.25">
      <c r="A133" s="37" t="s">
        <v>100</v>
      </c>
      <c r="E133" s="58">
        <v>2604166.67</v>
      </c>
      <c r="F133" s="43"/>
    </row>
    <row r="134" spans="1:6" x14ac:dyDescent="0.25">
      <c r="A134" s="37" t="s">
        <v>101</v>
      </c>
      <c r="E134" s="58">
        <v>2604166.67</v>
      </c>
      <c r="F134" s="65"/>
    </row>
    <row r="135" spans="1:6" x14ac:dyDescent="0.25">
      <c r="A135" s="37" t="s">
        <v>102</v>
      </c>
      <c r="E135" s="57">
        <v>2604166.67</v>
      </c>
      <c r="F135" s="43"/>
    </row>
    <row r="136" spans="1:6" x14ac:dyDescent="0.25">
      <c r="A136" s="66" t="s">
        <v>103</v>
      </c>
      <c r="B136" s="66"/>
      <c r="C136" s="66"/>
      <c r="D136" s="66"/>
      <c r="E136" s="57">
        <v>0</v>
      </c>
    </row>
    <row r="137" spans="1:6" x14ac:dyDescent="0.25">
      <c r="A137" s="37" t="s">
        <v>104</v>
      </c>
      <c r="E137" s="58">
        <v>2604166.67</v>
      </c>
      <c r="F137" s="43"/>
    </row>
    <row r="138" spans="1:6" x14ac:dyDescent="0.25">
      <c r="F138" s="43"/>
    </row>
    <row r="139" spans="1:6" x14ac:dyDescent="0.25">
      <c r="A139" s="37" t="s">
        <v>105</v>
      </c>
      <c r="D139" s="67"/>
      <c r="E139" s="60">
        <v>2604166.67</v>
      </c>
      <c r="F139" s="43"/>
    </row>
    <row r="140" spans="1:6" x14ac:dyDescent="0.25">
      <c r="F140" s="43"/>
    </row>
    <row r="141" spans="1:6" x14ac:dyDescent="0.25">
      <c r="A141" s="2" t="s">
        <v>106</v>
      </c>
      <c r="F141" s="43"/>
    </row>
    <row r="142" spans="1:6" x14ac:dyDescent="0.25">
      <c r="F142" s="43"/>
    </row>
    <row r="143" spans="1:6" x14ac:dyDescent="0.25">
      <c r="A143" s="37" t="s">
        <v>107</v>
      </c>
      <c r="E143" s="68">
        <v>3.10647688E-2</v>
      </c>
      <c r="F143" s="43"/>
    </row>
    <row r="144" spans="1:6" x14ac:dyDescent="0.25">
      <c r="A144" s="37" t="s">
        <v>108</v>
      </c>
      <c r="E144" s="69">
        <v>31.362216</v>
      </c>
      <c r="F144" s="43"/>
    </row>
    <row r="145" spans="1:6" x14ac:dyDescent="0.25">
      <c r="F145" s="43"/>
    </row>
    <row r="146" spans="1:6" x14ac:dyDescent="0.25">
      <c r="D146" s="52" t="s">
        <v>42</v>
      </c>
      <c r="E146" s="52" t="s">
        <v>41</v>
      </c>
      <c r="F146" s="43"/>
    </row>
    <row r="147" spans="1:6" x14ac:dyDescent="0.25">
      <c r="A147" s="37" t="s">
        <v>109</v>
      </c>
      <c r="D147" s="58">
        <v>175134.62</v>
      </c>
      <c r="E147" s="2">
        <v>15</v>
      </c>
      <c r="F147" s="70"/>
    </row>
    <row r="148" spans="1:6" x14ac:dyDescent="0.25">
      <c r="A148" s="37" t="s">
        <v>110</v>
      </c>
      <c r="D148" s="64">
        <v>170108.34</v>
      </c>
      <c r="F148" s="43"/>
    </row>
    <row r="149" spans="1:6" x14ac:dyDescent="0.25">
      <c r="A149" s="2" t="s">
        <v>111</v>
      </c>
      <c r="D149" s="60">
        <v>5026.2799999999988</v>
      </c>
    </row>
    <row r="150" spans="1:6" x14ac:dyDescent="0.25">
      <c r="A150" s="37" t="s">
        <v>112</v>
      </c>
      <c r="D150" s="58">
        <v>337137280.39999998</v>
      </c>
      <c r="F150" s="70"/>
    </row>
    <row r="151" spans="1:6" x14ac:dyDescent="0.25">
      <c r="F151" s="70"/>
    </row>
    <row r="152" spans="1:6" x14ac:dyDescent="0.25">
      <c r="A152" s="37" t="s">
        <v>113</v>
      </c>
      <c r="D152" s="71">
        <v>3.4829471000000002E-3</v>
      </c>
      <c r="F152" s="70"/>
    </row>
    <row r="153" spans="1:6" x14ac:dyDescent="0.25">
      <c r="A153" s="37" t="s">
        <v>114</v>
      </c>
      <c r="D153" s="71">
        <v>-5.5236089999999999E-4</v>
      </c>
      <c r="F153" s="70"/>
    </row>
    <row r="154" spans="1:6" x14ac:dyDescent="0.25">
      <c r="A154" s="37" t="s">
        <v>115</v>
      </c>
      <c r="D154" s="71">
        <v>2.4952512E-3</v>
      </c>
      <c r="F154" s="70"/>
    </row>
    <row r="155" spans="1:6" x14ac:dyDescent="0.25">
      <c r="A155" s="37" t="s">
        <v>116</v>
      </c>
      <c r="D155" s="71">
        <v>1.7890445081729974E-4</v>
      </c>
      <c r="F155" s="43"/>
    </row>
    <row r="156" spans="1:6" x14ac:dyDescent="0.25">
      <c r="A156" s="37" t="s">
        <v>117</v>
      </c>
      <c r="D156" s="68">
        <v>1.401185462704325E-3</v>
      </c>
      <c r="F156" s="43"/>
    </row>
    <row r="157" spans="1:6" x14ac:dyDescent="0.25">
      <c r="A157" s="37"/>
      <c r="F157" s="43"/>
    </row>
    <row r="158" spans="1:6" x14ac:dyDescent="0.25">
      <c r="A158" s="37" t="s">
        <v>118</v>
      </c>
      <c r="D158" s="60">
        <v>4272080.13</v>
      </c>
      <c r="F158" s="43"/>
    </row>
    <row r="159" spans="1:6" x14ac:dyDescent="0.25">
      <c r="A159" s="37"/>
      <c r="F159" s="43"/>
    </row>
    <row r="160" spans="1:6" ht="30.75" x14ac:dyDescent="0.25">
      <c r="A160" s="37" t="s">
        <v>119</v>
      </c>
      <c r="D160" s="52" t="s">
        <v>42</v>
      </c>
      <c r="E160" s="52" t="s">
        <v>41</v>
      </c>
      <c r="F160" s="72" t="s">
        <v>120</v>
      </c>
    </row>
    <row r="161" spans="1:6" x14ac:dyDescent="0.25">
      <c r="A161" s="41" t="s">
        <v>121</v>
      </c>
      <c r="D161" s="57">
        <v>2259772.37</v>
      </c>
      <c r="E161" s="73">
        <v>194</v>
      </c>
      <c r="F161" s="74">
        <v>7.0877046534032909E-3</v>
      </c>
    </row>
    <row r="162" spans="1:6" x14ac:dyDescent="0.25">
      <c r="A162" s="41" t="s">
        <v>122</v>
      </c>
      <c r="D162" s="57">
        <v>438984.3</v>
      </c>
      <c r="E162" s="73">
        <v>37</v>
      </c>
      <c r="F162" s="74">
        <v>1.3768603896510984E-3</v>
      </c>
    </row>
    <row r="163" spans="1:6" x14ac:dyDescent="0.25">
      <c r="A163" s="41" t="s">
        <v>123</v>
      </c>
      <c r="D163" s="57">
        <v>69043.490000000005</v>
      </c>
      <c r="E163" s="73">
        <v>8</v>
      </c>
      <c r="F163" s="74">
        <v>2.1655272533498745E-4</v>
      </c>
    </row>
    <row r="164" spans="1:6" x14ac:dyDescent="0.25">
      <c r="A164" s="41" t="s">
        <v>124</v>
      </c>
      <c r="D164" s="75">
        <v>0</v>
      </c>
      <c r="E164" s="76">
        <v>0</v>
      </c>
      <c r="F164" s="77">
        <v>0</v>
      </c>
    </row>
    <row r="165" spans="1:6" x14ac:dyDescent="0.25">
      <c r="A165" s="37" t="s">
        <v>125</v>
      </c>
      <c r="D165" s="57">
        <v>2767800.16</v>
      </c>
      <c r="E165" s="73">
        <v>239</v>
      </c>
      <c r="F165" s="78">
        <v>8.6811177683893785E-3</v>
      </c>
    </row>
    <row r="166" spans="1:6" x14ac:dyDescent="0.25">
      <c r="D166" s="71"/>
      <c r="E166" s="71"/>
      <c r="F166" s="70"/>
    </row>
    <row r="167" spans="1:6" x14ac:dyDescent="0.25">
      <c r="A167" s="37"/>
      <c r="D167" s="79"/>
      <c r="E167" s="79"/>
      <c r="F167" s="70"/>
    </row>
    <row r="168" spans="1:6" x14ac:dyDescent="0.25">
      <c r="A168" s="37" t="s">
        <v>126</v>
      </c>
      <c r="F168" s="70"/>
    </row>
    <row r="169" spans="1:6" x14ac:dyDescent="0.25">
      <c r="A169" s="37" t="s">
        <v>127</v>
      </c>
      <c r="D169" s="71">
        <v>1.8893206999999999E-3</v>
      </c>
      <c r="E169" s="71">
        <v>1.9196928E-3</v>
      </c>
      <c r="F169" s="70"/>
    </row>
    <row r="170" spans="1:6" x14ac:dyDescent="0.25">
      <c r="A170" s="37" t="s">
        <v>128</v>
      </c>
      <c r="D170" s="71">
        <v>1.9595953999999999E-3</v>
      </c>
      <c r="E170" s="71">
        <v>1.7453156000000001E-3</v>
      </c>
      <c r="F170" s="70"/>
    </row>
    <row r="171" spans="1:6" x14ac:dyDescent="0.25">
      <c r="A171" s="37" t="s">
        <v>129</v>
      </c>
      <c r="D171" s="71">
        <v>1.7456866E-3</v>
      </c>
      <c r="E171" s="71">
        <v>1.6531155999999999E-3</v>
      </c>
      <c r="F171" s="70"/>
    </row>
    <row r="172" spans="1:6" x14ac:dyDescent="0.25">
      <c r="A172" s="37" t="s">
        <v>130</v>
      </c>
      <c r="D172" s="71">
        <v>1.5934131149860859E-3</v>
      </c>
      <c r="E172" s="71">
        <v>1.5570395488045397E-3</v>
      </c>
      <c r="F172" s="43"/>
    </row>
    <row r="173" spans="1:6" x14ac:dyDescent="0.25">
      <c r="A173" s="37" t="s">
        <v>131</v>
      </c>
      <c r="D173" s="71">
        <v>1.7970039537465214E-3</v>
      </c>
      <c r="E173" s="71">
        <v>1.718790887201135E-3</v>
      </c>
      <c r="F173" s="43"/>
    </row>
    <row r="174" spans="1:6" x14ac:dyDescent="0.25">
      <c r="F174" s="43"/>
    </row>
    <row r="175" spans="1:6" x14ac:dyDescent="0.25">
      <c r="A175" s="2" t="s">
        <v>132</v>
      </c>
      <c r="F175" s="43"/>
    </row>
    <row r="176" spans="1:6" x14ac:dyDescent="0.25">
      <c r="F176" s="43"/>
    </row>
    <row r="177" spans="1:6" x14ac:dyDescent="0.25">
      <c r="A177" s="37" t="s">
        <v>133</v>
      </c>
      <c r="F177" s="43"/>
    </row>
    <row r="178" spans="1:6" x14ac:dyDescent="0.25">
      <c r="A178" s="37" t="s">
        <v>134</v>
      </c>
      <c r="E178" s="45"/>
      <c r="F178" s="43"/>
    </row>
    <row r="179" spans="1:6" x14ac:dyDescent="0.25">
      <c r="A179" s="37" t="s">
        <v>135</v>
      </c>
      <c r="E179" s="80" t="s">
        <v>136</v>
      </c>
      <c r="F179" s="43"/>
    </row>
    <row r="180" spans="1:6" x14ac:dyDescent="0.25">
      <c r="A180" s="37"/>
      <c r="E180" s="80"/>
      <c r="F180" s="43"/>
    </row>
    <row r="181" spans="1:6" x14ac:dyDescent="0.25">
      <c r="A181" s="37" t="s">
        <v>137</v>
      </c>
      <c r="E181" s="63"/>
      <c r="F181" s="43"/>
    </row>
    <row r="182" spans="1:6" x14ac:dyDescent="0.25">
      <c r="A182" s="37" t="s">
        <v>138</v>
      </c>
      <c r="E182" s="63"/>
      <c r="F182" s="43"/>
    </row>
    <row r="183" spans="1:6" x14ac:dyDescent="0.25">
      <c r="A183" s="37" t="s">
        <v>139</v>
      </c>
      <c r="E183" s="80"/>
      <c r="F183" s="43"/>
    </row>
    <row r="184" spans="1:6" x14ac:dyDescent="0.25">
      <c r="A184" s="37" t="s">
        <v>140</v>
      </c>
      <c r="E184" s="80" t="s">
        <v>136</v>
      </c>
      <c r="F184" s="43"/>
    </row>
    <row r="185" spans="1:6" x14ac:dyDescent="0.25">
      <c r="A185" s="37"/>
      <c r="E185" s="63"/>
      <c r="F185" s="43"/>
    </row>
    <row r="186" spans="1:6" x14ac:dyDescent="0.25">
      <c r="A186" s="37" t="s">
        <v>141</v>
      </c>
      <c r="E186" s="63"/>
      <c r="F186" s="43"/>
    </row>
    <row r="187" spans="1:6" x14ac:dyDescent="0.25">
      <c r="A187" s="37" t="s">
        <v>142</v>
      </c>
      <c r="E187" s="80" t="s">
        <v>136</v>
      </c>
      <c r="F187" s="43"/>
    </row>
    <row r="188" spans="1:6" x14ac:dyDescent="0.25">
      <c r="A188" s="37"/>
      <c r="E188" s="63"/>
      <c r="F188" s="43"/>
    </row>
    <row r="189" spans="1:6" x14ac:dyDescent="0.25">
      <c r="A189" s="37" t="s">
        <v>143</v>
      </c>
      <c r="E189" s="63"/>
      <c r="F189" s="43"/>
    </row>
    <row r="190" spans="1:6" x14ac:dyDescent="0.25">
      <c r="A190" s="37" t="s">
        <v>144</v>
      </c>
      <c r="E190" s="80" t="s">
        <v>136</v>
      </c>
      <c r="F190" s="43"/>
    </row>
    <row r="191" spans="1:6" x14ac:dyDescent="0.25">
      <c r="A191" s="37"/>
      <c r="E191" s="63"/>
      <c r="F191" s="43"/>
    </row>
    <row r="192" spans="1:6" x14ac:dyDescent="0.25">
      <c r="A192" s="37" t="s">
        <v>145</v>
      </c>
      <c r="E192" s="63"/>
      <c r="F192" s="43"/>
    </row>
    <row r="193" spans="1:6" x14ac:dyDescent="0.25">
      <c r="A193" s="37" t="s">
        <v>146</v>
      </c>
      <c r="E193" s="80" t="s">
        <v>136</v>
      </c>
      <c r="F193" s="43"/>
    </row>
    <row r="194" spans="1:6" x14ac:dyDescent="0.25">
      <c r="A194" s="37"/>
      <c r="E194" s="80"/>
      <c r="F194" s="43"/>
    </row>
    <row r="195" spans="1:6" x14ac:dyDescent="0.25">
      <c r="A195" s="37" t="s">
        <v>147</v>
      </c>
      <c r="E195" s="63"/>
    </row>
    <row r="196" spans="1:6" x14ac:dyDescent="0.25">
      <c r="A196" s="37" t="s">
        <v>148</v>
      </c>
      <c r="E196" s="80" t="s">
        <v>136</v>
      </c>
      <c r="F196" s="40"/>
    </row>
    <row r="199" spans="1:6" x14ac:dyDescent="0.25">
      <c r="F199" s="40"/>
    </row>
    <row r="200" spans="1:6" x14ac:dyDescent="0.25">
      <c r="F200" s="40"/>
    </row>
    <row r="201" spans="1:6" x14ac:dyDescent="0.25">
      <c r="F201" s="40"/>
    </row>
    <row r="202" spans="1:6" x14ac:dyDescent="0.25">
      <c r="F202" s="40"/>
    </row>
    <row r="203" spans="1:6" x14ac:dyDescent="0.25">
      <c r="F203" s="40"/>
    </row>
    <row r="204" spans="1:6" x14ac:dyDescent="0.25">
      <c r="F204" s="40"/>
    </row>
    <row r="205" spans="1:6" x14ac:dyDescent="0.25">
      <c r="F205" s="40"/>
    </row>
    <row r="206" spans="1:6" x14ac:dyDescent="0.25">
      <c r="F206" s="40"/>
    </row>
    <row r="207" spans="1:6" x14ac:dyDescent="0.25">
      <c r="F207" s="40"/>
    </row>
    <row r="208" spans="1:6" x14ac:dyDescent="0.25">
      <c r="F208" s="40"/>
    </row>
    <row r="209" spans="6:6" x14ac:dyDescent="0.25">
      <c r="F209" s="40"/>
    </row>
    <row r="210" spans="6:6" x14ac:dyDescent="0.25">
      <c r="F210" s="40"/>
    </row>
    <row r="211" spans="6:6" x14ac:dyDescent="0.25">
      <c r="F211" s="40"/>
    </row>
    <row r="212" spans="6:6" x14ac:dyDescent="0.25">
      <c r="F212" s="40"/>
    </row>
    <row r="213" spans="6:6" x14ac:dyDescent="0.25">
      <c r="F213" s="40"/>
    </row>
    <row r="214" spans="6:6" x14ac:dyDescent="0.25">
      <c r="F214" s="40"/>
    </row>
    <row r="215" spans="6:6" x14ac:dyDescent="0.25">
      <c r="F215" s="40"/>
    </row>
    <row r="216" spans="6:6" x14ac:dyDescent="0.25">
      <c r="F216" s="40"/>
    </row>
    <row r="217" spans="6:6" x14ac:dyDescent="0.25">
      <c r="F217" s="40"/>
    </row>
    <row r="218" spans="6:6" x14ac:dyDescent="0.25">
      <c r="F218" s="40"/>
    </row>
    <row r="219" spans="6:6" x14ac:dyDescent="0.25">
      <c r="F219" s="40"/>
    </row>
    <row r="220" spans="6:6" x14ac:dyDescent="0.25">
      <c r="F220" s="40"/>
    </row>
    <row r="221" spans="6:6" x14ac:dyDescent="0.25">
      <c r="F221" s="40"/>
    </row>
    <row r="222" spans="6:6" x14ac:dyDescent="0.25">
      <c r="F222" s="40"/>
    </row>
    <row r="223" spans="6:6" x14ac:dyDescent="0.25">
      <c r="F223" s="40"/>
    </row>
    <row r="224" spans="6:6" x14ac:dyDescent="0.25">
      <c r="F224" s="40"/>
    </row>
    <row r="225" spans="6:6" x14ac:dyDescent="0.25">
      <c r="F225" s="40"/>
    </row>
    <row r="226" spans="6:6" x14ac:dyDescent="0.25">
      <c r="F226" s="40"/>
    </row>
    <row r="227" spans="6:6" x14ac:dyDescent="0.25">
      <c r="F227" s="40"/>
    </row>
    <row r="228" spans="6:6" x14ac:dyDescent="0.25">
      <c r="F228" s="40"/>
    </row>
    <row r="229" spans="6:6" x14ac:dyDescent="0.25">
      <c r="F229" s="40"/>
    </row>
    <row r="230" spans="6:6" x14ac:dyDescent="0.25">
      <c r="F230" s="40"/>
    </row>
    <row r="231" spans="6:6" x14ac:dyDescent="0.25">
      <c r="F231" s="40"/>
    </row>
    <row r="232" spans="6:6" x14ac:dyDescent="0.25">
      <c r="F232" s="40"/>
    </row>
    <row r="233" spans="6:6" x14ac:dyDescent="0.25">
      <c r="F233" s="40"/>
    </row>
    <row r="234" spans="6:6" x14ac:dyDescent="0.25">
      <c r="F234" s="40"/>
    </row>
    <row r="235" spans="6:6" x14ac:dyDescent="0.25">
      <c r="F235" s="40"/>
    </row>
    <row r="236" spans="6:6" x14ac:dyDescent="0.25">
      <c r="F236" s="40"/>
    </row>
    <row r="237" spans="6:6" x14ac:dyDescent="0.25">
      <c r="F237" s="40"/>
    </row>
    <row r="238" spans="6:6" x14ac:dyDescent="0.25">
      <c r="F238" s="40"/>
    </row>
    <row r="239" spans="6:6" x14ac:dyDescent="0.25">
      <c r="F239" s="40"/>
    </row>
    <row r="240" spans="6:6" x14ac:dyDescent="0.25">
      <c r="F240" s="40"/>
    </row>
    <row r="241" spans="6:6" x14ac:dyDescent="0.25">
      <c r="F241" s="40"/>
    </row>
    <row r="242" spans="6:6" x14ac:dyDescent="0.25">
      <c r="F242" s="40"/>
    </row>
    <row r="243" spans="6:6" x14ac:dyDescent="0.25">
      <c r="F243" s="40"/>
    </row>
    <row r="244" spans="6:6" x14ac:dyDescent="0.25">
      <c r="F244" s="40"/>
    </row>
    <row r="245" spans="6:6" x14ac:dyDescent="0.25">
      <c r="F245" s="40"/>
    </row>
    <row r="246" spans="6:6" x14ac:dyDescent="0.25">
      <c r="F246" s="40"/>
    </row>
    <row r="247" spans="6:6" x14ac:dyDescent="0.25">
      <c r="F247" s="40"/>
    </row>
    <row r="248" spans="6:6" x14ac:dyDescent="0.25">
      <c r="F248" s="40"/>
    </row>
    <row r="249" spans="6:6" x14ac:dyDescent="0.25">
      <c r="F249" s="40"/>
    </row>
    <row r="250" spans="6:6" x14ac:dyDescent="0.25">
      <c r="F250" s="40"/>
    </row>
    <row r="251" spans="6:6" x14ac:dyDescent="0.25">
      <c r="F251" s="40"/>
    </row>
    <row r="252" spans="6:6" x14ac:dyDescent="0.25">
      <c r="F252" s="40"/>
    </row>
    <row r="253" spans="6:6" x14ac:dyDescent="0.25">
      <c r="F253" s="40"/>
    </row>
    <row r="254" spans="6:6" x14ac:dyDescent="0.25">
      <c r="F254" s="40"/>
    </row>
    <row r="255" spans="6:6" x14ac:dyDescent="0.25">
      <c r="F255" s="40"/>
    </row>
    <row r="256" spans="6:6" x14ac:dyDescent="0.25">
      <c r="F256" s="40"/>
    </row>
    <row r="257" spans="6:6" x14ac:dyDescent="0.25">
      <c r="F257" s="40"/>
    </row>
    <row r="258" spans="6:6" x14ac:dyDescent="0.25">
      <c r="F258" s="40"/>
    </row>
    <row r="259" spans="6:6" x14ac:dyDescent="0.25">
      <c r="F259" s="40"/>
    </row>
    <row r="260" spans="6:6" x14ac:dyDescent="0.25">
      <c r="F260" s="40"/>
    </row>
    <row r="261" spans="6:6" x14ac:dyDescent="0.25">
      <c r="F261" s="40"/>
    </row>
    <row r="262" spans="6:6" x14ac:dyDescent="0.25">
      <c r="F262" s="40"/>
    </row>
    <row r="263" spans="6:6" x14ac:dyDescent="0.25">
      <c r="F263" s="40"/>
    </row>
    <row r="264" spans="6:6" x14ac:dyDescent="0.25">
      <c r="F264" s="40"/>
    </row>
    <row r="265" spans="6:6" x14ac:dyDescent="0.25">
      <c r="F265" s="40"/>
    </row>
    <row r="266" spans="6:6" x14ac:dyDescent="0.25">
      <c r="F266" s="40"/>
    </row>
    <row r="267" spans="6:6" x14ac:dyDescent="0.25">
      <c r="F267" s="4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7"/>
  <sheetViews>
    <sheetView workbookViewId="0">
      <selection sqref="A1:F1048576"/>
    </sheetView>
  </sheetViews>
  <sheetFormatPr defaultRowHeight="15.75" x14ac:dyDescent="0.25"/>
  <cols>
    <col min="1" max="1" width="34.5703125" style="2" customWidth="1"/>
    <col min="2" max="2" width="23.85546875" style="2" customWidth="1"/>
    <col min="3" max="3" width="26.85546875" style="2" customWidth="1"/>
    <col min="4" max="4" width="23.85546875" style="2" customWidth="1"/>
    <col min="5" max="5" width="32.42578125" style="2" bestFit="1" customWidth="1"/>
    <col min="6" max="6" width="20.5703125" style="3" customWidth="1"/>
  </cols>
  <sheetData>
    <row r="1" spans="1:6" x14ac:dyDescent="0.25">
      <c r="A1" s="1" t="s">
        <v>0</v>
      </c>
    </row>
    <row r="2" spans="1:6" x14ac:dyDescent="0.25">
      <c r="C2" s="4"/>
    </row>
    <row r="3" spans="1:6" x14ac:dyDescent="0.25">
      <c r="A3" s="2" t="s">
        <v>1</v>
      </c>
      <c r="B3" s="5">
        <v>42490</v>
      </c>
      <c r="C3" s="4" t="s">
        <v>2</v>
      </c>
      <c r="D3" s="2">
        <v>30</v>
      </c>
      <c r="E3" s="2" t="s">
        <v>3</v>
      </c>
      <c r="F3" s="6">
        <v>42461</v>
      </c>
    </row>
    <row r="4" spans="1:6" x14ac:dyDescent="0.25">
      <c r="A4" s="2" t="s">
        <v>4</v>
      </c>
      <c r="B4" s="5">
        <v>42506</v>
      </c>
      <c r="C4" s="4" t="s">
        <v>5</v>
      </c>
      <c r="D4" s="7">
        <v>31</v>
      </c>
      <c r="E4" s="2" t="s">
        <v>6</v>
      </c>
      <c r="F4" s="6">
        <v>42490</v>
      </c>
    </row>
    <row r="5" spans="1:6" x14ac:dyDescent="0.25">
      <c r="C5" s="4"/>
      <c r="E5" s="2" t="s">
        <v>7</v>
      </c>
      <c r="F5" s="6">
        <v>42475</v>
      </c>
    </row>
    <row r="6" spans="1:6" x14ac:dyDescent="0.25">
      <c r="C6" s="4"/>
      <c r="E6" s="2" t="s">
        <v>8</v>
      </c>
      <c r="F6" s="6">
        <v>42506</v>
      </c>
    </row>
    <row r="7" spans="1:6" x14ac:dyDescent="0.25">
      <c r="A7" s="8"/>
      <c r="B7" s="9"/>
      <c r="C7" s="8"/>
      <c r="D7" s="8"/>
      <c r="E7" s="10"/>
      <c r="F7" s="11"/>
    </row>
    <row r="8" spans="1:6" x14ac:dyDescent="0.25">
      <c r="A8" s="8"/>
      <c r="B8" s="8"/>
      <c r="C8" s="8"/>
      <c r="D8" s="8"/>
      <c r="E8" s="10"/>
      <c r="F8" s="11"/>
    </row>
    <row r="9" spans="1:6" x14ac:dyDescent="0.25">
      <c r="A9" s="12"/>
      <c r="B9" s="13" t="s">
        <v>9</v>
      </c>
      <c r="C9" s="13" t="s">
        <v>10</v>
      </c>
      <c r="D9" s="13" t="s">
        <v>11</v>
      </c>
      <c r="E9" s="13" t="s">
        <v>12</v>
      </c>
      <c r="F9" s="14" t="s">
        <v>13</v>
      </c>
    </row>
    <row r="10" spans="1:6" x14ac:dyDescent="0.25">
      <c r="A10" s="12" t="s">
        <v>14</v>
      </c>
      <c r="B10" s="15"/>
      <c r="C10" s="16">
        <v>1067817831.09</v>
      </c>
      <c r="D10" s="17">
        <v>355913652.05000001</v>
      </c>
      <c r="E10" s="18">
        <v>337137280.39999998</v>
      </c>
      <c r="F10" s="19">
        <v>0.32365178785003673</v>
      </c>
    </row>
    <row r="11" spans="1:6" x14ac:dyDescent="0.25">
      <c r="A11" s="12" t="s">
        <v>15</v>
      </c>
      <c r="B11" s="15"/>
      <c r="C11" s="20">
        <v>26151160.129999999</v>
      </c>
      <c r="D11" s="17">
        <v>5166652.04</v>
      </c>
      <c r="E11" s="18">
        <v>4757074.58</v>
      </c>
      <c r="F11" s="19"/>
    </row>
    <row r="12" spans="1:6" x14ac:dyDescent="0.25">
      <c r="A12" s="12" t="s">
        <v>16</v>
      </c>
      <c r="B12" s="15"/>
      <c r="C12" s="21">
        <v>1041666670.96</v>
      </c>
      <c r="D12" s="17">
        <v>350747000.00999999</v>
      </c>
      <c r="E12" s="18">
        <v>332380205.81999999</v>
      </c>
      <c r="F12" s="19"/>
    </row>
    <row r="13" spans="1:6" x14ac:dyDescent="0.25">
      <c r="A13" s="12" t="s">
        <v>17</v>
      </c>
      <c r="B13" s="8"/>
      <c r="C13" s="21">
        <v>1041666670.96</v>
      </c>
      <c r="D13" s="17">
        <v>350747000.00999999</v>
      </c>
      <c r="E13" s="18">
        <v>332380205.81999999</v>
      </c>
      <c r="F13" s="19">
        <v>0.31908499627205927</v>
      </c>
    </row>
    <row r="14" spans="1:6" x14ac:dyDescent="0.25">
      <c r="A14" s="22" t="s">
        <v>18</v>
      </c>
      <c r="B14" s="23">
        <v>1.9E-3</v>
      </c>
      <c r="C14" s="20">
        <v>219000000</v>
      </c>
      <c r="D14" s="17">
        <v>0</v>
      </c>
      <c r="E14" s="18">
        <v>0</v>
      </c>
      <c r="F14" s="19">
        <v>0</v>
      </c>
    </row>
    <row r="15" spans="1:6" x14ac:dyDescent="0.25">
      <c r="A15" s="22" t="s">
        <v>19</v>
      </c>
      <c r="B15" s="23">
        <v>4.1999999999999997E-3</v>
      </c>
      <c r="C15" s="20">
        <v>330000000</v>
      </c>
      <c r="D15" s="17">
        <v>0</v>
      </c>
      <c r="E15" s="18">
        <v>0</v>
      </c>
      <c r="F15" s="19">
        <v>0</v>
      </c>
    </row>
    <row r="16" spans="1:6" x14ac:dyDescent="0.25">
      <c r="A16" s="22" t="s">
        <v>20</v>
      </c>
      <c r="B16" s="23">
        <v>7.1999999999999998E-3</v>
      </c>
      <c r="C16" s="20">
        <v>351000000</v>
      </c>
      <c r="D16" s="17">
        <v>209080329.05000001</v>
      </c>
      <c r="E16" s="18">
        <v>190713534.86000001</v>
      </c>
      <c r="F16" s="19">
        <v>0.54334340415954419</v>
      </c>
    </row>
    <row r="17" spans="1:6" x14ac:dyDescent="0.25">
      <c r="A17" s="22" t="s">
        <v>21</v>
      </c>
      <c r="B17" s="23">
        <v>1.34E-2</v>
      </c>
      <c r="C17" s="20">
        <v>100000000</v>
      </c>
      <c r="D17" s="17">
        <v>100000000</v>
      </c>
      <c r="E17" s="18">
        <v>100000000</v>
      </c>
      <c r="F17" s="19">
        <v>1</v>
      </c>
    </row>
    <row r="18" spans="1:6" x14ac:dyDescent="0.25">
      <c r="A18" s="22" t="s">
        <v>22</v>
      </c>
      <c r="B18" s="23">
        <v>0</v>
      </c>
      <c r="C18" s="20">
        <v>41666670.960000001</v>
      </c>
      <c r="D18" s="17">
        <v>41666670.960000001</v>
      </c>
      <c r="E18" s="18">
        <v>41666670.960000001</v>
      </c>
      <c r="F18" s="19">
        <v>1</v>
      </c>
    </row>
    <row r="19" spans="1:6" x14ac:dyDescent="0.25">
      <c r="A19" s="22"/>
      <c r="B19" s="24"/>
      <c r="C19" s="25"/>
      <c r="D19" s="25"/>
      <c r="E19" s="25"/>
      <c r="F19" s="26"/>
    </row>
    <row r="20" spans="1:6" x14ac:dyDescent="0.25">
      <c r="A20" s="22"/>
      <c r="B20" s="24"/>
      <c r="C20" s="25"/>
      <c r="D20" s="25"/>
      <c r="E20" s="25"/>
      <c r="F20" s="27"/>
    </row>
    <row r="21" spans="1:6" ht="30.75" x14ac:dyDescent="0.25">
      <c r="A21" s="22"/>
      <c r="B21" s="28" t="s">
        <v>23</v>
      </c>
      <c r="C21" s="29" t="s">
        <v>24</v>
      </c>
      <c r="D21" s="28" t="s">
        <v>25</v>
      </c>
      <c r="E21" s="28" t="s">
        <v>26</v>
      </c>
      <c r="F21" s="27"/>
    </row>
    <row r="22" spans="1:6" x14ac:dyDescent="0.25">
      <c r="A22" s="22" t="s">
        <v>18</v>
      </c>
      <c r="B22" s="17">
        <v>0</v>
      </c>
      <c r="C22" s="17">
        <v>0</v>
      </c>
      <c r="D22" s="30">
        <v>0</v>
      </c>
      <c r="E22" s="31">
        <v>0</v>
      </c>
      <c r="F22" s="27"/>
    </row>
    <row r="23" spans="1:6" x14ac:dyDescent="0.25">
      <c r="A23" s="22" t="s">
        <v>19</v>
      </c>
      <c r="B23" s="17">
        <v>0</v>
      </c>
      <c r="C23" s="17">
        <v>0</v>
      </c>
      <c r="D23" s="30">
        <v>0</v>
      </c>
      <c r="E23" s="31">
        <v>0</v>
      </c>
      <c r="F23" s="27"/>
    </row>
    <row r="24" spans="1:6" x14ac:dyDescent="0.25">
      <c r="A24" s="22" t="s">
        <v>20</v>
      </c>
      <c r="B24" s="17">
        <v>18366794.189999998</v>
      </c>
      <c r="C24" s="17">
        <v>125448.2</v>
      </c>
      <c r="D24" s="30">
        <v>52.327048974358966</v>
      </c>
      <c r="E24" s="31">
        <v>0.35740227920227918</v>
      </c>
      <c r="F24" s="27"/>
    </row>
    <row r="25" spans="1:6" x14ac:dyDescent="0.25">
      <c r="A25" s="22" t="s">
        <v>21</v>
      </c>
      <c r="B25" s="17">
        <v>0</v>
      </c>
      <c r="C25" s="17">
        <v>111666.67</v>
      </c>
      <c r="D25" s="30">
        <v>0</v>
      </c>
      <c r="E25" s="31">
        <v>1.1166666999999999</v>
      </c>
      <c r="F25" s="27"/>
    </row>
    <row r="26" spans="1:6" x14ac:dyDescent="0.25">
      <c r="A26" s="22" t="s">
        <v>22</v>
      </c>
      <c r="B26" s="17">
        <v>0</v>
      </c>
      <c r="C26" s="17">
        <v>0</v>
      </c>
      <c r="D26" s="30">
        <v>0</v>
      </c>
      <c r="E26" s="31">
        <v>0</v>
      </c>
      <c r="F26" s="27"/>
    </row>
    <row r="27" spans="1:6" ht="16.5" thickBot="1" x14ac:dyDescent="0.3">
      <c r="A27" s="12" t="s">
        <v>27</v>
      </c>
      <c r="B27" s="32">
        <v>18366794.189999998</v>
      </c>
      <c r="C27" s="32">
        <v>237114.87</v>
      </c>
      <c r="D27" s="33"/>
      <c r="E27" s="25"/>
      <c r="F27" s="27"/>
    </row>
    <row r="28" spans="1:6" x14ac:dyDescent="0.25">
      <c r="B28" s="34"/>
      <c r="C28" s="34"/>
      <c r="D28" s="35"/>
      <c r="E28" s="34"/>
      <c r="F28" s="36"/>
    </row>
    <row r="29" spans="1:6" x14ac:dyDescent="0.25">
      <c r="A29" s="37"/>
      <c r="B29" s="38"/>
      <c r="C29" s="34"/>
      <c r="D29" s="34"/>
      <c r="E29" s="34"/>
      <c r="F29" s="36"/>
    </row>
    <row r="30" spans="1:6" x14ac:dyDescent="0.25">
      <c r="A30" s="2" t="s">
        <v>28</v>
      </c>
      <c r="E30" s="39"/>
    </row>
    <row r="31" spans="1:6" x14ac:dyDescent="0.25">
      <c r="E31" s="39"/>
      <c r="F31" s="40"/>
    </row>
    <row r="32" spans="1:6" x14ac:dyDescent="0.25">
      <c r="A32" s="37" t="s">
        <v>29</v>
      </c>
      <c r="F32" s="40"/>
    </row>
    <row r="33" spans="1:6" x14ac:dyDescent="0.25">
      <c r="A33" s="41" t="s">
        <v>30</v>
      </c>
      <c r="E33" s="42">
        <v>893645.52</v>
      </c>
      <c r="F33" s="43"/>
    </row>
    <row r="34" spans="1:6" x14ac:dyDescent="0.25">
      <c r="A34" s="41" t="s">
        <v>31</v>
      </c>
      <c r="E34" s="44">
        <v>0</v>
      </c>
      <c r="F34" s="43"/>
    </row>
    <row r="35" spans="1:6" x14ac:dyDescent="0.25">
      <c r="A35" s="37" t="s">
        <v>32</v>
      </c>
      <c r="E35" s="42">
        <v>893645.52</v>
      </c>
      <c r="F35" s="43"/>
    </row>
    <row r="36" spans="1:6" x14ac:dyDescent="0.25">
      <c r="E36" s="45"/>
      <c r="F36" s="43"/>
    </row>
    <row r="37" spans="1:6" x14ac:dyDescent="0.25">
      <c r="A37" s="37" t="s">
        <v>33</v>
      </c>
      <c r="E37" s="45"/>
      <c r="F37" s="43"/>
    </row>
    <row r="38" spans="1:6" x14ac:dyDescent="0.25">
      <c r="A38" s="41" t="s">
        <v>34</v>
      </c>
      <c r="E38" s="42">
        <v>18561869.91</v>
      </c>
      <c r="F38" s="43"/>
    </row>
    <row r="39" spans="1:6" x14ac:dyDescent="0.25">
      <c r="A39" s="41" t="s">
        <v>35</v>
      </c>
      <c r="E39" s="44">
        <v>0</v>
      </c>
      <c r="F39" s="43"/>
    </row>
    <row r="40" spans="1:6" x14ac:dyDescent="0.25">
      <c r="A40" s="37" t="s">
        <v>36</v>
      </c>
      <c r="E40" s="42">
        <v>18561869.91</v>
      </c>
      <c r="F40" s="43"/>
    </row>
    <row r="41" spans="1:6" x14ac:dyDescent="0.25">
      <c r="A41" s="41"/>
      <c r="E41" s="46"/>
      <c r="F41" s="43"/>
    </row>
    <row r="42" spans="1:6" x14ac:dyDescent="0.25">
      <c r="A42" s="37" t="s">
        <v>37</v>
      </c>
      <c r="E42" s="42">
        <v>140493.91</v>
      </c>
      <c r="F42" s="43"/>
    </row>
    <row r="43" spans="1:6" x14ac:dyDescent="0.25">
      <c r="A43" s="37" t="s">
        <v>38</v>
      </c>
      <c r="E43" s="42">
        <v>95775.17</v>
      </c>
      <c r="F43" s="43"/>
    </row>
    <row r="44" spans="1:6" x14ac:dyDescent="0.25">
      <c r="A44" s="37"/>
      <c r="E44" s="47"/>
      <c r="F44" s="43"/>
    </row>
    <row r="45" spans="1:6" ht="16.5" thickBot="1" x14ac:dyDescent="0.3">
      <c r="A45" s="2" t="s">
        <v>39</v>
      </c>
      <c r="E45" s="48">
        <v>19691784.510000002</v>
      </c>
      <c r="F45" s="43"/>
    </row>
    <row r="46" spans="1:6" ht="16.5" thickTop="1" x14ac:dyDescent="0.25">
      <c r="E46" s="49"/>
      <c r="F46" s="43"/>
    </row>
    <row r="47" spans="1:6" x14ac:dyDescent="0.25">
      <c r="A47" s="2" t="s">
        <v>40</v>
      </c>
      <c r="D47" s="50"/>
      <c r="E47" s="51"/>
      <c r="F47" s="43"/>
    </row>
    <row r="48" spans="1:6" x14ac:dyDescent="0.25">
      <c r="D48" s="52" t="s">
        <v>41</v>
      </c>
      <c r="E48" s="52" t="s">
        <v>42</v>
      </c>
      <c r="F48" s="43"/>
    </row>
    <row r="49" spans="1:6" x14ac:dyDescent="0.25">
      <c r="A49" s="37" t="s">
        <v>43</v>
      </c>
      <c r="D49" s="53">
        <v>30367</v>
      </c>
      <c r="E49" s="47">
        <v>350747000.00999999</v>
      </c>
      <c r="F49" s="43"/>
    </row>
    <row r="50" spans="1:6" x14ac:dyDescent="0.25">
      <c r="A50" s="37" t="s">
        <v>44</v>
      </c>
      <c r="D50" s="54"/>
      <c r="E50" s="44">
        <v>18366794.189999998</v>
      </c>
      <c r="F50" s="43"/>
    </row>
    <row r="51" spans="1:6" x14ac:dyDescent="0.25">
      <c r="A51" s="37"/>
      <c r="D51" s="55">
        <v>29641</v>
      </c>
      <c r="E51" s="56">
        <v>332380205.81999999</v>
      </c>
      <c r="F51" s="43"/>
    </row>
    <row r="52" spans="1:6" x14ac:dyDescent="0.25">
      <c r="F52" s="43"/>
    </row>
    <row r="53" spans="1:6" x14ac:dyDescent="0.25">
      <c r="A53" s="2" t="s">
        <v>45</v>
      </c>
      <c r="E53" s="50"/>
      <c r="F53" s="43"/>
    </row>
    <row r="54" spans="1:6" x14ac:dyDescent="0.25">
      <c r="F54" s="43"/>
    </row>
    <row r="55" spans="1:6" x14ac:dyDescent="0.25">
      <c r="A55" s="37" t="s">
        <v>39</v>
      </c>
      <c r="E55" s="57">
        <v>19691784.510000002</v>
      </c>
      <c r="F55" s="43"/>
    </row>
    <row r="56" spans="1:6" x14ac:dyDescent="0.25">
      <c r="A56" s="37" t="s">
        <v>46</v>
      </c>
      <c r="E56" s="57">
        <v>0</v>
      </c>
      <c r="F56" s="43"/>
    </row>
    <row r="57" spans="1:6" x14ac:dyDescent="0.25">
      <c r="A57" s="37" t="s">
        <v>47</v>
      </c>
      <c r="E57" s="58">
        <v>19691784.510000002</v>
      </c>
      <c r="F57" s="43"/>
    </row>
    <row r="58" spans="1:6" x14ac:dyDescent="0.25">
      <c r="F58" s="43"/>
    </row>
    <row r="59" spans="1:6" x14ac:dyDescent="0.25">
      <c r="A59" s="37" t="s">
        <v>48</v>
      </c>
      <c r="E59" s="34">
        <v>75001.95</v>
      </c>
      <c r="F59" s="43"/>
    </row>
    <row r="60" spans="1:6" x14ac:dyDescent="0.25">
      <c r="F60" s="43"/>
    </row>
    <row r="61" spans="1:6" x14ac:dyDescent="0.25">
      <c r="A61" s="37" t="s">
        <v>49</v>
      </c>
      <c r="F61" s="43"/>
    </row>
    <row r="62" spans="1:6" x14ac:dyDescent="0.25">
      <c r="A62" s="41" t="s">
        <v>50</v>
      </c>
      <c r="E62" s="57">
        <v>296594.71004166669</v>
      </c>
      <c r="F62" s="43"/>
    </row>
    <row r="63" spans="1:6" x14ac:dyDescent="0.25">
      <c r="A63" s="41" t="s">
        <v>51</v>
      </c>
      <c r="E63" s="57">
        <v>296594.71004166669</v>
      </c>
      <c r="F63" s="43"/>
    </row>
    <row r="64" spans="1:6" x14ac:dyDescent="0.25">
      <c r="A64" s="41" t="s">
        <v>52</v>
      </c>
      <c r="E64" s="58">
        <v>0</v>
      </c>
      <c r="F64" s="43"/>
    </row>
    <row r="65" spans="1:6" x14ac:dyDescent="0.25">
      <c r="F65" s="43"/>
    </row>
    <row r="66" spans="1:6" x14ac:dyDescent="0.25">
      <c r="A66" s="37" t="s">
        <v>53</v>
      </c>
      <c r="F66" s="43"/>
    </row>
    <row r="67" spans="1:6" x14ac:dyDescent="0.25">
      <c r="A67" s="41" t="s">
        <v>54</v>
      </c>
      <c r="F67" s="43"/>
    </row>
    <row r="68" spans="1:6" x14ac:dyDescent="0.25">
      <c r="A68" s="59" t="s">
        <v>55</v>
      </c>
      <c r="E68" s="57">
        <v>0</v>
      </c>
      <c r="F68" s="43"/>
    </row>
    <row r="69" spans="1:6" x14ac:dyDescent="0.25">
      <c r="A69" s="59" t="s">
        <v>56</v>
      </c>
      <c r="E69" s="57">
        <v>0</v>
      </c>
      <c r="F69" s="43"/>
    </row>
    <row r="70" spans="1:6" x14ac:dyDescent="0.25">
      <c r="A70" s="59" t="s">
        <v>57</v>
      </c>
      <c r="E70" s="57">
        <v>0</v>
      </c>
      <c r="F70" s="43"/>
    </row>
    <row r="71" spans="1:6" x14ac:dyDescent="0.25">
      <c r="A71" s="59"/>
      <c r="E71" s="57"/>
      <c r="F71" s="43"/>
    </row>
    <row r="72" spans="1:6" x14ac:dyDescent="0.25">
      <c r="A72" s="59" t="s">
        <v>58</v>
      </c>
      <c r="E72" s="57">
        <v>0</v>
      </c>
      <c r="F72" s="43"/>
    </row>
    <row r="73" spans="1:6" x14ac:dyDescent="0.25">
      <c r="A73" s="59" t="s">
        <v>59</v>
      </c>
      <c r="E73" s="57">
        <v>0</v>
      </c>
      <c r="F73" s="43"/>
    </row>
    <row r="74" spans="1:6" x14ac:dyDescent="0.25">
      <c r="F74" s="43"/>
    </row>
    <row r="75" spans="1:6" x14ac:dyDescent="0.25">
      <c r="A75" s="41" t="s">
        <v>60</v>
      </c>
      <c r="F75" s="43"/>
    </row>
    <row r="76" spans="1:6" x14ac:dyDescent="0.25">
      <c r="A76" s="59" t="s">
        <v>61</v>
      </c>
      <c r="E76" s="57">
        <v>0</v>
      </c>
      <c r="F76" s="43"/>
    </row>
    <row r="77" spans="1:6" x14ac:dyDescent="0.25">
      <c r="A77" s="59" t="s">
        <v>62</v>
      </c>
      <c r="E77" s="57">
        <v>0</v>
      </c>
      <c r="F77" s="43"/>
    </row>
    <row r="78" spans="1:6" x14ac:dyDescent="0.25">
      <c r="A78" s="59" t="s">
        <v>63</v>
      </c>
      <c r="E78" s="57">
        <v>0</v>
      </c>
      <c r="F78" s="43"/>
    </row>
    <row r="79" spans="1:6" x14ac:dyDescent="0.25">
      <c r="A79" s="59"/>
      <c r="E79" s="57"/>
      <c r="F79" s="43"/>
    </row>
    <row r="80" spans="1:6" x14ac:dyDescent="0.25">
      <c r="A80" s="59" t="s">
        <v>64</v>
      </c>
      <c r="E80" s="57">
        <v>0</v>
      </c>
      <c r="F80" s="43"/>
    </row>
    <row r="81" spans="1:6" x14ac:dyDescent="0.25">
      <c r="A81" s="59" t="s">
        <v>65</v>
      </c>
      <c r="E81" s="57">
        <v>0</v>
      </c>
      <c r="F81" s="43"/>
    </row>
    <row r="82" spans="1:6" x14ac:dyDescent="0.25">
      <c r="A82" s="59"/>
      <c r="F82" s="43"/>
    </row>
    <row r="83" spans="1:6" x14ac:dyDescent="0.25">
      <c r="A83" s="41" t="s">
        <v>66</v>
      </c>
      <c r="F83" s="43"/>
    </row>
    <row r="84" spans="1:6" x14ac:dyDescent="0.25">
      <c r="A84" s="59" t="s">
        <v>67</v>
      </c>
      <c r="E84" s="57">
        <v>0</v>
      </c>
      <c r="F84" s="43"/>
    </row>
    <row r="85" spans="1:6" x14ac:dyDescent="0.25">
      <c r="A85" s="59" t="s">
        <v>68</v>
      </c>
      <c r="E85" s="57">
        <v>0</v>
      </c>
      <c r="F85" s="43"/>
    </row>
    <row r="86" spans="1:6" x14ac:dyDescent="0.25">
      <c r="A86" s="59" t="s">
        <v>69</v>
      </c>
      <c r="E86" s="57">
        <v>125448.2</v>
      </c>
      <c r="F86" s="43"/>
    </row>
    <row r="87" spans="1:6" x14ac:dyDescent="0.25">
      <c r="A87" s="59"/>
      <c r="E87" s="57"/>
      <c r="F87" s="43"/>
    </row>
    <row r="88" spans="1:6" x14ac:dyDescent="0.25">
      <c r="A88" s="59" t="s">
        <v>70</v>
      </c>
      <c r="E88" s="57">
        <v>125448.2</v>
      </c>
      <c r="F88" s="43"/>
    </row>
    <row r="89" spans="1:6" x14ac:dyDescent="0.25">
      <c r="A89" s="59" t="s">
        <v>71</v>
      </c>
      <c r="E89" s="57">
        <v>0</v>
      </c>
      <c r="F89" s="43"/>
    </row>
    <row r="90" spans="1:6" x14ac:dyDescent="0.25">
      <c r="F90" s="43"/>
    </row>
    <row r="91" spans="1:6" x14ac:dyDescent="0.25">
      <c r="A91" s="41" t="s">
        <v>72</v>
      </c>
      <c r="F91" s="43"/>
    </row>
    <row r="92" spans="1:6" x14ac:dyDescent="0.25">
      <c r="A92" s="59" t="s">
        <v>73</v>
      </c>
      <c r="E92" s="57">
        <v>0</v>
      </c>
      <c r="F92" s="43"/>
    </row>
    <row r="93" spans="1:6" x14ac:dyDescent="0.25">
      <c r="A93" s="59" t="s">
        <v>74</v>
      </c>
      <c r="E93" s="57">
        <v>0</v>
      </c>
      <c r="F93" s="43"/>
    </row>
    <row r="94" spans="1:6" x14ac:dyDescent="0.25">
      <c r="A94" s="59" t="s">
        <v>75</v>
      </c>
      <c r="E94" s="57">
        <v>111666.67</v>
      </c>
      <c r="F94" s="43"/>
    </row>
    <row r="95" spans="1:6" x14ac:dyDescent="0.25">
      <c r="A95" s="59"/>
      <c r="E95" s="57"/>
      <c r="F95" s="43"/>
    </row>
    <row r="96" spans="1:6" x14ac:dyDescent="0.25">
      <c r="A96" s="59" t="s">
        <v>76</v>
      </c>
      <c r="E96" s="57">
        <v>111666.67</v>
      </c>
      <c r="F96" s="43"/>
    </row>
    <row r="97" spans="1:6" x14ac:dyDescent="0.25">
      <c r="A97" s="59" t="s">
        <v>77</v>
      </c>
      <c r="E97" s="57">
        <v>0</v>
      </c>
      <c r="F97" s="43"/>
    </row>
    <row r="98" spans="1:6" x14ac:dyDescent="0.25">
      <c r="A98" s="59"/>
      <c r="E98" s="34"/>
      <c r="F98" s="43"/>
    </row>
    <row r="99" spans="1:6" x14ac:dyDescent="0.25">
      <c r="A99" s="41" t="s">
        <v>78</v>
      </c>
      <c r="F99" s="43"/>
    </row>
    <row r="100" spans="1:6" x14ac:dyDescent="0.25">
      <c r="A100" s="59" t="s">
        <v>79</v>
      </c>
      <c r="E100" s="58">
        <v>237114.87</v>
      </c>
      <c r="F100" s="43"/>
    </row>
    <row r="101" spans="1:6" x14ac:dyDescent="0.25">
      <c r="A101" s="59" t="s">
        <v>80</v>
      </c>
      <c r="E101" s="58">
        <v>237114.87</v>
      </c>
      <c r="F101" s="43"/>
    </row>
    <row r="102" spans="1:6" x14ac:dyDescent="0.25">
      <c r="A102" s="59" t="s">
        <v>81</v>
      </c>
      <c r="E102" s="58">
        <v>0</v>
      </c>
      <c r="F102" s="43"/>
    </row>
    <row r="103" spans="1:6" x14ac:dyDescent="0.25">
      <c r="A103" s="59" t="s">
        <v>82</v>
      </c>
      <c r="E103" s="58">
        <v>0</v>
      </c>
      <c r="F103" s="43"/>
    </row>
    <row r="104" spans="1:6" x14ac:dyDescent="0.25">
      <c r="F104" s="43"/>
    </row>
    <row r="105" spans="1:6" x14ac:dyDescent="0.25">
      <c r="A105" s="37" t="s">
        <v>83</v>
      </c>
      <c r="E105" s="60">
        <v>19083072.979958333</v>
      </c>
      <c r="F105" s="43"/>
    </row>
    <row r="106" spans="1:6" x14ac:dyDescent="0.25">
      <c r="A106" s="41"/>
      <c r="F106" s="43"/>
    </row>
    <row r="107" spans="1:6" x14ac:dyDescent="0.25">
      <c r="A107" s="37" t="s">
        <v>84</v>
      </c>
      <c r="E107" s="61">
        <v>18366794.189999998</v>
      </c>
      <c r="F107" s="43"/>
    </row>
    <row r="108" spans="1:6" x14ac:dyDescent="0.25">
      <c r="A108" s="37"/>
      <c r="F108" s="43"/>
    </row>
    <row r="109" spans="1:6" x14ac:dyDescent="0.25">
      <c r="A109" s="41" t="s">
        <v>85</v>
      </c>
      <c r="E109" s="57">
        <v>0</v>
      </c>
      <c r="F109" s="43"/>
    </row>
    <row r="110" spans="1:6" x14ac:dyDescent="0.25">
      <c r="A110" s="41" t="s">
        <v>86</v>
      </c>
      <c r="E110" s="62">
        <v>18366794.189999998</v>
      </c>
      <c r="F110" s="43"/>
    </row>
    <row r="111" spans="1:6" x14ac:dyDescent="0.25">
      <c r="A111" s="41" t="s">
        <v>87</v>
      </c>
      <c r="E111" s="58">
        <v>0</v>
      </c>
      <c r="F111" s="43"/>
    </row>
    <row r="112" spans="1:6" x14ac:dyDescent="0.25">
      <c r="A112" s="41"/>
      <c r="E112" s="60"/>
      <c r="F112" s="43"/>
    </row>
    <row r="113" spans="1:6" x14ac:dyDescent="0.25">
      <c r="A113" s="37" t="s">
        <v>88</v>
      </c>
      <c r="E113" s="58">
        <v>0</v>
      </c>
      <c r="F113" s="43"/>
    </row>
    <row r="114" spans="1:6" x14ac:dyDescent="0.25">
      <c r="A114" s="37"/>
      <c r="E114" s="63"/>
      <c r="F114" s="43"/>
    </row>
    <row r="115" spans="1:6" x14ac:dyDescent="0.25">
      <c r="A115" s="41" t="s">
        <v>89</v>
      </c>
      <c r="E115" s="57">
        <v>0</v>
      </c>
      <c r="F115" s="43"/>
    </row>
    <row r="116" spans="1:6" x14ac:dyDescent="0.25">
      <c r="A116" s="41" t="s">
        <v>90</v>
      </c>
      <c r="E116" s="58">
        <v>0</v>
      </c>
      <c r="F116" s="43"/>
    </row>
    <row r="117" spans="1:6" x14ac:dyDescent="0.25">
      <c r="A117" s="41" t="s">
        <v>91</v>
      </c>
      <c r="E117" s="58">
        <v>0</v>
      </c>
      <c r="F117" s="43"/>
    </row>
    <row r="118" spans="1:6" x14ac:dyDescent="0.25">
      <c r="A118" s="41"/>
      <c r="E118" s="60"/>
      <c r="F118" s="43"/>
    </row>
    <row r="119" spans="1:6" x14ac:dyDescent="0.25">
      <c r="A119" s="37" t="s">
        <v>92</v>
      </c>
      <c r="E119" s="58">
        <v>716278.78995833918</v>
      </c>
      <c r="F119" s="43"/>
    </row>
    <row r="120" spans="1:6" x14ac:dyDescent="0.25">
      <c r="A120" s="41" t="s">
        <v>93</v>
      </c>
      <c r="E120" s="57">
        <v>0</v>
      </c>
      <c r="F120" s="43"/>
    </row>
    <row r="121" spans="1:6" x14ac:dyDescent="0.25">
      <c r="A121" s="37" t="s">
        <v>94</v>
      </c>
      <c r="E121" s="58">
        <v>716278.78995833918</v>
      </c>
      <c r="F121" s="43"/>
    </row>
    <row r="122" spans="1:6" x14ac:dyDescent="0.25">
      <c r="F122" s="43"/>
    </row>
    <row r="123" spans="1:6" x14ac:dyDescent="0.25">
      <c r="A123" s="2" t="s">
        <v>95</v>
      </c>
      <c r="F123" s="43"/>
    </row>
    <row r="124" spans="1:6" x14ac:dyDescent="0.25">
      <c r="F124" s="43"/>
    </row>
    <row r="125" spans="1:6" x14ac:dyDescent="0.25">
      <c r="A125" s="37" t="s">
        <v>96</v>
      </c>
      <c r="E125" s="57">
        <v>0</v>
      </c>
      <c r="F125" s="43"/>
    </row>
    <row r="126" spans="1:6" x14ac:dyDescent="0.25">
      <c r="A126" s="37" t="s">
        <v>97</v>
      </c>
      <c r="E126" s="64">
        <v>0</v>
      </c>
      <c r="F126" s="43"/>
    </row>
    <row r="127" spans="1:6" x14ac:dyDescent="0.25">
      <c r="A127" s="37" t="s">
        <v>98</v>
      </c>
      <c r="E127" s="58">
        <v>0</v>
      </c>
      <c r="F127" s="43"/>
    </row>
    <row r="128" spans="1:6" x14ac:dyDescent="0.25">
      <c r="A128" s="37"/>
      <c r="E128" s="60"/>
      <c r="F128" s="43"/>
    </row>
    <row r="129" spans="1:6" x14ac:dyDescent="0.25">
      <c r="A129" s="37"/>
      <c r="E129" s="60"/>
      <c r="F129" s="43"/>
    </row>
    <row r="130" spans="1:6" x14ac:dyDescent="0.25">
      <c r="F130" s="43"/>
    </row>
    <row r="131" spans="1:6" x14ac:dyDescent="0.25">
      <c r="A131" s="2" t="s">
        <v>99</v>
      </c>
      <c r="F131" s="43"/>
    </row>
    <row r="132" spans="1:6" x14ac:dyDescent="0.25">
      <c r="F132" s="43"/>
    </row>
    <row r="133" spans="1:6" x14ac:dyDescent="0.25">
      <c r="A133" s="37" t="s">
        <v>100</v>
      </c>
      <c r="E133" s="58">
        <v>2604166.67</v>
      </c>
      <c r="F133" s="43"/>
    </row>
    <row r="134" spans="1:6" x14ac:dyDescent="0.25">
      <c r="A134" s="37" t="s">
        <v>101</v>
      </c>
      <c r="E134" s="58">
        <v>2604166.67</v>
      </c>
      <c r="F134" s="65"/>
    </row>
    <row r="135" spans="1:6" x14ac:dyDescent="0.25">
      <c r="A135" s="37" t="s">
        <v>102</v>
      </c>
      <c r="E135" s="57">
        <v>2604166.67</v>
      </c>
      <c r="F135" s="43"/>
    </row>
    <row r="136" spans="1:6" x14ac:dyDescent="0.25">
      <c r="A136" s="66" t="s">
        <v>103</v>
      </c>
      <c r="B136" s="66"/>
      <c r="C136" s="66"/>
      <c r="D136" s="66"/>
      <c r="E136" s="57">
        <v>0</v>
      </c>
    </row>
    <row r="137" spans="1:6" x14ac:dyDescent="0.25">
      <c r="A137" s="37" t="s">
        <v>104</v>
      </c>
      <c r="E137" s="58">
        <v>2604166.67</v>
      </c>
      <c r="F137" s="43"/>
    </row>
    <row r="138" spans="1:6" x14ac:dyDescent="0.25">
      <c r="F138" s="43"/>
    </row>
    <row r="139" spans="1:6" x14ac:dyDescent="0.25">
      <c r="A139" s="37" t="s">
        <v>105</v>
      </c>
      <c r="D139" s="67"/>
      <c r="E139" s="60">
        <v>2604166.67</v>
      </c>
      <c r="F139" s="43"/>
    </row>
    <row r="140" spans="1:6" x14ac:dyDescent="0.25">
      <c r="F140" s="43"/>
    </row>
    <row r="141" spans="1:6" x14ac:dyDescent="0.25">
      <c r="A141" s="2" t="s">
        <v>106</v>
      </c>
      <c r="F141" s="43"/>
    </row>
    <row r="142" spans="1:6" x14ac:dyDescent="0.25">
      <c r="F142" s="43"/>
    </row>
    <row r="143" spans="1:6" x14ac:dyDescent="0.25">
      <c r="A143" s="37" t="s">
        <v>107</v>
      </c>
      <c r="E143" s="68">
        <v>3.10267366E-2</v>
      </c>
      <c r="F143" s="43"/>
    </row>
    <row r="144" spans="1:6" x14ac:dyDescent="0.25">
      <c r="A144" s="37" t="s">
        <v>108</v>
      </c>
      <c r="E144" s="69">
        <v>32.175266999999998</v>
      </c>
      <c r="F144" s="43"/>
    </row>
    <row r="145" spans="1:6" x14ac:dyDescent="0.25">
      <c r="F145" s="43"/>
    </row>
    <row r="146" spans="1:6" x14ac:dyDescent="0.25">
      <c r="D146" s="52" t="s">
        <v>42</v>
      </c>
      <c r="E146" s="52" t="s">
        <v>41</v>
      </c>
      <c r="F146" s="43"/>
    </row>
    <row r="147" spans="1:6" x14ac:dyDescent="0.25">
      <c r="A147" s="37" t="s">
        <v>109</v>
      </c>
      <c r="D147" s="58">
        <v>214501.74</v>
      </c>
      <c r="E147" s="2">
        <v>17</v>
      </c>
      <c r="F147" s="70"/>
    </row>
    <row r="148" spans="1:6" x14ac:dyDescent="0.25">
      <c r="A148" s="37" t="s">
        <v>110</v>
      </c>
      <c r="D148" s="64">
        <v>140493.91</v>
      </c>
      <c r="F148" s="43"/>
    </row>
    <row r="149" spans="1:6" x14ac:dyDescent="0.25">
      <c r="A149" s="2" t="s">
        <v>111</v>
      </c>
      <c r="D149" s="60">
        <v>74007.829999999987</v>
      </c>
    </row>
    <row r="150" spans="1:6" x14ac:dyDescent="0.25">
      <c r="A150" s="37" t="s">
        <v>112</v>
      </c>
      <c r="D150" s="58">
        <v>355913652.05000001</v>
      </c>
      <c r="F150" s="70"/>
    </row>
    <row r="151" spans="1:6" x14ac:dyDescent="0.25">
      <c r="F151" s="70"/>
    </row>
    <row r="152" spans="1:6" x14ac:dyDescent="0.25">
      <c r="A152" s="37" t="s">
        <v>113</v>
      </c>
      <c r="D152" s="71">
        <v>3.7099497E-3</v>
      </c>
      <c r="F152" s="70"/>
    </row>
    <row r="153" spans="1:6" x14ac:dyDescent="0.25">
      <c r="A153" s="37" t="s">
        <v>114</v>
      </c>
      <c r="D153" s="71">
        <v>3.4829471000000002E-3</v>
      </c>
      <c r="F153" s="70"/>
    </row>
    <row r="154" spans="1:6" x14ac:dyDescent="0.25">
      <c r="A154" s="37" t="s">
        <v>115</v>
      </c>
      <c r="D154" s="71">
        <v>-5.5236089999999999E-4</v>
      </c>
      <c r="F154" s="70"/>
    </row>
    <row r="155" spans="1:6" x14ac:dyDescent="0.25">
      <c r="A155" s="37" t="s">
        <v>116</v>
      </c>
      <c r="D155" s="71">
        <v>2.4952511792810839E-3</v>
      </c>
      <c r="F155" s="43"/>
    </row>
    <row r="156" spans="1:6" x14ac:dyDescent="0.25">
      <c r="A156" s="37" t="s">
        <v>117</v>
      </c>
      <c r="D156" s="68">
        <v>2.2839467698202711E-3</v>
      </c>
      <c r="F156" s="43"/>
    </row>
    <row r="157" spans="1:6" x14ac:dyDescent="0.25">
      <c r="A157" s="37"/>
      <c r="F157" s="43"/>
    </row>
    <row r="158" spans="1:6" x14ac:dyDescent="0.25">
      <c r="A158" s="37" t="s">
        <v>118</v>
      </c>
      <c r="D158" s="60">
        <v>4267053.8499999996</v>
      </c>
      <c r="F158" s="43"/>
    </row>
    <row r="159" spans="1:6" x14ac:dyDescent="0.25">
      <c r="A159" s="37"/>
      <c r="F159" s="43"/>
    </row>
    <row r="160" spans="1:6" ht="30.75" x14ac:dyDescent="0.25">
      <c r="A160" s="37" t="s">
        <v>119</v>
      </c>
      <c r="D160" s="52" t="s">
        <v>42</v>
      </c>
      <c r="E160" s="52" t="s">
        <v>41</v>
      </c>
      <c r="F160" s="72" t="s">
        <v>120</v>
      </c>
    </row>
    <row r="161" spans="1:6" x14ac:dyDescent="0.25">
      <c r="A161" s="41" t="s">
        <v>121</v>
      </c>
      <c r="D161" s="57">
        <v>1955185.5</v>
      </c>
      <c r="E161" s="73">
        <v>169</v>
      </c>
      <c r="F161" s="74">
        <v>5.7993749539660818E-3</v>
      </c>
    </row>
    <row r="162" spans="1:6" x14ac:dyDescent="0.25">
      <c r="A162" s="41" t="s">
        <v>122</v>
      </c>
      <c r="D162" s="57">
        <v>528247.47</v>
      </c>
      <c r="E162" s="73">
        <v>43</v>
      </c>
      <c r="F162" s="74">
        <v>1.5668616338521072E-3</v>
      </c>
    </row>
    <row r="163" spans="1:6" x14ac:dyDescent="0.25">
      <c r="A163" s="41" t="s">
        <v>123</v>
      </c>
      <c r="D163" s="57">
        <v>60288.55</v>
      </c>
      <c r="E163" s="73">
        <v>6</v>
      </c>
      <c r="F163" s="74">
        <v>1.7882492831546257E-4</v>
      </c>
    </row>
    <row r="164" spans="1:6" x14ac:dyDescent="0.25">
      <c r="A164" s="41" t="s">
        <v>124</v>
      </c>
      <c r="D164" s="75">
        <v>0</v>
      </c>
      <c r="E164" s="76">
        <v>0</v>
      </c>
      <c r="F164" s="77">
        <v>0</v>
      </c>
    </row>
    <row r="165" spans="1:6" x14ac:dyDescent="0.25">
      <c r="A165" s="37" t="s">
        <v>125</v>
      </c>
      <c r="D165" s="57">
        <v>2543721.5199999996</v>
      </c>
      <c r="E165" s="73">
        <v>218</v>
      </c>
      <c r="F165" s="78">
        <v>7.5450615161336519E-3</v>
      </c>
    </row>
    <row r="166" spans="1:6" x14ac:dyDescent="0.25">
      <c r="D166" s="71"/>
      <c r="E166" s="71"/>
      <c r="F166" s="70"/>
    </row>
    <row r="167" spans="1:6" x14ac:dyDescent="0.25">
      <c r="A167" s="37"/>
      <c r="D167" s="79"/>
      <c r="E167" s="79"/>
      <c r="F167" s="70"/>
    </row>
    <row r="168" spans="1:6" x14ac:dyDescent="0.25">
      <c r="A168" s="37" t="s">
        <v>126</v>
      </c>
      <c r="F168" s="70"/>
    </row>
    <row r="169" spans="1:6" x14ac:dyDescent="0.25">
      <c r="A169" s="37" t="s">
        <v>127</v>
      </c>
      <c r="D169" s="71">
        <v>2.4984429999999999E-3</v>
      </c>
      <c r="E169" s="71">
        <v>2.3766338999999998E-3</v>
      </c>
      <c r="F169" s="70"/>
    </row>
    <row r="170" spans="1:6" x14ac:dyDescent="0.25">
      <c r="A170" s="37" t="s">
        <v>128</v>
      </c>
      <c r="D170" s="71">
        <v>1.8893206999999999E-3</v>
      </c>
      <c r="E170" s="71">
        <v>1.9196928E-3</v>
      </c>
      <c r="F170" s="70"/>
    </row>
    <row r="171" spans="1:6" x14ac:dyDescent="0.25">
      <c r="A171" s="37" t="s">
        <v>129</v>
      </c>
      <c r="D171" s="71">
        <v>1.9595953999999999E-3</v>
      </c>
      <c r="E171" s="71">
        <v>1.7453156000000001E-3</v>
      </c>
      <c r="F171" s="70"/>
    </row>
    <row r="172" spans="1:6" x14ac:dyDescent="0.25">
      <c r="A172" s="37" t="s">
        <v>130</v>
      </c>
      <c r="D172" s="71">
        <v>1.7456865621675699E-3</v>
      </c>
      <c r="E172" s="71">
        <v>1.6531156168820215E-3</v>
      </c>
      <c r="F172" s="43"/>
    </row>
    <row r="173" spans="1:6" x14ac:dyDescent="0.25">
      <c r="A173" s="37" t="s">
        <v>131</v>
      </c>
      <c r="D173" s="71">
        <v>2.0232614155418923E-3</v>
      </c>
      <c r="E173" s="71">
        <v>1.9236894792205054E-3</v>
      </c>
      <c r="F173" s="43"/>
    </row>
    <row r="174" spans="1:6" x14ac:dyDescent="0.25">
      <c r="F174" s="43"/>
    </row>
    <row r="175" spans="1:6" x14ac:dyDescent="0.25">
      <c r="A175" s="2" t="s">
        <v>132</v>
      </c>
      <c r="F175" s="43"/>
    </row>
    <row r="176" spans="1:6" x14ac:dyDescent="0.25">
      <c r="F176" s="43"/>
    </row>
    <row r="177" spans="1:6" x14ac:dyDescent="0.25">
      <c r="A177" s="37" t="s">
        <v>133</v>
      </c>
      <c r="F177" s="43"/>
    </row>
    <row r="178" spans="1:6" x14ac:dyDescent="0.25">
      <c r="A178" s="37" t="s">
        <v>134</v>
      </c>
      <c r="E178" s="45"/>
      <c r="F178" s="43"/>
    </row>
    <row r="179" spans="1:6" x14ac:dyDescent="0.25">
      <c r="A179" s="37" t="s">
        <v>135</v>
      </c>
      <c r="E179" s="80" t="s">
        <v>136</v>
      </c>
      <c r="F179" s="43"/>
    </row>
    <row r="180" spans="1:6" x14ac:dyDescent="0.25">
      <c r="A180" s="37"/>
      <c r="E180" s="80"/>
      <c r="F180" s="43"/>
    </row>
    <row r="181" spans="1:6" x14ac:dyDescent="0.25">
      <c r="A181" s="37" t="s">
        <v>137</v>
      </c>
      <c r="E181" s="63"/>
      <c r="F181" s="43"/>
    </row>
    <row r="182" spans="1:6" x14ac:dyDescent="0.25">
      <c r="A182" s="37" t="s">
        <v>138</v>
      </c>
      <c r="E182" s="63"/>
      <c r="F182" s="43"/>
    </row>
    <row r="183" spans="1:6" x14ac:dyDescent="0.25">
      <c r="A183" s="37" t="s">
        <v>139</v>
      </c>
      <c r="E183" s="80"/>
      <c r="F183" s="43"/>
    </row>
    <row r="184" spans="1:6" x14ac:dyDescent="0.25">
      <c r="A184" s="37" t="s">
        <v>140</v>
      </c>
      <c r="E184" s="80" t="s">
        <v>136</v>
      </c>
      <c r="F184" s="43"/>
    </row>
    <row r="185" spans="1:6" x14ac:dyDescent="0.25">
      <c r="A185" s="37"/>
      <c r="E185" s="63"/>
      <c r="F185" s="43"/>
    </row>
    <row r="186" spans="1:6" x14ac:dyDescent="0.25">
      <c r="A186" s="37" t="s">
        <v>141</v>
      </c>
      <c r="E186" s="63"/>
      <c r="F186" s="43"/>
    </row>
    <row r="187" spans="1:6" x14ac:dyDescent="0.25">
      <c r="A187" s="37" t="s">
        <v>142</v>
      </c>
      <c r="E187" s="80" t="s">
        <v>136</v>
      </c>
      <c r="F187" s="43"/>
    </row>
    <row r="188" spans="1:6" x14ac:dyDescent="0.25">
      <c r="A188" s="37"/>
      <c r="E188" s="63"/>
      <c r="F188" s="43"/>
    </row>
    <row r="189" spans="1:6" x14ac:dyDescent="0.25">
      <c r="A189" s="37" t="s">
        <v>143</v>
      </c>
      <c r="E189" s="63"/>
      <c r="F189" s="43"/>
    </row>
    <row r="190" spans="1:6" x14ac:dyDescent="0.25">
      <c r="A190" s="37" t="s">
        <v>144</v>
      </c>
      <c r="E190" s="80" t="s">
        <v>136</v>
      </c>
      <c r="F190" s="43"/>
    </row>
    <row r="191" spans="1:6" x14ac:dyDescent="0.25">
      <c r="A191" s="37"/>
      <c r="E191" s="63"/>
      <c r="F191" s="43"/>
    </row>
    <row r="192" spans="1:6" x14ac:dyDescent="0.25">
      <c r="A192" s="37" t="s">
        <v>145</v>
      </c>
      <c r="E192" s="63"/>
      <c r="F192" s="43"/>
    </row>
    <row r="193" spans="1:6" x14ac:dyDescent="0.25">
      <c r="A193" s="37" t="s">
        <v>146</v>
      </c>
      <c r="E193" s="80" t="s">
        <v>136</v>
      </c>
      <c r="F193" s="43"/>
    </row>
    <row r="194" spans="1:6" x14ac:dyDescent="0.25">
      <c r="A194" s="37"/>
      <c r="E194" s="80"/>
      <c r="F194" s="43"/>
    </row>
    <row r="195" spans="1:6" x14ac:dyDescent="0.25">
      <c r="A195" s="37" t="s">
        <v>147</v>
      </c>
      <c r="E195" s="63"/>
    </row>
    <row r="196" spans="1:6" x14ac:dyDescent="0.25">
      <c r="A196" s="37" t="s">
        <v>148</v>
      </c>
      <c r="E196" s="80" t="s">
        <v>136</v>
      </c>
      <c r="F196" s="40"/>
    </row>
    <row r="199" spans="1:6" x14ac:dyDescent="0.25">
      <c r="F199" s="40"/>
    </row>
    <row r="200" spans="1:6" x14ac:dyDescent="0.25">
      <c r="F200" s="40"/>
    </row>
    <row r="201" spans="1:6" x14ac:dyDescent="0.25">
      <c r="F201" s="40"/>
    </row>
    <row r="202" spans="1:6" x14ac:dyDescent="0.25">
      <c r="F202" s="40"/>
    </row>
    <row r="203" spans="1:6" x14ac:dyDescent="0.25">
      <c r="F203" s="40"/>
    </row>
    <row r="204" spans="1:6" x14ac:dyDescent="0.25">
      <c r="F204" s="40"/>
    </row>
    <row r="205" spans="1:6" x14ac:dyDescent="0.25">
      <c r="F205" s="40"/>
    </row>
    <row r="206" spans="1:6" x14ac:dyDescent="0.25">
      <c r="F206" s="40"/>
    </row>
    <row r="207" spans="1:6" x14ac:dyDescent="0.25">
      <c r="F207" s="40"/>
    </row>
    <row r="208" spans="1:6" x14ac:dyDescent="0.25">
      <c r="F208" s="40"/>
    </row>
    <row r="209" spans="6:6" x14ac:dyDescent="0.25">
      <c r="F209" s="40"/>
    </row>
    <row r="210" spans="6:6" x14ac:dyDescent="0.25">
      <c r="F210" s="40"/>
    </row>
    <row r="211" spans="6:6" x14ac:dyDescent="0.25">
      <c r="F211" s="40"/>
    </row>
    <row r="212" spans="6:6" x14ac:dyDescent="0.25">
      <c r="F212" s="40"/>
    </row>
    <row r="213" spans="6:6" x14ac:dyDescent="0.25">
      <c r="F213" s="40"/>
    </row>
    <row r="214" spans="6:6" x14ac:dyDescent="0.25">
      <c r="F214" s="40"/>
    </row>
    <row r="215" spans="6:6" x14ac:dyDescent="0.25">
      <c r="F215" s="40"/>
    </row>
    <row r="216" spans="6:6" x14ac:dyDescent="0.25">
      <c r="F216" s="40"/>
    </row>
    <row r="217" spans="6:6" x14ac:dyDescent="0.25">
      <c r="F217" s="40"/>
    </row>
    <row r="218" spans="6:6" x14ac:dyDescent="0.25">
      <c r="F218" s="40"/>
    </row>
    <row r="219" spans="6:6" x14ac:dyDescent="0.25">
      <c r="F219" s="40"/>
    </row>
    <row r="220" spans="6:6" x14ac:dyDescent="0.25">
      <c r="F220" s="40"/>
    </row>
    <row r="221" spans="6:6" x14ac:dyDescent="0.25">
      <c r="F221" s="40"/>
    </row>
    <row r="222" spans="6:6" x14ac:dyDescent="0.25">
      <c r="F222" s="40"/>
    </row>
    <row r="223" spans="6:6" x14ac:dyDescent="0.25">
      <c r="F223" s="40"/>
    </row>
    <row r="224" spans="6:6" x14ac:dyDescent="0.25">
      <c r="F224" s="40"/>
    </row>
    <row r="225" spans="6:6" x14ac:dyDescent="0.25">
      <c r="F225" s="40"/>
    </row>
    <row r="226" spans="6:6" x14ac:dyDescent="0.25">
      <c r="F226" s="40"/>
    </row>
    <row r="227" spans="6:6" x14ac:dyDescent="0.25">
      <c r="F227" s="40"/>
    </row>
    <row r="228" spans="6:6" x14ac:dyDescent="0.25">
      <c r="F228" s="40"/>
    </row>
    <row r="229" spans="6:6" x14ac:dyDescent="0.25">
      <c r="F229" s="40"/>
    </row>
    <row r="230" spans="6:6" x14ac:dyDescent="0.25">
      <c r="F230" s="40"/>
    </row>
    <row r="231" spans="6:6" x14ac:dyDescent="0.25">
      <c r="F231" s="40"/>
    </row>
    <row r="232" spans="6:6" x14ac:dyDescent="0.25">
      <c r="F232" s="40"/>
    </row>
    <row r="233" spans="6:6" x14ac:dyDescent="0.25">
      <c r="F233" s="40"/>
    </row>
    <row r="234" spans="6:6" x14ac:dyDescent="0.25">
      <c r="F234" s="40"/>
    </row>
    <row r="235" spans="6:6" x14ac:dyDescent="0.25">
      <c r="F235" s="40"/>
    </row>
    <row r="236" spans="6:6" x14ac:dyDescent="0.25">
      <c r="F236" s="40"/>
    </row>
    <row r="237" spans="6:6" x14ac:dyDescent="0.25">
      <c r="F237" s="40"/>
    </row>
    <row r="238" spans="6:6" x14ac:dyDescent="0.25">
      <c r="F238" s="40"/>
    </row>
    <row r="239" spans="6:6" x14ac:dyDescent="0.25">
      <c r="F239" s="40"/>
    </row>
    <row r="240" spans="6:6" x14ac:dyDescent="0.25">
      <c r="F240" s="40"/>
    </row>
    <row r="241" spans="6:6" x14ac:dyDescent="0.25">
      <c r="F241" s="40"/>
    </row>
    <row r="242" spans="6:6" x14ac:dyDescent="0.25">
      <c r="F242" s="40"/>
    </row>
    <row r="243" spans="6:6" x14ac:dyDescent="0.25">
      <c r="F243" s="40"/>
    </row>
    <row r="244" spans="6:6" x14ac:dyDescent="0.25">
      <c r="F244" s="40"/>
    </row>
    <row r="245" spans="6:6" x14ac:dyDescent="0.25">
      <c r="F245" s="40"/>
    </row>
    <row r="246" spans="6:6" x14ac:dyDescent="0.25">
      <c r="F246" s="40"/>
    </row>
    <row r="247" spans="6:6" x14ac:dyDescent="0.25">
      <c r="F247" s="40"/>
    </row>
    <row r="248" spans="6:6" x14ac:dyDescent="0.25">
      <c r="F248" s="40"/>
    </row>
    <row r="249" spans="6:6" x14ac:dyDescent="0.25">
      <c r="F249" s="40"/>
    </row>
    <row r="250" spans="6:6" x14ac:dyDescent="0.25">
      <c r="F250" s="40"/>
    </row>
    <row r="251" spans="6:6" x14ac:dyDescent="0.25">
      <c r="F251" s="40"/>
    </row>
    <row r="252" spans="6:6" x14ac:dyDescent="0.25">
      <c r="F252" s="40"/>
    </row>
    <row r="253" spans="6:6" x14ac:dyDescent="0.25">
      <c r="F253" s="40"/>
    </row>
    <row r="254" spans="6:6" x14ac:dyDescent="0.25">
      <c r="F254" s="40"/>
    </row>
    <row r="255" spans="6:6" x14ac:dyDescent="0.25">
      <c r="F255" s="40"/>
    </row>
    <row r="256" spans="6:6" x14ac:dyDescent="0.25">
      <c r="F256" s="40"/>
    </row>
    <row r="257" spans="6:6" x14ac:dyDescent="0.25">
      <c r="F257" s="40"/>
    </row>
    <row r="258" spans="6:6" x14ac:dyDescent="0.25">
      <c r="F258" s="40"/>
    </row>
    <row r="259" spans="6:6" x14ac:dyDescent="0.25">
      <c r="F259" s="40"/>
    </row>
    <row r="260" spans="6:6" x14ac:dyDescent="0.25">
      <c r="F260" s="40"/>
    </row>
    <row r="261" spans="6:6" x14ac:dyDescent="0.25">
      <c r="F261" s="40"/>
    </row>
    <row r="262" spans="6:6" x14ac:dyDescent="0.25">
      <c r="F262" s="40"/>
    </row>
    <row r="263" spans="6:6" x14ac:dyDescent="0.25">
      <c r="F263" s="40"/>
    </row>
    <row r="264" spans="6:6" x14ac:dyDescent="0.25">
      <c r="F264" s="40"/>
    </row>
    <row r="265" spans="6:6" x14ac:dyDescent="0.25">
      <c r="F265" s="40"/>
    </row>
    <row r="266" spans="6:6" x14ac:dyDescent="0.25">
      <c r="F266" s="40"/>
    </row>
    <row r="267" spans="6:6" x14ac:dyDescent="0.25">
      <c r="F267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Dec 16</vt:lpstr>
      <vt:lpstr>Nov 16</vt:lpstr>
      <vt:lpstr>Oct 16</vt:lpstr>
      <vt:lpstr>Sept 16</vt:lpstr>
      <vt:lpstr>Aug 16</vt:lpstr>
      <vt:lpstr>July 16</vt:lpstr>
      <vt:lpstr>Jun 16</vt:lpstr>
      <vt:lpstr>May 16</vt:lpstr>
      <vt:lpstr>Apr 16</vt:lpstr>
      <vt:lpstr>Mar 16</vt:lpstr>
      <vt:lpstr>Feb 16</vt:lpstr>
      <vt:lpstr>Jan 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2017-10-09T21:25:36Z</dcterms:modified>
</cp:coreProperties>
</file>