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6" activeTab="11"/>
  </bookViews>
  <sheets>
    <sheet name="Dec 15" sheetId="1" r:id="rId1"/>
    <sheet name="Nov 15" sheetId="2" r:id="rId2"/>
    <sheet name="Oct 15" sheetId="3" r:id="rId3"/>
    <sheet name="Sept 15" sheetId="4" r:id="rId4"/>
    <sheet name="Aug 15" sheetId="5" r:id="rId5"/>
    <sheet name="Jul 15" sheetId="6" r:id="rId6"/>
    <sheet name="Jun 15" sheetId="7" r:id="rId7"/>
    <sheet name="May 15" sheetId="8" r:id="rId8"/>
    <sheet name="Apr 15" sheetId="9" r:id="rId9"/>
    <sheet name="Mar 15" sheetId="10" r:id="rId10"/>
    <sheet name="Feb 15" sheetId="11" r:id="rId11"/>
    <sheet name="Jan 15" sheetId="12" r:id="rId12"/>
  </sheets>
  <externalReferences>
    <externalReference r:id="rId13"/>
  </externalReferences>
  <definedNames>
    <definedName name="Adj_BegBal">[1]Collateral!$B$8</definedName>
    <definedName name="Adj_EndBal">[1]Collateral!$B$9</definedName>
    <definedName name="Avail_Amt">[1]Waterfall!$C$7</definedName>
    <definedName name="Coll_BegBal">[1]Collateral!$B$4</definedName>
    <definedName name="Coll_EndBal">[1]Collateral!$B$5</definedName>
    <definedName name="Curr_DistDate">[1]Notes!$C$17</definedName>
    <definedName name="First_DistDate">[1]Notes!$C$15</definedName>
    <definedName name="OC_BegBal">[1]Collateral!$B$6</definedName>
    <definedName name="OC_EndBal">[1]Collateral!$B$7</definedName>
    <definedName name="Prev_DistDate">[1]Notes!$C$16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1" i="5" l="1"/>
  <c r="E188" i="5"/>
  <c r="E185" i="5"/>
  <c r="E182" i="5"/>
  <c r="E179" i="5"/>
  <c r="E174" i="5"/>
  <c r="E166" i="5"/>
  <c r="E165" i="5"/>
  <c r="E161" i="5"/>
  <c r="D161" i="5"/>
  <c r="D163" i="5" s="1"/>
  <c r="E160" i="5"/>
  <c r="E162" i="5" s="1"/>
  <c r="D160" i="5"/>
  <c r="E159" i="5"/>
  <c r="D159" i="5"/>
  <c r="D162" i="5" s="1"/>
  <c r="E156" i="5"/>
  <c r="E152" i="5"/>
  <c r="E151" i="5"/>
  <c r="E154" i="5" s="1"/>
  <c r="E148" i="5"/>
  <c r="E147" i="5"/>
  <c r="E149" i="5" s="1"/>
  <c r="E153" i="5" s="1"/>
  <c r="E146" i="5"/>
  <c r="E144" i="5"/>
  <c r="E143" i="5"/>
  <c r="E137" i="5"/>
  <c r="E136" i="5"/>
  <c r="E135" i="5"/>
  <c r="E134" i="5"/>
  <c r="E139" i="5" s="1"/>
  <c r="E133" i="5"/>
  <c r="E127" i="5"/>
  <c r="E126" i="5"/>
  <c r="E125" i="5"/>
  <c r="E121" i="5"/>
  <c r="E120" i="5"/>
  <c r="E119" i="5"/>
  <c r="E117" i="5"/>
  <c r="E116" i="5"/>
  <c r="E115" i="5"/>
  <c r="E113" i="5"/>
  <c r="E111" i="5"/>
  <c r="E110" i="5"/>
  <c r="E109" i="5"/>
  <c r="E107" i="5"/>
  <c r="E105" i="5"/>
  <c r="E97" i="5"/>
  <c r="E96" i="5"/>
  <c r="E94" i="5"/>
  <c r="E93" i="5"/>
  <c r="E92" i="5"/>
  <c r="E89" i="5"/>
  <c r="E88" i="5"/>
  <c r="E86" i="5"/>
  <c r="E100" i="5" s="1"/>
  <c r="E85" i="5"/>
  <c r="E84" i="5"/>
  <c r="E81" i="5"/>
  <c r="E80" i="5"/>
  <c r="E78" i="5"/>
  <c r="E77" i="5"/>
  <c r="E76" i="5"/>
  <c r="E73" i="5"/>
  <c r="E103" i="5" s="1"/>
  <c r="E72" i="5"/>
  <c r="E101" i="5" s="1"/>
  <c r="E70" i="5"/>
  <c r="E69" i="5"/>
  <c r="E68" i="5"/>
  <c r="E102" i="5" s="1"/>
  <c r="E64" i="5"/>
  <c r="E63" i="5"/>
  <c r="E62" i="5"/>
  <c r="E59" i="5"/>
  <c r="E56" i="5"/>
  <c r="D51" i="5"/>
  <c r="E163" i="5" s="1"/>
  <c r="E167" i="5" s="1"/>
  <c r="E49" i="5"/>
  <c r="D49" i="5"/>
  <c r="E43" i="5"/>
  <c r="E42" i="5"/>
  <c r="E40" i="5"/>
  <c r="E39" i="5"/>
  <c r="E38" i="5"/>
  <c r="E34" i="5"/>
  <c r="E33" i="5"/>
  <c r="E35" i="5" s="1"/>
  <c r="E45" i="5" s="1"/>
  <c r="E55" i="5" s="1"/>
  <c r="E57" i="5" s="1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C27" i="5" s="1"/>
  <c r="B22" i="5"/>
  <c r="B27" i="5" s="1"/>
  <c r="F18" i="5"/>
  <c r="E18" i="5"/>
  <c r="D18" i="5"/>
  <c r="E17" i="5"/>
  <c r="F17" i="5" s="1"/>
  <c r="D17" i="5"/>
  <c r="E16" i="5"/>
  <c r="F16" i="5" s="1"/>
  <c r="D16" i="5"/>
  <c r="D13" i="5" s="1"/>
  <c r="F15" i="5"/>
  <c r="E15" i="5"/>
  <c r="D15" i="5"/>
  <c r="F14" i="5"/>
  <c r="E14" i="5"/>
  <c r="D14" i="5"/>
  <c r="E13" i="5"/>
  <c r="C13" i="5"/>
  <c r="F13" i="5" s="1"/>
  <c r="E12" i="5"/>
  <c r="D12" i="5"/>
  <c r="E50" i="5" s="1"/>
  <c r="E51" i="5" s="1"/>
  <c r="C12" i="5"/>
  <c r="E11" i="5"/>
  <c r="D11" i="5"/>
  <c r="F10" i="5"/>
  <c r="E10" i="5"/>
  <c r="D10" i="5"/>
  <c r="F6" i="5"/>
  <c r="F5" i="5"/>
  <c r="F4" i="5"/>
  <c r="D4" i="5"/>
  <c r="B4" i="5"/>
  <c r="F3" i="5"/>
  <c r="D3" i="5"/>
  <c r="B3" i="5"/>
  <c r="E168" i="5" l="1"/>
</calcChain>
</file>

<file path=xl/sharedStrings.xml><?xml version="1.0" encoding="utf-8"?>
<sst xmlns="http://schemas.openxmlformats.org/spreadsheetml/2006/main" count="1899" uniqueCount="170">
  <si>
    <t>Nissan Auto Receivables 2012-A</t>
  </si>
  <si>
    <t>Collection Period</t>
  </si>
  <si>
    <t xml:space="preserve">   30/360 Days</t>
  </si>
  <si>
    <t>Collection Period Start</t>
  </si>
  <si>
    <t>Distribution Date</t>
  </si>
  <si>
    <t xml:space="preserve">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</si>
  <si>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</si>
  <si>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</si>
  <si>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</si>
  <si>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</si>
  <si>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</si>
  <si>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</si>
  <si>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</si>
  <si>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</si>
  <si>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Total Portfolio</t>
  </si>
  <si>
    <t>Yield Supplement Overcollaterization</t>
  </si>
  <si>
    <t>Total Adjusted Portfolio</t>
  </si>
  <si>
    <t>Total Adjusted Securities</t>
  </si>
  <si>
    <t>Class A-1 Notes</t>
  </si>
  <si>
    <t>Class A-2 Notes</t>
  </si>
  <si>
    <t>Class A-3 Notes</t>
  </si>
  <si>
    <t>Class A-4 Notes</t>
  </si>
  <si>
    <t>Certificates</t>
  </si>
  <si>
    <r>
      <t xml:space="preserve">Principal </t>
    </r>
    <r>
      <rPr>
        <u/>
        <sz val="12"/>
        <rFont val="Arial"/>
        <family val="2"/>
      </rPr>
      <t>Payment</t>
    </r>
  </si>
  <si>
    <t>Interest Payment</t>
  </si>
  <si>
    <r>
      <t>Principal per $1000</t>
    </r>
    <r>
      <rPr>
        <u/>
        <sz val="12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</si>
  <si>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2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</si>
  <si>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</si>
  <si>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</si>
  <si>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</si>
  <si>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</si>
  <si>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</si>
  <si>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</si>
  <si>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</si>
  <si>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</si>
  <si>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</si>
  <si>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</si>
  <si>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</si>
  <si>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Servicer Advances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</si>
  <si>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</si>
  <si>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</si>
  <si>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</si>
  <si>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</si>
  <si>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</si>
  <si>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</si>
  <si>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</si>
  <si>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</si>
  <si>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</si>
  <si>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</si>
  <si>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</si>
  <si>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</si>
  <si>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</si>
  <si>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</si>
  <si>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</si>
  <si>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</si>
  <si>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</si>
  <si>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</si>
  <si>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</si>
  <si>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</si>
  <si>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</si>
  <si>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 Notes Monthly Interest</t>
  </si>
  <si>
    <t>Class A-2 Notes Interest Carryover Shortfall</t>
  </si>
  <si>
    <t>Class A-2 Notes Interest on Interest Carryover Shortfall</t>
  </si>
  <si>
    <t>Class A-2 Notes Monthly Interest Distributable Amount</t>
  </si>
  <si>
    <t>Class A-2 Notes Monthly Interest Paid</t>
  </si>
  <si>
    <t>Change in Class A-2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</si>
  <si>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</si>
  <si>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</si>
  <si>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</si>
  <si>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</si>
  <si>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</si>
  <si>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</si>
  <si>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</si>
  <si>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</si>
  <si>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</si>
  <si>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</si>
  <si>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</si>
  <si>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</si>
  <si>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</si>
  <si>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</si>
  <si>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</si>
  <si>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</si>
  <si>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</si>
  <si>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</si>
  <si>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</si>
  <si>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</si>
  <si>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</si>
  <si>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</si>
  <si>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</si>
  <si>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</si>
  <si>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</si>
  <si>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</si>
  <si>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</si>
  <si>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</si>
  <si>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Seller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</si>
  <si>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</si>
  <si>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</si>
  <si>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</si>
  <si>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</si>
  <si>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</si>
  <si>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</si>
  <si>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</si>
  <si>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</si>
  <si>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</si>
  <si>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</si>
  <si>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</si>
  <si>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</si>
  <si>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</si>
  <si>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</si>
  <si>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</si>
  <si>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</si>
  <si>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>Monthly Net Loss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</si>
  <si>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</si>
  <si>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</si>
  <si>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</si>
  <si>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</si>
  <si>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</si>
  <si>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</si>
  <si>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</si>
  <si>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</si>
  <si>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</si>
  <si>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 xml:space="preserve"> 31-60 Days Delinquent</t>
  </si>
  <si>
    <t xml:space="preserve"> 61-90 Days Delinquent</t>
  </si>
  <si>
    <t xml:space="preserve"> 91-120 Days Delinquent</t>
  </si>
  <si>
    <t xml:space="preserve"> 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</si>
  <si>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</si>
  <si>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</si>
  <si>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</si>
  <si>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</si>
  <si>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</si>
  <si>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</si>
  <si>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</si>
  <si>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VII. STATEMENTS TO NOTEHOLDERS</t>
  </si>
  <si>
    <t xml:space="preserve">1. The amount of the currency Swap Payments and the currency Swap </t>
  </si>
  <si>
    <t xml:space="preserve">Termination Payments, if any, due to the currency Swap Counterparty </t>
  </si>
  <si>
    <t>under the currency Swap Agreement.</t>
  </si>
  <si>
    <t>NO</t>
  </si>
  <si>
    <t>2.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</si>
  <si>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</si>
  <si>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</si>
  <si>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</si>
  <si>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3. Have there been any material modifications, extensions or waivers to </t>
  </si>
  <si>
    <t>Receivables terms, fees, penalties or payments during the Collection Period?</t>
  </si>
  <si>
    <t xml:space="preserve">4. Have there been any material breaches of representations, warranties </t>
  </si>
  <si>
    <t>or covenants contained in the Receivables?</t>
  </si>
  <si>
    <t xml:space="preserve">5. Has there been an issuance of notes or other securities backed by the </t>
  </si>
  <si>
    <t>Receivables?</t>
  </si>
  <si>
    <t xml:space="preserve">6. Has there been a material change in the underwriting, origination or acquisition </t>
  </si>
  <si>
    <t>of Receivables?</t>
  </si>
  <si>
    <t>Net Loss Ratio</t>
  </si>
  <si>
    <t>Average Net Loss Ratio</t>
  </si>
  <si>
    <t>31-60 Days Delinquent</t>
  </si>
  <si>
    <t>61-90 Days Delinquent</t>
  </si>
  <si>
    <t>91-120 Days Delinquent</t>
  </si>
  <si>
    <t>Total Delinquent Receivables:</t>
  </si>
  <si>
    <t xml:space="preserve">61+ Days Delinquencies as Percentage of Receivables </t>
  </si>
  <si>
    <t xml:space="preserve">Delinquency Ratio for Second Preceding Collection Period </t>
  </si>
  <si>
    <t xml:space="preserve">Delinquency Ratio for Preceding Collection Period </t>
  </si>
  <si>
    <t xml:space="preserve">Delinquency Ratio for Current Collection Period </t>
  </si>
  <si>
    <t>Average Delinquency Ratio</t>
  </si>
  <si>
    <t>Principal Payment</t>
  </si>
  <si>
    <t>Principal per $1000 Face Amount</t>
  </si>
  <si>
    <t>Interest per $1000                              Face Amount</t>
  </si>
  <si>
    <t xml:space="preserve">  30/360 Days</t>
  </si>
  <si>
    <t xml:space="preserve">  Actual/360 Days</t>
  </si>
  <si>
    <t>30/360 Days</t>
  </si>
  <si>
    <t>Actual/360 Days</t>
  </si>
  <si>
    <t>Interest per $1000 Face Amount</t>
  </si>
  <si>
    <t xml:space="preserve">    30/360 Days</t>
  </si>
  <si>
    <t xml:space="preserve">    Actual/360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</si>
</sst>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sz val="12"/>
      <color indexed="6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2"/>
      <color rgb="FF333399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indent="5"/>
    </xf>
    <xf numFmtId="17" fontId="3" fillId="0" borderId="0" xfId="0" applyNumberFormat="1" applyFont="1"/>
    <xf numFmtId="0" fontId="4" fillId="0" borderId="0" xfId="0" applyFont="1" applyAlignment="1"/>
    <xf numFmtId="15" fontId="3" fillId="0" borderId="0" xfId="0" applyNumberFormat="1" applyFont="1" applyAlignment="1">
      <alignment horizontal="center" vertical="center"/>
    </xf>
    <xf numFmtId="15" fontId="3" fillId="0" borderId="0" xfId="0" applyNumberFormat="1" applyFont="1"/>
    <xf numFmtId="1" fontId="3" fillId="0" borderId="0" xfId="0" applyNumberFormat="1" applyFont="1"/>
    <xf numFmtId="0" fontId="6" fillId="0" borderId="0" xfId="3" applyFont="1" applyBorder="1"/>
    <xf numFmtId="15" fontId="6" fillId="0" borderId="0" xfId="3" applyNumberFormat="1" applyFont="1" applyBorder="1"/>
    <xf numFmtId="0" fontId="6" fillId="0" borderId="0" xfId="3" applyFont="1" applyFill="1" applyBorder="1"/>
    <xf numFmtId="0" fontId="6" fillId="0" borderId="0" xfId="3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0" xfId="3" applyNumberFormat="1" applyFont="1" applyBorder="1"/>
    <xf numFmtId="39" fontId="8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8" fillId="0" borderId="0" xfId="1" applyNumberFormat="1" applyFont="1" applyBorder="1"/>
    <xf numFmtId="39" fontId="3" fillId="0" borderId="0" xfId="1" applyNumberFormat="1" applyFont="1" applyBorder="1"/>
    <xf numFmtId="39" fontId="9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166" fontId="8" fillId="0" borderId="0" xfId="0" applyNumberFormat="1" applyFont="1" applyBorder="1"/>
    <xf numFmtId="164" fontId="3" fillId="0" borderId="0" xfId="0" applyNumberFormat="1" applyFont="1" applyBorder="1"/>
    <xf numFmtId="39" fontId="3" fillId="0" borderId="0" xfId="5" applyNumberFormat="1" applyFont="1" applyBorder="1"/>
    <xf numFmtId="167" fontId="3" fillId="0" borderId="0" xfId="5" applyNumberFormat="1" applyFont="1" applyBorder="1" applyAlignment="1">
      <alignment horizontal="center" vertical="center"/>
    </xf>
    <xf numFmtId="39" fontId="3" fillId="0" borderId="0" xfId="5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3" fillId="0" borderId="1" xfId="5" applyNumberFormat="1" applyFont="1" applyBorder="1"/>
    <xf numFmtId="169" fontId="3" fillId="0" borderId="0" xfId="5" applyNumberFormat="1" applyFont="1" applyBorder="1"/>
    <xf numFmtId="39" fontId="3" fillId="0" borderId="0" xfId="5" applyNumberFormat="1" applyFont="1"/>
    <xf numFmtId="169" fontId="3" fillId="0" borderId="0" xfId="5" applyNumberFormat="1" applyFont="1"/>
    <xf numFmtId="39" fontId="3" fillId="0" borderId="0" xfId="5" applyNumberFormat="1" applyFont="1" applyAlignment="1">
      <alignment horizontal="center"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3" fillId="0" borderId="0" xfId="0" applyNumberFormat="1" applyFont="1" applyFill="1" applyBorder="1" applyAlignment="1">
      <alignment horizontal="center" vertical="center"/>
    </xf>
    <xf numFmtId="39" fontId="6" fillId="0" borderId="2" xfId="4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39" fontId="3" fillId="0" borderId="0" xfId="5" applyNumberFormat="1" applyFont="1" applyAlignment="1">
      <alignment horizontal="right"/>
    </xf>
    <xf numFmtId="39" fontId="6" fillId="0" borderId="0" xfId="3" applyNumberFormat="1" applyFont="1" applyFill="1" applyAlignment="1">
      <alignment horizontal="right"/>
    </xf>
    <xf numFmtId="39" fontId="6" fillId="0" borderId="3" xfId="3" applyNumberFormat="1" applyFont="1" applyFill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0" fontId="6" fillId="0" borderId="0" xfId="3" applyFont="1"/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39" fontId="6" fillId="0" borderId="0" xfId="3" applyNumberFormat="1" applyFont="1" applyFill="1"/>
    <xf numFmtId="0" fontId="3" fillId="0" borderId="0" xfId="0" applyFont="1" applyAlignment="1">
      <alignment horizontal="left" indent="3"/>
    </xf>
    <xf numFmtId="39" fontId="3" fillId="0" borderId="0" xfId="0" applyNumberFormat="1" applyFont="1"/>
    <xf numFmtId="43" fontId="3" fillId="0" borderId="0" xfId="5" applyFont="1"/>
    <xf numFmtId="43" fontId="6" fillId="0" borderId="0" xfId="4" applyNumberFormat="1" applyFont="1" applyFill="1"/>
    <xf numFmtId="0" fontId="6" fillId="0" borderId="0" xfId="3" applyFont="1" applyFill="1"/>
    <xf numFmtId="39" fontId="6" fillId="0" borderId="2" xfId="3" applyNumberFormat="1" applyFont="1" applyFill="1" applyBorder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indent="1"/>
    </xf>
    <xf numFmtId="10" fontId="3" fillId="0" borderId="0" xfId="0" applyNumberFormat="1" applyFont="1"/>
    <xf numFmtId="10" fontId="6" fillId="0" borderId="0" xfId="3" applyNumberFormat="1" applyFont="1" applyFill="1"/>
    <xf numFmtId="43" fontId="6" fillId="0" borderId="0" xfId="4" applyFont="1" applyFill="1"/>
    <xf numFmtId="37" fontId="6" fillId="0" borderId="0" xfId="3" applyNumberFormat="1" applyFont="1" applyFill="1"/>
    <xf numFmtId="10" fontId="3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37" fontId="3" fillId="0" borderId="0" xfId="0" applyNumberFormat="1" applyFont="1" applyFill="1" applyBorder="1" applyAlignment="1">
      <alignment horizontal="right" vertical="center"/>
    </xf>
    <xf numFmtId="43" fontId="7" fillId="0" borderId="0" xfId="5" applyFont="1" applyFill="1" applyAlignment="1">
      <alignment horizontal="right" wrapText="1"/>
    </xf>
    <xf numFmtId="1" fontId="6" fillId="0" borderId="0" xfId="4" applyNumberFormat="1" applyFont="1" applyFill="1"/>
    <xf numFmtId="10" fontId="6" fillId="0" borderId="0" xfId="4" applyNumberFormat="1" applyFont="1" applyFill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4" applyNumberFormat="1" applyFont="1" applyFill="1" applyBorder="1"/>
    <xf numFmtId="10" fontId="3" fillId="0" borderId="0" xfId="2" applyNumberFormat="1" applyFont="1" applyFill="1" applyBorder="1" applyAlignment="1">
      <alignment horizontal="right" vertical="center"/>
    </xf>
    <xf numFmtId="10" fontId="3" fillId="0" borderId="0" xfId="7" applyNumberFormat="1" applyFont="1"/>
    <xf numFmtId="0" fontId="6" fillId="0" borderId="0" xfId="3" applyFont="1" applyFill="1" applyAlignment="1">
      <alignment horizontal="right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indent="5"/>
    </xf>
    <xf numFmtId="17" fontId="3" fillId="0" borderId="0" xfId="0" applyNumberFormat="1" applyFont="1" applyFill="1" applyBorder="1"/>
    <xf numFmtId="0" fontId="4" fillId="0" borderId="0" xfId="0" applyFont="1" applyFill="1" applyBorder="1" applyAlignment="1"/>
    <xf numFmtId="15" fontId="3" fillId="0" borderId="0" xfId="0" applyNumberFormat="1" applyFont="1" applyFill="1" applyBorder="1" applyAlignment="1">
      <alignment horizontal="center" vertical="center"/>
    </xf>
    <xf numFmtId="15" fontId="3" fillId="0" borderId="0" xfId="0" applyNumberFormat="1" applyFont="1" applyFill="1" applyBorder="1"/>
    <xf numFmtId="1" fontId="3" fillId="0" borderId="0" xfId="0" applyNumberFormat="1" applyFont="1" applyFill="1" applyBorder="1"/>
    <xf numFmtId="0" fontId="10" fillId="0" borderId="0" xfId="3" applyFont="1" applyFill="1" applyBorder="1"/>
    <xf numFmtId="15" fontId="10" fillId="0" borderId="0" xfId="3" applyNumberFormat="1" applyFont="1" applyFill="1" applyBorder="1"/>
    <xf numFmtId="0" fontId="10" fillId="0" borderId="0" xfId="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64" fontId="10" fillId="0" borderId="0" xfId="3" applyNumberFormat="1" applyFont="1" applyFill="1" applyBorder="1"/>
    <xf numFmtId="39" fontId="11" fillId="0" borderId="0" xfId="1" applyNumberFormat="1" applyFont="1" applyFill="1" applyBorder="1"/>
    <xf numFmtId="39" fontId="10" fillId="0" borderId="0" xfId="4" applyNumberFormat="1" applyFont="1" applyFill="1" applyBorder="1"/>
    <xf numFmtId="165" fontId="10" fillId="0" borderId="0" xfId="4" applyNumberFormat="1" applyFont="1" applyFill="1" applyBorder="1" applyAlignment="1">
      <alignment horizontal="center" vertical="center"/>
    </xf>
    <xf numFmtId="39" fontId="3" fillId="0" borderId="0" xfId="1" applyNumberFormat="1" applyFont="1" applyFill="1" applyBorder="1"/>
    <xf numFmtId="39" fontId="12" fillId="0" borderId="0" xfId="1" applyNumberFormat="1" applyFont="1" applyFill="1" applyBorder="1"/>
    <xf numFmtId="0" fontId="3" fillId="0" borderId="0" xfId="0" applyFont="1" applyFill="1" applyBorder="1" applyAlignment="1">
      <alignment horizontal="left" indent="1"/>
    </xf>
    <xf numFmtId="166" fontId="11" fillId="0" borderId="0" xfId="0" applyNumberFormat="1" applyFont="1" applyFill="1" applyBorder="1"/>
    <xf numFmtId="164" fontId="3" fillId="0" borderId="0" xfId="0" applyNumberFormat="1" applyFont="1" applyFill="1" applyBorder="1"/>
    <xf numFmtId="39" fontId="3" fillId="0" borderId="0" xfId="5" applyNumberFormat="1" applyFont="1" applyFill="1" applyBorder="1"/>
    <xf numFmtId="167" fontId="3" fillId="0" borderId="0" xfId="5" applyNumberFormat="1" applyFont="1" applyFill="1" applyBorder="1" applyAlignment="1">
      <alignment horizontal="center" vertical="center"/>
    </xf>
    <xf numFmtId="39" fontId="3" fillId="0" borderId="0" xfId="5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68" fontId="10" fillId="0" borderId="0" xfId="4" applyNumberFormat="1" applyFont="1" applyFill="1" applyBorder="1"/>
    <xf numFmtId="39" fontId="3" fillId="0" borderId="1" xfId="5" applyNumberFormat="1" applyFont="1" applyFill="1" applyBorder="1"/>
    <xf numFmtId="169" fontId="3" fillId="0" borderId="0" xfId="5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indent="2"/>
    </xf>
    <xf numFmtId="39" fontId="10" fillId="0" borderId="0" xfId="4" applyNumberFormat="1" applyFont="1" applyFill="1" applyBorder="1" applyAlignment="1">
      <alignment horizontal="right"/>
    </xf>
    <xf numFmtId="39" fontId="10" fillId="0" borderId="2" xfId="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9" fontId="3" fillId="0" borderId="0" xfId="5" applyNumberFormat="1" applyFont="1" applyFill="1" applyBorder="1" applyAlignment="1">
      <alignment horizontal="right"/>
    </xf>
    <xf numFmtId="39" fontId="10" fillId="0" borderId="0" xfId="3" applyNumberFormat="1" applyFont="1" applyFill="1" applyBorder="1" applyAlignment="1">
      <alignment horizontal="right"/>
    </xf>
    <xf numFmtId="39" fontId="10" fillId="0" borderId="3" xfId="3" applyNumberFormat="1" applyFont="1" applyFill="1" applyBorder="1" applyAlignment="1">
      <alignment horizontal="right"/>
    </xf>
    <xf numFmtId="39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horizontal="center"/>
    </xf>
    <xf numFmtId="43" fontId="7" fillId="0" borderId="0" xfId="5" applyFont="1" applyFill="1" applyBorder="1" applyAlignment="1">
      <alignment horizontal="right"/>
    </xf>
    <xf numFmtId="170" fontId="10" fillId="0" borderId="0" xfId="4" applyNumberFormat="1" applyFont="1" applyFill="1" applyBorder="1" applyAlignment="1">
      <alignment horizontal="right"/>
    </xf>
    <xf numFmtId="170" fontId="10" fillId="0" borderId="0" xfId="4" applyNumberFormat="1" applyFont="1" applyFill="1" applyBorder="1"/>
    <xf numFmtId="39" fontId="10" fillId="0" borderId="0" xfId="3" applyNumberFormat="1" applyFont="1" applyFill="1" applyBorder="1"/>
    <xf numFmtId="0" fontId="3" fillId="0" borderId="0" xfId="0" applyFont="1" applyFill="1" applyBorder="1" applyAlignment="1">
      <alignment horizontal="left" indent="3"/>
    </xf>
    <xf numFmtId="39" fontId="3" fillId="0" borderId="0" xfId="0" applyNumberFormat="1" applyFont="1" applyFill="1" applyBorder="1"/>
    <xf numFmtId="43" fontId="3" fillId="0" borderId="0" xfId="5" applyFont="1" applyFill="1" applyBorder="1"/>
    <xf numFmtId="43" fontId="10" fillId="0" borderId="0" xfId="4" applyNumberFormat="1" applyFont="1" applyFill="1" applyBorder="1"/>
    <xf numFmtId="39" fontId="10" fillId="0" borderId="2" xfId="3" applyNumberFormat="1" applyFont="1" applyFill="1" applyBorder="1"/>
    <xf numFmtId="0" fontId="12" fillId="0" borderId="0" xfId="0" applyFont="1" applyFill="1" applyBorder="1" applyAlignment="1">
      <alignment horizontal="left" indent="1"/>
    </xf>
    <xf numFmtId="10" fontId="3" fillId="0" borderId="0" xfId="0" applyNumberFormat="1" applyFont="1" applyFill="1" applyBorder="1"/>
    <xf numFmtId="10" fontId="10" fillId="0" borderId="0" xfId="3" applyNumberFormat="1" applyFont="1" applyFill="1" applyBorder="1"/>
    <xf numFmtId="43" fontId="10" fillId="0" borderId="0" xfId="4" applyFont="1" applyFill="1" applyBorder="1"/>
    <xf numFmtId="10" fontId="10" fillId="0" borderId="0" xfId="6" applyNumberFormat="1" applyFont="1" applyFill="1" applyBorder="1"/>
    <xf numFmtId="1" fontId="10" fillId="0" borderId="0" xfId="4" applyNumberFormat="1" applyFont="1" applyFill="1" applyBorder="1"/>
    <xf numFmtId="10" fontId="3" fillId="0" borderId="0" xfId="7" applyNumberFormat="1" applyFont="1" applyFill="1" applyBorder="1"/>
    <xf numFmtId="0" fontId="10" fillId="0" borderId="0" xfId="3" applyFont="1" applyFill="1" applyBorder="1" applyAlignment="1">
      <alignment horizontal="right"/>
    </xf>
  </cellXfs>
  <cellStyles count="8">
    <cellStyle name="Comma" xfId="1" builtinId="3"/>
    <cellStyle name="Comma 2" xfId="5"/>
    <cellStyle name="Comma 3 2" xfId="4"/>
    <cellStyle name="Normal" xfId="0" builtinId="0"/>
    <cellStyle name="Normal 3" xfId="3"/>
    <cellStyle name="Percent" xfId="2" builtinId="5"/>
    <cellStyle name="Percent 2" xfId="7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Retail%20Servicer%20Reports/Aug15/12-Aaug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</sheetNames>
    <sheetDataSet>
      <sheetData sheetId="0" refreshError="1"/>
      <sheetData sheetId="1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0001_COLLATERAL_BALANCE</v>
          </cell>
          <cell r="D2">
            <v>0</v>
          </cell>
          <cell r="F2" t="str">
            <v>N</v>
          </cell>
        </row>
        <row r="3">
          <cell r="B3" t="str">
            <v>0001_CURRENT_AMT</v>
          </cell>
          <cell r="D3">
            <v>0</v>
          </cell>
          <cell r="F3" t="str">
            <v>N</v>
          </cell>
        </row>
        <row r="4">
          <cell r="B4" t="str">
            <v>0001_CURRENT_CNT</v>
          </cell>
          <cell r="D4">
            <v>1241</v>
          </cell>
          <cell r="F4" t="str">
            <v>N</v>
          </cell>
        </row>
        <row r="5">
          <cell r="B5" t="str">
            <v>0001_DAILY_REMIT</v>
          </cell>
          <cell r="D5">
            <v>0</v>
          </cell>
          <cell r="F5" t="str">
            <v>N</v>
          </cell>
        </row>
        <row r="6">
          <cell r="B6" t="str">
            <v>0001_DELQ_121_PLUS_AMT</v>
          </cell>
          <cell r="D6">
            <v>0</v>
          </cell>
          <cell r="F6" t="str">
            <v>N</v>
          </cell>
        </row>
        <row r="7">
          <cell r="B7" t="str">
            <v>0001_DELQ_121_PLUS_CNT</v>
          </cell>
          <cell r="D7">
            <v>0</v>
          </cell>
          <cell r="F7" t="str">
            <v>N</v>
          </cell>
        </row>
        <row r="8">
          <cell r="B8" t="str">
            <v>0001_DELQ_31_60_AMT</v>
          </cell>
          <cell r="D8">
            <v>0</v>
          </cell>
          <cell r="F8" t="str">
            <v>N</v>
          </cell>
        </row>
        <row r="9">
          <cell r="B9" t="str">
            <v>0001_DELQ_31_60_CNT</v>
          </cell>
          <cell r="D9">
            <v>0</v>
          </cell>
          <cell r="F9" t="str">
            <v>N</v>
          </cell>
        </row>
        <row r="10">
          <cell r="B10" t="str">
            <v>0001_DELQ_61_90_AMT</v>
          </cell>
          <cell r="D10">
            <v>0</v>
          </cell>
          <cell r="F10" t="str">
            <v>N</v>
          </cell>
        </row>
        <row r="11">
          <cell r="B11" t="str">
            <v>0001_DELQ_61_90_CNT</v>
          </cell>
          <cell r="D11">
            <v>0</v>
          </cell>
          <cell r="F11" t="str">
            <v>N</v>
          </cell>
        </row>
        <row r="12">
          <cell r="B12" t="str">
            <v>0001_DELQ_91_120_AMT</v>
          </cell>
          <cell r="D12">
            <v>0</v>
          </cell>
          <cell r="F12" t="str">
            <v>N</v>
          </cell>
        </row>
        <row r="13">
          <cell r="B13" t="str">
            <v>0001_DELQ_91_120_CNT</v>
          </cell>
          <cell r="D13">
            <v>0</v>
          </cell>
          <cell r="F13" t="str">
            <v>N</v>
          </cell>
        </row>
        <row r="14">
          <cell r="B14" t="str">
            <v>0002_COLLATERAL_BALANCE</v>
          </cell>
          <cell r="D14">
            <v>0</v>
          </cell>
          <cell r="F14" t="str">
            <v>N</v>
          </cell>
        </row>
        <row r="15">
          <cell r="B15" t="str">
            <v>0002_CURRENT_AMT</v>
          </cell>
          <cell r="D15">
            <v>0</v>
          </cell>
          <cell r="F15" t="str">
            <v>N</v>
          </cell>
        </row>
        <row r="16">
          <cell r="B16" t="str">
            <v>0002_CURRENT_CNT</v>
          </cell>
          <cell r="D16">
            <v>950</v>
          </cell>
          <cell r="F16" t="str">
            <v>N</v>
          </cell>
        </row>
        <row r="17">
          <cell r="B17" t="str">
            <v>0002_DAILY_REMIT</v>
          </cell>
          <cell r="D17">
            <v>0</v>
          </cell>
          <cell r="F17" t="str">
            <v>N</v>
          </cell>
        </row>
        <row r="18">
          <cell r="B18" t="str">
            <v>0002_DELQ_121_PLUS_AMT</v>
          </cell>
          <cell r="D18">
            <v>0</v>
          </cell>
          <cell r="F18" t="str">
            <v>N</v>
          </cell>
        </row>
        <row r="19">
          <cell r="B19" t="str">
            <v>0002_DELQ_121_PLUS_CNT</v>
          </cell>
          <cell r="D19">
            <v>0</v>
          </cell>
          <cell r="F19" t="str">
            <v>N</v>
          </cell>
        </row>
        <row r="20">
          <cell r="B20" t="str">
            <v>0002_DELQ_31_60_AMT</v>
          </cell>
          <cell r="D20">
            <v>0</v>
          </cell>
          <cell r="F20" t="str">
            <v>N</v>
          </cell>
        </row>
        <row r="21">
          <cell r="B21" t="str">
            <v>0002_DELQ_31_60_CNT</v>
          </cell>
          <cell r="D21">
            <v>0</v>
          </cell>
          <cell r="F21" t="str">
            <v>N</v>
          </cell>
        </row>
        <row r="22">
          <cell r="B22" t="str">
            <v>0002_DELQ_61_90_AMT</v>
          </cell>
          <cell r="D22">
            <v>0</v>
          </cell>
          <cell r="F22" t="str">
            <v>N</v>
          </cell>
        </row>
        <row r="23">
          <cell r="B23" t="str">
            <v>0002_DELQ_61_90_CNT</v>
          </cell>
          <cell r="D23">
            <v>0</v>
          </cell>
          <cell r="F23" t="str">
            <v>N</v>
          </cell>
        </row>
        <row r="24">
          <cell r="B24" t="str">
            <v>0002_DELQ_91_120_AMT</v>
          </cell>
          <cell r="D24">
            <v>0</v>
          </cell>
          <cell r="F24" t="str">
            <v>N</v>
          </cell>
        </row>
        <row r="25">
          <cell r="B25" t="str">
            <v>0002_DELQ_91_120_CNT</v>
          </cell>
          <cell r="D25">
            <v>0</v>
          </cell>
          <cell r="F25" t="str">
            <v>N</v>
          </cell>
        </row>
        <row r="26">
          <cell r="B26" t="str">
            <v>0009_COLLATERAL_BALANCE</v>
          </cell>
          <cell r="D26">
            <v>5020864038.7200003</v>
          </cell>
          <cell r="F26" t="str">
            <v>N</v>
          </cell>
        </row>
        <row r="27">
          <cell r="B27" t="str">
            <v>0009_CURRENT_AMT</v>
          </cell>
          <cell r="D27">
            <v>0</v>
          </cell>
          <cell r="F27" t="str">
            <v>N</v>
          </cell>
        </row>
        <row r="28">
          <cell r="B28" t="str">
            <v>0009_CURRENT_CNT</v>
          </cell>
          <cell r="D28">
            <v>369242</v>
          </cell>
          <cell r="F28" t="str">
            <v>N</v>
          </cell>
        </row>
        <row r="29">
          <cell r="B29" t="str">
            <v>0009_DAILY_REMIT</v>
          </cell>
          <cell r="D29">
            <v>0</v>
          </cell>
          <cell r="F29" t="str">
            <v>N</v>
          </cell>
        </row>
        <row r="30">
          <cell r="B30" t="str">
            <v>0009_DELQ_121_PLUS_AMT</v>
          </cell>
          <cell r="D30">
            <v>0</v>
          </cell>
          <cell r="F30" t="str">
            <v>N</v>
          </cell>
        </row>
        <row r="31">
          <cell r="B31" t="str">
            <v>0009_DELQ_121_PLUS_CNT</v>
          </cell>
          <cell r="D31">
            <v>0</v>
          </cell>
          <cell r="F31" t="str">
            <v>N</v>
          </cell>
        </row>
        <row r="32">
          <cell r="B32" t="str">
            <v>0009_DELQ_31_60_AMT</v>
          </cell>
          <cell r="D32">
            <v>0</v>
          </cell>
          <cell r="F32" t="str">
            <v>N</v>
          </cell>
        </row>
        <row r="33">
          <cell r="B33" t="str">
            <v>0009_DELQ_31_60_CNT</v>
          </cell>
          <cell r="D33">
            <v>1</v>
          </cell>
          <cell r="F33" t="str">
            <v>N</v>
          </cell>
        </row>
        <row r="34">
          <cell r="B34" t="str">
            <v>0009_DELQ_61_90_AMT</v>
          </cell>
          <cell r="D34">
            <v>0</v>
          </cell>
          <cell r="F34" t="str">
            <v>N</v>
          </cell>
        </row>
        <row r="35">
          <cell r="B35" t="str">
            <v>0009_DELQ_61_90_CNT</v>
          </cell>
          <cell r="D35">
            <v>0</v>
          </cell>
          <cell r="F35" t="str">
            <v>N</v>
          </cell>
        </row>
        <row r="36">
          <cell r="B36" t="str">
            <v>0009_DELQ_91_120_AMT</v>
          </cell>
          <cell r="D36">
            <v>0</v>
          </cell>
          <cell r="F36" t="str">
            <v>N</v>
          </cell>
        </row>
        <row r="37">
          <cell r="B37" t="str">
            <v>0009_DELQ_91_120_CNT</v>
          </cell>
          <cell r="D37">
            <v>0</v>
          </cell>
          <cell r="F37" t="str">
            <v>N</v>
          </cell>
        </row>
        <row r="38">
          <cell r="B38" t="str">
            <v>0010_COLLATERAL_BALANCE</v>
          </cell>
          <cell r="D38">
            <v>0</v>
          </cell>
          <cell r="F38" t="str">
            <v>N</v>
          </cell>
        </row>
        <row r="39">
          <cell r="B39" t="str">
            <v>0010_CURRENT_AMT</v>
          </cell>
          <cell r="D39">
            <v>0</v>
          </cell>
          <cell r="F39" t="str">
            <v>N</v>
          </cell>
        </row>
        <row r="40">
          <cell r="B40" t="str">
            <v>0010_CURRENT_CNT</v>
          </cell>
          <cell r="D40">
            <v>0</v>
          </cell>
          <cell r="F40" t="str">
            <v>N</v>
          </cell>
        </row>
        <row r="41">
          <cell r="B41" t="str">
            <v>0010_DAILY_REMIT</v>
          </cell>
          <cell r="D41">
            <v>0</v>
          </cell>
          <cell r="F41" t="str">
            <v>N</v>
          </cell>
        </row>
        <row r="42">
          <cell r="B42" t="str">
            <v>0010_DELQ_121_PLUS_AMT</v>
          </cell>
          <cell r="D42">
            <v>0</v>
          </cell>
          <cell r="F42" t="str">
            <v>N</v>
          </cell>
        </row>
        <row r="43">
          <cell r="B43" t="str">
            <v>0010_DELQ_121_PLUS_CNT</v>
          </cell>
          <cell r="D43">
            <v>0</v>
          </cell>
          <cell r="F43" t="str">
            <v>N</v>
          </cell>
        </row>
        <row r="44">
          <cell r="B44" t="str">
            <v>0010_DELQ_31_60_AMT</v>
          </cell>
          <cell r="D44">
            <v>0</v>
          </cell>
          <cell r="F44" t="str">
            <v>N</v>
          </cell>
        </row>
        <row r="45">
          <cell r="B45" t="str">
            <v>0010_DELQ_31_60_CNT</v>
          </cell>
          <cell r="D45">
            <v>0</v>
          </cell>
          <cell r="F45" t="str">
            <v>N</v>
          </cell>
        </row>
        <row r="46">
          <cell r="B46" t="str">
            <v>0010_DELQ_61_90_AMT</v>
          </cell>
          <cell r="D46">
            <v>0</v>
          </cell>
          <cell r="F46" t="str">
            <v>N</v>
          </cell>
        </row>
        <row r="47">
          <cell r="B47" t="str">
            <v>0010_DELQ_61_90_CNT</v>
          </cell>
          <cell r="D47">
            <v>0</v>
          </cell>
          <cell r="F47" t="str">
            <v>N</v>
          </cell>
        </row>
        <row r="48">
          <cell r="B48" t="str">
            <v>0010_DELQ_91_120_AMT</v>
          </cell>
          <cell r="D48">
            <v>0</v>
          </cell>
          <cell r="F48" t="str">
            <v>N</v>
          </cell>
        </row>
        <row r="49">
          <cell r="B49" t="str">
            <v>0010_DELQ_91_120_CNT</v>
          </cell>
          <cell r="D49">
            <v>0</v>
          </cell>
          <cell r="F49" t="str">
            <v>N</v>
          </cell>
        </row>
        <row r="50">
          <cell r="B50" t="str">
            <v>0100_COLLATERAL_BALANCE</v>
          </cell>
          <cell r="D50">
            <v>5254642295.0100002</v>
          </cell>
          <cell r="F50" t="str">
            <v>N</v>
          </cell>
        </row>
        <row r="51">
          <cell r="B51" t="str">
            <v>0100_CURRENT_AMT</v>
          </cell>
          <cell r="D51">
            <v>0</v>
          </cell>
          <cell r="F51" t="str">
            <v>N</v>
          </cell>
        </row>
        <row r="52">
          <cell r="B52" t="str">
            <v>0100_CURRENT_CNT</v>
          </cell>
          <cell r="D52">
            <v>437931</v>
          </cell>
          <cell r="F52" t="str">
            <v>N</v>
          </cell>
        </row>
        <row r="53">
          <cell r="B53" t="str">
            <v>0100_DAILY_REMIT</v>
          </cell>
          <cell r="D53">
            <v>0</v>
          </cell>
          <cell r="F53" t="str">
            <v>N</v>
          </cell>
        </row>
        <row r="54">
          <cell r="B54" t="str">
            <v>0100_DELQ_121_PLUS_AMT</v>
          </cell>
          <cell r="D54">
            <v>0</v>
          </cell>
          <cell r="F54" t="str">
            <v>N</v>
          </cell>
        </row>
        <row r="55">
          <cell r="B55" t="str">
            <v>0100_DELQ_121_PLUS_CNT</v>
          </cell>
          <cell r="D55">
            <v>0</v>
          </cell>
          <cell r="F55" t="str">
            <v>N</v>
          </cell>
        </row>
        <row r="56">
          <cell r="B56" t="str">
            <v>0100_DELQ_31_60_AMT</v>
          </cell>
          <cell r="D56">
            <v>0</v>
          </cell>
          <cell r="F56" t="str">
            <v>N</v>
          </cell>
        </row>
        <row r="57">
          <cell r="B57" t="str">
            <v>0100_DELQ_31_60_CNT</v>
          </cell>
          <cell r="D57">
            <v>0</v>
          </cell>
          <cell r="F57" t="str">
            <v>N</v>
          </cell>
        </row>
        <row r="58">
          <cell r="B58" t="str">
            <v>0100_DELQ_61_90_AMT</v>
          </cell>
          <cell r="D58">
            <v>0</v>
          </cell>
          <cell r="F58" t="str">
            <v>N</v>
          </cell>
        </row>
        <row r="59">
          <cell r="B59" t="str">
            <v>0100_DELQ_61_90_CNT</v>
          </cell>
          <cell r="D59">
            <v>0</v>
          </cell>
          <cell r="F59" t="str">
            <v>N</v>
          </cell>
        </row>
        <row r="60">
          <cell r="B60" t="str">
            <v>0100_DELQ_91_120_AMT</v>
          </cell>
          <cell r="D60">
            <v>0</v>
          </cell>
          <cell r="F60" t="str">
            <v>N</v>
          </cell>
        </row>
        <row r="61">
          <cell r="B61" t="str">
            <v>0100_DELQ_91_120_CNT</v>
          </cell>
          <cell r="D61">
            <v>0</v>
          </cell>
          <cell r="F61" t="str">
            <v>N</v>
          </cell>
        </row>
        <row r="62">
          <cell r="B62" t="str">
            <v>0108_COLLATERAL_BALANCE</v>
          </cell>
          <cell r="D62">
            <v>0</v>
          </cell>
          <cell r="F62" t="str">
            <v>N</v>
          </cell>
        </row>
        <row r="63">
          <cell r="B63" t="str">
            <v>0108_CURRENT_AMT</v>
          </cell>
          <cell r="D63">
            <v>0</v>
          </cell>
          <cell r="F63" t="str">
            <v>N</v>
          </cell>
        </row>
        <row r="64">
          <cell r="B64" t="str">
            <v>0108_CURRENT_CNT</v>
          </cell>
          <cell r="D64">
            <v>0</v>
          </cell>
          <cell r="F64" t="str">
            <v>N</v>
          </cell>
        </row>
        <row r="65">
          <cell r="B65" t="str">
            <v>0108_DAILY_REMIT</v>
          </cell>
          <cell r="D65">
            <v>0</v>
          </cell>
          <cell r="F65" t="str">
            <v>N</v>
          </cell>
        </row>
        <row r="66">
          <cell r="B66" t="str">
            <v>0108_DELQ_121_PLUS_AMT</v>
          </cell>
          <cell r="D66">
            <v>0</v>
          </cell>
          <cell r="F66" t="str">
            <v>N</v>
          </cell>
        </row>
        <row r="67">
          <cell r="B67" t="str">
            <v>0108_DELQ_121_PLUS_CNT</v>
          </cell>
          <cell r="D67">
            <v>0</v>
          </cell>
          <cell r="F67" t="str">
            <v>N</v>
          </cell>
        </row>
        <row r="68">
          <cell r="B68" t="str">
            <v>0108_DELQ_31_60_AMT</v>
          </cell>
          <cell r="D68">
            <v>0</v>
          </cell>
          <cell r="F68" t="str">
            <v>N</v>
          </cell>
        </row>
        <row r="69">
          <cell r="B69" t="str">
            <v>0108_DELQ_31_60_CNT</v>
          </cell>
          <cell r="D69">
            <v>0</v>
          </cell>
          <cell r="F69" t="str">
            <v>N</v>
          </cell>
        </row>
        <row r="70">
          <cell r="B70" t="str">
            <v>0108_DELQ_61_90_AMT</v>
          </cell>
          <cell r="D70">
            <v>0</v>
          </cell>
          <cell r="F70" t="str">
            <v>N</v>
          </cell>
        </row>
        <row r="71">
          <cell r="B71" t="str">
            <v>0108_DELQ_61_90_CNT</v>
          </cell>
          <cell r="D71">
            <v>0</v>
          </cell>
          <cell r="F71" t="str">
            <v>N</v>
          </cell>
        </row>
        <row r="72">
          <cell r="B72" t="str">
            <v>0108_DELQ_91_120_AMT</v>
          </cell>
          <cell r="D72">
            <v>0</v>
          </cell>
          <cell r="F72" t="str">
            <v>N</v>
          </cell>
        </row>
        <row r="73">
          <cell r="B73" t="str">
            <v>0108_DELQ_91_120_CNT</v>
          </cell>
          <cell r="D73">
            <v>0</v>
          </cell>
          <cell r="F73" t="str">
            <v>N</v>
          </cell>
        </row>
        <row r="74">
          <cell r="B74" t="str">
            <v>0207_COLLATERAL_BALANCE</v>
          </cell>
          <cell r="D74">
            <v>2661091878.1100001</v>
          </cell>
          <cell r="F74" t="str">
            <v>N</v>
          </cell>
        </row>
        <row r="75">
          <cell r="B75" t="str">
            <v>0207_CURRENT_AMT</v>
          </cell>
          <cell r="D75">
            <v>0</v>
          </cell>
          <cell r="F75" t="str">
            <v>N</v>
          </cell>
        </row>
        <row r="76">
          <cell r="B76" t="str">
            <v>0207_CURRENT_CNT</v>
          </cell>
          <cell r="D76">
            <v>9007</v>
          </cell>
          <cell r="F76" t="str">
            <v>N</v>
          </cell>
        </row>
        <row r="77">
          <cell r="B77" t="str">
            <v>0207_DAILY_REMIT</v>
          </cell>
          <cell r="D77">
            <v>0</v>
          </cell>
          <cell r="F77" t="str">
            <v>N</v>
          </cell>
        </row>
        <row r="78">
          <cell r="B78" t="str">
            <v>0207_DELQ_121_PLUS_AMT</v>
          </cell>
          <cell r="D78">
            <v>0</v>
          </cell>
          <cell r="F78" t="str">
            <v>N</v>
          </cell>
        </row>
        <row r="79">
          <cell r="B79" t="str">
            <v>0207_DELQ_121_PLUS_CNT</v>
          </cell>
          <cell r="D79">
            <v>0</v>
          </cell>
          <cell r="F79" t="str">
            <v>N</v>
          </cell>
        </row>
        <row r="80">
          <cell r="B80" t="str">
            <v>0207_DELQ_31_60_AMT</v>
          </cell>
          <cell r="D80">
            <v>19101811.149999999</v>
          </cell>
          <cell r="F80" t="str">
            <v>N</v>
          </cell>
        </row>
        <row r="81">
          <cell r="B81" t="str">
            <v>0207_DELQ_31_60_CNT</v>
          </cell>
          <cell r="D81">
            <v>1504</v>
          </cell>
          <cell r="F81" t="str">
            <v>N</v>
          </cell>
        </row>
        <row r="82">
          <cell r="B82" t="str">
            <v>0207_DELQ_61_90_AMT</v>
          </cell>
          <cell r="D82">
            <v>5128603.0599999996</v>
          </cell>
          <cell r="F82" t="str">
            <v>N</v>
          </cell>
        </row>
        <row r="83">
          <cell r="B83" t="str">
            <v>0207_DELQ_61_90_CNT</v>
          </cell>
          <cell r="D83">
            <v>415</v>
          </cell>
          <cell r="F83" t="str">
            <v>N</v>
          </cell>
        </row>
        <row r="84">
          <cell r="B84" t="str">
            <v>0207_DELQ_91_120_AMT</v>
          </cell>
          <cell r="D84">
            <v>703617.42</v>
          </cell>
          <cell r="F84" t="str">
            <v>N</v>
          </cell>
        </row>
        <row r="85">
          <cell r="B85" t="str">
            <v>0207_DELQ_91_120_CNT</v>
          </cell>
          <cell r="D85">
            <v>86</v>
          </cell>
          <cell r="F85" t="str">
            <v>N</v>
          </cell>
        </row>
        <row r="86">
          <cell r="B86" t="str">
            <v>0401_COLLATERAL_BALANCE</v>
          </cell>
          <cell r="D86">
            <v>59232640.509999998</v>
          </cell>
          <cell r="F86" t="str">
            <v>N</v>
          </cell>
        </row>
        <row r="87">
          <cell r="B87" t="str">
            <v>0401_CURRENT_AMT</v>
          </cell>
          <cell r="D87">
            <v>0</v>
          </cell>
          <cell r="F87" t="str">
            <v>N</v>
          </cell>
        </row>
        <row r="88">
          <cell r="B88" t="str">
            <v>0401_CURRENT_CNT</v>
          </cell>
          <cell r="D88">
            <v>1503</v>
          </cell>
          <cell r="F88" t="str">
            <v>N</v>
          </cell>
        </row>
        <row r="89">
          <cell r="B89" t="str">
            <v>0401_DAILY_REMIT</v>
          </cell>
          <cell r="D89">
            <v>0</v>
          </cell>
          <cell r="F89" t="str">
            <v>N</v>
          </cell>
        </row>
        <row r="90">
          <cell r="B90" t="str">
            <v>0401_DELQ_121_PLUS_AMT</v>
          </cell>
          <cell r="D90">
            <v>0</v>
          </cell>
          <cell r="F90" t="str">
            <v>N</v>
          </cell>
        </row>
        <row r="91">
          <cell r="B91" t="str">
            <v>0401_DELQ_121_PLUS_CNT</v>
          </cell>
          <cell r="D91">
            <v>0</v>
          </cell>
          <cell r="F91" t="str">
            <v>N</v>
          </cell>
        </row>
        <row r="92">
          <cell r="B92" t="str">
            <v>0401_DELQ_31_60_AMT</v>
          </cell>
          <cell r="D92">
            <v>5392166.5599999996</v>
          </cell>
          <cell r="F92" t="str">
            <v>N</v>
          </cell>
        </row>
        <row r="93">
          <cell r="B93" t="str">
            <v>0401_DELQ_31_60_CNT</v>
          </cell>
          <cell r="D93">
            <v>509</v>
          </cell>
          <cell r="F93" t="str">
            <v>N</v>
          </cell>
        </row>
        <row r="94">
          <cell r="B94" t="str">
            <v>0401_DELQ_61_90_AMT</v>
          </cell>
          <cell r="D94">
            <v>1491603.59</v>
          </cell>
          <cell r="F94" t="str">
            <v>N</v>
          </cell>
        </row>
        <row r="95">
          <cell r="B95" t="str">
            <v>0401_DELQ_61_90_CNT</v>
          </cell>
          <cell r="D95">
            <v>126</v>
          </cell>
          <cell r="F95" t="str">
            <v>N</v>
          </cell>
        </row>
        <row r="96">
          <cell r="B96" t="str">
            <v>0401_DELQ_91_120_AMT</v>
          </cell>
          <cell r="D96">
            <v>203612.83</v>
          </cell>
          <cell r="F96" t="str">
            <v>N</v>
          </cell>
        </row>
        <row r="97">
          <cell r="B97" t="str">
            <v>0401_DELQ_91_120_CNT</v>
          </cell>
          <cell r="D97">
            <v>15</v>
          </cell>
          <cell r="F97" t="str">
            <v>N</v>
          </cell>
        </row>
        <row r="98">
          <cell r="B98" t="str">
            <v>0402_COLLATERAL_BALANCE</v>
          </cell>
          <cell r="D98">
            <v>205495250.66</v>
          </cell>
          <cell r="F98" t="str">
            <v>N</v>
          </cell>
        </row>
        <row r="99">
          <cell r="B99" t="str">
            <v>0402_CURRENT_AMT</v>
          </cell>
          <cell r="D99">
            <v>0</v>
          </cell>
          <cell r="F99" t="str">
            <v>N</v>
          </cell>
        </row>
        <row r="100">
          <cell r="B100" t="str">
            <v>0402_CURRENT_CNT</v>
          </cell>
          <cell r="D100">
            <v>2261</v>
          </cell>
          <cell r="F100" t="str">
            <v>N</v>
          </cell>
        </row>
        <row r="101">
          <cell r="B101" t="str">
            <v>0402_DAILY_REMIT</v>
          </cell>
          <cell r="D101">
            <v>0</v>
          </cell>
          <cell r="F101" t="str">
            <v>N</v>
          </cell>
        </row>
        <row r="102">
          <cell r="B102" t="str">
            <v>0402_DELQ_121_PLUS_AMT</v>
          </cell>
          <cell r="D102">
            <v>10023.92</v>
          </cell>
          <cell r="F102" t="str">
            <v>N</v>
          </cell>
        </row>
        <row r="103">
          <cell r="B103" t="str">
            <v>0402_DELQ_121_PLUS_CNT</v>
          </cell>
          <cell r="D103">
            <v>1</v>
          </cell>
          <cell r="F103" t="str">
            <v>N</v>
          </cell>
        </row>
        <row r="104">
          <cell r="B104" t="str">
            <v>0402_DELQ_31_60_AMT</v>
          </cell>
          <cell r="D104">
            <v>2645448.12</v>
          </cell>
          <cell r="F104" t="str">
            <v>N</v>
          </cell>
        </row>
        <row r="105">
          <cell r="B105" t="str">
            <v>0402_DELQ_31_60_CNT</v>
          </cell>
          <cell r="D105">
            <v>390</v>
          </cell>
          <cell r="F105" t="str">
            <v>N</v>
          </cell>
        </row>
        <row r="106">
          <cell r="B106" t="str">
            <v>0402_DELQ_61_90_AMT</v>
          </cell>
          <cell r="D106">
            <v>942529.15</v>
          </cell>
          <cell r="F106" t="str">
            <v>N</v>
          </cell>
        </row>
        <row r="107">
          <cell r="B107" t="str">
            <v>0402_DELQ_61_90_CNT</v>
          </cell>
          <cell r="D107">
            <v>133</v>
          </cell>
          <cell r="F107" t="str">
            <v>N</v>
          </cell>
        </row>
        <row r="108">
          <cell r="B108" t="str">
            <v>0402_DELQ_91_120_AMT</v>
          </cell>
          <cell r="D108">
            <v>115682.49</v>
          </cell>
          <cell r="F108" t="str">
            <v>N</v>
          </cell>
        </row>
        <row r="109">
          <cell r="B109" t="str">
            <v>0402_DELQ_91_120_CNT</v>
          </cell>
          <cell r="D109">
            <v>20</v>
          </cell>
          <cell r="F109" t="str">
            <v>N</v>
          </cell>
        </row>
        <row r="110">
          <cell r="B110" t="str">
            <v>0403_COLLATERAL_BALANCE</v>
          </cell>
          <cell r="D110">
            <v>334036676.87</v>
          </cell>
          <cell r="F110" t="str">
            <v>N</v>
          </cell>
        </row>
        <row r="111">
          <cell r="B111" t="str">
            <v>0403_CURRENT_AMT</v>
          </cell>
          <cell r="D111">
            <v>0</v>
          </cell>
          <cell r="F111" t="str">
            <v>N</v>
          </cell>
        </row>
        <row r="112">
          <cell r="B112" t="str">
            <v>0403_CURRENT_CNT</v>
          </cell>
          <cell r="D112">
            <v>1983</v>
          </cell>
          <cell r="F112" t="str">
            <v>N</v>
          </cell>
        </row>
        <row r="113">
          <cell r="B113" t="str">
            <v>0403_DAILY_REMIT</v>
          </cell>
          <cell r="D113">
            <v>0</v>
          </cell>
          <cell r="F113" t="str">
            <v>N</v>
          </cell>
        </row>
        <row r="114">
          <cell r="B114" t="str">
            <v>0403_DELQ_121_PLUS_AMT</v>
          </cell>
          <cell r="D114">
            <v>19594.349999999999</v>
          </cell>
          <cell r="F114" t="str">
            <v>N</v>
          </cell>
        </row>
        <row r="115">
          <cell r="B115" t="str">
            <v>0403_DELQ_121_PLUS_CNT</v>
          </cell>
          <cell r="D115">
            <v>1</v>
          </cell>
          <cell r="F115" t="str">
            <v>N</v>
          </cell>
        </row>
        <row r="116">
          <cell r="B116" t="str">
            <v>0403_DELQ_31_60_AMT</v>
          </cell>
          <cell r="D116">
            <v>2881780.09</v>
          </cell>
          <cell r="F116" t="str">
            <v>N</v>
          </cell>
        </row>
        <row r="117">
          <cell r="B117" t="str">
            <v>0403_DELQ_31_60_CNT</v>
          </cell>
          <cell r="D117">
            <v>270</v>
          </cell>
          <cell r="F117" t="str">
            <v>N</v>
          </cell>
        </row>
        <row r="118">
          <cell r="B118" t="str">
            <v>0403_DELQ_61_90_AMT</v>
          </cell>
          <cell r="D118">
            <v>625931.06999999995</v>
          </cell>
          <cell r="F118" t="str">
            <v>N</v>
          </cell>
        </row>
        <row r="119">
          <cell r="B119" t="str">
            <v>0403_DELQ_61_90_CNT</v>
          </cell>
          <cell r="D119">
            <v>64</v>
          </cell>
          <cell r="F119" t="str">
            <v>N</v>
          </cell>
        </row>
        <row r="120">
          <cell r="B120" t="str">
            <v>0403_DELQ_91_120_AMT</v>
          </cell>
          <cell r="D120">
            <v>109659.66</v>
          </cell>
          <cell r="F120" t="str">
            <v>N</v>
          </cell>
        </row>
        <row r="121">
          <cell r="B121" t="str">
            <v>0403_DELQ_91_120_CNT</v>
          </cell>
          <cell r="D121">
            <v>14</v>
          </cell>
          <cell r="F121" t="str">
            <v>N</v>
          </cell>
        </row>
        <row r="122">
          <cell r="B122" t="str">
            <v>0404_COLLATERAL_BALANCE</v>
          </cell>
          <cell r="D122">
            <v>505493863.62</v>
          </cell>
          <cell r="F122" t="str">
            <v>N</v>
          </cell>
        </row>
        <row r="123">
          <cell r="B123" t="str">
            <v>0404_CURRENT_AMT</v>
          </cell>
          <cell r="D123">
            <v>0</v>
          </cell>
          <cell r="F123" t="str">
            <v>N</v>
          </cell>
        </row>
        <row r="124">
          <cell r="B124" t="str">
            <v>0404_CURRENT_CNT</v>
          </cell>
          <cell r="D124">
            <v>1985</v>
          </cell>
          <cell r="F124" t="str">
            <v>N</v>
          </cell>
        </row>
        <row r="125">
          <cell r="B125" t="str">
            <v>0404_DAILY_REMIT</v>
          </cell>
          <cell r="D125">
            <v>0</v>
          </cell>
          <cell r="F125" t="str">
            <v>N</v>
          </cell>
        </row>
        <row r="126">
          <cell r="B126" t="str">
            <v>0404_DELQ_121_PLUS_AMT</v>
          </cell>
          <cell r="D126">
            <v>0</v>
          </cell>
          <cell r="F126" t="str">
            <v>N</v>
          </cell>
        </row>
        <row r="127">
          <cell r="B127" t="str">
            <v>0404_DELQ_121_PLUS_CNT</v>
          </cell>
          <cell r="D127">
            <v>0</v>
          </cell>
          <cell r="F127" t="str">
            <v>N</v>
          </cell>
        </row>
        <row r="128">
          <cell r="B128" t="str">
            <v>0404_DELQ_31_60_AMT</v>
          </cell>
          <cell r="D128">
            <v>3366420.95</v>
          </cell>
          <cell r="F128" t="str">
            <v>N</v>
          </cell>
        </row>
        <row r="129">
          <cell r="B129" t="str">
            <v>0404_DELQ_31_60_CNT</v>
          </cell>
          <cell r="D129">
            <v>231</v>
          </cell>
          <cell r="F129" t="str">
            <v>N</v>
          </cell>
        </row>
        <row r="130">
          <cell r="B130" t="str">
            <v>0404_DELQ_61_90_AMT</v>
          </cell>
          <cell r="D130">
            <v>620107.81999999995</v>
          </cell>
          <cell r="F130" t="str">
            <v>N</v>
          </cell>
        </row>
        <row r="131">
          <cell r="B131" t="str">
            <v>0404_DELQ_61_90_CNT</v>
          </cell>
          <cell r="D131">
            <v>47</v>
          </cell>
          <cell r="F131" t="str">
            <v>N</v>
          </cell>
        </row>
        <row r="132">
          <cell r="B132" t="str">
            <v>0404_DELQ_91_120_AMT</v>
          </cell>
          <cell r="D132">
            <v>88405.5</v>
          </cell>
          <cell r="F132" t="str">
            <v>N</v>
          </cell>
        </row>
        <row r="133">
          <cell r="B133" t="str">
            <v>0404_DELQ_91_120_CNT</v>
          </cell>
          <cell r="D133">
            <v>9</v>
          </cell>
          <cell r="F133" t="str">
            <v>N</v>
          </cell>
        </row>
        <row r="134">
          <cell r="B134" t="str">
            <v>0405_COLLATERAL_BALANCE</v>
          </cell>
          <cell r="D134">
            <v>182058402.97999999</v>
          </cell>
          <cell r="F134" t="str">
            <v>N</v>
          </cell>
        </row>
        <row r="135">
          <cell r="B135" t="str">
            <v>0405_CURRENT_AMT</v>
          </cell>
          <cell r="D135">
            <v>0</v>
          </cell>
          <cell r="F135" t="str">
            <v>N</v>
          </cell>
        </row>
        <row r="136">
          <cell r="B136" t="str">
            <v>0405_CURRENT_CNT</v>
          </cell>
          <cell r="D136">
            <v>2988</v>
          </cell>
          <cell r="F136" t="str">
            <v>N</v>
          </cell>
        </row>
        <row r="137">
          <cell r="B137" t="str">
            <v>0405_DAILY_REMIT</v>
          </cell>
          <cell r="D137">
            <v>0</v>
          </cell>
          <cell r="F137" t="str">
            <v>N</v>
          </cell>
        </row>
        <row r="138">
          <cell r="B138" t="str">
            <v>0405_DELQ_121_PLUS_AMT</v>
          </cell>
          <cell r="D138">
            <v>38107.86</v>
          </cell>
          <cell r="F138" t="str">
            <v>N</v>
          </cell>
        </row>
        <row r="139">
          <cell r="B139" t="str">
            <v>0405_DELQ_121_PLUS_CNT</v>
          </cell>
          <cell r="D139">
            <v>1</v>
          </cell>
          <cell r="F139" t="str">
            <v>N</v>
          </cell>
        </row>
        <row r="140">
          <cell r="B140" t="str">
            <v>0405_DELQ_31_60_AMT</v>
          </cell>
          <cell r="D140">
            <v>12118458.24</v>
          </cell>
          <cell r="F140" t="str">
            <v>N</v>
          </cell>
        </row>
        <row r="141">
          <cell r="B141" t="str">
            <v>0405_DELQ_31_60_CNT</v>
          </cell>
          <cell r="D141">
            <v>829</v>
          </cell>
          <cell r="F141" t="str">
            <v>N</v>
          </cell>
        </row>
        <row r="142">
          <cell r="B142" t="str">
            <v>0405_DELQ_61_90_AMT</v>
          </cell>
          <cell r="D142">
            <v>2628534.65</v>
          </cell>
          <cell r="F142" t="str">
            <v>N</v>
          </cell>
        </row>
        <row r="143">
          <cell r="B143" t="str">
            <v>0405_DELQ_61_90_CNT</v>
          </cell>
          <cell r="D143">
            <v>186</v>
          </cell>
          <cell r="F143" t="str">
            <v>N</v>
          </cell>
        </row>
        <row r="144">
          <cell r="B144" t="str">
            <v>0405_DELQ_91_120_AMT</v>
          </cell>
          <cell r="D144">
            <v>403863.87</v>
          </cell>
          <cell r="F144" t="str">
            <v>N</v>
          </cell>
        </row>
        <row r="145">
          <cell r="B145" t="str">
            <v>0405_DELQ_91_120_CNT</v>
          </cell>
          <cell r="D145">
            <v>30</v>
          </cell>
          <cell r="F145" t="str">
            <v>N</v>
          </cell>
        </row>
        <row r="146">
          <cell r="B146" t="str">
            <v>0406_COLLATERAL_BALANCE</v>
          </cell>
          <cell r="D146">
            <v>329869512.25999999</v>
          </cell>
          <cell r="F146" t="str">
            <v>N</v>
          </cell>
        </row>
        <row r="147">
          <cell r="B147" t="str">
            <v>0406_CURRENT_AMT</v>
          </cell>
          <cell r="D147">
            <v>0</v>
          </cell>
          <cell r="F147" t="str">
            <v>N</v>
          </cell>
        </row>
        <row r="148">
          <cell r="B148" t="str">
            <v>0406_CURRENT_CNT</v>
          </cell>
          <cell r="D148">
            <v>3322</v>
          </cell>
          <cell r="F148" t="str">
            <v>N</v>
          </cell>
        </row>
        <row r="149">
          <cell r="B149" t="str">
            <v>0406_DAILY_REMIT</v>
          </cell>
          <cell r="D149">
            <v>0</v>
          </cell>
          <cell r="F149" t="str">
            <v>N</v>
          </cell>
        </row>
        <row r="150">
          <cell r="B150" t="str">
            <v>0406_DELQ_121_PLUS_AMT</v>
          </cell>
          <cell r="D150">
            <v>48048.32</v>
          </cell>
          <cell r="F150" t="str">
            <v>N</v>
          </cell>
        </row>
        <row r="151">
          <cell r="B151" t="str">
            <v>0406_DELQ_121_PLUS_CNT</v>
          </cell>
          <cell r="D151">
            <v>2</v>
          </cell>
          <cell r="F151" t="str">
            <v>N</v>
          </cell>
        </row>
        <row r="152">
          <cell r="B152" t="str">
            <v>0406_DELQ_31_60_AMT</v>
          </cell>
          <cell r="D152">
            <v>18248987.34</v>
          </cell>
          <cell r="F152" t="str">
            <v>N</v>
          </cell>
        </row>
        <row r="153">
          <cell r="B153" t="str">
            <v>0406_DELQ_31_60_CNT</v>
          </cell>
          <cell r="D153">
            <v>852</v>
          </cell>
          <cell r="F153" t="str">
            <v>N</v>
          </cell>
        </row>
        <row r="154">
          <cell r="B154" t="str">
            <v>0406_DELQ_61_90_AMT</v>
          </cell>
          <cell r="D154">
            <v>4904585.92</v>
          </cell>
          <cell r="F154" t="str">
            <v>N</v>
          </cell>
        </row>
        <row r="155">
          <cell r="B155" t="str">
            <v>0406_DELQ_61_90_CNT</v>
          </cell>
          <cell r="D155">
            <v>235</v>
          </cell>
          <cell r="F155" t="str">
            <v>N</v>
          </cell>
        </row>
        <row r="156">
          <cell r="B156" t="str">
            <v>0406_DELQ_91_120_AMT</v>
          </cell>
          <cell r="D156">
            <v>1483987.07</v>
          </cell>
          <cell r="F156" t="str">
            <v>N</v>
          </cell>
        </row>
        <row r="157">
          <cell r="B157" t="str">
            <v>0406_DELQ_91_120_CNT</v>
          </cell>
          <cell r="D157">
            <v>66</v>
          </cell>
          <cell r="F157" t="str">
            <v>N</v>
          </cell>
        </row>
        <row r="158">
          <cell r="B158" t="str">
            <v>0407_COLLATERAL_BALANCE</v>
          </cell>
          <cell r="D158">
            <v>676955076.30999994</v>
          </cell>
          <cell r="F158" t="str">
            <v>N</v>
          </cell>
        </row>
        <row r="159">
          <cell r="B159" t="str">
            <v>0407_CURRENT_AMT</v>
          </cell>
          <cell r="D159">
            <v>0</v>
          </cell>
          <cell r="F159" t="str">
            <v>N</v>
          </cell>
        </row>
        <row r="160">
          <cell r="B160" t="str">
            <v>0407_CURRENT_CNT</v>
          </cell>
          <cell r="D160">
            <v>1805</v>
          </cell>
          <cell r="F160" t="str">
            <v>N</v>
          </cell>
        </row>
        <row r="161">
          <cell r="B161" t="str">
            <v>0407_DAILY_REMIT</v>
          </cell>
          <cell r="D161">
            <v>0</v>
          </cell>
          <cell r="F161" t="str">
            <v>N</v>
          </cell>
        </row>
        <row r="162">
          <cell r="B162" t="str">
            <v>0407_DELQ_121_PLUS_AMT</v>
          </cell>
          <cell r="D162">
            <v>0</v>
          </cell>
          <cell r="F162" t="str">
            <v>N</v>
          </cell>
        </row>
        <row r="163">
          <cell r="B163" t="str">
            <v>0407_DELQ_121_PLUS_CNT</v>
          </cell>
          <cell r="D163">
            <v>0</v>
          </cell>
          <cell r="F163" t="str">
            <v>N</v>
          </cell>
        </row>
        <row r="164">
          <cell r="B164" t="str">
            <v>0407_DELQ_31_60_AMT</v>
          </cell>
          <cell r="D164">
            <v>2792956.2</v>
          </cell>
          <cell r="F164" t="str">
            <v>N</v>
          </cell>
        </row>
        <row r="165">
          <cell r="B165" t="str">
            <v>0407_DELQ_31_60_CNT</v>
          </cell>
          <cell r="D165">
            <v>145</v>
          </cell>
          <cell r="F165" t="str">
            <v>N</v>
          </cell>
        </row>
        <row r="166">
          <cell r="B166" t="str">
            <v>0407_DELQ_61_90_AMT</v>
          </cell>
          <cell r="D166">
            <v>826000.66</v>
          </cell>
          <cell r="F166" t="str">
            <v>N</v>
          </cell>
        </row>
        <row r="167">
          <cell r="B167" t="str">
            <v>0407_DELQ_61_90_CNT</v>
          </cell>
          <cell r="D167">
            <v>41</v>
          </cell>
          <cell r="F167" t="str">
            <v>N</v>
          </cell>
        </row>
        <row r="168">
          <cell r="B168" t="str">
            <v>0407_DELQ_91_120_AMT</v>
          </cell>
          <cell r="D168">
            <v>193226.8</v>
          </cell>
          <cell r="F168" t="str">
            <v>N</v>
          </cell>
        </row>
        <row r="169">
          <cell r="B169" t="str">
            <v>0407_DELQ_91_120_CNT</v>
          </cell>
          <cell r="D169">
            <v>14</v>
          </cell>
          <cell r="F169" t="str">
            <v>N</v>
          </cell>
        </row>
        <row r="170">
          <cell r="B170" t="str">
            <v>0408_COLLATERAL_BALANCE</v>
          </cell>
          <cell r="D170">
            <v>1260676445.99</v>
          </cell>
          <cell r="F170" t="str">
            <v>N</v>
          </cell>
        </row>
        <row r="171">
          <cell r="B171" t="str">
            <v>0408_CURRENT_AMT</v>
          </cell>
          <cell r="D171">
            <v>0</v>
          </cell>
          <cell r="F171" t="str">
            <v>N</v>
          </cell>
        </row>
        <row r="172">
          <cell r="B172" t="str">
            <v>0408_CURRENT_CNT</v>
          </cell>
          <cell r="D172">
            <v>3546</v>
          </cell>
          <cell r="F172" t="str">
            <v>N</v>
          </cell>
        </row>
        <row r="173">
          <cell r="B173" t="str">
            <v>0408_DAILY_REMIT</v>
          </cell>
          <cell r="D173">
            <v>0</v>
          </cell>
          <cell r="F173" t="str">
            <v>N</v>
          </cell>
        </row>
        <row r="174">
          <cell r="B174" t="str">
            <v>0408_DELQ_121_PLUS_AMT</v>
          </cell>
          <cell r="D174">
            <v>0</v>
          </cell>
          <cell r="F174" t="str">
            <v>N</v>
          </cell>
        </row>
        <row r="175">
          <cell r="B175" t="str">
            <v>0408_DELQ_121_PLUS_CNT</v>
          </cell>
          <cell r="D175">
            <v>0</v>
          </cell>
          <cell r="F175" t="str">
            <v>N</v>
          </cell>
        </row>
        <row r="176">
          <cell r="B176" t="str">
            <v>0408_DELQ_31_60_AMT</v>
          </cell>
          <cell r="D176">
            <v>5614455.5899999999</v>
          </cell>
          <cell r="F176" t="str">
            <v>N</v>
          </cell>
        </row>
        <row r="177">
          <cell r="B177" t="str">
            <v>0408_DELQ_31_60_CNT</v>
          </cell>
          <cell r="D177">
            <v>292</v>
          </cell>
          <cell r="F177" t="str">
            <v>N</v>
          </cell>
        </row>
        <row r="178">
          <cell r="B178" t="str">
            <v>0408_DELQ_61_90_AMT</v>
          </cell>
          <cell r="D178">
            <v>1170361.04</v>
          </cell>
          <cell r="F178" t="str">
            <v>N</v>
          </cell>
        </row>
        <row r="179">
          <cell r="B179" t="str">
            <v>0408_DELQ_61_90_CNT</v>
          </cell>
          <cell r="D179">
            <v>64</v>
          </cell>
          <cell r="F179" t="str">
            <v>N</v>
          </cell>
        </row>
        <row r="180">
          <cell r="B180" t="str">
            <v>0408_DELQ_91_120_AMT</v>
          </cell>
          <cell r="D180">
            <v>284524.82</v>
          </cell>
          <cell r="F180" t="str">
            <v>N</v>
          </cell>
        </row>
        <row r="181">
          <cell r="B181" t="str">
            <v>0408_DELQ_91_120_CNT</v>
          </cell>
          <cell r="D181">
            <v>17</v>
          </cell>
          <cell r="F181" t="str">
            <v>N</v>
          </cell>
        </row>
        <row r="182">
          <cell r="B182" t="str">
            <v>0409_COLLATERAL_BALANCE</v>
          </cell>
          <cell r="D182">
            <v>402882885.01999998</v>
          </cell>
          <cell r="F182" t="str">
            <v>N</v>
          </cell>
        </row>
        <row r="183">
          <cell r="B183" t="str">
            <v>0409_CURRENT_AMT</v>
          </cell>
          <cell r="D183">
            <v>0</v>
          </cell>
          <cell r="F183" t="str">
            <v>N</v>
          </cell>
        </row>
        <row r="184">
          <cell r="B184" t="str">
            <v>0409_CURRENT_CNT</v>
          </cell>
          <cell r="D184">
            <v>3629</v>
          </cell>
          <cell r="F184" t="str">
            <v>N</v>
          </cell>
        </row>
        <row r="185">
          <cell r="B185" t="str">
            <v>0409_DAILY_REMIT</v>
          </cell>
          <cell r="D185">
            <v>0</v>
          </cell>
          <cell r="F185" t="str">
            <v>N</v>
          </cell>
        </row>
        <row r="186">
          <cell r="B186" t="str">
            <v>0409_DELQ_121_PLUS_AMT</v>
          </cell>
          <cell r="D186">
            <v>25152.32</v>
          </cell>
          <cell r="F186" t="str">
            <v>N</v>
          </cell>
        </row>
        <row r="187">
          <cell r="B187" t="str">
            <v>0409_DELQ_121_PLUS_CNT</v>
          </cell>
          <cell r="D187">
            <v>1</v>
          </cell>
          <cell r="F187" t="str">
            <v>N</v>
          </cell>
        </row>
        <row r="188">
          <cell r="B188" t="str">
            <v>0409_DELQ_31_60_AMT</v>
          </cell>
          <cell r="D188">
            <v>18437543.219999999</v>
          </cell>
          <cell r="F188" t="str">
            <v>N</v>
          </cell>
        </row>
        <row r="189">
          <cell r="B189" t="str">
            <v>0409_DELQ_31_60_CNT</v>
          </cell>
          <cell r="D189">
            <v>777</v>
          </cell>
          <cell r="F189" t="str">
            <v>N</v>
          </cell>
        </row>
        <row r="190">
          <cell r="B190" t="str">
            <v>0409_DELQ_61_90_AMT</v>
          </cell>
          <cell r="D190">
            <v>4833057.1500000004</v>
          </cell>
          <cell r="F190" t="str">
            <v>N</v>
          </cell>
        </row>
        <row r="191">
          <cell r="B191" t="str">
            <v>0409_DELQ_61_90_CNT</v>
          </cell>
          <cell r="D191">
            <v>215</v>
          </cell>
          <cell r="F191" t="str">
            <v>N</v>
          </cell>
        </row>
        <row r="192">
          <cell r="B192" t="str">
            <v>0409_DELQ_91_120_AMT</v>
          </cell>
          <cell r="D192">
            <v>998768.5</v>
          </cell>
          <cell r="F192" t="str">
            <v>N</v>
          </cell>
        </row>
        <row r="193">
          <cell r="B193" t="str">
            <v>0409_DELQ_91_120_CNT</v>
          </cell>
          <cell r="D193">
            <v>50</v>
          </cell>
          <cell r="F193" t="str">
            <v>N</v>
          </cell>
        </row>
        <row r="194">
          <cell r="B194" t="str">
            <v>0508_COLLATERAL_BALANCE</v>
          </cell>
          <cell r="D194">
            <v>1770775822.0599999</v>
          </cell>
          <cell r="F194" t="str">
            <v>N</v>
          </cell>
        </row>
        <row r="195">
          <cell r="B195" t="str">
            <v>0508_CURRENT_AMT</v>
          </cell>
          <cell r="D195">
            <v>0</v>
          </cell>
          <cell r="F195" t="str">
            <v>N</v>
          </cell>
        </row>
        <row r="196">
          <cell r="B196" t="str">
            <v>0508_CURRENT_CNT</v>
          </cell>
          <cell r="D196">
            <v>11535</v>
          </cell>
          <cell r="F196" t="str">
            <v>N</v>
          </cell>
        </row>
        <row r="197">
          <cell r="B197" t="str">
            <v>0508_DAILY_REMIT</v>
          </cell>
          <cell r="D197">
            <v>0</v>
          </cell>
          <cell r="F197" t="str">
            <v>N</v>
          </cell>
        </row>
        <row r="198">
          <cell r="B198" t="str">
            <v>0508_DELQ_121_PLUS_AMT</v>
          </cell>
          <cell r="D198">
            <v>53353.64</v>
          </cell>
          <cell r="F198" t="str">
            <v>N</v>
          </cell>
        </row>
        <row r="199">
          <cell r="B199" t="str">
            <v>0508_DELQ_121_PLUS_CNT</v>
          </cell>
          <cell r="D199">
            <v>3</v>
          </cell>
          <cell r="F199" t="str">
            <v>N</v>
          </cell>
        </row>
        <row r="200">
          <cell r="B200" t="str">
            <v>0508_DELQ_31_60_AMT</v>
          </cell>
          <cell r="D200">
            <v>33482669.68</v>
          </cell>
          <cell r="F200" t="str">
            <v>N</v>
          </cell>
        </row>
        <row r="201">
          <cell r="B201" t="str">
            <v>0508_DELQ_31_60_CNT</v>
          </cell>
          <cell r="D201">
            <v>2147</v>
          </cell>
          <cell r="F201" t="str">
            <v>N</v>
          </cell>
        </row>
        <row r="202">
          <cell r="B202" t="str">
            <v>0508_DELQ_61_90_AMT</v>
          </cell>
          <cell r="D202">
            <v>8553636.9900000002</v>
          </cell>
          <cell r="F202" t="str">
            <v>N</v>
          </cell>
        </row>
        <row r="203">
          <cell r="B203" t="str">
            <v>0508_DELQ_61_90_CNT</v>
          </cell>
          <cell r="D203">
            <v>571</v>
          </cell>
          <cell r="F203" t="str">
            <v>N</v>
          </cell>
        </row>
        <row r="204">
          <cell r="B204" t="str">
            <v>0508_DELQ_91_120_AMT</v>
          </cell>
          <cell r="D204">
            <v>1591704.05</v>
          </cell>
          <cell r="F204" t="str">
            <v>N</v>
          </cell>
        </row>
        <row r="205">
          <cell r="B205" t="str">
            <v>0508_DELQ_91_120_CNT</v>
          </cell>
          <cell r="D205">
            <v>112</v>
          </cell>
          <cell r="F205" t="str">
            <v>N</v>
          </cell>
        </row>
        <row r="206">
          <cell r="B206" t="str">
            <v>0702_COLLATERAL_BALANCE</v>
          </cell>
          <cell r="D206">
            <v>1338271663.27</v>
          </cell>
          <cell r="F206" t="str">
            <v>N</v>
          </cell>
        </row>
        <row r="207">
          <cell r="B207" t="str">
            <v>0702_CURRENT_AMT</v>
          </cell>
          <cell r="D207">
            <v>0</v>
          </cell>
          <cell r="F207" t="str">
            <v>N</v>
          </cell>
        </row>
        <row r="208">
          <cell r="B208" t="str">
            <v>0702_CURRENT_CNT</v>
          </cell>
          <cell r="D208">
            <v>2593</v>
          </cell>
          <cell r="F208" t="str">
            <v>N</v>
          </cell>
        </row>
        <row r="209">
          <cell r="B209" t="str">
            <v>0702_DAILY_REMIT</v>
          </cell>
          <cell r="D209">
            <v>0</v>
          </cell>
          <cell r="F209" t="str">
            <v>N</v>
          </cell>
        </row>
        <row r="210">
          <cell r="B210" t="str">
            <v>0702_DELQ_121_PLUS_AMT</v>
          </cell>
          <cell r="D210">
            <v>0</v>
          </cell>
          <cell r="F210" t="str">
            <v>N</v>
          </cell>
        </row>
        <row r="211">
          <cell r="B211" t="str">
            <v>0702_DELQ_121_PLUS_CNT</v>
          </cell>
          <cell r="D211">
            <v>0</v>
          </cell>
          <cell r="F211" t="str">
            <v>N</v>
          </cell>
        </row>
        <row r="212">
          <cell r="B212" t="str">
            <v>0702_DELQ_31_60_AMT</v>
          </cell>
          <cell r="D212">
            <v>2878618.28</v>
          </cell>
          <cell r="F212" t="str">
            <v>N</v>
          </cell>
        </row>
        <row r="213">
          <cell r="B213" t="str">
            <v>0702_DELQ_31_60_CNT</v>
          </cell>
          <cell r="D213">
            <v>136</v>
          </cell>
          <cell r="F213" t="str">
            <v>N</v>
          </cell>
        </row>
        <row r="214">
          <cell r="B214" t="str">
            <v>0702_DELQ_61_90_AMT</v>
          </cell>
          <cell r="D214">
            <v>563811.03</v>
          </cell>
          <cell r="F214" t="str">
            <v>N</v>
          </cell>
        </row>
        <row r="215">
          <cell r="B215" t="str">
            <v>0702_DELQ_61_90_CNT</v>
          </cell>
          <cell r="D215">
            <v>28</v>
          </cell>
          <cell r="F215" t="str">
            <v>N</v>
          </cell>
        </row>
        <row r="216">
          <cell r="B216" t="str">
            <v>0702_DELQ_91_120_AMT</v>
          </cell>
          <cell r="D216">
            <v>27962.9</v>
          </cell>
          <cell r="F216" t="str">
            <v>N</v>
          </cell>
        </row>
        <row r="217">
          <cell r="B217" t="str">
            <v>0702_DELQ_91_120_CNT</v>
          </cell>
          <cell r="D217">
            <v>1</v>
          </cell>
          <cell r="F217" t="str">
            <v>N</v>
          </cell>
        </row>
        <row r="218">
          <cell r="B218" t="str">
            <v>0709_COLLATERAL_BALANCE</v>
          </cell>
          <cell r="D218">
            <v>0</v>
          </cell>
          <cell r="F218" t="str">
            <v>N</v>
          </cell>
        </row>
        <row r="219">
          <cell r="B219" t="str">
            <v>0709_CURRENT_AMT</v>
          </cell>
          <cell r="D219">
            <v>0</v>
          </cell>
          <cell r="F219" t="str">
            <v>N</v>
          </cell>
        </row>
        <row r="220">
          <cell r="B220" t="str">
            <v>0709_CURRENT_CNT</v>
          </cell>
          <cell r="D220">
            <v>0</v>
          </cell>
          <cell r="F220" t="str">
            <v>N</v>
          </cell>
        </row>
        <row r="221">
          <cell r="B221" t="str">
            <v>0709_DAILY_REMIT</v>
          </cell>
          <cell r="D221">
            <v>0</v>
          </cell>
          <cell r="F221" t="str">
            <v>N</v>
          </cell>
        </row>
        <row r="222">
          <cell r="B222" t="str">
            <v>0709_DELQ_121_PLUS_AMT</v>
          </cell>
          <cell r="D222">
            <v>0</v>
          </cell>
          <cell r="F222" t="str">
            <v>N</v>
          </cell>
        </row>
        <row r="223">
          <cell r="B223" t="str">
            <v>0709_DELQ_121_PLUS_CNT</v>
          </cell>
          <cell r="D223">
            <v>0</v>
          </cell>
          <cell r="F223" t="str">
            <v>N</v>
          </cell>
        </row>
        <row r="224">
          <cell r="B224" t="str">
            <v>0709_DELQ_31_60_AMT</v>
          </cell>
          <cell r="D224">
            <v>0</v>
          </cell>
          <cell r="F224" t="str">
            <v>N</v>
          </cell>
        </row>
        <row r="225">
          <cell r="B225" t="str">
            <v>0709_DELQ_31_60_CNT</v>
          </cell>
          <cell r="D225">
            <v>0</v>
          </cell>
          <cell r="F225" t="str">
            <v>N</v>
          </cell>
        </row>
        <row r="226">
          <cell r="B226" t="str">
            <v>0709_DELQ_61_90_AMT</v>
          </cell>
          <cell r="D226">
            <v>0</v>
          </cell>
          <cell r="F226" t="str">
            <v>N</v>
          </cell>
        </row>
        <row r="227">
          <cell r="B227" t="str">
            <v>0709_DELQ_61_90_CNT</v>
          </cell>
          <cell r="D227">
            <v>0</v>
          </cell>
          <cell r="F227" t="str">
            <v>N</v>
          </cell>
        </row>
        <row r="228">
          <cell r="B228" t="str">
            <v>0709_DELQ_91_120_AMT</v>
          </cell>
          <cell r="D228">
            <v>0</v>
          </cell>
          <cell r="F228" t="str">
            <v>N</v>
          </cell>
        </row>
        <row r="229">
          <cell r="B229" t="str">
            <v>0709_DELQ_91_120_CNT</v>
          </cell>
          <cell r="D229">
            <v>0</v>
          </cell>
          <cell r="F229" t="str">
            <v>N</v>
          </cell>
        </row>
        <row r="230">
          <cell r="B230" t="str">
            <v>0801_COLLATERAL_BALANCE</v>
          </cell>
          <cell r="D230">
            <v>0</v>
          </cell>
          <cell r="F230" t="str">
            <v>N</v>
          </cell>
        </row>
        <row r="231">
          <cell r="B231" t="str">
            <v>0801_CURRENT_AMT</v>
          </cell>
          <cell r="D231">
            <v>0</v>
          </cell>
          <cell r="F231" t="str">
            <v>N</v>
          </cell>
        </row>
        <row r="232">
          <cell r="B232" t="str">
            <v>0801_CURRENT_CNT</v>
          </cell>
          <cell r="D232">
            <v>0</v>
          </cell>
          <cell r="F232" t="str">
            <v>N</v>
          </cell>
        </row>
        <row r="233">
          <cell r="B233" t="str">
            <v>0801_DAILY_REMIT</v>
          </cell>
          <cell r="D233">
            <v>0</v>
          </cell>
          <cell r="F233" t="str">
            <v>N</v>
          </cell>
        </row>
        <row r="234">
          <cell r="B234" t="str">
            <v>0801_DELQ_121_PLUS_AMT</v>
          </cell>
          <cell r="D234">
            <v>0</v>
          </cell>
          <cell r="F234" t="str">
            <v>N</v>
          </cell>
        </row>
        <row r="235">
          <cell r="B235" t="str">
            <v>0801_DELQ_121_PLUS_CNT</v>
          </cell>
          <cell r="D235">
            <v>0</v>
          </cell>
          <cell r="F235" t="str">
            <v>N</v>
          </cell>
        </row>
        <row r="236">
          <cell r="B236" t="str">
            <v>0801_DELQ_31_60_AMT</v>
          </cell>
          <cell r="D236">
            <v>0</v>
          </cell>
          <cell r="F236" t="str">
            <v>N</v>
          </cell>
        </row>
        <row r="237">
          <cell r="B237" t="str">
            <v>0801_DELQ_31_60_CNT</v>
          </cell>
          <cell r="D237">
            <v>0</v>
          </cell>
          <cell r="F237" t="str">
            <v>N</v>
          </cell>
        </row>
        <row r="238">
          <cell r="B238" t="str">
            <v>0801_DELQ_61_90_AMT</v>
          </cell>
          <cell r="D238">
            <v>0</v>
          </cell>
          <cell r="F238" t="str">
            <v>N</v>
          </cell>
        </row>
        <row r="239">
          <cell r="B239" t="str">
            <v>0801_DELQ_61_90_CNT</v>
          </cell>
          <cell r="D239">
            <v>0</v>
          </cell>
          <cell r="F239" t="str">
            <v>N</v>
          </cell>
        </row>
        <row r="240">
          <cell r="B240" t="str">
            <v>0801_DELQ_91_120_AMT</v>
          </cell>
          <cell r="D240">
            <v>0</v>
          </cell>
          <cell r="F240" t="str">
            <v>N</v>
          </cell>
        </row>
        <row r="241">
          <cell r="B241" t="str">
            <v>0801_DELQ_91_120_CNT</v>
          </cell>
          <cell r="D241">
            <v>0</v>
          </cell>
          <cell r="F241" t="str">
            <v>N</v>
          </cell>
        </row>
        <row r="242">
          <cell r="B242" t="str">
            <v>0802_COLLATERAL_BALANCE</v>
          </cell>
          <cell r="D242">
            <v>0</v>
          </cell>
          <cell r="F242" t="str">
            <v>N</v>
          </cell>
        </row>
        <row r="243">
          <cell r="B243" t="str">
            <v>0802_CURRENT_AMT</v>
          </cell>
          <cell r="D243">
            <v>0</v>
          </cell>
          <cell r="F243" t="str">
            <v>N</v>
          </cell>
        </row>
        <row r="244">
          <cell r="B244" t="str">
            <v>0802_CURRENT_CNT</v>
          </cell>
          <cell r="D244">
            <v>0</v>
          </cell>
          <cell r="F244" t="str">
            <v>N</v>
          </cell>
        </row>
        <row r="245">
          <cell r="B245" t="str">
            <v>0802_DAILY_REMIT</v>
          </cell>
          <cell r="D245">
            <v>0</v>
          </cell>
          <cell r="F245" t="str">
            <v>N</v>
          </cell>
        </row>
        <row r="246">
          <cell r="B246" t="str">
            <v>0802_DELQ_121_PLUS_AMT</v>
          </cell>
          <cell r="D246">
            <v>0</v>
          </cell>
          <cell r="F246" t="str">
            <v>N</v>
          </cell>
        </row>
        <row r="247">
          <cell r="B247" t="str">
            <v>0802_DELQ_121_PLUS_CNT</v>
          </cell>
          <cell r="D247">
            <v>0</v>
          </cell>
          <cell r="F247" t="str">
            <v>N</v>
          </cell>
        </row>
        <row r="248">
          <cell r="B248" t="str">
            <v>0802_DELQ_31_60_AMT</v>
          </cell>
          <cell r="D248">
            <v>0</v>
          </cell>
          <cell r="F248" t="str">
            <v>N</v>
          </cell>
        </row>
        <row r="249">
          <cell r="B249" t="str">
            <v>0802_DELQ_31_60_CNT</v>
          </cell>
          <cell r="D249">
            <v>0</v>
          </cell>
          <cell r="F249" t="str">
            <v>N</v>
          </cell>
        </row>
        <row r="250">
          <cell r="B250" t="str">
            <v>0802_DELQ_61_90_AMT</v>
          </cell>
          <cell r="D250">
            <v>0</v>
          </cell>
          <cell r="F250" t="str">
            <v>N</v>
          </cell>
        </row>
        <row r="251">
          <cell r="B251" t="str">
            <v>0802_DELQ_61_90_CNT</v>
          </cell>
          <cell r="D251">
            <v>0</v>
          </cell>
          <cell r="F251" t="str">
            <v>N</v>
          </cell>
        </row>
        <row r="252">
          <cell r="B252" t="str">
            <v>0802_DELQ_91_120_AMT</v>
          </cell>
          <cell r="D252">
            <v>0</v>
          </cell>
          <cell r="F252" t="str">
            <v>N</v>
          </cell>
        </row>
        <row r="253">
          <cell r="B253" t="str">
            <v>0802_DELQ_91_120_CNT</v>
          </cell>
          <cell r="D253">
            <v>0</v>
          </cell>
          <cell r="F253" t="str">
            <v>N</v>
          </cell>
        </row>
        <row r="254">
          <cell r="B254" t="str">
            <v>0803_COLLATERAL_BALANCE</v>
          </cell>
          <cell r="D254">
            <v>0</v>
          </cell>
          <cell r="F254" t="str">
            <v>N</v>
          </cell>
        </row>
        <row r="255">
          <cell r="B255" t="str">
            <v>0803_CURRENT_AMT</v>
          </cell>
          <cell r="D255">
            <v>0</v>
          </cell>
          <cell r="F255" t="str">
            <v>N</v>
          </cell>
        </row>
        <row r="256">
          <cell r="B256" t="str">
            <v>0803_CURRENT_CNT</v>
          </cell>
          <cell r="D256">
            <v>0</v>
          </cell>
          <cell r="F256" t="str">
            <v>N</v>
          </cell>
        </row>
        <row r="257">
          <cell r="B257" t="str">
            <v>0803_DAILY_REMIT</v>
          </cell>
          <cell r="D257">
            <v>0</v>
          </cell>
          <cell r="F257" t="str">
            <v>N</v>
          </cell>
        </row>
        <row r="258">
          <cell r="B258" t="str">
            <v>0803_DELQ_121_PLUS_AMT</v>
          </cell>
          <cell r="D258">
            <v>0</v>
          </cell>
          <cell r="F258" t="str">
            <v>N</v>
          </cell>
        </row>
        <row r="259">
          <cell r="B259" t="str">
            <v>0803_DELQ_121_PLUS_CNT</v>
          </cell>
          <cell r="D259">
            <v>0</v>
          </cell>
          <cell r="F259" t="str">
            <v>N</v>
          </cell>
        </row>
        <row r="260">
          <cell r="B260" t="str">
            <v>0803_DELQ_31_60_AMT</v>
          </cell>
          <cell r="D260">
            <v>0</v>
          </cell>
          <cell r="F260" t="str">
            <v>N</v>
          </cell>
        </row>
        <row r="261">
          <cell r="B261" t="str">
            <v>0803_DELQ_31_60_CNT</v>
          </cell>
          <cell r="D261">
            <v>0</v>
          </cell>
          <cell r="F261" t="str">
            <v>N</v>
          </cell>
        </row>
        <row r="262">
          <cell r="B262" t="str">
            <v>0803_DELQ_61_90_AMT</v>
          </cell>
          <cell r="D262">
            <v>0</v>
          </cell>
          <cell r="F262" t="str">
            <v>N</v>
          </cell>
        </row>
        <row r="263">
          <cell r="B263" t="str">
            <v>0803_DELQ_61_90_CNT</v>
          </cell>
          <cell r="D263">
            <v>0</v>
          </cell>
          <cell r="F263" t="str">
            <v>N</v>
          </cell>
        </row>
        <row r="264">
          <cell r="B264" t="str">
            <v>0803_DELQ_91_120_AMT</v>
          </cell>
          <cell r="D264">
            <v>0</v>
          </cell>
          <cell r="F264" t="str">
            <v>N</v>
          </cell>
        </row>
        <row r="265">
          <cell r="B265" t="str">
            <v>0803_DELQ_91_120_CNT</v>
          </cell>
          <cell r="D265">
            <v>0</v>
          </cell>
          <cell r="F265" t="str">
            <v>N</v>
          </cell>
        </row>
        <row r="266">
          <cell r="B266" t="str">
            <v>0804_COLLATERAL_BALANCE</v>
          </cell>
          <cell r="D266">
            <v>0</v>
          </cell>
          <cell r="F266" t="str">
            <v>N</v>
          </cell>
        </row>
        <row r="267">
          <cell r="B267" t="str">
            <v>0804_CURRENT_AMT</v>
          </cell>
          <cell r="D267">
            <v>0</v>
          </cell>
          <cell r="F267" t="str">
            <v>N</v>
          </cell>
        </row>
        <row r="268">
          <cell r="B268" t="str">
            <v>0804_CURRENT_CNT</v>
          </cell>
          <cell r="D268">
            <v>0</v>
          </cell>
          <cell r="F268" t="str">
            <v>N</v>
          </cell>
        </row>
        <row r="269">
          <cell r="B269" t="str">
            <v>0804_DAILY_REMIT</v>
          </cell>
          <cell r="D269">
            <v>0</v>
          </cell>
          <cell r="F269" t="str">
            <v>N</v>
          </cell>
        </row>
        <row r="270">
          <cell r="B270" t="str">
            <v>0804_DELQ_121_PLUS_AMT</v>
          </cell>
          <cell r="D270">
            <v>0</v>
          </cell>
          <cell r="F270" t="str">
            <v>N</v>
          </cell>
        </row>
        <row r="271">
          <cell r="B271" t="str">
            <v>0804_DELQ_121_PLUS_CNT</v>
          </cell>
          <cell r="D271">
            <v>0</v>
          </cell>
          <cell r="F271" t="str">
            <v>N</v>
          </cell>
        </row>
        <row r="272">
          <cell r="B272" t="str">
            <v>0804_DELQ_31_60_AMT</v>
          </cell>
          <cell r="D272">
            <v>0</v>
          </cell>
          <cell r="F272" t="str">
            <v>N</v>
          </cell>
        </row>
        <row r="273">
          <cell r="B273" t="str">
            <v>0804_DELQ_31_60_CNT</v>
          </cell>
          <cell r="D273">
            <v>0</v>
          </cell>
          <cell r="F273" t="str">
            <v>N</v>
          </cell>
        </row>
        <row r="274">
          <cell r="B274" t="str">
            <v>0804_DELQ_61_90_AMT</v>
          </cell>
          <cell r="D274">
            <v>0</v>
          </cell>
          <cell r="F274" t="str">
            <v>N</v>
          </cell>
        </row>
        <row r="275">
          <cell r="B275" t="str">
            <v>0804_DELQ_61_90_CNT</v>
          </cell>
          <cell r="D275">
            <v>0</v>
          </cell>
          <cell r="F275" t="str">
            <v>N</v>
          </cell>
        </row>
        <row r="276">
          <cell r="B276" t="str">
            <v>0804_DELQ_91_120_AMT</v>
          </cell>
          <cell r="D276">
            <v>0</v>
          </cell>
          <cell r="F276" t="str">
            <v>N</v>
          </cell>
        </row>
        <row r="277">
          <cell r="B277" t="str">
            <v>0804_DELQ_91_120_CNT</v>
          </cell>
          <cell r="D277">
            <v>0</v>
          </cell>
          <cell r="F277" t="str">
            <v>N</v>
          </cell>
        </row>
        <row r="278">
          <cell r="B278" t="str">
            <v>0805_COLLATERAL_BALANCE</v>
          </cell>
          <cell r="D278">
            <v>0</v>
          </cell>
          <cell r="F278" t="str">
            <v>N</v>
          </cell>
        </row>
        <row r="279">
          <cell r="B279" t="str">
            <v>0805_CURRENT_AMT</v>
          </cell>
          <cell r="D279">
            <v>0</v>
          </cell>
          <cell r="F279" t="str">
            <v>N</v>
          </cell>
        </row>
        <row r="280">
          <cell r="B280" t="str">
            <v>0805_CURRENT_CNT</v>
          </cell>
          <cell r="D280">
            <v>0</v>
          </cell>
          <cell r="F280" t="str">
            <v>N</v>
          </cell>
        </row>
        <row r="281">
          <cell r="B281" t="str">
            <v>0805_DAILY_REMIT</v>
          </cell>
          <cell r="D281">
            <v>0</v>
          </cell>
          <cell r="F281" t="str">
            <v>N</v>
          </cell>
        </row>
        <row r="282">
          <cell r="B282" t="str">
            <v>0805_DELQ_121_PLUS_AMT</v>
          </cell>
          <cell r="D282">
            <v>0</v>
          </cell>
          <cell r="F282" t="str">
            <v>N</v>
          </cell>
        </row>
        <row r="283">
          <cell r="B283" t="str">
            <v>0805_DELQ_121_PLUS_CNT</v>
          </cell>
          <cell r="D283">
            <v>0</v>
          </cell>
          <cell r="F283" t="str">
            <v>N</v>
          </cell>
        </row>
        <row r="284">
          <cell r="B284" t="str">
            <v>0805_DELQ_31_60_AMT</v>
          </cell>
          <cell r="D284">
            <v>0</v>
          </cell>
          <cell r="F284" t="str">
            <v>N</v>
          </cell>
        </row>
        <row r="285">
          <cell r="B285" t="str">
            <v>0805_DELQ_31_60_CNT</v>
          </cell>
          <cell r="D285">
            <v>0</v>
          </cell>
          <cell r="F285" t="str">
            <v>N</v>
          </cell>
        </row>
        <row r="286">
          <cell r="B286" t="str">
            <v>0805_DELQ_61_90_AMT</v>
          </cell>
          <cell r="D286">
            <v>0</v>
          </cell>
          <cell r="F286" t="str">
            <v>N</v>
          </cell>
        </row>
        <row r="287">
          <cell r="B287" t="str">
            <v>0805_DELQ_61_90_CNT</v>
          </cell>
          <cell r="D287">
            <v>0</v>
          </cell>
          <cell r="F287" t="str">
            <v>N</v>
          </cell>
        </row>
        <row r="288">
          <cell r="B288" t="str">
            <v>0805_DELQ_91_120_AMT</v>
          </cell>
          <cell r="D288">
            <v>0</v>
          </cell>
          <cell r="F288" t="str">
            <v>N</v>
          </cell>
        </row>
        <row r="289">
          <cell r="B289" t="str">
            <v>0805_DELQ_91_120_CNT</v>
          </cell>
          <cell r="D289">
            <v>0</v>
          </cell>
          <cell r="F289" t="str">
            <v>N</v>
          </cell>
        </row>
        <row r="290">
          <cell r="B290" t="str">
            <v>0807_COLLATERAL_BALANCE</v>
          </cell>
          <cell r="D290">
            <v>0</v>
          </cell>
          <cell r="F290" t="str">
            <v>N</v>
          </cell>
        </row>
        <row r="291">
          <cell r="B291" t="str">
            <v>0807_CURRENT_AMT</v>
          </cell>
          <cell r="D291">
            <v>0</v>
          </cell>
          <cell r="F291" t="str">
            <v>N</v>
          </cell>
        </row>
        <row r="292">
          <cell r="B292" t="str">
            <v>0807_CURRENT_CNT</v>
          </cell>
          <cell r="D292">
            <v>0</v>
          </cell>
          <cell r="F292" t="str">
            <v>N</v>
          </cell>
        </row>
        <row r="293">
          <cell r="B293" t="str">
            <v>0807_DAILY_REMIT</v>
          </cell>
          <cell r="D293">
            <v>0</v>
          </cell>
          <cell r="F293" t="str">
            <v>N</v>
          </cell>
        </row>
        <row r="294">
          <cell r="B294" t="str">
            <v>0807_DELQ_121_PLUS_AMT</v>
          </cell>
          <cell r="D294">
            <v>0</v>
          </cell>
          <cell r="F294" t="str">
            <v>N</v>
          </cell>
        </row>
        <row r="295">
          <cell r="B295" t="str">
            <v>0807_DELQ_121_PLUS_CNT</v>
          </cell>
          <cell r="D295">
            <v>0</v>
          </cell>
          <cell r="F295" t="str">
            <v>N</v>
          </cell>
        </row>
        <row r="296">
          <cell r="B296" t="str">
            <v>0807_DELQ_31_60_AMT</v>
          </cell>
          <cell r="D296">
            <v>0</v>
          </cell>
          <cell r="F296" t="str">
            <v>N</v>
          </cell>
        </row>
        <row r="297">
          <cell r="B297" t="str">
            <v>0807_DELQ_31_60_CNT</v>
          </cell>
          <cell r="D297">
            <v>0</v>
          </cell>
          <cell r="F297" t="str">
            <v>N</v>
          </cell>
        </row>
        <row r="298">
          <cell r="B298" t="str">
            <v>0807_DELQ_61_90_AMT</v>
          </cell>
          <cell r="D298">
            <v>0</v>
          </cell>
          <cell r="F298" t="str">
            <v>N</v>
          </cell>
        </row>
        <row r="299">
          <cell r="B299" t="str">
            <v>0807_DELQ_61_90_CNT</v>
          </cell>
          <cell r="D299">
            <v>0</v>
          </cell>
          <cell r="F299" t="str">
            <v>N</v>
          </cell>
        </row>
        <row r="300">
          <cell r="B300" t="str">
            <v>0807_DELQ_91_120_AMT</v>
          </cell>
          <cell r="D300">
            <v>0</v>
          </cell>
          <cell r="F300" t="str">
            <v>N</v>
          </cell>
        </row>
        <row r="301">
          <cell r="B301" t="str">
            <v>0807_DELQ_91_120_CNT</v>
          </cell>
          <cell r="D301">
            <v>0</v>
          </cell>
          <cell r="F301" t="str">
            <v>N</v>
          </cell>
        </row>
        <row r="302">
          <cell r="B302" t="str">
            <v>0809_COLLATERAL_BALANCE</v>
          </cell>
          <cell r="D302">
            <v>4821837.59</v>
          </cell>
          <cell r="F302" t="str">
            <v>N</v>
          </cell>
        </row>
        <row r="303">
          <cell r="B303" t="str">
            <v>0809_CURRENT_AMT</v>
          </cell>
          <cell r="D303">
            <v>0</v>
          </cell>
          <cell r="F303" t="str">
            <v>N</v>
          </cell>
        </row>
        <row r="304">
          <cell r="B304" t="str">
            <v>0809_CURRENT_CNT</v>
          </cell>
          <cell r="D304">
            <v>433</v>
          </cell>
          <cell r="F304" t="str">
            <v>N</v>
          </cell>
        </row>
        <row r="305">
          <cell r="B305" t="str">
            <v>0809_DAILY_REMIT</v>
          </cell>
          <cell r="D305">
            <v>0</v>
          </cell>
          <cell r="F305" t="str">
            <v>N</v>
          </cell>
        </row>
        <row r="306">
          <cell r="B306" t="str">
            <v>0809_DELQ_121_PLUS_AMT</v>
          </cell>
          <cell r="D306">
            <v>0</v>
          </cell>
          <cell r="F306" t="str">
            <v>N</v>
          </cell>
        </row>
        <row r="307">
          <cell r="B307" t="str">
            <v>0809_DELQ_121_PLUS_CNT</v>
          </cell>
          <cell r="D307">
            <v>0</v>
          </cell>
          <cell r="F307" t="str">
            <v>N</v>
          </cell>
        </row>
        <row r="308">
          <cell r="B308" t="str">
            <v>0809_DELQ_31_60_AMT</v>
          </cell>
          <cell r="D308">
            <v>705806.6</v>
          </cell>
          <cell r="F308" t="str">
            <v>N</v>
          </cell>
        </row>
        <row r="309">
          <cell r="B309" t="str">
            <v>0809_DELQ_31_60_CNT</v>
          </cell>
          <cell r="D309">
            <v>191</v>
          </cell>
          <cell r="F309" t="str">
            <v>N</v>
          </cell>
        </row>
        <row r="310">
          <cell r="B310" t="str">
            <v>0809_DELQ_61_90_AMT</v>
          </cell>
          <cell r="D310">
            <v>240090.21</v>
          </cell>
          <cell r="F310" t="str">
            <v>N</v>
          </cell>
        </row>
        <row r="311">
          <cell r="B311" t="str">
            <v>0809_DELQ_61_90_CNT</v>
          </cell>
          <cell r="D311">
            <v>79</v>
          </cell>
          <cell r="F311" t="str">
            <v>N</v>
          </cell>
        </row>
        <row r="312">
          <cell r="B312" t="str">
            <v>0809_DELQ_91_120_AMT</v>
          </cell>
          <cell r="D312">
            <v>33140.730000000003</v>
          </cell>
          <cell r="F312" t="str">
            <v>N</v>
          </cell>
        </row>
        <row r="313">
          <cell r="B313" t="str">
            <v>0809_DELQ_91_120_CNT</v>
          </cell>
          <cell r="D313">
            <v>21</v>
          </cell>
          <cell r="F313" t="str">
            <v>N</v>
          </cell>
        </row>
        <row r="314">
          <cell r="B314" t="str">
            <v>0900_COLLATERAL_BALANCE</v>
          </cell>
          <cell r="D314">
            <v>0</v>
          </cell>
          <cell r="F314" t="str">
            <v>N</v>
          </cell>
        </row>
        <row r="315">
          <cell r="B315" t="str">
            <v>0900_CURRENT_AMT</v>
          </cell>
          <cell r="D315">
            <v>0</v>
          </cell>
          <cell r="F315" t="str">
            <v>N</v>
          </cell>
        </row>
        <row r="316">
          <cell r="B316" t="str">
            <v>0900_CURRENT_CNT</v>
          </cell>
          <cell r="D316">
            <v>0</v>
          </cell>
          <cell r="F316" t="str">
            <v>N</v>
          </cell>
        </row>
        <row r="317">
          <cell r="B317" t="str">
            <v>0900_DAILY_REMIT</v>
          </cell>
          <cell r="D317">
            <v>0</v>
          </cell>
          <cell r="F317" t="str">
            <v>N</v>
          </cell>
        </row>
        <row r="318">
          <cell r="B318" t="str">
            <v>0900_DELQ_121_PLUS_AMT</v>
          </cell>
          <cell r="D318">
            <v>0</v>
          </cell>
          <cell r="F318" t="str">
            <v>N</v>
          </cell>
        </row>
        <row r="319">
          <cell r="B319" t="str">
            <v>0900_DELQ_121_PLUS_CNT</v>
          </cell>
          <cell r="D319">
            <v>0</v>
          </cell>
          <cell r="F319" t="str">
            <v>N</v>
          </cell>
        </row>
        <row r="320">
          <cell r="B320" t="str">
            <v>0900_DELQ_31_60_AMT</v>
          </cell>
          <cell r="D320">
            <v>0</v>
          </cell>
          <cell r="F320" t="str">
            <v>N</v>
          </cell>
        </row>
        <row r="321">
          <cell r="B321" t="str">
            <v>0900_DELQ_31_60_CNT</v>
          </cell>
          <cell r="D321">
            <v>0</v>
          </cell>
          <cell r="F321" t="str">
            <v>N</v>
          </cell>
        </row>
        <row r="322">
          <cell r="B322" t="str">
            <v>0900_DELQ_61_90_AMT</v>
          </cell>
          <cell r="D322">
            <v>0</v>
          </cell>
          <cell r="F322" t="str">
            <v>N</v>
          </cell>
        </row>
        <row r="323">
          <cell r="B323" t="str">
            <v>0900_DELQ_61_90_CNT</v>
          </cell>
          <cell r="D323">
            <v>0</v>
          </cell>
          <cell r="F323" t="str">
            <v>N</v>
          </cell>
        </row>
        <row r="324">
          <cell r="B324" t="str">
            <v>0900_DELQ_91_120_AMT</v>
          </cell>
          <cell r="D324">
            <v>0</v>
          </cell>
          <cell r="F324" t="str">
            <v>N</v>
          </cell>
        </row>
        <row r="325">
          <cell r="B325" t="str">
            <v>0900_DELQ_91_120_CNT</v>
          </cell>
          <cell r="D325">
            <v>0</v>
          </cell>
          <cell r="F325" t="str">
            <v>N</v>
          </cell>
        </row>
        <row r="326">
          <cell r="B326" t="str">
            <v>0904_COLLATERAL_BALANCE</v>
          </cell>
          <cell r="D326">
            <v>384976443.81999999</v>
          </cell>
          <cell r="F326" t="str">
            <v>N</v>
          </cell>
        </row>
        <row r="327">
          <cell r="B327" t="str">
            <v>0904_CURRENT_AMT</v>
          </cell>
          <cell r="D327">
            <v>0</v>
          </cell>
          <cell r="F327" t="str">
            <v>N</v>
          </cell>
        </row>
        <row r="328">
          <cell r="B328" t="str">
            <v>0904_CURRENT_CNT</v>
          </cell>
          <cell r="D328">
            <v>1612</v>
          </cell>
          <cell r="F328" t="str">
            <v>N</v>
          </cell>
        </row>
        <row r="329">
          <cell r="B329" t="str">
            <v>0904_DAILY_REMIT</v>
          </cell>
          <cell r="D329">
            <v>0</v>
          </cell>
          <cell r="F329" t="str">
            <v>N</v>
          </cell>
        </row>
        <row r="330">
          <cell r="B330" t="str">
            <v>0904_DELQ_121_PLUS_AMT</v>
          </cell>
          <cell r="D330">
            <v>0</v>
          </cell>
          <cell r="F330" t="str">
            <v>N</v>
          </cell>
        </row>
        <row r="331">
          <cell r="B331" t="str">
            <v>0904_DELQ_121_PLUS_CNT</v>
          </cell>
          <cell r="D331">
            <v>0</v>
          </cell>
          <cell r="F331" t="str">
            <v>N</v>
          </cell>
        </row>
        <row r="332">
          <cell r="B332" t="str">
            <v>0904_DELQ_31_60_AMT</v>
          </cell>
          <cell r="D332">
            <v>3128448.26</v>
          </cell>
          <cell r="F332" t="str">
            <v>N</v>
          </cell>
        </row>
        <row r="333">
          <cell r="B333" t="str">
            <v>0904_DELQ_31_60_CNT</v>
          </cell>
          <cell r="D333">
            <v>183</v>
          </cell>
          <cell r="F333" t="str">
            <v>N</v>
          </cell>
        </row>
        <row r="334">
          <cell r="B334" t="str">
            <v>0904_DELQ_61_90_AMT</v>
          </cell>
          <cell r="D334">
            <v>593999.54</v>
          </cell>
          <cell r="F334" t="str">
            <v>N</v>
          </cell>
        </row>
        <row r="335">
          <cell r="B335" t="str">
            <v>0904_DELQ_61_90_CNT</v>
          </cell>
          <cell r="D335">
            <v>35</v>
          </cell>
          <cell r="F335" t="str">
            <v>N</v>
          </cell>
        </row>
        <row r="336">
          <cell r="B336" t="str">
            <v>0904_DELQ_91_120_AMT</v>
          </cell>
          <cell r="D336">
            <v>84563.71</v>
          </cell>
          <cell r="F336" t="str">
            <v>N</v>
          </cell>
        </row>
        <row r="337">
          <cell r="B337" t="str">
            <v>0904_DELQ_91_120_CNT</v>
          </cell>
          <cell r="D337">
            <v>5</v>
          </cell>
          <cell r="F337" t="str">
            <v>N</v>
          </cell>
        </row>
        <row r="338">
          <cell r="B338" t="str">
            <v>0905_COLLATERAL_BALANCE</v>
          </cell>
          <cell r="D338">
            <v>319247805.75</v>
          </cell>
          <cell r="F338" t="str">
            <v>N</v>
          </cell>
        </row>
        <row r="339">
          <cell r="B339" t="str">
            <v>0905_CURRENT_AMT</v>
          </cell>
          <cell r="D339">
            <v>0</v>
          </cell>
          <cell r="F339" t="str">
            <v>N</v>
          </cell>
        </row>
        <row r="340">
          <cell r="B340" t="str">
            <v>0905_CURRENT_CNT</v>
          </cell>
          <cell r="D340">
            <v>4395</v>
          </cell>
          <cell r="F340" t="str">
            <v>N</v>
          </cell>
        </row>
        <row r="341">
          <cell r="B341" t="str">
            <v>0905_DAILY_REMIT</v>
          </cell>
          <cell r="D341">
            <v>0</v>
          </cell>
          <cell r="F341" t="str">
            <v>N</v>
          </cell>
        </row>
        <row r="342">
          <cell r="B342" t="str">
            <v>0905_DELQ_121_PLUS_AMT</v>
          </cell>
          <cell r="D342">
            <v>0</v>
          </cell>
          <cell r="F342" t="str">
            <v>N</v>
          </cell>
        </row>
        <row r="343">
          <cell r="B343" t="str">
            <v>0905_DELQ_121_PLUS_CNT</v>
          </cell>
          <cell r="D343">
            <v>0</v>
          </cell>
          <cell r="F343" t="str">
            <v>N</v>
          </cell>
        </row>
        <row r="344">
          <cell r="B344" t="str">
            <v>0905_DELQ_31_60_AMT</v>
          </cell>
          <cell r="D344">
            <v>18491202.460000001</v>
          </cell>
          <cell r="F344" t="str">
            <v>N</v>
          </cell>
        </row>
        <row r="345">
          <cell r="B345" t="str">
            <v>0905_DELQ_31_60_CNT</v>
          </cell>
          <cell r="D345">
            <v>1074</v>
          </cell>
          <cell r="F345" t="str">
            <v>N</v>
          </cell>
        </row>
        <row r="346">
          <cell r="B346" t="str">
            <v>0905_DELQ_61_90_AMT</v>
          </cell>
          <cell r="D346">
            <v>4145772.17</v>
          </cell>
          <cell r="F346" t="str">
            <v>N</v>
          </cell>
        </row>
        <row r="347">
          <cell r="B347" t="str">
            <v>0905_DELQ_61_90_CNT</v>
          </cell>
          <cell r="D347">
            <v>253</v>
          </cell>
          <cell r="F347" t="str">
            <v>N</v>
          </cell>
        </row>
        <row r="348">
          <cell r="B348" t="str">
            <v>0905_DELQ_91_120_AMT</v>
          </cell>
          <cell r="D348">
            <v>987933.05</v>
          </cell>
          <cell r="F348" t="str">
            <v>N</v>
          </cell>
        </row>
        <row r="349">
          <cell r="B349" t="str">
            <v>0905_DELQ_91_120_CNT</v>
          </cell>
          <cell r="D349">
            <v>56</v>
          </cell>
          <cell r="F349" t="str">
            <v>N</v>
          </cell>
        </row>
        <row r="350">
          <cell r="B350" t="str">
            <v>0907_COLLATERAL_BALANCE</v>
          </cell>
          <cell r="D350">
            <v>38412645.630000003</v>
          </cell>
          <cell r="F350" t="str">
            <v>N</v>
          </cell>
        </row>
        <row r="351">
          <cell r="B351" t="str">
            <v>0907_CURRENT_AMT</v>
          </cell>
          <cell r="D351">
            <v>0</v>
          </cell>
          <cell r="F351" t="str">
            <v>N</v>
          </cell>
        </row>
        <row r="352">
          <cell r="B352" t="str">
            <v>0907_CURRENT_CNT</v>
          </cell>
          <cell r="D352">
            <v>1845</v>
          </cell>
          <cell r="F352" t="str">
            <v>N</v>
          </cell>
        </row>
        <row r="353">
          <cell r="B353" t="str">
            <v>0907_DAILY_REMIT</v>
          </cell>
          <cell r="D353">
            <v>0</v>
          </cell>
          <cell r="F353" t="str">
            <v>N</v>
          </cell>
        </row>
        <row r="354">
          <cell r="B354" t="str">
            <v>0907_DELQ_121_PLUS_AMT</v>
          </cell>
          <cell r="D354">
            <v>0</v>
          </cell>
          <cell r="F354" t="str">
            <v>N</v>
          </cell>
        </row>
        <row r="355">
          <cell r="B355" t="str">
            <v>0907_DELQ_121_PLUS_CNT</v>
          </cell>
          <cell r="D355">
            <v>0</v>
          </cell>
          <cell r="F355" t="str">
            <v>N</v>
          </cell>
        </row>
        <row r="356">
          <cell r="B356" t="str">
            <v>0907_DELQ_31_60_AMT</v>
          </cell>
          <cell r="D356">
            <v>967769.59</v>
          </cell>
          <cell r="F356" t="str">
            <v>N</v>
          </cell>
        </row>
        <row r="357">
          <cell r="B357" t="str">
            <v>0907_DELQ_31_60_CNT</v>
          </cell>
          <cell r="D357">
            <v>326</v>
          </cell>
          <cell r="F357" t="str">
            <v>N</v>
          </cell>
        </row>
        <row r="358">
          <cell r="B358" t="str">
            <v>0907_DELQ_61_90_AMT</v>
          </cell>
          <cell r="D358">
            <v>260585.37</v>
          </cell>
          <cell r="F358" t="str">
            <v>N</v>
          </cell>
        </row>
        <row r="359">
          <cell r="B359" t="str">
            <v>0907_DELQ_61_90_CNT</v>
          </cell>
          <cell r="D359">
            <v>90</v>
          </cell>
          <cell r="F359" t="str">
            <v>N</v>
          </cell>
        </row>
        <row r="360">
          <cell r="B360" t="str">
            <v>0907_DELQ_91_120_AMT</v>
          </cell>
          <cell r="D360">
            <v>65809.47</v>
          </cell>
          <cell r="F360" t="str">
            <v>N</v>
          </cell>
        </row>
        <row r="361">
          <cell r="B361" t="str">
            <v>0907_DELQ_91_120_CNT</v>
          </cell>
          <cell r="D361">
            <v>35</v>
          </cell>
          <cell r="F361" t="str">
            <v>N</v>
          </cell>
        </row>
        <row r="362">
          <cell r="B362" t="str">
            <v>0911_COLLATERAL_BALANCE</v>
          </cell>
          <cell r="D362">
            <v>29313725.079999998</v>
          </cell>
          <cell r="F362" t="str">
            <v>N</v>
          </cell>
        </row>
        <row r="363">
          <cell r="B363" t="str">
            <v>0911_CURRENT_AMT</v>
          </cell>
          <cell r="D363">
            <v>0</v>
          </cell>
          <cell r="F363" t="str">
            <v>N</v>
          </cell>
        </row>
        <row r="364">
          <cell r="B364" t="str">
            <v>0911_CURRENT_CNT</v>
          </cell>
          <cell r="D364">
            <v>1385</v>
          </cell>
          <cell r="F364" t="str">
            <v>N</v>
          </cell>
        </row>
        <row r="365">
          <cell r="B365" t="str">
            <v>0911_DAILY_REMIT</v>
          </cell>
          <cell r="D365">
            <v>0</v>
          </cell>
          <cell r="F365" t="str">
            <v>N</v>
          </cell>
        </row>
        <row r="366">
          <cell r="B366" t="str">
            <v>0911_DELQ_121_PLUS_AMT</v>
          </cell>
          <cell r="D366">
            <v>0</v>
          </cell>
          <cell r="F366" t="str">
            <v>N</v>
          </cell>
        </row>
        <row r="367">
          <cell r="B367" t="str">
            <v>0911_DELQ_121_PLUS_CNT</v>
          </cell>
          <cell r="D367">
            <v>0</v>
          </cell>
          <cell r="F367" t="str">
            <v>N</v>
          </cell>
        </row>
        <row r="368">
          <cell r="B368" t="str">
            <v>0911_DELQ_31_60_AMT</v>
          </cell>
          <cell r="D368">
            <v>3099102.22</v>
          </cell>
          <cell r="F368" t="str">
            <v>N</v>
          </cell>
        </row>
        <row r="369">
          <cell r="B369" t="str">
            <v>0911_DELQ_31_60_CNT</v>
          </cell>
          <cell r="D369">
            <v>451</v>
          </cell>
          <cell r="F369" t="str">
            <v>N</v>
          </cell>
        </row>
        <row r="370">
          <cell r="B370" t="str">
            <v>0911_DELQ_61_90_AMT</v>
          </cell>
          <cell r="D370">
            <v>750344.77</v>
          </cell>
          <cell r="F370" t="str">
            <v>N</v>
          </cell>
        </row>
        <row r="371">
          <cell r="B371" t="str">
            <v>0911_DELQ_61_90_CNT</v>
          </cell>
          <cell r="D371">
            <v>116</v>
          </cell>
          <cell r="F371" t="str">
            <v>N</v>
          </cell>
        </row>
        <row r="372">
          <cell r="B372" t="str">
            <v>0911_DELQ_91_120_AMT</v>
          </cell>
          <cell r="D372">
            <v>147489.87</v>
          </cell>
          <cell r="F372" t="str">
            <v>N</v>
          </cell>
        </row>
        <row r="373">
          <cell r="B373" t="str">
            <v>0911_DELQ_91_120_CNT</v>
          </cell>
          <cell r="D373">
            <v>21</v>
          </cell>
          <cell r="F373" t="str">
            <v>N</v>
          </cell>
        </row>
        <row r="374">
          <cell r="B374" t="str">
            <v>0912_COLLATERAL_BALANCE</v>
          </cell>
          <cell r="D374">
            <v>1551899131.8499999</v>
          </cell>
          <cell r="F374" t="str">
            <v>N</v>
          </cell>
        </row>
        <row r="375">
          <cell r="B375" t="str">
            <v>0912_CURRENT_AMT</v>
          </cell>
          <cell r="D375">
            <v>0</v>
          </cell>
          <cell r="F375" t="str">
            <v>N</v>
          </cell>
        </row>
        <row r="376">
          <cell r="B376" t="str">
            <v>0912_CURRENT_CNT</v>
          </cell>
          <cell r="D376">
            <v>5431</v>
          </cell>
          <cell r="F376" t="str">
            <v>N</v>
          </cell>
        </row>
        <row r="377">
          <cell r="B377" t="str">
            <v>0912_DAILY_REMIT</v>
          </cell>
          <cell r="D377">
            <v>0</v>
          </cell>
          <cell r="F377" t="str">
            <v>N</v>
          </cell>
        </row>
        <row r="378">
          <cell r="B378" t="str">
            <v>0912_DELQ_121_PLUS_AMT</v>
          </cell>
          <cell r="D378">
            <v>0</v>
          </cell>
          <cell r="F378" t="str">
            <v>N</v>
          </cell>
        </row>
        <row r="379">
          <cell r="B379" t="str">
            <v>0912_DELQ_121_PLUS_CNT</v>
          </cell>
          <cell r="D379">
            <v>0</v>
          </cell>
          <cell r="F379" t="str">
            <v>N</v>
          </cell>
        </row>
        <row r="380">
          <cell r="B380" t="str">
            <v>0912_DELQ_31_60_AMT</v>
          </cell>
          <cell r="D380">
            <v>12978060.73</v>
          </cell>
          <cell r="F380" t="str">
            <v>N</v>
          </cell>
        </row>
        <row r="381">
          <cell r="B381" t="str">
            <v>0912_DELQ_31_60_CNT</v>
          </cell>
          <cell r="D381">
            <v>633</v>
          </cell>
          <cell r="F381" t="str">
            <v>N</v>
          </cell>
        </row>
        <row r="382">
          <cell r="B382" t="str">
            <v>0912_DELQ_61_90_AMT</v>
          </cell>
          <cell r="D382">
            <v>3599830.09</v>
          </cell>
          <cell r="F382" t="str">
            <v>N</v>
          </cell>
        </row>
        <row r="383">
          <cell r="B383" t="str">
            <v>0912_DELQ_61_90_CNT</v>
          </cell>
          <cell r="D383">
            <v>172</v>
          </cell>
          <cell r="F383" t="str">
            <v>N</v>
          </cell>
        </row>
        <row r="384">
          <cell r="B384" t="str">
            <v>0912_DELQ_91_120_AMT</v>
          </cell>
          <cell r="D384">
            <v>498334.32</v>
          </cell>
          <cell r="F384" t="str">
            <v>N</v>
          </cell>
        </row>
        <row r="385">
          <cell r="B385" t="str">
            <v>0912_DELQ_91_120_CNT</v>
          </cell>
          <cell r="D385">
            <v>27</v>
          </cell>
          <cell r="F385" t="str">
            <v>N</v>
          </cell>
        </row>
        <row r="386">
          <cell r="B386" t="str">
            <v>0913_COLLATERAL_BALANCE</v>
          </cell>
          <cell r="D386">
            <v>72954226.969999999</v>
          </cell>
          <cell r="F386" t="str">
            <v>N</v>
          </cell>
        </row>
        <row r="387">
          <cell r="B387" t="str">
            <v>0913_CURRENT_AMT</v>
          </cell>
          <cell r="D387">
            <v>0</v>
          </cell>
          <cell r="F387" t="str">
            <v>N</v>
          </cell>
        </row>
        <row r="388">
          <cell r="B388" t="str">
            <v>0913_CURRENT_CNT</v>
          </cell>
          <cell r="D388">
            <v>1386</v>
          </cell>
          <cell r="F388" t="str">
            <v>N</v>
          </cell>
        </row>
        <row r="389">
          <cell r="B389" t="str">
            <v>0913_DAILY_REMIT</v>
          </cell>
          <cell r="D389">
            <v>0</v>
          </cell>
          <cell r="F389" t="str">
            <v>N</v>
          </cell>
        </row>
        <row r="390">
          <cell r="B390" t="str">
            <v>0913_DELQ_121_PLUS_AMT</v>
          </cell>
          <cell r="D390">
            <v>0</v>
          </cell>
          <cell r="F390" t="str">
            <v>N</v>
          </cell>
        </row>
        <row r="391">
          <cell r="B391" t="str">
            <v>0913_DELQ_121_PLUS_CNT</v>
          </cell>
          <cell r="D391">
            <v>0</v>
          </cell>
          <cell r="F391" t="str">
            <v>N</v>
          </cell>
        </row>
        <row r="392">
          <cell r="B392" t="str">
            <v>0913_DELQ_31_60_AMT</v>
          </cell>
          <cell r="D392">
            <v>1370808.06</v>
          </cell>
          <cell r="F392" t="str">
            <v>N</v>
          </cell>
        </row>
        <row r="393">
          <cell r="B393" t="str">
            <v>0913_DELQ_31_60_CNT</v>
          </cell>
          <cell r="D393">
            <v>261</v>
          </cell>
          <cell r="F393" t="str">
            <v>N</v>
          </cell>
        </row>
        <row r="394">
          <cell r="B394" t="str">
            <v>0913_DELQ_61_90_AMT</v>
          </cell>
          <cell r="D394">
            <v>286057.86</v>
          </cell>
          <cell r="F394" t="str">
            <v>N</v>
          </cell>
        </row>
        <row r="395">
          <cell r="B395" t="str">
            <v>0913_DELQ_61_90_CNT</v>
          </cell>
          <cell r="D395">
            <v>68</v>
          </cell>
          <cell r="F395" t="str">
            <v>N</v>
          </cell>
        </row>
        <row r="396">
          <cell r="B396" t="str">
            <v>0913_DELQ_91_120_AMT</v>
          </cell>
          <cell r="D396">
            <v>50286.09</v>
          </cell>
          <cell r="F396" t="str">
            <v>N</v>
          </cell>
        </row>
        <row r="397">
          <cell r="B397" t="str">
            <v>0913_DELQ_91_120_CNT</v>
          </cell>
          <cell r="D397">
            <v>19</v>
          </cell>
          <cell r="F397" t="str">
            <v>N</v>
          </cell>
        </row>
        <row r="398">
          <cell r="B398" t="str">
            <v>0916_COLLATERAL_BALANCE</v>
          </cell>
          <cell r="D398">
            <v>166337915.28999999</v>
          </cell>
          <cell r="F398" t="str">
            <v>N</v>
          </cell>
        </row>
        <row r="399">
          <cell r="B399" t="str">
            <v>0916_CURRENT_AMT</v>
          </cell>
          <cell r="D399">
            <v>0</v>
          </cell>
          <cell r="F399" t="str">
            <v>N</v>
          </cell>
        </row>
        <row r="400">
          <cell r="B400" t="str">
            <v>0916_CURRENT_CNT</v>
          </cell>
          <cell r="D400">
            <v>2157</v>
          </cell>
          <cell r="F400" t="str">
            <v>N</v>
          </cell>
        </row>
        <row r="401">
          <cell r="B401" t="str">
            <v>0916_DAILY_REMIT</v>
          </cell>
          <cell r="D401">
            <v>17288693.210000001</v>
          </cell>
          <cell r="F401" t="str">
            <v>N</v>
          </cell>
        </row>
        <row r="402">
          <cell r="B402" t="str">
            <v>0916_DELQ_121_PLUS_AMT</v>
          </cell>
          <cell r="D402">
            <v>0</v>
          </cell>
          <cell r="F402" t="str">
            <v>N</v>
          </cell>
        </row>
        <row r="403">
          <cell r="B403" t="str">
            <v>0916_DELQ_121_PLUS_CNT</v>
          </cell>
          <cell r="D403">
            <v>0</v>
          </cell>
          <cell r="F403" t="str">
            <v>N</v>
          </cell>
        </row>
        <row r="404">
          <cell r="B404" t="str">
            <v>0916_DELQ_31_60_AMT</v>
          </cell>
          <cell r="D404">
            <v>2270415.31</v>
          </cell>
          <cell r="F404" t="str">
            <v>N</v>
          </cell>
        </row>
        <row r="405">
          <cell r="B405" t="str">
            <v>0916_DELQ_31_60_CNT</v>
          </cell>
          <cell r="D405">
            <v>342</v>
          </cell>
          <cell r="F405" t="str">
            <v>N</v>
          </cell>
        </row>
        <row r="406">
          <cell r="B406" t="str">
            <v>0916_DELQ_61_90_AMT</v>
          </cell>
          <cell r="D406">
            <v>548765.09</v>
          </cell>
          <cell r="F406" t="str">
            <v>N</v>
          </cell>
        </row>
        <row r="407">
          <cell r="B407" t="str">
            <v>0916_DELQ_61_90_CNT</v>
          </cell>
          <cell r="D407">
            <v>72</v>
          </cell>
          <cell r="F407" t="str">
            <v>N</v>
          </cell>
        </row>
        <row r="408">
          <cell r="B408" t="str">
            <v>0916_DELQ_91_120_AMT</v>
          </cell>
          <cell r="D408">
            <v>111142.61</v>
          </cell>
          <cell r="F408" t="str">
            <v>N</v>
          </cell>
        </row>
        <row r="409">
          <cell r="B409" t="str">
            <v>0916_DELQ_91_120_CNT</v>
          </cell>
          <cell r="D409">
            <v>16</v>
          </cell>
          <cell r="F409" t="str">
            <v>N</v>
          </cell>
        </row>
        <row r="410">
          <cell r="B410" t="str">
            <v>0918_COLLATERAL_BALANCE</v>
          </cell>
          <cell r="D410">
            <v>491079492.11000001</v>
          </cell>
          <cell r="F410" t="str">
            <v>N</v>
          </cell>
        </row>
        <row r="411">
          <cell r="B411" t="str">
            <v>0918_CURRENT_AMT</v>
          </cell>
          <cell r="D411">
            <v>0</v>
          </cell>
          <cell r="F411" t="str">
            <v>N</v>
          </cell>
        </row>
        <row r="412">
          <cell r="B412" t="str">
            <v>0918_CURRENT_CNT</v>
          </cell>
          <cell r="D412">
            <v>2549</v>
          </cell>
          <cell r="F412" t="str">
            <v>N</v>
          </cell>
        </row>
        <row r="413">
          <cell r="B413" t="str">
            <v>0918_DAILY_REMIT</v>
          </cell>
          <cell r="D413">
            <v>0</v>
          </cell>
          <cell r="F413" t="str">
            <v>N</v>
          </cell>
        </row>
        <row r="414">
          <cell r="B414" t="str">
            <v>0918_DELQ_121_PLUS_AMT</v>
          </cell>
          <cell r="D414">
            <v>0</v>
          </cell>
          <cell r="F414" t="str">
            <v>N</v>
          </cell>
        </row>
        <row r="415">
          <cell r="B415" t="str">
            <v>0918_DELQ_121_PLUS_CNT</v>
          </cell>
          <cell r="D415">
            <v>0</v>
          </cell>
          <cell r="F415" t="str">
            <v>N</v>
          </cell>
        </row>
        <row r="416">
          <cell r="B416" t="str">
            <v>0918_DELQ_31_60_AMT</v>
          </cell>
          <cell r="D416">
            <v>3794411.27</v>
          </cell>
          <cell r="F416" t="str">
            <v>N</v>
          </cell>
        </row>
        <row r="417">
          <cell r="B417" t="str">
            <v>0918_DELQ_31_60_CNT</v>
          </cell>
          <cell r="D417">
            <v>336</v>
          </cell>
          <cell r="F417" t="str">
            <v>N</v>
          </cell>
        </row>
        <row r="418">
          <cell r="B418" t="str">
            <v>0918_DELQ_61_90_AMT</v>
          </cell>
          <cell r="D418">
            <v>885282.88</v>
          </cell>
          <cell r="F418" t="str">
            <v>N</v>
          </cell>
        </row>
        <row r="419">
          <cell r="B419" t="str">
            <v>0918_DELQ_61_90_CNT</v>
          </cell>
          <cell r="D419">
            <v>76</v>
          </cell>
          <cell r="F419" t="str">
            <v>N</v>
          </cell>
        </row>
        <row r="420">
          <cell r="B420" t="str">
            <v>0918_DELQ_91_120_AMT</v>
          </cell>
          <cell r="D420">
            <v>98255.48</v>
          </cell>
          <cell r="F420" t="str">
            <v>N</v>
          </cell>
        </row>
        <row r="421">
          <cell r="B421" t="str">
            <v>0918_DELQ_91_120_CNT</v>
          </cell>
          <cell r="D421">
            <v>8</v>
          </cell>
          <cell r="F421" t="str">
            <v>N</v>
          </cell>
        </row>
        <row r="422">
          <cell r="B422" t="str">
            <v>0919_COLLATERAL_BALANCE</v>
          </cell>
          <cell r="D422">
            <v>1816602982.04</v>
          </cell>
          <cell r="F422" t="str">
            <v>N</v>
          </cell>
        </row>
        <row r="423">
          <cell r="B423" t="str">
            <v>0919_CURRENT_AMT</v>
          </cell>
          <cell r="D423">
            <v>0</v>
          </cell>
          <cell r="F423" t="str">
            <v>N</v>
          </cell>
        </row>
        <row r="424">
          <cell r="B424" t="str">
            <v>0919_CURRENT_CNT</v>
          </cell>
          <cell r="D424">
            <v>9591</v>
          </cell>
          <cell r="F424" t="str">
            <v>N</v>
          </cell>
        </row>
        <row r="425">
          <cell r="B425" t="str">
            <v>0919_DAILY_REMIT</v>
          </cell>
          <cell r="D425">
            <v>0</v>
          </cell>
          <cell r="F425" t="str">
            <v>N</v>
          </cell>
        </row>
        <row r="426">
          <cell r="B426" t="str">
            <v>0919_DELQ_121_PLUS_AMT</v>
          </cell>
          <cell r="D426">
            <v>60116.53</v>
          </cell>
          <cell r="F426" t="str">
            <v>N</v>
          </cell>
        </row>
        <row r="427">
          <cell r="B427" t="str">
            <v>0919_DELQ_121_PLUS_CNT</v>
          </cell>
          <cell r="D427">
            <v>2</v>
          </cell>
          <cell r="F427" t="str">
            <v>N</v>
          </cell>
        </row>
        <row r="428">
          <cell r="B428" t="str">
            <v>0919_DELQ_31_60_AMT</v>
          </cell>
          <cell r="D428">
            <v>29924397.850000001</v>
          </cell>
          <cell r="F428" t="str">
            <v>N</v>
          </cell>
        </row>
        <row r="429">
          <cell r="B429" t="str">
            <v>0919_DELQ_31_60_CNT</v>
          </cell>
          <cell r="D429">
            <v>1419</v>
          </cell>
          <cell r="F429" t="str">
            <v>N</v>
          </cell>
        </row>
        <row r="430">
          <cell r="B430" t="str">
            <v>0919_DELQ_61_90_AMT</v>
          </cell>
          <cell r="D430">
            <v>7115476.2599999998</v>
          </cell>
          <cell r="F430" t="str">
            <v>N</v>
          </cell>
        </row>
        <row r="431">
          <cell r="B431" t="str">
            <v>0919_DELQ_61_90_CNT</v>
          </cell>
          <cell r="D431">
            <v>341</v>
          </cell>
          <cell r="F431" t="str">
            <v>N</v>
          </cell>
        </row>
        <row r="432">
          <cell r="B432" t="str">
            <v>0919_DELQ_91_120_AMT</v>
          </cell>
          <cell r="D432">
            <v>1351636.6</v>
          </cell>
          <cell r="F432" t="str">
            <v>N</v>
          </cell>
        </row>
        <row r="433">
          <cell r="B433" t="str">
            <v>0919_DELQ_91_120_CNT</v>
          </cell>
          <cell r="D433">
            <v>75</v>
          </cell>
          <cell r="F433" t="str">
            <v>N</v>
          </cell>
        </row>
        <row r="434">
          <cell r="B434" t="str">
            <v>5007_COLLATERAL_BALANCE</v>
          </cell>
          <cell r="D434">
            <v>0</v>
          </cell>
          <cell r="F434" t="str">
            <v>N</v>
          </cell>
        </row>
        <row r="435">
          <cell r="B435" t="str">
            <v>5007_CURRENT_AMT</v>
          </cell>
          <cell r="D435">
            <v>0</v>
          </cell>
          <cell r="F435" t="str">
            <v>N</v>
          </cell>
        </row>
        <row r="436">
          <cell r="B436" t="str">
            <v>5007_CURRENT_CNT</v>
          </cell>
          <cell r="D436">
            <v>0</v>
          </cell>
          <cell r="F436" t="str">
            <v>N</v>
          </cell>
        </row>
        <row r="437">
          <cell r="B437" t="str">
            <v>5007_DAILY_REMIT</v>
          </cell>
          <cell r="D437">
            <v>0</v>
          </cell>
          <cell r="F437" t="str">
            <v>N</v>
          </cell>
        </row>
        <row r="438">
          <cell r="B438" t="str">
            <v>5007_DELQ_121_PLUS_AMT</v>
          </cell>
          <cell r="D438">
            <v>0</v>
          </cell>
          <cell r="F438" t="str">
            <v>N</v>
          </cell>
        </row>
        <row r="439">
          <cell r="B439" t="str">
            <v>5007_DELQ_121_PLUS_CNT</v>
          </cell>
          <cell r="D439">
            <v>0</v>
          </cell>
          <cell r="F439" t="str">
            <v>N</v>
          </cell>
        </row>
        <row r="440">
          <cell r="B440" t="str">
            <v>5007_DELQ_31_60_AMT</v>
          </cell>
          <cell r="D440">
            <v>0</v>
          </cell>
          <cell r="F440" t="str">
            <v>N</v>
          </cell>
        </row>
        <row r="441">
          <cell r="B441" t="str">
            <v>5007_DELQ_31_60_CNT</v>
          </cell>
          <cell r="D441">
            <v>0</v>
          </cell>
          <cell r="F441" t="str">
            <v>N</v>
          </cell>
        </row>
        <row r="442">
          <cell r="B442" t="str">
            <v>5007_DELQ_61_90_AMT</v>
          </cell>
          <cell r="D442">
            <v>0</v>
          </cell>
          <cell r="F442" t="str">
            <v>N</v>
          </cell>
        </row>
        <row r="443">
          <cell r="B443" t="str">
            <v>5007_DELQ_61_90_CNT</v>
          </cell>
          <cell r="D443">
            <v>0</v>
          </cell>
          <cell r="F443" t="str">
            <v>N</v>
          </cell>
        </row>
        <row r="444">
          <cell r="B444" t="str">
            <v>5007_DELQ_91_120_AMT</v>
          </cell>
          <cell r="D444">
            <v>0</v>
          </cell>
          <cell r="F444" t="str">
            <v>N</v>
          </cell>
        </row>
        <row r="445">
          <cell r="B445" t="str">
            <v>5007_DELQ_91_120_CNT</v>
          </cell>
          <cell r="D445">
            <v>0</v>
          </cell>
          <cell r="F445" t="str">
            <v>N</v>
          </cell>
        </row>
        <row r="446">
          <cell r="B446" t="str">
            <v>5011_COLLATERAL_BALANCE</v>
          </cell>
          <cell r="D446">
            <v>0</v>
          </cell>
          <cell r="F446" t="str">
            <v>N</v>
          </cell>
        </row>
        <row r="447">
          <cell r="B447" t="str">
            <v>5011_CURRENT_AMT</v>
          </cell>
          <cell r="D447">
            <v>0</v>
          </cell>
          <cell r="F447" t="str">
            <v>N</v>
          </cell>
        </row>
        <row r="448">
          <cell r="B448" t="str">
            <v>5011_CURRENT_CNT</v>
          </cell>
          <cell r="D448">
            <v>0</v>
          </cell>
          <cell r="F448" t="str">
            <v>N</v>
          </cell>
        </row>
        <row r="449">
          <cell r="B449" t="str">
            <v>5011_DAILY_REMIT</v>
          </cell>
          <cell r="D449">
            <v>0</v>
          </cell>
          <cell r="F449" t="str">
            <v>N</v>
          </cell>
        </row>
        <row r="450">
          <cell r="B450" t="str">
            <v>5011_DELQ_121_PLUS_AMT</v>
          </cell>
          <cell r="D450">
            <v>0</v>
          </cell>
          <cell r="F450" t="str">
            <v>N</v>
          </cell>
        </row>
        <row r="451">
          <cell r="B451" t="str">
            <v>5011_DELQ_121_PLUS_CNT</v>
          </cell>
          <cell r="D451">
            <v>0</v>
          </cell>
          <cell r="F451" t="str">
            <v>N</v>
          </cell>
        </row>
        <row r="452">
          <cell r="B452" t="str">
            <v>5011_DELQ_31_60_AMT</v>
          </cell>
          <cell r="D452">
            <v>0</v>
          </cell>
          <cell r="F452" t="str">
            <v>N</v>
          </cell>
        </row>
        <row r="453">
          <cell r="B453" t="str">
            <v>5011_DELQ_31_60_CNT</v>
          </cell>
          <cell r="D453">
            <v>0</v>
          </cell>
          <cell r="F453" t="str">
            <v>N</v>
          </cell>
        </row>
        <row r="454">
          <cell r="B454" t="str">
            <v>5011_DELQ_61_90_AMT</v>
          </cell>
          <cell r="D454">
            <v>0</v>
          </cell>
          <cell r="F454" t="str">
            <v>N</v>
          </cell>
        </row>
        <row r="455">
          <cell r="B455" t="str">
            <v>5011_DELQ_61_90_CNT</v>
          </cell>
          <cell r="D455">
            <v>0</v>
          </cell>
          <cell r="F455" t="str">
            <v>N</v>
          </cell>
        </row>
        <row r="456">
          <cell r="B456" t="str">
            <v>5011_DELQ_91_120_AMT</v>
          </cell>
          <cell r="D456">
            <v>0</v>
          </cell>
          <cell r="F456" t="str">
            <v>N</v>
          </cell>
        </row>
        <row r="457">
          <cell r="B457" t="str">
            <v>5011_DELQ_91_120_CNT</v>
          </cell>
          <cell r="D457">
            <v>0</v>
          </cell>
          <cell r="F457" t="str">
            <v>N</v>
          </cell>
        </row>
        <row r="458">
          <cell r="B458" t="str">
            <v>5021_COLLATERAL_BALANCE</v>
          </cell>
          <cell r="D458">
            <v>0</v>
          </cell>
          <cell r="F458" t="str">
            <v>N</v>
          </cell>
        </row>
        <row r="459">
          <cell r="B459" t="str">
            <v>5021_CURRENT_AMT</v>
          </cell>
          <cell r="D459">
            <v>0</v>
          </cell>
          <cell r="F459" t="str">
            <v>N</v>
          </cell>
        </row>
        <row r="460">
          <cell r="B460" t="str">
            <v>5021_CURRENT_CNT</v>
          </cell>
          <cell r="D460">
            <v>0</v>
          </cell>
          <cell r="F460" t="str">
            <v>N</v>
          </cell>
        </row>
        <row r="461">
          <cell r="B461" t="str">
            <v>5021_DAILY_REMIT</v>
          </cell>
          <cell r="D461">
            <v>0</v>
          </cell>
          <cell r="F461" t="str">
            <v>N</v>
          </cell>
        </row>
        <row r="462">
          <cell r="B462" t="str">
            <v>5021_DELQ_121_PLUS_AMT</v>
          </cell>
          <cell r="D462">
            <v>0</v>
          </cell>
          <cell r="F462" t="str">
            <v>N</v>
          </cell>
        </row>
        <row r="463">
          <cell r="B463" t="str">
            <v>5021_DELQ_121_PLUS_CNT</v>
          </cell>
          <cell r="D463">
            <v>0</v>
          </cell>
          <cell r="F463" t="str">
            <v>N</v>
          </cell>
        </row>
        <row r="464">
          <cell r="B464" t="str">
            <v>5021_DELQ_31_60_AMT</v>
          </cell>
          <cell r="D464">
            <v>0</v>
          </cell>
          <cell r="F464" t="str">
            <v>N</v>
          </cell>
        </row>
        <row r="465">
          <cell r="B465" t="str">
            <v>5021_DELQ_31_60_CNT</v>
          </cell>
          <cell r="D465">
            <v>0</v>
          </cell>
          <cell r="F465" t="str">
            <v>N</v>
          </cell>
        </row>
        <row r="466">
          <cell r="B466" t="str">
            <v>5021_DELQ_61_90_AMT</v>
          </cell>
          <cell r="D466">
            <v>0</v>
          </cell>
          <cell r="F466" t="str">
            <v>N</v>
          </cell>
        </row>
        <row r="467">
          <cell r="B467" t="str">
            <v>5021_DELQ_61_90_CNT</v>
          </cell>
          <cell r="D467">
            <v>0</v>
          </cell>
          <cell r="F467" t="str">
            <v>N</v>
          </cell>
        </row>
        <row r="468">
          <cell r="B468" t="str">
            <v>5021_DELQ_91_120_AMT</v>
          </cell>
          <cell r="D468">
            <v>0</v>
          </cell>
          <cell r="F468" t="str">
            <v>N</v>
          </cell>
        </row>
        <row r="469">
          <cell r="B469" t="str">
            <v>5021_DELQ_91_120_CNT</v>
          </cell>
          <cell r="D469">
            <v>0</v>
          </cell>
          <cell r="F469" t="str">
            <v>N</v>
          </cell>
        </row>
        <row r="470">
          <cell r="B470" t="str">
            <v>5023_COLLATERAL_BALANCE</v>
          </cell>
          <cell r="D470">
            <v>0</v>
          </cell>
          <cell r="F470" t="str">
            <v>N</v>
          </cell>
        </row>
        <row r="471">
          <cell r="B471" t="str">
            <v>5023_CURRENT_AMT</v>
          </cell>
          <cell r="D471">
            <v>0</v>
          </cell>
          <cell r="F471" t="str">
            <v>N</v>
          </cell>
        </row>
        <row r="472">
          <cell r="B472" t="str">
            <v>5023_CURRENT_CNT</v>
          </cell>
          <cell r="D472">
            <v>0</v>
          </cell>
          <cell r="F472" t="str">
            <v>N</v>
          </cell>
        </row>
        <row r="473">
          <cell r="B473" t="str">
            <v>5023_DAILY_REMIT</v>
          </cell>
          <cell r="D473">
            <v>0</v>
          </cell>
          <cell r="F473" t="str">
            <v>N</v>
          </cell>
        </row>
        <row r="474">
          <cell r="B474" t="str">
            <v>5023_DELQ_121_PLUS_AMT</v>
          </cell>
          <cell r="D474">
            <v>0</v>
          </cell>
          <cell r="F474" t="str">
            <v>N</v>
          </cell>
        </row>
        <row r="475">
          <cell r="B475" t="str">
            <v>5023_DELQ_121_PLUS_CNT</v>
          </cell>
          <cell r="D475">
            <v>0</v>
          </cell>
          <cell r="F475" t="str">
            <v>N</v>
          </cell>
        </row>
        <row r="476">
          <cell r="B476" t="str">
            <v>5023_DELQ_31_60_AMT</v>
          </cell>
          <cell r="D476">
            <v>0</v>
          </cell>
          <cell r="F476" t="str">
            <v>N</v>
          </cell>
        </row>
        <row r="477">
          <cell r="B477" t="str">
            <v>5023_DELQ_31_60_CNT</v>
          </cell>
          <cell r="D477">
            <v>0</v>
          </cell>
          <cell r="F477" t="str">
            <v>N</v>
          </cell>
        </row>
        <row r="478">
          <cell r="B478" t="str">
            <v>5023_DELQ_61_90_AMT</v>
          </cell>
          <cell r="D478">
            <v>0</v>
          </cell>
          <cell r="F478" t="str">
            <v>N</v>
          </cell>
        </row>
        <row r="479">
          <cell r="B479" t="str">
            <v>5023_DELQ_61_90_CNT</v>
          </cell>
          <cell r="D479">
            <v>0</v>
          </cell>
          <cell r="F479" t="str">
            <v>N</v>
          </cell>
        </row>
        <row r="480">
          <cell r="B480" t="str">
            <v>5023_DELQ_91_120_AMT</v>
          </cell>
          <cell r="D480">
            <v>0</v>
          </cell>
          <cell r="F480" t="str">
            <v>N</v>
          </cell>
        </row>
        <row r="481">
          <cell r="B481" t="str">
            <v>5023_DELQ_91_120_CNT</v>
          </cell>
          <cell r="D481">
            <v>0</v>
          </cell>
          <cell r="F481" t="str">
            <v>N</v>
          </cell>
        </row>
        <row r="482">
          <cell r="B482" t="str">
            <v>5024_COLLATERAL_BALANCE</v>
          </cell>
          <cell r="D482">
            <v>0</v>
          </cell>
          <cell r="F482" t="str">
            <v>N</v>
          </cell>
        </row>
        <row r="483">
          <cell r="B483" t="str">
            <v>5024_CURRENT_AMT</v>
          </cell>
          <cell r="D483">
            <v>0</v>
          </cell>
          <cell r="F483" t="str">
            <v>N</v>
          </cell>
        </row>
        <row r="484">
          <cell r="B484" t="str">
            <v>5024_CURRENT_CNT</v>
          </cell>
          <cell r="D484">
            <v>0</v>
          </cell>
          <cell r="F484" t="str">
            <v>N</v>
          </cell>
        </row>
        <row r="485">
          <cell r="B485" t="str">
            <v>5024_DAILY_REMIT</v>
          </cell>
          <cell r="D485">
            <v>0</v>
          </cell>
          <cell r="F485" t="str">
            <v>N</v>
          </cell>
        </row>
        <row r="486">
          <cell r="B486" t="str">
            <v>5024_DELQ_121_PLUS_AMT</v>
          </cell>
          <cell r="D486">
            <v>0</v>
          </cell>
          <cell r="F486" t="str">
            <v>N</v>
          </cell>
        </row>
        <row r="487">
          <cell r="B487" t="str">
            <v>5024_DELQ_121_PLUS_CNT</v>
          </cell>
          <cell r="D487">
            <v>0</v>
          </cell>
          <cell r="F487" t="str">
            <v>N</v>
          </cell>
        </row>
        <row r="488">
          <cell r="B488" t="str">
            <v>5024_DELQ_31_60_AMT</v>
          </cell>
          <cell r="D488">
            <v>0</v>
          </cell>
          <cell r="F488" t="str">
            <v>N</v>
          </cell>
        </row>
        <row r="489">
          <cell r="B489" t="str">
            <v>5024_DELQ_31_60_CNT</v>
          </cell>
          <cell r="D489">
            <v>0</v>
          </cell>
          <cell r="F489" t="str">
            <v>N</v>
          </cell>
        </row>
        <row r="490">
          <cell r="B490" t="str">
            <v>5024_DELQ_61_90_AMT</v>
          </cell>
          <cell r="D490">
            <v>0</v>
          </cell>
          <cell r="F490" t="str">
            <v>N</v>
          </cell>
        </row>
        <row r="491">
          <cell r="B491" t="str">
            <v>5024_DELQ_61_90_CNT</v>
          </cell>
          <cell r="D491">
            <v>0</v>
          </cell>
          <cell r="F491" t="str">
            <v>N</v>
          </cell>
        </row>
        <row r="492">
          <cell r="B492" t="str">
            <v>5024_DELQ_91_120_AMT</v>
          </cell>
          <cell r="D492">
            <v>0</v>
          </cell>
          <cell r="F492" t="str">
            <v>N</v>
          </cell>
        </row>
        <row r="493">
          <cell r="B493" t="str">
            <v>5024_DELQ_91_120_CNT</v>
          </cell>
          <cell r="D493">
            <v>0</v>
          </cell>
          <cell r="F493" t="str">
            <v>N</v>
          </cell>
        </row>
        <row r="494">
          <cell r="B494" t="str">
            <v>5025_COLLATERAL_BALANCE</v>
          </cell>
          <cell r="D494">
            <v>0</v>
          </cell>
          <cell r="F494" t="str">
            <v>N</v>
          </cell>
        </row>
        <row r="495">
          <cell r="B495" t="str">
            <v>5025_CURRENT_AMT</v>
          </cell>
          <cell r="D495">
            <v>0</v>
          </cell>
          <cell r="F495" t="str">
            <v>N</v>
          </cell>
        </row>
        <row r="496">
          <cell r="B496" t="str">
            <v>5025_CURRENT_CNT</v>
          </cell>
          <cell r="D496">
            <v>0</v>
          </cell>
          <cell r="F496" t="str">
            <v>N</v>
          </cell>
        </row>
        <row r="497">
          <cell r="B497" t="str">
            <v>5025_DAILY_REMIT</v>
          </cell>
          <cell r="D497">
            <v>0</v>
          </cell>
          <cell r="F497" t="str">
            <v>N</v>
          </cell>
        </row>
        <row r="498">
          <cell r="B498" t="str">
            <v>5025_DELQ_121_PLUS_AMT</v>
          </cell>
          <cell r="D498">
            <v>0</v>
          </cell>
          <cell r="F498" t="str">
            <v>N</v>
          </cell>
        </row>
        <row r="499">
          <cell r="B499" t="str">
            <v>5025_DELQ_121_PLUS_CNT</v>
          </cell>
          <cell r="D499">
            <v>0</v>
          </cell>
          <cell r="F499" t="str">
            <v>N</v>
          </cell>
        </row>
        <row r="500">
          <cell r="B500" t="str">
            <v>5025_DELQ_31_60_AMT</v>
          </cell>
          <cell r="D500">
            <v>0</v>
          </cell>
          <cell r="F500" t="str">
            <v>N</v>
          </cell>
        </row>
        <row r="501">
          <cell r="B501" t="str">
            <v>5025_DELQ_31_60_CNT</v>
          </cell>
          <cell r="D501">
            <v>0</v>
          </cell>
          <cell r="F501" t="str">
            <v>N</v>
          </cell>
        </row>
        <row r="502">
          <cell r="B502" t="str">
            <v>5025_DELQ_61_90_AMT</v>
          </cell>
          <cell r="D502">
            <v>0</v>
          </cell>
          <cell r="F502" t="str">
            <v>N</v>
          </cell>
        </row>
        <row r="503">
          <cell r="B503" t="str">
            <v>5025_DELQ_61_90_CNT</v>
          </cell>
          <cell r="D503">
            <v>0</v>
          </cell>
          <cell r="F503" t="str">
            <v>N</v>
          </cell>
        </row>
        <row r="504">
          <cell r="B504" t="str">
            <v>5025_DELQ_91_120_AMT</v>
          </cell>
          <cell r="D504">
            <v>0</v>
          </cell>
          <cell r="F504" t="str">
            <v>N</v>
          </cell>
        </row>
        <row r="505">
          <cell r="B505" t="str">
            <v>5025_DELQ_91_120_CNT</v>
          </cell>
          <cell r="D505">
            <v>0</v>
          </cell>
          <cell r="F505" t="str">
            <v>N</v>
          </cell>
        </row>
        <row r="506">
          <cell r="B506" t="str">
            <v>9007_COLLATERAL_BALANCE</v>
          </cell>
          <cell r="D506">
            <v>0</v>
          </cell>
          <cell r="F506" t="str">
            <v>N</v>
          </cell>
        </row>
        <row r="507">
          <cell r="B507" t="str">
            <v>9007_CURRENT_AMT</v>
          </cell>
          <cell r="D507">
            <v>0</v>
          </cell>
          <cell r="F507" t="str">
            <v>N</v>
          </cell>
        </row>
        <row r="508">
          <cell r="B508" t="str">
            <v>9007_CURRENT_CNT</v>
          </cell>
          <cell r="D508">
            <v>0</v>
          </cell>
          <cell r="F508" t="str">
            <v>N</v>
          </cell>
        </row>
        <row r="509">
          <cell r="B509" t="str">
            <v>9007_DAILY_REMIT</v>
          </cell>
          <cell r="D509">
            <v>0</v>
          </cell>
          <cell r="F509" t="str">
            <v>N</v>
          </cell>
        </row>
        <row r="510">
          <cell r="B510" t="str">
            <v>9007_DELQ_121_PLUS_AMT</v>
          </cell>
          <cell r="D510">
            <v>0</v>
          </cell>
          <cell r="F510" t="str">
            <v>N</v>
          </cell>
        </row>
        <row r="511">
          <cell r="B511" t="str">
            <v>9007_DELQ_121_PLUS_CNT</v>
          </cell>
          <cell r="D511">
            <v>0</v>
          </cell>
          <cell r="F511" t="str">
            <v>N</v>
          </cell>
        </row>
        <row r="512">
          <cell r="B512" t="str">
            <v>9007_DELQ_31_60_AMT</v>
          </cell>
          <cell r="D512">
            <v>0</v>
          </cell>
          <cell r="F512" t="str">
            <v>N</v>
          </cell>
        </row>
        <row r="513">
          <cell r="B513" t="str">
            <v>9007_DELQ_31_60_CNT</v>
          </cell>
          <cell r="D513">
            <v>0</v>
          </cell>
          <cell r="F513" t="str">
            <v>N</v>
          </cell>
        </row>
        <row r="514">
          <cell r="B514" t="str">
            <v>9007_DELQ_61_90_AMT</v>
          </cell>
          <cell r="D514">
            <v>0</v>
          </cell>
          <cell r="F514" t="str">
            <v>N</v>
          </cell>
        </row>
        <row r="515">
          <cell r="B515" t="str">
            <v>9007_DELQ_61_90_CNT</v>
          </cell>
          <cell r="D515">
            <v>0</v>
          </cell>
          <cell r="F515" t="str">
            <v>N</v>
          </cell>
        </row>
        <row r="516">
          <cell r="B516" t="str">
            <v>9007_DELQ_91_120_AMT</v>
          </cell>
          <cell r="D516">
            <v>0</v>
          </cell>
          <cell r="F516" t="str">
            <v>N</v>
          </cell>
        </row>
        <row r="517">
          <cell r="B517" t="str">
            <v>9007_DELQ_91_120_CNT</v>
          </cell>
          <cell r="D517">
            <v>0</v>
          </cell>
          <cell r="F517" t="str">
            <v>N</v>
          </cell>
        </row>
        <row r="518">
          <cell r="B518" t="str">
            <v>9011_COLLATERAL_BALANCE</v>
          </cell>
          <cell r="D518">
            <v>0</v>
          </cell>
          <cell r="F518" t="str">
            <v>N</v>
          </cell>
        </row>
        <row r="519">
          <cell r="B519" t="str">
            <v>9011_CURRENT_AMT</v>
          </cell>
          <cell r="D519">
            <v>0</v>
          </cell>
          <cell r="F519" t="str">
            <v>N</v>
          </cell>
        </row>
        <row r="520">
          <cell r="B520" t="str">
            <v>9011_CURRENT_CNT</v>
          </cell>
          <cell r="D520">
            <v>0</v>
          </cell>
          <cell r="F520" t="str">
            <v>N</v>
          </cell>
        </row>
        <row r="521">
          <cell r="B521" t="str">
            <v>9011_DAILY_REMIT</v>
          </cell>
          <cell r="D521">
            <v>0</v>
          </cell>
          <cell r="F521" t="str">
            <v>N</v>
          </cell>
        </row>
        <row r="522">
          <cell r="B522" t="str">
            <v>9011_DELQ_121_PLUS_AMT</v>
          </cell>
          <cell r="D522">
            <v>0</v>
          </cell>
          <cell r="F522" t="str">
            <v>N</v>
          </cell>
        </row>
        <row r="523">
          <cell r="B523" t="str">
            <v>9011_DELQ_121_PLUS_CNT</v>
          </cell>
          <cell r="D523">
            <v>0</v>
          </cell>
          <cell r="F523" t="str">
            <v>N</v>
          </cell>
        </row>
        <row r="524">
          <cell r="B524" t="str">
            <v>9011_DELQ_31_60_AMT</v>
          </cell>
          <cell r="D524">
            <v>0</v>
          </cell>
          <cell r="F524" t="str">
            <v>N</v>
          </cell>
        </row>
        <row r="525">
          <cell r="B525" t="str">
            <v>9011_DELQ_31_60_CNT</v>
          </cell>
          <cell r="D525">
            <v>0</v>
          </cell>
          <cell r="F525" t="str">
            <v>N</v>
          </cell>
        </row>
        <row r="526">
          <cell r="B526" t="str">
            <v>9011_DELQ_61_90_AMT</v>
          </cell>
          <cell r="D526">
            <v>0</v>
          </cell>
          <cell r="F526" t="str">
            <v>N</v>
          </cell>
        </row>
        <row r="527">
          <cell r="B527" t="str">
            <v>9011_DELQ_61_90_CNT</v>
          </cell>
          <cell r="D527">
            <v>0</v>
          </cell>
          <cell r="F527" t="str">
            <v>N</v>
          </cell>
        </row>
        <row r="528">
          <cell r="B528" t="str">
            <v>9011_DELQ_91_120_AMT</v>
          </cell>
          <cell r="D528">
            <v>0</v>
          </cell>
          <cell r="F528" t="str">
            <v>N</v>
          </cell>
        </row>
        <row r="529">
          <cell r="B529" t="str">
            <v>9011_DELQ_91_120_CNT</v>
          </cell>
          <cell r="D529">
            <v>0</v>
          </cell>
          <cell r="F529" t="str">
            <v>N</v>
          </cell>
        </row>
        <row r="530">
          <cell r="B530" t="str">
            <v>9207_COLLATERAL_BALANCE</v>
          </cell>
          <cell r="D530">
            <v>0</v>
          </cell>
          <cell r="F530" t="str">
            <v>N</v>
          </cell>
        </row>
        <row r="531">
          <cell r="B531" t="str">
            <v>9207_CURRENT_AMT</v>
          </cell>
          <cell r="D531">
            <v>0</v>
          </cell>
          <cell r="F531" t="str">
            <v>N</v>
          </cell>
        </row>
        <row r="532">
          <cell r="B532" t="str">
            <v>9207_CURRENT_CNT</v>
          </cell>
          <cell r="D532">
            <v>0</v>
          </cell>
          <cell r="F532" t="str">
            <v>N</v>
          </cell>
        </row>
        <row r="533">
          <cell r="B533" t="str">
            <v>9207_DAILY_REMIT</v>
          </cell>
          <cell r="D533">
            <v>0</v>
          </cell>
          <cell r="F533" t="str">
            <v>N</v>
          </cell>
        </row>
        <row r="534">
          <cell r="B534" t="str">
            <v>9207_DELQ_121_PLUS_AMT</v>
          </cell>
          <cell r="D534">
            <v>0</v>
          </cell>
          <cell r="F534" t="str">
            <v>N</v>
          </cell>
        </row>
        <row r="535">
          <cell r="B535" t="str">
            <v>9207_DELQ_121_PLUS_CNT</v>
          </cell>
          <cell r="D535">
            <v>0</v>
          </cell>
          <cell r="F535" t="str">
            <v>N</v>
          </cell>
        </row>
        <row r="536">
          <cell r="B536" t="str">
            <v>9207_DELQ_31_60_AMT</v>
          </cell>
          <cell r="D536">
            <v>0</v>
          </cell>
          <cell r="F536" t="str">
            <v>N</v>
          </cell>
        </row>
        <row r="537">
          <cell r="B537" t="str">
            <v>9207_DELQ_31_60_CNT</v>
          </cell>
          <cell r="D537">
            <v>0</v>
          </cell>
          <cell r="F537" t="str">
            <v>N</v>
          </cell>
        </row>
        <row r="538">
          <cell r="B538" t="str">
            <v>9207_DELQ_61_90_AMT</v>
          </cell>
          <cell r="D538">
            <v>0</v>
          </cell>
          <cell r="F538" t="str">
            <v>N</v>
          </cell>
        </row>
        <row r="539">
          <cell r="B539" t="str">
            <v>9207_DELQ_61_90_CNT</v>
          </cell>
          <cell r="D539">
            <v>0</v>
          </cell>
          <cell r="F539" t="str">
            <v>N</v>
          </cell>
        </row>
        <row r="540">
          <cell r="B540" t="str">
            <v>9207_DELQ_91_120_AMT</v>
          </cell>
          <cell r="D540">
            <v>0</v>
          </cell>
          <cell r="F540" t="str">
            <v>N</v>
          </cell>
        </row>
        <row r="541">
          <cell r="B541" t="str">
            <v>9207_DELQ_91_120_CNT</v>
          </cell>
          <cell r="D541">
            <v>0</v>
          </cell>
          <cell r="F541" t="str">
            <v>N</v>
          </cell>
        </row>
        <row r="542">
          <cell r="B542" t="str">
            <v>9508_COLLATERAL_BALANCE</v>
          </cell>
          <cell r="D542">
            <v>0</v>
          </cell>
          <cell r="F542" t="str">
            <v>N</v>
          </cell>
        </row>
        <row r="543">
          <cell r="B543" t="str">
            <v>9508_CURRENT_AMT</v>
          </cell>
          <cell r="D543">
            <v>0</v>
          </cell>
          <cell r="F543" t="str">
            <v>N</v>
          </cell>
        </row>
        <row r="544">
          <cell r="B544" t="str">
            <v>9508_CURRENT_CNT</v>
          </cell>
          <cell r="D544">
            <v>0</v>
          </cell>
          <cell r="F544" t="str">
            <v>N</v>
          </cell>
        </row>
        <row r="545">
          <cell r="B545" t="str">
            <v>9508_DAILY_REMIT</v>
          </cell>
          <cell r="D545">
            <v>0</v>
          </cell>
          <cell r="F545" t="str">
            <v>N</v>
          </cell>
        </row>
        <row r="546">
          <cell r="B546" t="str">
            <v>9508_DELQ_121_PLUS_AMT</v>
          </cell>
          <cell r="D546">
            <v>0</v>
          </cell>
          <cell r="F546" t="str">
            <v>N</v>
          </cell>
        </row>
        <row r="547">
          <cell r="B547" t="str">
            <v>9508_DELQ_121_PLUS_CNT</v>
          </cell>
          <cell r="D547">
            <v>0</v>
          </cell>
          <cell r="F547" t="str">
            <v>N</v>
          </cell>
        </row>
        <row r="548">
          <cell r="B548" t="str">
            <v>9508_DELQ_31_60_AMT</v>
          </cell>
          <cell r="D548">
            <v>0</v>
          </cell>
          <cell r="F548" t="str">
            <v>N</v>
          </cell>
        </row>
        <row r="549">
          <cell r="B549" t="str">
            <v>9508_DELQ_31_60_CNT</v>
          </cell>
          <cell r="D549">
            <v>0</v>
          </cell>
          <cell r="F549" t="str">
            <v>N</v>
          </cell>
        </row>
        <row r="550">
          <cell r="B550" t="str">
            <v>9508_DELQ_61_90_AMT</v>
          </cell>
          <cell r="D550">
            <v>0</v>
          </cell>
          <cell r="F550" t="str">
            <v>N</v>
          </cell>
        </row>
        <row r="551">
          <cell r="B551" t="str">
            <v>9508_DELQ_61_90_CNT</v>
          </cell>
          <cell r="D551">
            <v>0</v>
          </cell>
          <cell r="F551" t="str">
            <v>N</v>
          </cell>
        </row>
        <row r="552">
          <cell r="B552" t="str">
            <v>9508_DELQ_91_120_AMT</v>
          </cell>
          <cell r="D552">
            <v>0</v>
          </cell>
          <cell r="F552" t="str">
            <v>N</v>
          </cell>
        </row>
        <row r="553">
          <cell r="B553" t="str">
            <v>9508_DELQ_91_120_CNT</v>
          </cell>
          <cell r="D553">
            <v>0</v>
          </cell>
          <cell r="F553" t="str">
            <v>N</v>
          </cell>
        </row>
        <row r="554">
          <cell r="B554" t="str">
            <v>9709_COLLATERAL_BALANCE</v>
          </cell>
          <cell r="D554">
            <v>0</v>
          </cell>
          <cell r="F554" t="str">
            <v>N</v>
          </cell>
        </row>
        <row r="555">
          <cell r="B555" t="str">
            <v>9709_CURRENT_AMT</v>
          </cell>
          <cell r="D555">
            <v>0</v>
          </cell>
          <cell r="F555" t="str">
            <v>N</v>
          </cell>
        </row>
        <row r="556">
          <cell r="B556" t="str">
            <v>9709_CURRENT_CNT</v>
          </cell>
          <cell r="D556">
            <v>0</v>
          </cell>
          <cell r="F556" t="str">
            <v>N</v>
          </cell>
        </row>
        <row r="557">
          <cell r="B557" t="str">
            <v>9709_DAILY_REMIT</v>
          </cell>
          <cell r="D557">
            <v>0</v>
          </cell>
          <cell r="F557" t="str">
            <v>N</v>
          </cell>
        </row>
        <row r="558">
          <cell r="B558" t="str">
            <v>9709_DELQ_121_PLUS_AMT</v>
          </cell>
          <cell r="D558">
            <v>0</v>
          </cell>
          <cell r="F558" t="str">
            <v>N</v>
          </cell>
        </row>
        <row r="559">
          <cell r="B559" t="str">
            <v>9709_DELQ_121_PLUS_CNT</v>
          </cell>
          <cell r="D559">
            <v>0</v>
          </cell>
          <cell r="F559" t="str">
            <v>N</v>
          </cell>
        </row>
        <row r="560">
          <cell r="B560" t="str">
            <v>9709_DELQ_31_60_AMT</v>
          </cell>
          <cell r="D560">
            <v>0</v>
          </cell>
          <cell r="F560" t="str">
            <v>N</v>
          </cell>
        </row>
        <row r="561">
          <cell r="B561" t="str">
            <v>9709_DELQ_31_60_CNT</v>
          </cell>
          <cell r="D561">
            <v>0</v>
          </cell>
          <cell r="F561" t="str">
            <v>N</v>
          </cell>
        </row>
        <row r="562">
          <cell r="B562" t="str">
            <v>9709_DELQ_61_90_AMT</v>
          </cell>
          <cell r="D562">
            <v>0</v>
          </cell>
          <cell r="F562" t="str">
            <v>N</v>
          </cell>
        </row>
        <row r="563">
          <cell r="B563" t="str">
            <v>9709_DELQ_61_90_CNT</v>
          </cell>
          <cell r="D563">
            <v>0</v>
          </cell>
          <cell r="F563" t="str">
            <v>N</v>
          </cell>
        </row>
        <row r="564">
          <cell r="B564" t="str">
            <v>9709_DELQ_91_120_AMT</v>
          </cell>
          <cell r="D564">
            <v>0</v>
          </cell>
          <cell r="F564" t="str">
            <v>N</v>
          </cell>
        </row>
        <row r="565">
          <cell r="B565" t="str">
            <v>9709_DELQ_91_120_CNT</v>
          </cell>
          <cell r="D565">
            <v>0</v>
          </cell>
          <cell r="F565" t="str">
            <v>N</v>
          </cell>
        </row>
        <row r="566">
          <cell r="B566" t="str">
            <v>9801_COLLATERAL_BALANCE</v>
          </cell>
          <cell r="D566">
            <v>0</v>
          </cell>
          <cell r="F566" t="str">
            <v>N</v>
          </cell>
        </row>
        <row r="567">
          <cell r="B567" t="str">
            <v>9801_CURRENT_AMT</v>
          </cell>
          <cell r="D567">
            <v>0</v>
          </cell>
          <cell r="F567" t="str">
            <v>N</v>
          </cell>
        </row>
        <row r="568">
          <cell r="B568" t="str">
            <v>9801_CURRENT_CNT</v>
          </cell>
          <cell r="D568">
            <v>0</v>
          </cell>
          <cell r="F568" t="str">
            <v>N</v>
          </cell>
        </row>
        <row r="569">
          <cell r="B569" t="str">
            <v>9801_DAILY_REMIT</v>
          </cell>
          <cell r="D569">
            <v>0</v>
          </cell>
          <cell r="F569" t="str">
            <v>N</v>
          </cell>
        </row>
        <row r="570">
          <cell r="B570" t="str">
            <v>9801_DELQ_121_PLUS_AMT</v>
          </cell>
          <cell r="D570">
            <v>0</v>
          </cell>
          <cell r="F570" t="str">
            <v>N</v>
          </cell>
        </row>
        <row r="571">
          <cell r="B571" t="str">
            <v>9801_DELQ_121_PLUS_CNT</v>
          </cell>
          <cell r="D571">
            <v>0</v>
          </cell>
          <cell r="F571" t="str">
            <v>N</v>
          </cell>
        </row>
        <row r="572">
          <cell r="B572" t="str">
            <v>9801_DELQ_31_60_AMT</v>
          </cell>
          <cell r="D572">
            <v>0</v>
          </cell>
          <cell r="F572" t="str">
            <v>N</v>
          </cell>
        </row>
        <row r="573">
          <cell r="B573" t="str">
            <v>9801_DELQ_31_60_CNT</v>
          </cell>
          <cell r="D573">
            <v>0</v>
          </cell>
          <cell r="F573" t="str">
            <v>N</v>
          </cell>
        </row>
        <row r="574">
          <cell r="B574" t="str">
            <v>9801_DELQ_61_90_AMT</v>
          </cell>
          <cell r="D574">
            <v>0</v>
          </cell>
          <cell r="F574" t="str">
            <v>N</v>
          </cell>
        </row>
        <row r="575">
          <cell r="B575" t="str">
            <v>9801_DELQ_61_90_CNT</v>
          </cell>
          <cell r="D575">
            <v>0</v>
          </cell>
          <cell r="F575" t="str">
            <v>N</v>
          </cell>
        </row>
        <row r="576">
          <cell r="B576" t="str">
            <v>9801_DELQ_91_120_AMT</v>
          </cell>
          <cell r="D576">
            <v>0</v>
          </cell>
          <cell r="F576" t="str">
            <v>N</v>
          </cell>
        </row>
        <row r="577">
          <cell r="B577" t="str">
            <v>9801_DELQ_91_120_CNT</v>
          </cell>
          <cell r="D577">
            <v>0</v>
          </cell>
          <cell r="F577" t="str">
            <v>N</v>
          </cell>
        </row>
        <row r="578">
          <cell r="B578" t="str">
            <v>9802_COLLATERAL_BALANCE</v>
          </cell>
          <cell r="D578">
            <v>0</v>
          </cell>
          <cell r="F578" t="str">
            <v>N</v>
          </cell>
        </row>
        <row r="579">
          <cell r="B579" t="str">
            <v>9802_CURRENT_AMT</v>
          </cell>
          <cell r="D579">
            <v>0</v>
          </cell>
          <cell r="F579" t="str">
            <v>N</v>
          </cell>
        </row>
        <row r="580">
          <cell r="B580" t="str">
            <v>9802_CURRENT_CNT</v>
          </cell>
          <cell r="D580">
            <v>0</v>
          </cell>
          <cell r="F580" t="str">
            <v>N</v>
          </cell>
        </row>
        <row r="581">
          <cell r="B581" t="str">
            <v>9802_DAILY_REMIT</v>
          </cell>
          <cell r="D581">
            <v>0</v>
          </cell>
          <cell r="F581" t="str">
            <v>N</v>
          </cell>
        </row>
        <row r="582">
          <cell r="B582" t="str">
            <v>9802_DELQ_121_PLUS_AMT</v>
          </cell>
          <cell r="D582">
            <v>0</v>
          </cell>
          <cell r="F582" t="str">
            <v>N</v>
          </cell>
        </row>
        <row r="583">
          <cell r="B583" t="str">
            <v>9802_DELQ_121_PLUS_CNT</v>
          </cell>
          <cell r="D583">
            <v>0</v>
          </cell>
          <cell r="F583" t="str">
            <v>N</v>
          </cell>
        </row>
        <row r="584">
          <cell r="B584" t="str">
            <v>9802_DELQ_31_60_AMT</v>
          </cell>
          <cell r="D584">
            <v>0</v>
          </cell>
          <cell r="F584" t="str">
            <v>N</v>
          </cell>
        </row>
        <row r="585">
          <cell r="B585" t="str">
            <v>9802_DELQ_31_60_CNT</v>
          </cell>
          <cell r="D585">
            <v>0</v>
          </cell>
          <cell r="F585" t="str">
            <v>N</v>
          </cell>
        </row>
        <row r="586">
          <cell r="B586" t="str">
            <v>9802_DELQ_61_90_AMT</v>
          </cell>
          <cell r="D586">
            <v>0</v>
          </cell>
          <cell r="F586" t="str">
            <v>N</v>
          </cell>
        </row>
        <row r="587">
          <cell r="B587" t="str">
            <v>9802_DELQ_61_90_CNT</v>
          </cell>
          <cell r="D587">
            <v>0</v>
          </cell>
          <cell r="F587" t="str">
            <v>N</v>
          </cell>
        </row>
        <row r="588">
          <cell r="B588" t="str">
            <v>9802_DELQ_91_120_AMT</v>
          </cell>
          <cell r="D588">
            <v>0</v>
          </cell>
          <cell r="F588" t="str">
            <v>N</v>
          </cell>
        </row>
        <row r="589">
          <cell r="B589" t="str">
            <v>9802_DELQ_91_120_CNT</v>
          </cell>
          <cell r="D589">
            <v>0</v>
          </cell>
          <cell r="F589" t="str">
            <v>N</v>
          </cell>
        </row>
        <row r="590">
          <cell r="B590" t="str">
            <v>9803_COLLATERAL_BALANCE</v>
          </cell>
          <cell r="D590">
            <v>0</v>
          </cell>
          <cell r="F590" t="str">
            <v>N</v>
          </cell>
        </row>
        <row r="591">
          <cell r="B591" t="str">
            <v>9803_CURRENT_AMT</v>
          </cell>
          <cell r="D591">
            <v>0</v>
          </cell>
          <cell r="F591" t="str">
            <v>N</v>
          </cell>
        </row>
        <row r="592">
          <cell r="B592" t="str">
            <v>9803_CURRENT_CNT</v>
          </cell>
          <cell r="D592">
            <v>0</v>
          </cell>
          <cell r="F592" t="str">
            <v>N</v>
          </cell>
        </row>
        <row r="593">
          <cell r="B593" t="str">
            <v>9803_DAILY_REMIT</v>
          </cell>
          <cell r="D593">
            <v>0</v>
          </cell>
          <cell r="F593" t="str">
            <v>N</v>
          </cell>
        </row>
        <row r="594">
          <cell r="B594" t="str">
            <v>9803_DELQ_121_PLUS_AMT</v>
          </cell>
          <cell r="D594">
            <v>0</v>
          </cell>
          <cell r="F594" t="str">
            <v>N</v>
          </cell>
        </row>
        <row r="595">
          <cell r="B595" t="str">
            <v>9803_DELQ_121_PLUS_CNT</v>
          </cell>
          <cell r="D595">
            <v>0</v>
          </cell>
          <cell r="F595" t="str">
            <v>N</v>
          </cell>
        </row>
        <row r="596">
          <cell r="B596" t="str">
            <v>9803_DELQ_31_60_AMT</v>
          </cell>
          <cell r="D596">
            <v>0</v>
          </cell>
          <cell r="F596" t="str">
            <v>N</v>
          </cell>
        </row>
        <row r="597">
          <cell r="B597" t="str">
            <v>9803_DELQ_31_60_CNT</v>
          </cell>
          <cell r="D597">
            <v>0</v>
          </cell>
          <cell r="F597" t="str">
            <v>N</v>
          </cell>
        </row>
        <row r="598">
          <cell r="B598" t="str">
            <v>9803_DELQ_61_90_AMT</v>
          </cell>
          <cell r="D598">
            <v>0</v>
          </cell>
          <cell r="F598" t="str">
            <v>N</v>
          </cell>
        </row>
        <row r="599">
          <cell r="B599" t="str">
            <v>9803_DELQ_61_90_CNT</v>
          </cell>
          <cell r="D599">
            <v>0</v>
          </cell>
          <cell r="F599" t="str">
            <v>N</v>
          </cell>
        </row>
        <row r="600">
          <cell r="B600" t="str">
            <v>9803_DELQ_91_120_AMT</v>
          </cell>
          <cell r="D600">
            <v>0</v>
          </cell>
          <cell r="F600" t="str">
            <v>N</v>
          </cell>
        </row>
        <row r="601">
          <cell r="B601" t="str">
            <v>9803_DELQ_91_120_CNT</v>
          </cell>
          <cell r="D601">
            <v>0</v>
          </cell>
          <cell r="F601" t="str">
            <v>N</v>
          </cell>
        </row>
        <row r="602">
          <cell r="B602" t="str">
            <v>9804_COLLATERAL_BALANCE</v>
          </cell>
          <cell r="D602">
            <v>0</v>
          </cell>
          <cell r="F602" t="str">
            <v>N</v>
          </cell>
        </row>
        <row r="603">
          <cell r="B603" t="str">
            <v>9804_CURRENT_AMT</v>
          </cell>
          <cell r="D603">
            <v>0</v>
          </cell>
          <cell r="F603" t="str">
            <v>N</v>
          </cell>
        </row>
        <row r="604">
          <cell r="B604" t="str">
            <v>9804_CURRENT_CNT</v>
          </cell>
          <cell r="D604">
            <v>0</v>
          </cell>
          <cell r="F604" t="str">
            <v>N</v>
          </cell>
        </row>
        <row r="605">
          <cell r="B605" t="str">
            <v>9804_DAILY_REMIT</v>
          </cell>
          <cell r="D605">
            <v>0</v>
          </cell>
          <cell r="F605" t="str">
            <v>N</v>
          </cell>
        </row>
        <row r="606">
          <cell r="B606" t="str">
            <v>9804_DELQ_121_PLUS_AMT</v>
          </cell>
          <cell r="D606">
            <v>0</v>
          </cell>
          <cell r="F606" t="str">
            <v>N</v>
          </cell>
        </row>
        <row r="607">
          <cell r="B607" t="str">
            <v>9804_DELQ_121_PLUS_CNT</v>
          </cell>
          <cell r="D607">
            <v>0</v>
          </cell>
          <cell r="F607" t="str">
            <v>N</v>
          </cell>
        </row>
        <row r="608">
          <cell r="B608" t="str">
            <v>9804_DELQ_31_60_AMT</v>
          </cell>
          <cell r="D608">
            <v>0</v>
          </cell>
          <cell r="F608" t="str">
            <v>N</v>
          </cell>
        </row>
        <row r="609">
          <cell r="B609" t="str">
            <v>9804_DELQ_31_60_CNT</v>
          </cell>
          <cell r="D609">
            <v>0</v>
          </cell>
          <cell r="F609" t="str">
            <v>N</v>
          </cell>
        </row>
        <row r="610">
          <cell r="B610" t="str">
            <v>9804_DELQ_61_90_AMT</v>
          </cell>
          <cell r="D610">
            <v>0</v>
          </cell>
          <cell r="F610" t="str">
            <v>N</v>
          </cell>
        </row>
        <row r="611">
          <cell r="B611" t="str">
            <v>9804_DELQ_61_90_CNT</v>
          </cell>
          <cell r="D611">
            <v>0</v>
          </cell>
          <cell r="F611" t="str">
            <v>N</v>
          </cell>
        </row>
        <row r="612">
          <cell r="B612" t="str">
            <v>9804_DELQ_91_120_AMT</v>
          </cell>
          <cell r="D612">
            <v>0</v>
          </cell>
          <cell r="F612" t="str">
            <v>N</v>
          </cell>
        </row>
        <row r="613">
          <cell r="B613" t="str">
            <v>9804_DELQ_91_120_CNT</v>
          </cell>
          <cell r="D613">
            <v>0</v>
          </cell>
          <cell r="F613" t="str">
            <v>N</v>
          </cell>
        </row>
        <row r="614">
          <cell r="B614" t="str">
            <v>ADM_PURCH_PAY</v>
          </cell>
          <cell r="D614">
            <v>0</v>
          </cell>
          <cell r="F614" t="str">
            <v>N</v>
          </cell>
        </row>
        <row r="615">
          <cell r="B615" t="str">
            <v>COLL_END_DATE</v>
          </cell>
          <cell r="D615">
            <v>0</v>
          </cell>
          <cell r="E615">
            <v>42247</v>
          </cell>
          <cell r="F615" t="str">
            <v>D</v>
          </cell>
        </row>
        <row r="616">
          <cell r="B616" t="str">
            <v>COLLATERAL_COUNT</v>
          </cell>
          <cell r="D616">
            <v>32944</v>
          </cell>
          <cell r="F616" t="str">
            <v>N</v>
          </cell>
        </row>
        <row r="617">
          <cell r="B617" t="str">
            <v>COUNTERPARTY_PMT</v>
          </cell>
          <cell r="D617">
            <v>0</v>
          </cell>
          <cell r="F617" t="str">
            <v>N</v>
          </cell>
        </row>
        <row r="618">
          <cell r="B618" t="str">
            <v>DEBT_SALE_RECOVERIES</v>
          </cell>
          <cell r="D618">
            <v>11825.11</v>
          </cell>
          <cell r="F618" t="str">
            <v>N</v>
          </cell>
        </row>
        <row r="619">
          <cell r="B619" t="str">
            <v>DISTRIBUTION_DATE</v>
          </cell>
          <cell r="D619">
            <v>0</v>
          </cell>
          <cell r="E619">
            <v>42262</v>
          </cell>
          <cell r="F619" t="str">
            <v>D</v>
          </cell>
        </row>
        <row r="620">
          <cell r="B620" t="str">
            <v>EARNING_YIELD_SUPPLEMENT</v>
          </cell>
          <cell r="D620">
            <v>0</v>
          </cell>
          <cell r="F620" t="str">
            <v>N</v>
          </cell>
        </row>
        <row r="621">
          <cell r="B621" t="str">
            <v>EVENT_DEFAULT_A</v>
          </cell>
          <cell r="C621" t="str">
            <v>NO</v>
          </cell>
          <cell r="D621">
            <v>0</v>
          </cell>
          <cell r="F621" t="str">
            <v>C</v>
          </cell>
        </row>
        <row r="622">
          <cell r="B622" t="str">
            <v>EVENT_DEFAULT_B</v>
          </cell>
          <cell r="C622" t="str">
            <v>NO</v>
          </cell>
          <cell r="D622">
            <v>0</v>
          </cell>
          <cell r="F622" t="str">
            <v>N</v>
          </cell>
        </row>
        <row r="623">
          <cell r="B623" t="str">
            <v>EVENT_DEFAULT_C</v>
          </cell>
          <cell r="C623" t="str">
            <v>NO</v>
          </cell>
          <cell r="D623">
            <v>0</v>
          </cell>
          <cell r="F623" t="str">
            <v>N</v>
          </cell>
        </row>
        <row r="624">
          <cell r="B624" t="str">
            <v>EVENT_DEFAULT_D</v>
          </cell>
          <cell r="C624" t="str">
            <v>NO</v>
          </cell>
          <cell r="D624">
            <v>0</v>
          </cell>
          <cell r="F624" t="str">
            <v>N</v>
          </cell>
        </row>
        <row r="625">
          <cell r="B625" t="str">
            <v>EVENT_DEFAULT_E</v>
          </cell>
          <cell r="C625" t="str">
            <v>NO</v>
          </cell>
          <cell r="D625">
            <v>0</v>
          </cell>
          <cell r="F625" t="str">
            <v>N</v>
          </cell>
        </row>
        <row r="626">
          <cell r="B626" t="str">
            <v>INT_ACCRUED_UNPAID</v>
          </cell>
          <cell r="D626">
            <v>0</v>
          </cell>
          <cell r="F626" t="str">
            <v>N</v>
          </cell>
        </row>
        <row r="627">
          <cell r="B627" t="str">
            <v>INT_COLL_ACCT</v>
          </cell>
          <cell r="D627">
            <v>1077.73</v>
          </cell>
          <cell r="F627" t="str">
            <v>N</v>
          </cell>
        </row>
        <row r="628">
          <cell r="B628" t="str">
            <v>INT_NET_LIQ_PROCEEDS</v>
          </cell>
          <cell r="D628">
            <v>-174119.01</v>
          </cell>
          <cell r="F628" t="str">
            <v>N</v>
          </cell>
        </row>
        <row r="629">
          <cell r="B629" t="str">
            <v>INT_REPURCHASE_PROCEED</v>
          </cell>
          <cell r="D629">
            <v>0</v>
          </cell>
          <cell r="F629" t="str">
            <v>N</v>
          </cell>
        </row>
        <row r="630">
          <cell r="B630" t="str">
            <v>INT_RESERVE_ACCT</v>
          </cell>
          <cell r="D630">
            <v>239.5</v>
          </cell>
          <cell r="F630" t="str">
            <v>N</v>
          </cell>
        </row>
        <row r="631">
          <cell r="B631" t="str">
            <v>INTEREST_COLLECTIONS</v>
          </cell>
          <cell r="D631">
            <v>393426.7</v>
          </cell>
          <cell r="F631" t="str">
            <v>N</v>
          </cell>
        </row>
        <row r="632">
          <cell r="B632" t="str">
            <v>INVESTEARNEDYSA</v>
          </cell>
          <cell r="D632">
            <v>0</v>
          </cell>
          <cell r="F632" t="str">
            <v>N</v>
          </cell>
        </row>
        <row r="633">
          <cell r="B633" t="str">
            <v>LIBOR_RATE</v>
          </cell>
          <cell r="D633">
            <v>0</v>
          </cell>
          <cell r="F633" t="str">
            <v>N</v>
          </cell>
        </row>
        <row r="634">
          <cell r="B634" t="str">
            <v>LOSS_AMT</v>
          </cell>
          <cell r="D634">
            <v>153764.47</v>
          </cell>
          <cell r="F634" t="str">
            <v>N</v>
          </cell>
        </row>
        <row r="635">
          <cell r="B635" t="str">
            <v>LOSS_CNT</v>
          </cell>
          <cell r="D635">
            <v>20</v>
          </cell>
          <cell r="F635" t="str">
            <v>N</v>
          </cell>
        </row>
        <row r="636">
          <cell r="B636" t="str">
            <v>NET_SWAP_PAYMENTS</v>
          </cell>
          <cell r="D636">
            <v>0</v>
          </cell>
          <cell r="F636" t="str">
            <v>N</v>
          </cell>
        </row>
        <row r="637">
          <cell r="B637" t="str">
            <v>NET_SWAP_RECEIPTS</v>
          </cell>
          <cell r="D637">
            <v>0</v>
          </cell>
          <cell r="F637" t="str">
            <v>N</v>
          </cell>
        </row>
        <row r="638">
          <cell r="B638" t="str">
            <v>OPTIONAL_PURCHASE</v>
          </cell>
          <cell r="D638">
            <v>0</v>
          </cell>
          <cell r="F638" t="str">
            <v>N</v>
          </cell>
        </row>
        <row r="639">
          <cell r="B639" t="str">
            <v>OVERCOLLATERALIZATION_AMT</v>
          </cell>
          <cell r="D639">
            <v>1282629.56</v>
          </cell>
          <cell r="F639" t="str">
            <v>N</v>
          </cell>
        </row>
        <row r="640">
          <cell r="B640" t="str">
            <v>PI_ADV</v>
          </cell>
          <cell r="D640">
            <v>-9687.34</v>
          </cell>
          <cell r="F640" t="str">
            <v>N</v>
          </cell>
        </row>
        <row r="641">
          <cell r="B641" t="str">
            <v>POOL_WAC</v>
          </cell>
          <cell r="D641">
            <v>2.6160245700000001E-2</v>
          </cell>
          <cell r="F641" t="str">
            <v>N</v>
          </cell>
        </row>
        <row r="642">
          <cell r="B642" t="str">
            <v>POOL_WARM</v>
          </cell>
          <cell r="D642">
            <v>15.941973000000001</v>
          </cell>
          <cell r="F642" t="str">
            <v>N</v>
          </cell>
        </row>
        <row r="643">
          <cell r="B643" t="str">
            <v>PRIN_NET_LIQ_PROCEEDS</v>
          </cell>
          <cell r="D643">
            <v>154226.66</v>
          </cell>
          <cell r="F643" t="str">
            <v>N</v>
          </cell>
        </row>
        <row r="644">
          <cell r="B644" t="str">
            <v>PRIN_REPURCHASE_PROCEED</v>
          </cell>
          <cell r="D644">
            <v>0</v>
          </cell>
          <cell r="F644" t="str">
            <v>N</v>
          </cell>
        </row>
        <row r="645">
          <cell r="B645" t="str">
            <v>PRINCIPAL_COLLECTIONS</v>
          </cell>
          <cell r="D645">
            <v>16736863.66</v>
          </cell>
          <cell r="F645" t="str">
            <v>N</v>
          </cell>
        </row>
        <row r="646">
          <cell r="B646" t="str">
            <v>RECEIVED_DATE</v>
          </cell>
          <cell r="D646">
            <v>0</v>
          </cell>
          <cell r="E646">
            <v>42249</v>
          </cell>
          <cell r="F646" t="str">
            <v>D</v>
          </cell>
        </row>
        <row r="647">
          <cell r="B647" t="str">
            <v>RECOVERIES_ADV</v>
          </cell>
          <cell r="D647">
            <v>0</v>
          </cell>
          <cell r="F647" t="str">
            <v>N</v>
          </cell>
        </row>
        <row r="648">
          <cell r="B648" t="str">
            <v>RESCISSION</v>
          </cell>
          <cell r="C648" t="str">
            <v>NO</v>
          </cell>
          <cell r="D648">
            <v>0</v>
          </cell>
          <cell r="F648" t="str">
            <v>N</v>
          </cell>
        </row>
        <row r="649">
          <cell r="B649" t="str">
            <v>RESERVE_TO_COLL_TRANSFER</v>
          </cell>
          <cell r="D649">
            <v>0</v>
          </cell>
          <cell r="F649" t="str">
            <v>N</v>
          </cell>
        </row>
        <row r="650">
          <cell r="B650" t="str">
            <v>SEN_SWAP_TERM_PAYMENTS</v>
          </cell>
          <cell r="D650">
            <v>0</v>
          </cell>
          <cell r="F650" t="str">
            <v>N</v>
          </cell>
        </row>
        <row r="651">
          <cell r="B651" t="str">
            <v>STMNT_TO_NOTEHLD_1</v>
          </cell>
          <cell r="C651" t="str">
            <v>NO</v>
          </cell>
          <cell r="D651">
            <v>0</v>
          </cell>
          <cell r="F651" t="str">
            <v>N</v>
          </cell>
        </row>
        <row r="652">
          <cell r="B652" t="str">
            <v>STMNT_TO_NOTEHLD_2</v>
          </cell>
          <cell r="C652" t="str">
            <v>NO</v>
          </cell>
          <cell r="D652">
            <v>0</v>
          </cell>
          <cell r="F652" t="str">
            <v>N</v>
          </cell>
        </row>
        <row r="653">
          <cell r="B653" t="str">
            <v>STMNT_TO_NOTEHLD_3</v>
          </cell>
          <cell r="C653" t="str">
            <v>NO</v>
          </cell>
          <cell r="D653">
            <v>0</v>
          </cell>
          <cell r="F653" t="str">
            <v>N</v>
          </cell>
        </row>
        <row r="654">
          <cell r="B654" t="str">
            <v>STMNT_TO_NOTEHLD_4</v>
          </cell>
          <cell r="C654" t="str">
            <v>NO</v>
          </cell>
          <cell r="D654">
            <v>0</v>
          </cell>
          <cell r="F654" t="str">
            <v>N</v>
          </cell>
        </row>
        <row r="655">
          <cell r="B655" t="str">
            <v>STMNT_TO_NOTEHLD_5</v>
          </cell>
          <cell r="C655" t="str">
            <v>NO</v>
          </cell>
          <cell r="D655">
            <v>0</v>
          </cell>
          <cell r="F655" t="str">
            <v>N</v>
          </cell>
        </row>
        <row r="656">
          <cell r="B656" t="str">
            <v>STMNT_TO_NOTEHLD_6</v>
          </cell>
          <cell r="C656" t="str">
            <v>NO</v>
          </cell>
          <cell r="D656">
            <v>0</v>
          </cell>
          <cell r="F656" t="str">
            <v>N</v>
          </cell>
        </row>
        <row r="657">
          <cell r="B657" t="str">
            <v>SUB_SWAP_TERM_PAYMENTS</v>
          </cell>
          <cell r="D657">
            <v>0</v>
          </cell>
          <cell r="F657" t="str">
            <v>N</v>
          </cell>
        </row>
        <row r="658">
          <cell r="B658" t="str">
            <v>SWAP_REPLACEMENT_PROCEEDS</v>
          </cell>
          <cell r="D658">
            <v>0</v>
          </cell>
          <cell r="F658" t="str">
            <v>N</v>
          </cell>
        </row>
        <row r="659">
          <cell r="B659" t="str">
            <v>SWAP_TERM_RECEIPT</v>
          </cell>
          <cell r="D659">
            <v>0</v>
          </cell>
          <cell r="F659" t="str">
            <v>N</v>
          </cell>
        </row>
        <row r="660">
          <cell r="B660" t="str">
            <v>test</v>
          </cell>
          <cell r="D660">
            <v>0</v>
          </cell>
          <cell r="F660" t="str">
            <v>D</v>
          </cell>
        </row>
        <row r="661">
          <cell r="B661" t="str">
            <v>test2</v>
          </cell>
          <cell r="D661">
            <v>0</v>
          </cell>
          <cell r="F661" t="str">
            <v>N</v>
          </cell>
        </row>
        <row r="662">
          <cell r="B662" t="str">
            <v>WARRANT_PAY</v>
          </cell>
          <cell r="D662">
            <v>0</v>
          </cell>
          <cell r="F662" t="str">
            <v>N</v>
          </cell>
        </row>
        <row r="663">
          <cell r="B663" t="str">
            <v>YSA_BALANCE</v>
          </cell>
          <cell r="D663">
            <v>1305425.48</v>
          </cell>
          <cell r="F663" t="str">
            <v>N</v>
          </cell>
        </row>
        <row r="664">
          <cell r="B664" t="str">
            <v>_KeyABSID</v>
          </cell>
          <cell r="C664" t="str">
            <v>R12A</v>
          </cell>
          <cell r="F664" t="str">
            <v>C</v>
          </cell>
        </row>
        <row r="665">
          <cell r="B665" t="str">
            <v>_KeyDate</v>
          </cell>
          <cell r="E665">
            <v>42247</v>
          </cell>
          <cell r="F665" t="str">
            <v>D</v>
          </cell>
        </row>
        <row r="666">
          <cell r="B666" t="str">
            <v>_KeyPeriod</v>
          </cell>
          <cell r="D666">
            <v>39</v>
          </cell>
          <cell r="F666" t="str">
            <v>N</v>
          </cell>
        </row>
      </sheetData>
      <sheetData sheetId="2" refreshError="1"/>
      <sheetData sheetId="3" refreshError="1"/>
      <sheetData sheetId="4">
        <row r="14">
          <cell r="D14">
            <v>4012277.61</v>
          </cell>
        </row>
      </sheetData>
      <sheetData sheetId="5" refreshError="1"/>
      <sheetData sheetId="6">
        <row r="160">
          <cell r="E160">
            <v>72</v>
          </cell>
        </row>
        <row r="161">
          <cell r="E161">
            <v>16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183228543.41999999</v>
          </cell>
          <cell r="C4">
            <v>34024</v>
          </cell>
        </row>
        <row r="5">
          <cell r="B5">
            <v>166337915.28999999</v>
          </cell>
          <cell r="C5">
            <v>32944</v>
          </cell>
        </row>
        <row r="6">
          <cell r="B6">
            <v>1508080.24</v>
          </cell>
        </row>
        <row r="7">
          <cell r="B7">
            <v>1282629.56</v>
          </cell>
        </row>
        <row r="8">
          <cell r="B8">
            <v>181720463.17999998</v>
          </cell>
        </row>
        <row r="9">
          <cell r="B9">
            <v>165055285.72999999</v>
          </cell>
        </row>
        <row r="15">
          <cell r="B15">
            <v>342</v>
          </cell>
          <cell r="C15">
            <v>2270415.31</v>
          </cell>
        </row>
        <row r="16">
          <cell r="B16">
            <v>72</v>
          </cell>
          <cell r="C16">
            <v>548765.09</v>
          </cell>
        </row>
        <row r="17">
          <cell r="B17">
            <v>16</v>
          </cell>
          <cell r="C17">
            <v>111142.61</v>
          </cell>
        </row>
        <row r="18">
          <cell r="C18">
            <v>153764.47</v>
          </cell>
        </row>
        <row r="19">
          <cell r="C19">
            <v>8004875.4399999995</v>
          </cell>
        </row>
        <row r="21">
          <cell r="B21">
            <v>2.6430967E-3</v>
          </cell>
        </row>
        <row r="22">
          <cell r="B22">
            <v>2.6158005999999999E-3</v>
          </cell>
        </row>
      </sheetData>
      <sheetData sheetId="13">
        <row r="6">
          <cell r="B6">
            <v>393426.7</v>
          </cell>
        </row>
        <row r="7">
          <cell r="B7">
            <v>0</v>
          </cell>
        </row>
        <row r="15">
          <cell r="B15">
            <v>16736863.66</v>
          </cell>
        </row>
        <row r="16">
          <cell r="B16">
            <v>166051.77000000002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2.6160245700000001E-2</v>
          </cell>
        </row>
        <row r="32">
          <cell r="B32">
            <v>15.941973000000001</v>
          </cell>
        </row>
        <row r="34">
          <cell r="B34">
            <v>-4.6947680000000002E-3</v>
          </cell>
        </row>
        <row r="35">
          <cell r="B35">
            <v>9.6300710000000002E-4</v>
          </cell>
        </row>
      </sheetData>
      <sheetData sheetId="14">
        <row r="4">
          <cell r="B4">
            <v>4012277.61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4012277.61</v>
          </cell>
        </row>
        <row r="8">
          <cell r="B8">
            <v>4012277.61</v>
          </cell>
        </row>
      </sheetData>
      <sheetData sheetId="15" refreshError="1"/>
      <sheetData sheetId="16">
        <row r="7">
          <cell r="C7">
            <v>17296342.129999999</v>
          </cell>
        </row>
        <row r="9">
          <cell r="B9">
            <v>0</v>
          </cell>
          <cell r="C9">
            <v>0</v>
          </cell>
        </row>
        <row r="10">
          <cell r="B10">
            <v>152690.45285</v>
          </cell>
          <cell r="C10">
            <v>152690.45285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97936.18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16665177.449999988</v>
          </cell>
        </row>
        <row r="21">
          <cell r="C21">
            <v>0</v>
          </cell>
        </row>
      </sheetData>
      <sheetData sheetId="17">
        <row r="4">
          <cell r="C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C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C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C7">
            <v>117523417.39</v>
          </cell>
          <cell r="H7">
            <v>97936.18</v>
          </cell>
          <cell r="I7">
            <v>0</v>
          </cell>
          <cell r="K7">
            <v>97936.18</v>
          </cell>
          <cell r="L7">
            <v>0</v>
          </cell>
          <cell r="M7">
            <v>0</v>
          </cell>
          <cell r="N7">
            <v>16665177.449999988</v>
          </cell>
          <cell r="O7">
            <v>0</v>
          </cell>
          <cell r="P7">
            <v>100858239.94000001</v>
          </cell>
        </row>
        <row r="8">
          <cell r="C8">
            <v>64197045.789999999</v>
          </cell>
          <cell r="M8">
            <v>0</v>
          </cell>
          <cell r="N8">
            <v>0</v>
          </cell>
          <cell r="O8">
            <v>0</v>
          </cell>
          <cell r="P8">
            <v>64197045.789999999</v>
          </cell>
        </row>
        <row r="14">
          <cell r="C14">
            <v>41029</v>
          </cell>
        </row>
        <row r="15">
          <cell r="C15">
            <v>41044</v>
          </cell>
        </row>
        <row r="16">
          <cell r="C16">
            <v>42233</v>
          </cell>
        </row>
        <row r="17">
          <cell r="C17">
            <v>42262</v>
          </cell>
        </row>
        <row r="18">
          <cell r="C18">
            <v>42216</v>
          </cell>
        </row>
        <row r="19">
          <cell r="C19">
            <v>42247</v>
          </cell>
        </row>
        <row r="28">
          <cell r="C28">
            <v>30</v>
          </cell>
        </row>
        <row r="29">
          <cell r="C29">
            <v>29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activeCell="C34" sqref="C34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5.5703125" style="2" customWidth="1"/>
    <col min="4" max="4" width="23.140625" style="2" customWidth="1"/>
    <col min="5" max="5" width="32.42578125" style="2" bestFit="1" customWidth="1"/>
    <col min="6" max="6" width="23.8554687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42369</v>
      </c>
      <c r="C3" s="6" t="s">
        <v>2</v>
      </c>
      <c r="D3" s="2">
        <v>30</v>
      </c>
      <c r="E3" s="2" t="s">
        <v>3</v>
      </c>
      <c r="F3" s="7">
        <v>42339</v>
      </c>
    </row>
    <row r="4" spans="1:6" x14ac:dyDescent="0.25">
      <c r="A4" s="2" t="s">
        <v>4</v>
      </c>
      <c r="B4" s="8">
        <v>42384</v>
      </c>
      <c r="C4" s="6" t="s">
        <v>5</v>
      </c>
      <c r="D4" s="9">
        <v>31</v>
      </c>
      <c r="E4" s="2" t="s">
        <v>6</v>
      </c>
      <c r="F4" s="7">
        <v>42369</v>
      </c>
    </row>
    <row r="5" spans="1:6" x14ac:dyDescent="0.25">
      <c r="C5" s="4"/>
      <c r="E5" s="2" t="s">
        <v>7</v>
      </c>
      <c r="F5" s="7">
        <v>42353</v>
      </c>
    </row>
    <row r="6" spans="1:6" x14ac:dyDescent="0.25">
      <c r="C6" s="4"/>
      <c r="E6" s="2" t="s">
        <v>8</v>
      </c>
      <c r="F6" s="7">
        <v>42384</v>
      </c>
    </row>
    <row r="7" spans="1:6" x14ac:dyDescent="0.25">
      <c r="A7" s="10"/>
      <c r="B7" s="11"/>
      <c r="C7" s="10"/>
      <c r="D7" s="10"/>
      <c r="E7" s="12"/>
      <c r="F7" s="13"/>
    </row>
    <row r="8" spans="1:6" x14ac:dyDescent="0.25">
      <c r="A8" s="10"/>
      <c r="B8" s="10"/>
      <c r="C8" s="10"/>
      <c r="D8" s="10"/>
      <c r="E8" s="12"/>
      <c r="F8" s="13"/>
    </row>
    <row r="9" spans="1:6" x14ac:dyDescent="0.25">
      <c r="A9" s="14"/>
      <c r="B9" s="15" t="s">
        <v>9</v>
      </c>
      <c r="C9" s="15" t="s">
        <v>10</v>
      </c>
      <c r="D9" s="15" t="s">
        <v>11</v>
      </c>
      <c r="E9" s="15" t="s">
        <v>12</v>
      </c>
      <c r="F9" s="16" t="s">
        <v>13</v>
      </c>
    </row>
    <row r="10" spans="1:6" x14ac:dyDescent="0.25">
      <c r="A10" s="14" t="s">
        <v>14</v>
      </c>
      <c r="B10" s="17"/>
      <c r="C10" s="18">
        <v>1654254316.1800001</v>
      </c>
      <c r="D10" s="19">
        <v>119542254.8</v>
      </c>
      <c r="E10" s="20">
        <v>105209276.20999999</v>
      </c>
      <c r="F10" s="21">
        <v>6.5554584153423828E-2</v>
      </c>
    </row>
    <row r="11" spans="1:6" x14ac:dyDescent="0.25">
      <c r="A11" s="14" t="s">
        <v>15</v>
      </c>
      <c r="B11" s="17"/>
      <c r="C11" s="22">
        <v>49343270.390000001</v>
      </c>
      <c r="D11" s="19">
        <v>742588.43</v>
      </c>
      <c r="E11" s="20">
        <v>603384.54</v>
      </c>
      <c r="F11" s="21"/>
    </row>
    <row r="12" spans="1:6" x14ac:dyDescent="0.25">
      <c r="A12" s="14" t="s">
        <v>16</v>
      </c>
      <c r="B12" s="17"/>
      <c r="C12" s="23">
        <v>1604911045.79</v>
      </c>
      <c r="D12" s="19">
        <v>118799666.36999999</v>
      </c>
      <c r="E12" s="20">
        <v>104605891.66999999</v>
      </c>
      <c r="F12" s="21"/>
    </row>
    <row r="13" spans="1:6" x14ac:dyDescent="0.25">
      <c r="A13" s="14" t="s">
        <v>17</v>
      </c>
      <c r="B13" s="10"/>
      <c r="C13" s="24">
        <v>1604911045.79</v>
      </c>
      <c r="D13" s="19">
        <v>118799666.37</v>
      </c>
      <c r="E13" s="20">
        <v>104605891.66999999</v>
      </c>
      <c r="F13" s="21">
        <v>6.5178622793083757E-2</v>
      </c>
    </row>
    <row r="14" spans="1:6" x14ac:dyDescent="0.25">
      <c r="A14" s="25" t="s">
        <v>18</v>
      </c>
      <c r="B14" s="26">
        <v>3.5860000000000002E-3</v>
      </c>
      <c r="C14" s="22">
        <v>379000000</v>
      </c>
      <c r="D14" s="19">
        <v>0</v>
      </c>
      <c r="E14" s="20">
        <v>0</v>
      </c>
      <c r="F14" s="21">
        <v>0</v>
      </c>
    </row>
    <row r="15" spans="1:6" x14ac:dyDescent="0.25">
      <c r="A15" s="25" t="s">
        <v>19</v>
      </c>
      <c r="B15" s="26">
        <v>5.4000000000000003E-3</v>
      </c>
      <c r="C15" s="22">
        <v>485000000</v>
      </c>
      <c r="D15" s="19">
        <v>0</v>
      </c>
      <c r="E15" s="20">
        <v>0</v>
      </c>
      <c r="F15" s="21">
        <v>0</v>
      </c>
    </row>
    <row r="16" spans="1:6" x14ac:dyDescent="0.25">
      <c r="A16" s="25" t="s">
        <v>20</v>
      </c>
      <c r="B16" s="26">
        <v>7.3000000000000001E-3</v>
      </c>
      <c r="C16" s="22">
        <v>514000000</v>
      </c>
      <c r="D16" s="19">
        <v>0</v>
      </c>
      <c r="E16" s="20">
        <v>0</v>
      </c>
      <c r="F16" s="21">
        <v>0</v>
      </c>
    </row>
    <row r="17" spans="1:6" x14ac:dyDescent="0.25">
      <c r="A17" s="25" t="s">
        <v>21</v>
      </c>
      <c r="B17" s="26">
        <v>0.01</v>
      </c>
      <c r="C17" s="22">
        <v>162714000</v>
      </c>
      <c r="D17" s="19">
        <v>54602620.579999998</v>
      </c>
      <c r="E17" s="20">
        <v>40408845.879999995</v>
      </c>
      <c r="F17" s="21">
        <v>0.24834277247194461</v>
      </c>
    </row>
    <row r="18" spans="1:6" x14ac:dyDescent="0.25">
      <c r="A18" s="25" t="s">
        <v>22</v>
      </c>
      <c r="B18" s="26">
        <v>0</v>
      </c>
      <c r="C18" s="22">
        <v>64197045.789999999</v>
      </c>
      <c r="D18" s="19">
        <v>64197045.789999999</v>
      </c>
      <c r="E18" s="20">
        <v>64197045.789999999</v>
      </c>
      <c r="F18" s="21">
        <v>1</v>
      </c>
    </row>
    <row r="19" spans="1:6" x14ac:dyDescent="0.25">
      <c r="A19" s="25"/>
      <c r="B19" s="27"/>
      <c r="C19" s="28"/>
      <c r="D19" s="28"/>
      <c r="E19" s="28"/>
      <c r="F19" s="29"/>
    </row>
    <row r="20" spans="1:6" x14ac:dyDescent="0.25">
      <c r="A20" s="25"/>
      <c r="B20" s="27"/>
      <c r="C20" s="28"/>
      <c r="D20" s="28"/>
      <c r="E20" s="28"/>
      <c r="F20" s="30"/>
    </row>
    <row r="21" spans="1:6" ht="30.75" x14ac:dyDescent="0.25">
      <c r="A21" s="25"/>
      <c r="B21" s="31" t="s">
        <v>23</v>
      </c>
      <c r="C21" s="32" t="s">
        <v>24</v>
      </c>
      <c r="D21" s="31" t="s">
        <v>25</v>
      </c>
      <c r="E21" s="31" t="s">
        <v>26</v>
      </c>
      <c r="F21" s="30"/>
    </row>
    <row r="22" spans="1:6" x14ac:dyDescent="0.25">
      <c r="A22" s="25" t="s">
        <v>18</v>
      </c>
      <c r="B22" s="19">
        <v>0</v>
      </c>
      <c r="C22" s="19">
        <v>0</v>
      </c>
      <c r="D22" s="33">
        <v>0</v>
      </c>
      <c r="E22" s="34">
        <v>0</v>
      </c>
      <c r="F22" s="30"/>
    </row>
    <row r="23" spans="1:6" x14ac:dyDescent="0.25">
      <c r="A23" s="25" t="s">
        <v>19</v>
      </c>
      <c r="B23" s="19">
        <v>0</v>
      </c>
      <c r="C23" s="19">
        <v>0</v>
      </c>
      <c r="D23" s="33">
        <v>0</v>
      </c>
      <c r="E23" s="34">
        <v>0</v>
      </c>
      <c r="F23" s="30"/>
    </row>
    <row r="24" spans="1:6" x14ac:dyDescent="0.25">
      <c r="A24" s="25" t="s">
        <v>20</v>
      </c>
      <c r="B24" s="19">
        <v>0</v>
      </c>
      <c r="C24" s="19">
        <v>0</v>
      </c>
      <c r="D24" s="33">
        <v>0</v>
      </c>
      <c r="E24" s="34">
        <v>0</v>
      </c>
      <c r="F24" s="30"/>
    </row>
    <row r="25" spans="1:6" x14ac:dyDescent="0.25">
      <c r="A25" s="25" t="s">
        <v>21</v>
      </c>
      <c r="B25" s="19">
        <v>14193774.700000003</v>
      </c>
      <c r="C25" s="19">
        <v>45502.18</v>
      </c>
      <c r="D25" s="33">
        <v>87.231428764580812</v>
      </c>
      <c r="E25" s="34">
        <v>0.27964514424081516</v>
      </c>
      <c r="F25" s="30"/>
    </row>
    <row r="26" spans="1:6" x14ac:dyDescent="0.25">
      <c r="A26" s="25" t="s">
        <v>22</v>
      </c>
      <c r="B26" s="19">
        <v>0</v>
      </c>
      <c r="C26" s="19">
        <v>0</v>
      </c>
      <c r="D26" s="33">
        <v>0</v>
      </c>
      <c r="E26" s="34">
        <v>0</v>
      </c>
      <c r="F26" s="30"/>
    </row>
    <row r="27" spans="1:6" ht="16.5" thickBot="1" x14ac:dyDescent="0.3">
      <c r="A27" s="14" t="s">
        <v>27</v>
      </c>
      <c r="B27" s="35">
        <v>14193774.700000003</v>
      </c>
      <c r="C27" s="35">
        <v>45502.18</v>
      </c>
      <c r="D27" s="36"/>
      <c r="E27" s="28"/>
      <c r="F27" s="30"/>
    </row>
    <row r="28" spans="1:6" x14ac:dyDescent="0.25">
      <c r="B28" s="37"/>
      <c r="C28" s="37"/>
      <c r="D28" s="38"/>
      <c r="E28" s="37"/>
      <c r="F28" s="39"/>
    </row>
    <row r="29" spans="1:6" x14ac:dyDescent="0.25">
      <c r="A29" s="40"/>
      <c r="B29" s="41"/>
      <c r="C29" s="37"/>
      <c r="D29" s="37"/>
      <c r="E29" s="37"/>
      <c r="F29" s="39"/>
    </row>
    <row r="30" spans="1:6" x14ac:dyDescent="0.25">
      <c r="A30" s="2" t="s">
        <v>28</v>
      </c>
      <c r="E30" s="42"/>
    </row>
    <row r="31" spans="1:6" x14ac:dyDescent="0.25">
      <c r="E31" s="42"/>
      <c r="F31" s="43"/>
    </row>
    <row r="32" spans="1:6" x14ac:dyDescent="0.25">
      <c r="A32" s="40" t="s">
        <v>29</v>
      </c>
      <c r="F32" s="43"/>
    </row>
    <row r="33" spans="1:6" x14ac:dyDescent="0.25">
      <c r="A33" s="44" t="s">
        <v>30</v>
      </c>
      <c r="E33" s="45">
        <v>277203.02</v>
      </c>
      <c r="F33" s="46"/>
    </row>
    <row r="34" spans="1:6" x14ac:dyDescent="0.25">
      <c r="A34" s="44" t="s">
        <v>31</v>
      </c>
      <c r="E34" s="47">
        <v>0</v>
      </c>
      <c r="F34" s="46"/>
    </row>
    <row r="35" spans="1:6" x14ac:dyDescent="0.25">
      <c r="A35" s="40" t="s">
        <v>32</v>
      </c>
      <c r="E35" s="45">
        <v>277203.02</v>
      </c>
      <c r="F35" s="46"/>
    </row>
    <row r="36" spans="1:6" x14ac:dyDescent="0.25">
      <c r="E36" s="48"/>
      <c r="F36" s="46"/>
    </row>
    <row r="37" spans="1:6" x14ac:dyDescent="0.25">
      <c r="A37" s="40" t="s">
        <v>33</v>
      </c>
      <c r="E37" s="48"/>
      <c r="F37" s="46"/>
    </row>
    <row r="38" spans="1:6" x14ac:dyDescent="0.25">
      <c r="A38" s="44" t="s">
        <v>34</v>
      </c>
      <c r="E38" s="45">
        <v>14226229.470000001</v>
      </c>
      <c r="F38" s="46"/>
    </row>
    <row r="39" spans="1:6" x14ac:dyDescent="0.25">
      <c r="A39" s="44" t="s">
        <v>35</v>
      </c>
      <c r="E39" s="47">
        <v>0</v>
      </c>
      <c r="F39" s="46"/>
    </row>
    <row r="40" spans="1:6" x14ac:dyDescent="0.25">
      <c r="A40" s="40" t="s">
        <v>36</v>
      </c>
      <c r="E40" s="45">
        <v>14226229.470000001</v>
      </c>
      <c r="F40" s="46"/>
    </row>
    <row r="41" spans="1:6" x14ac:dyDescent="0.25">
      <c r="A41" s="44"/>
      <c r="E41" s="49"/>
      <c r="F41" s="46"/>
    </row>
    <row r="42" spans="1:6" x14ac:dyDescent="0.25">
      <c r="A42" s="40" t="s">
        <v>37</v>
      </c>
      <c r="E42" s="45">
        <v>169913.11</v>
      </c>
      <c r="F42" s="46"/>
    </row>
    <row r="43" spans="1:6" x14ac:dyDescent="0.25">
      <c r="A43" s="40" t="s">
        <v>38</v>
      </c>
      <c r="E43" s="45">
        <v>0</v>
      </c>
      <c r="F43" s="46"/>
    </row>
    <row r="44" spans="1:6" x14ac:dyDescent="0.25">
      <c r="A44" s="40"/>
      <c r="E44" s="50"/>
      <c r="F44" s="46"/>
    </row>
    <row r="45" spans="1:6" ht="16.5" thickBot="1" x14ac:dyDescent="0.3">
      <c r="A45" s="2" t="s">
        <v>39</v>
      </c>
      <c r="E45" s="51">
        <v>14673345.6</v>
      </c>
      <c r="F45" s="46"/>
    </row>
    <row r="46" spans="1:6" ht="16.5" thickTop="1" x14ac:dyDescent="0.25">
      <c r="E46" s="52"/>
      <c r="F46" s="46"/>
    </row>
    <row r="47" spans="1:6" x14ac:dyDescent="0.25">
      <c r="A47" s="2" t="s">
        <v>40</v>
      </c>
      <c r="D47" s="53"/>
      <c r="E47" s="54"/>
      <c r="F47" s="46"/>
    </row>
    <row r="48" spans="1:6" x14ac:dyDescent="0.25">
      <c r="D48" s="55" t="s">
        <v>41</v>
      </c>
      <c r="E48" s="55" t="s">
        <v>42</v>
      </c>
      <c r="F48" s="46"/>
    </row>
    <row r="49" spans="1:6" x14ac:dyDescent="0.25">
      <c r="A49" s="40" t="s">
        <v>43</v>
      </c>
      <c r="D49" s="56">
        <v>29680</v>
      </c>
      <c r="E49" s="50">
        <v>118799666.36999999</v>
      </c>
      <c r="F49" s="46"/>
    </row>
    <row r="50" spans="1:6" x14ac:dyDescent="0.25">
      <c r="A50" s="40" t="s">
        <v>44</v>
      </c>
      <c r="D50" s="57"/>
      <c r="E50" s="47">
        <v>14193774.700000003</v>
      </c>
      <c r="F50" s="46"/>
    </row>
    <row r="51" spans="1:6" x14ac:dyDescent="0.25">
      <c r="A51" s="40"/>
      <c r="D51" s="58">
        <v>28554</v>
      </c>
      <c r="E51" s="59">
        <v>104605891.66999999</v>
      </c>
      <c r="F51" s="46"/>
    </row>
    <row r="52" spans="1:6" x14ac:dyDescent="0.25">
      <c r="F52" s="46"/>
    </row>
    <row r="53" spans="1:6" x14ac:dyDescent="0.25">
      <c r="A53" s="2" t="s">
        <v>45</v>
      </c>
      <c r="E53" s="53"/>
      <c r="F53" s="46"/>
    </row>
    <row r="54" spans="1:6" x14ac:dyDescent="0.25">
      <c r="F54" s="46"/>
    </row>
    <row r="55" spans="1:6" x14ac:dyDescent="0.25">
      <c r="A55" s="40" t="s">
        <v>39</v>
      </c>
      <c r="E55" s="60">
        <v>14673345.6</v>
      </c>
      <c r="F55" s="46"/>
    </row>
    <row r="56" spans="1:6" x14ac:dyDescent="0.25">
      <c r="A56" s="40" t="s">
        <v>46</v>
      </c>
      <c r="E56" s="60">
        <v>0</v>
      </c>
      <c r="F56" s="46"/>
    </row>
    <row r="57" spans="1:6" x14ac:dyDescent="0.25">
      <c r="A57" s="40" t="s">
        <v>47</v>
      </c>
      <c r="E57" s="61">
        <v>14673345.6</v>
      </c>
      <c r="F57" s="46"/>
    </row>
    <row r="58" spans="1:6" x14ac:dyDescent="0.25">
      <c r="F58" s="46"/>
    </row>
    <row r="59" spans="1:6" x14ac:dyDescent="0.25">
      <c r="A59" s="40" t="s">
        <v>48</v>
      </c>
      <c r="E59" s="37">
        <v>0</v>
      </c>
      <c r="F59" s="46"/>
    </row>
    <row r="60" spans="1:6" x14ac:dyDescent="0.25">
      <c r="F60" s="46"/>
    </row>
    <row r="61" spans="1:6" x14ac:dyDescent="0.25">
      <c r="A61" s="40" t="s">
        <v>49</v>
      </c>
      <c r="F61" s="46"/>
    </row>
    <row r="62" spans="1:6" x14ac:dyDescent="0.25">
      <c r="A62" s="44" t="s">
        <v>50</v>
      </c>
      <c r="E62" s="60">
        <v>99618.545666666658</v>
      </c>
      <c r="F62" s="46"/>
    </row>
    <row r="63" spans="1:6" x14ac:dyDescent="0.25">
      <c r="A63" s="44" t="s">
        <v>51</v>
      </c>
      <c r="E63" s="60">
        <v>99618.545666666658</v>
      </c>
      <c r="F63" s="46"/>
    </row>
    <row r="64" spans="1:6" x14ac:dyDescent="0.25">
      <c r="A64" s="44" t="s">
        <v>52</v>
      </c>
      <c r="E64" s="61">
        <v>0</v>
      </c>
      <c r="F64" s="46"/>
    </row>
    <row r="65" spans="1:6" x14ac:dyDescent="0.25">
      <c r="F65" s="46"/>
    </row>
    <row r="66" spans="1:6" x14ac:dyDescent="0.25">
      <c r="A66" s="40" t="s">
        <v>53</v>
      </c>
      <c r="F66" s="46"/>
    </row>
    <row r="67" spans="1:6" x14ac:dyDescent="0.25">
      <c r="A67" s="44" t="s">
        <v>54</v>
      </c>
      <c r="F67" s="46"/>
    </row>
    <row r="68" spans="1:6" x14ac:dyDescent="0.25">
      <c r="A68" s="62" t="s">
        <v>55</v>
      </c>
      <c r="E68" s="60">
        <v>0</v>
      </c>
      <c r="F68" s="46"/>
    </row>
    <row r="69" spans="1:6" x14ac:dyDescent="0.25">
      <c r="A69" s="62" t="s">
        <v>56</v>
      </c>
      <c r="E69" s="60">
        <v>0</v>
      </c>
      <c r="F69" s="46"/>
    </row>
    <row r="70" spans="1:6" x14ac:dyDescent="0.25">
      <c r="A70" s="62" t="s">
        <v>57</v>
      </c>
      <c r="E70" s="60">
        <v>0</v>
      </c>
      <c r="F70" s="46"/>
    </row>
    <row r="71" spans="1:6" x14ac:dyDescent="0.25">
      <c r="A71" s="62"/>
      <c r="E71" s="60"/>
      <c r="F71" s="46"/>
    </row>
    <row r="72" spans="1:6" x14ac:dyDescent="0.25">
      <c r="A72" s="62" t="s">
        <v>58</v>
      </c>
      <c r="E72" s="60">
        <v>0</v>
      </c>
      <c r="F72" s="46"/>
    </row>
    <row r="73" spans="1:6" x14ac:dyDescent="0.25">
      <c r="A73" s="62" t="s">
        <v>59</v>
      </c>
      <c r="E73" s="60">
        <v>0</v>
      </c>
      <c r="F73" s="46"/>
    </row>
    <row r="74" spans="1:6" x14ac:dyDescent="0.25">
      <c r="F74" s="46"/>
    </row>
    <row r="75" spans="1:6" x14ac:dyDescent="0.25">
      <c r="A75" s="44" t="s">
        <v>60</v>
      </c>
      <c r="F75" s="46"/>
    </row>
    <row r="76" spans="1:6" x14ac:dyDescent="0.25">
      <c r="A76" s="62" t="s">
        <v>61</v>
      </c>
      <c r="E76" s="60">
        <v>0</v>
      </c>
      <c r="F76" s="46"/>
    </row>
    <row r="77" spans="1:6" x14ac:dyDescent="0.25">
      <c r="A77" s="62" t="s">
        <v>62</v>
      </c>
      <c r="E77" s="60">
        <v>0</v>
      </c>
      <c r="F77" s="46"/>
    </row>
    <row r="78" spans="1:6" x14ac:dyDescent="0.25">
      <c r="A78" s="62" t="s">
        <v>63</v>
      </c>
      <c r="E78" s="60">
        <v>0</v>
      </c>
      <c r="F78" s="46"/>
    </row>
    <row r="79" spans="1:6" x14ac:dyDescent="0.25">
      <c r="A79" s="62"/>
      <c r="E79" s="60"/>
      <c r="F79" s="46"/>
    </row>
    <row r="80" spans="1:6" x14ac:dyDescent="0.25">
      <c r="A80" s="62" t="s">
        <v>64</v>
      </c>
      <c r="E80" s="60">
        <v>0</v>
      </c>
      <c r="F80" s="46"/>
    </row>
    <row r="81" spans="1:6" x14ac:dyDescent="0.25">
      <c r="A81" s="62" t="s">
        <v>65</v>
      </c>
      <c r="E81" s="60">
        <v>0</v>
      </c>
      <c r="F81" s="46"/>
    </row>
    <row r="82" spans="1:6" x14ac:dyDescent="0.25">
      <c r="A82" s="62"/>
      <c r="F82" s="46"/>
    </row>
    <row r="83" spans="1:6" x14ac:dyDescent="0.25">
      <c r="A83" s="44" t="s">
        <v>66</v>
      </c>
      <c r="F83" s="46"/>
    </row>
    <row r="84" spans="1:6" x14ac:dyDescent="0.25">
      <c r="A84" s="62" t="s">
        <v>67</v>
      </c>
      <c r="E84" s="60">
        <v>0</v>
      </c>
      <c r="F84" s="46"/>
    </row>
    <row r="85" spans="1:6" x14ac:dyDescent="0.25">
      <c r="A85" s="62" t="s">
        <v>68</v>
      </c>
      <c r="E85" s="60">
        <v>0</v>
      </c>
      <c r="F85" s="46"/>
    </row>
    <row r="86" spans="1:6" x14ac:dyDescent="0.25">
      <c r="A86" s="62" t="s">
        <v>69</v>
      </c>
      <c r="E86" s="60">
        <v>0</v>
      </c>
      <c r="F86" s="46"/>
    </row>
    <row r="87" spans="1:6" x14ac:dyDescent="0.25">
      <c r="A87" s="62"/>
      <c r="E87" s="60"/>
      <c r="F87" s="46"/>
    </row>
    <row r="88" spans="1:6" x14ac:dyDescent="0.25">
      <c r="A88" s="62" t="s">
        <v>70</v>
      </c>
      <c r="E88" s="60">
        <v>0</v>
      </c>
      <c r="F88" s="46"/>
    </row>
    <row r="89" spans="1:6" x14ac:dyDescent="0.25">
      <c r="A89" s="62" t="s">
        <v>71</v>
      </c>
      <c r="E89" s="60">
        <v>0</v>
      </c>
      <c r="F89" s="46"/>
    </row>
    <row r="90" spans="1:6" x14ac:dyDescent="0.25">
      <c r="F90" s="46"/>
    </row>
    <row r="91" spans="1:6" x14ac:dyDescent="0.25">
      <c r="A91" s="44" t="s">
        <v>72</v>
      </c>
      <c r="F91" s="46"/>
    </row>
    <row r="92" spans="1:6" x14ac:dyDescent="0.25">
      <c r="A92" s="62" t="s">
        <v>73</v>
      </c>
      <c r="E92" s="60">
        <v>0</v>
      </c>
      <c r="F92" s="46"/>
    </row>
    <row r="93" spans="1:6" x14ac:dyDescent="0.25">
      <c r="A93" s="62" t="s">
        <v>74</v>
      </c>
      <c r="E93" s="60">
        <v>0</v>
      </c>
      <c r="F93" s="46"/>
    </row>
    <row r="94" spans="1:6" x14ac:dyDescent="0.25">
      <c r="A94" s="62" t="s">
        <v>75</v>
      </c>
      <c r="E94" s="60">
        <v>45502.18</v>
      </c>
      <c r="F94" s="46"/>
    </row>
    <row r="95" spans="1:6" x14ac:dyDescent="0.25">
      <c r="A95" s="62"/>
      <c r="E95" s="60"/>
      <c r="F95" s="46"/>
    </row>
    <row r="96" spans="1:6" x14ac:dyDescent="0.25">
      <c r="A96" s="62" t="s">
        <v>76</v>
      </c>
      <c r="E96" s="60">
        <v>45502.18</v>
      </c>
      <c r="F96" s="46"/>
    </row>
    <row r="97" spans="1:6" x14ac:dyDescent="0.25">
      <c r="A97" s="62" t="s">
        <v>77</v>
      </c>
      <c r="E97" s="60">
        <v>0</v>
      </c>
      <c r="F97" s="46"/>
    </row>
    <row r="98" spans="1:6" x14ac:dyDescent="0.25">
      <c r="A98" s="62"/>
      <c r="E98" s="37"/>
      <c r="F98" s="46"/>
    </row>
    <row r="99" spans="1:6" x14ac:dyDescent="0.25">
      <c r="A99" s="44" t="s">
        <v>78</v>
      </c>
      <c r="F99" s="46"/>
    </row>
    <row r="100" spans="1:6" x14ac:dyDescent="0.25">
      <c r="A100" s="62" t="s">
        <v>79</v>
      </c>
      <c r="E100" s="61">
        <v>45502.18</v>
      </c>
      <c r="F100" s="46"/>
    </row>
    <row r="101" spans="1:6" x14ac:dyDescent="0.25">
      <c r="A101" s="62" t="s">
        <v>80</v>
      </c>
      <c r="E101" s="61">
        <v>45502.18</v>
      </c>
      <c r="F101" s="46"/>
    </row>
    <row r="102" spans="1:6" x14ac:dyDescent="0.25">
      <c r="A102" s="62" t="s">
        <v>81</v>
      </c>
      <c r="E102" s="61">
        <v>0</v>
      </c>
      <c r="F102" s="46"/>
    </row>
    <row r="103" spans="1:6" x14ac:dyDescent="0.25">
      <c r="A103" s="62" t="s">
        <v>82</v>
      </c>
      <c r="E103" s="61">
        <v>0</v>
      </c>
      <c r="F103" s="46"/>
    </row>
    <row r="104" spans="1:6" x14ac:dyDescent="0.25">
      <c r="F104" s="46"/>
    </row>
    <row r="105" spans="1:6" x14ac:dyDescent="0.25">
      <c r="A105" s="40" t="s">
        <v>83</v>
      </c>
      <c r="E105" s="63">
        <v>14528224.874333333</v>
      </c>
      <c r="F105" s="46"/>
    </row>
    <row r="106" spans="1:6" x14ac:dyDescent="0.25">
      <c r="A106" s="44"/>
      <c r="F106" s="46"/>
    </row>
    <row r="107" spans="1:6" x14ac:dyDescent="0.25">
      <c r="A107" s="40" t="s">
        <v>84</v>
      </c>
      <c r="E107" s="64">
        <v>14193774.700000003</v>
      </c>
      <c r="F107" s="46"/>
    </row>
    <row r="108" spans="1:6" x14ac:dyDescent="0.25">
      <c r="A108" s="40"/>
      <c r="F108" s="46"/>
    </row>
    <row r="109" spans="1:6" x14ac:dyDescent="0.25">
      <c r="A109" s="44" t="s">
        <v>85</v>
      </c>
      <c r="E109" s="60">
        <v>0</v>
      </c>
      <c r="F109" s="46"/>
    </row>
    <row r="110" spans="1:6" x14ac:dyDescent="0.25">
      <c r="A110" s="44" t="s">
        <v>86</v>
      </c>
      <c r="E110" s="65">
        <v>14193774.700000003</v>
      </c>
      <c r="F110" s="46"/>
    </row>
    <row r="111" spans="1:6" x14ac:dyDescent="0.25">
      <c r="A111" s="44" t="s">
        <v>87</v>
      </c>
      <c r="E111" s="61">
        <v>0</v>
      </c>
      <c r="F111" s="46"/>
    </row>
    <row r="112" spans="1:6" x14ac:dyDescent="0.25">
      <c r="A112" s="44"/>
      <c r="E112" s="63"/>
      <c r="F112" s="46"/>
    </row>
    <row r="113" spans="1:6" x14ac:dyDescent="0.25">
      <c r="A113" s="40" t="s">
        <v>88</v>
      </c>
      <c r="E113" s="61">
        <v>0</v>
      </c>
      <c r="F113" s="46"/>
    </row>
    <row r="114" spans="1:6" x14ac:dyDescent="0.25">
      <c r="A114" s="40"/>
      <c r="E114" s="66"/>
      <c r="F114" s="46"/>
    </row>
    <row r="115" spans="1:6" x14ac:dyDescent="0.25">
      <c r="A115" s="44" t="s">
        <v>89</v>
      </c>
      <c r="E115" s="60">
        <v>0</v>
      </c>
      <c r="F115" s="46"/>
    </row>
    <row r="116" spans="1:6" x14ac:dyDescent="0.25">
      <c r="A116" s="44" t="s">
        <v>90</v>
      </c>
      <c r="E116" s="61">
        <v>0</v>
      </c>
      <c r="F116" s="46"/>
    </row>
    <row r="117" spans="1:6" x14ac:dyDescent="0.25">
      <c r="A117" s="44" t="s">
        <v>91</v>
      </c>
      <c r="E117" s="61">
        <v>0</v>
      </c>
      <c r="F117" s="46"/>
    </row>
    <row r="118" spans="1:6" x14ac:dyDescent="0.25">
      <c r="A118" s="44"/>
      <c r="E118" s="63"/>
      <c r="F118" s="46"/>
    </row>
    <row r="119" spans="1:6" x14ac:dyDescent="0.25">
      <c r="A119" s="40" t="s">
        <v>92</v>
      </c>
      <c r="E119" s="61">
        <v>334450.17433333024</v>
      </c>
      <c r="F119" s="46"/>
    </row>
    <row r="120" spans="1:6" x14ac:dyDescent="0.25">
      <c r="A120" s="44" t="s">
        <v>93</v>
      </c>
      <c r="E120" s="60">
        <v>0</v>
      </c>
      <c r="F120" s="46"/>
    </row>
    <row r="121" spans="1:6" x14ac:dyDescent="0.25">
      <c r="A121" s="40" t="s">
        <v>94</v>
      </c>
      <c r="E121" s="61">
        <v>334450.17433333024</v>
      </c>
      <c r="F121" s="46"/>
    </row>
    <row r="122" spans="1:6" x14ac:dyDescent="0.25">
      <c r="F122" s="46"/>
    </row>
    <row r="123" spans="1:6" x14ac:dyDescent="0.25">
      <c r="A123" s="2" t="s">
        <v>95</v>
      </c>
      <c r="F123" s="46"/>
    </row>
    <row r="124" spans="1:6" x14ac:dyDescent="0.25">
      <c r="F124" s="46"/>
    </row>
    <row r="125" spans="1:6" x14ac:dyDescent="0.25">
      <c r="A125" s="40" t="s">
        <v>96</v>
      </c>
      <c r="E125" s="60">
        <v>0</v>
      </c>
      <c r="F125" s="46"/>
    </row>
    <row r="126" spans="1:6" x14ac:dyDescent="0.25">
      <c r="A126" s="40" t="s">
        <v>97</v>
      </c>
      <c r="E126" s="67">
        <v>0</v>
      </c>
      <c r="F126" s="46"/>
    </row>
    <row r="127" spans="1:6" x14ac:dyDescent="0.25">
      <c r="A127" s="40" t="s">
        <v>98</v>
      </c>
      <c r="E127" s="61">
        <v>0</v>
      </c>
      <c r="F127" s="46"/>
    </row>
    <row r="128" spans="1:6" x14ac:dyDescent="0.25">
      <c r="A128" s="40"/>
      <c r="E128" s="63"/>
      <c r="F128" s="46"/>
    </row>
    <row r="129" spans="1:6" x14ac:dyDescent="0.25">
      <c r="A129" s="40"/>
      <c r="E129" s="63"/>
      <c r="F129" s="46"/>
    </row>
    <row r="130" spans="1:6" x14ac:dyDescent="0.25">
      <c r="F130" s="46"/>
    </row>
    <row r="131" spans="1:6" x14ac:dyDescent="0.25">
      <c r="A131" s="2" t="s">
        <v>99</v>
      </c>
      <c r="F131" s="46"/>
    </row>
    <row r="132" spans="1:6" x14ac:dyDescent="0.25">
      <c r="F132" s="46"/>
    </row>
    <row r="133" spans="1:6" x14ac:dyDescent="0.25">
      <c r="A133" s="40" t="s">
        <v>100</v>
      </c>
      <c r="E133" s="61">
        <v>4012277.61</v>
      </c>
      <c r="F133" s="46"/>
    </row>
    <row r="134" spans="1:6" x14ac:dyDescent="0.25">
      <c r="A134" s="40" t="s">
        <v>101</v>
      </c>
      <c r="E134" s="61">
        <v>4012277.61</v>
      </c>
      <c r="F134" s="68"/>
    </row>
    <row r="135" spans="1:6" x14ac:dyDescent="0.25">
      <c r="A135" s="40" t="s">
        <v>102</v>
      </c>
      <c r="E135" s="60">
        <v>4012277.61</v>
      </c>
      <c r="F135" s="46"/>
    </row>
    <row r="136" spans="1:6" x14ac:dyDescent="0.25">
      <c r="A136" s="69" t="s">
        <v>103</v>
      </c>
      <c r="B136" s="69"/>
      <c r="C136" s="69"/>
      <c r="D136" s="69"/>
      <c r="E136" s="60">
        <v>0</v>
      </c>
    </row>
    <row r="137" spans="1:6" x14ac:dyDescent="0.25">
      <c r="A137" s="40" t="s">
        <v>104</v>
      </c>
      <c r="E137" s="61">
        <v>4012277.61</v>
      </c>
      <c r="F137" s="46"/>
    </row>
    <row r="138" spans="1:6" x14ac:dyDescent="0.25">
      <c r="F138" s="46"/>
    </row>
    <row r="139" spans="1:6" x14ac:dyDescent="0.25">
      <c r="A139" s="40" t="s">
        <v>105</v>
      </c>
      <c r="D139" s="70"/>
      <c r="E139" s="63">
        <v>4012277.61</v>
      </c>
      <c r="F139" s="46"/>
    </row>
    <row r="140" spans="1:6" x14ac:dyDescent="0.25">
      <c r="F140" s="46"/>
    </row>
    <row r="141" spans="1:6" x14ac:dyDescent="0.25">
      <c r="A141" s="2" t="s">
        <v>106</v>
      </c>
      <c r="F141" s="46"/>
    </row>
    <row r="142" spans="1:6" x14ac:dyDescent="0.25">
      <c r="F142" s="46"/>
    </row>
    <row r="143" spans="1:6" x14ac:dyDescent="0.25">
      <c r="A143" s="40" t="s">
        <v>107</v>
      </c>
      <c r="E143" s="71">
        <v>2.7711822099999998E-2</v>
      </c>
      <c r="F143" s="46"/>
    </row>
    <row r="144" spans="1:6" x14ac:dyDescent="0.25">
      <c r="A144" s="40" t="s">
        <v>108</v>
      </c>
      <c r="E144" s="72">
        <v>13.359132000000001</v>
      </c>
      <c r="F144" s="46"/>
    </row>
    <row r="145" spans="1:6" x14ac:dyDescent="0.25">
      <c r="A145" s="40"/>
      <c r="E145" s="72"/>
      <c r="F145" s="46"/>
    </row>
    <row r="146" spans="1:6" x14ac:dyDescent="0.25">
      <c r="D146" s="55" t="s">
        <v>42</v>
      </c>
      <c r="E146" s="55" t="s">
        <v>41</v>
      </c>
      <c r="F146" s="2"/>
    </row>
    <row r="147" spans="1:6" x14ac:dyDescent="0.25">
      <c r="A147" s="40" t="s">
        <v>109</v>
      </c>
      <c r="D147" s="61">
        <v>106749.12</v>
      </c>
      <c r="E147" s="73">
        <v>19</v>
      </c>
      <c r="F147" s="2"/>
    </row>
    <row r="148" spans="1:6" x14ac:dyDescent="0.25">
      <c r="A148" s="40" t="s">
        <v>110</v>
      </c>
      <c r="D148" s="67">
        <v>169913.11</v>
      </c>
      <c r="E148" s="46"/>
      <c r="F148" s="2"/>
    </row>
    <row r="149" spans="1:6" x14ac:dyDescent="0.25">
      <c r="A149" s="40" t="s">
        <v>111</v>
      </c>
      <c r="D149" s="61">
        <v>-63163.989999999991</v>
      </c>
      <c r="F149" s="2"/>
    </row>
    <row r="150" spans="1:6" x14ac:dyDescent="0.25">
      <c r="A150" s="40" t="s">
        <v>112</v>
      </c>
      <c r="D150" s="61">
        <v>119542254.8</v>
      </c>
      <c r="E150" s="74"/>
      <c r="F150" s="2"/>
    </row>
    <row r="151" spans="1:6" x14ac:dyDescent="0.25">
      <c r="E151" s="74"/>
      <c r="F151" s="2"/>
    </row>
    <row r="152" spans="1:6" x14ac:dyDescent="0.25">
      <c r="A152" s="40" t="s">
        <v>113</v>
      </c>
      <c r="D152" s="75">
        <v>-3.5271323000000002E-3</v>
      </c>
      <c r="E152" s="74"/>
      <c r="F152" s="2"/>
    </row>
    <row r="153" spans="1:6" x14ac:dyDescent="0.25">
      <c r="A153" s="40" t="s">
        <v>114</v>
      </c>
      <c r="D153" s="75">
        <v>-1.01796019E-2</v>
      </c>
      <c r="E153" s="74"/>
      <c r="F153" s="2"/>
    </row>
    <row r="154" spans="1:6" x14ac:dyDescent="0.25">
      <c r="A154" s="40" t="s">
        <v>115</v>
      </c>
      <c r="D154" s="75">
        <v>9.889314000000001E-4</v>
      </c>
      <c r="E154" s="74"/>
      <c r="F154" s="2"/>
    </row>
    <row r="155" spans="1:6" x14ac:dyDescent="0.25">
      <c r="A155" s="40" t="s">
        <v>116</v>
      </c>
      <c r="D155" s="75">
        <v>-6.3405854379116151E-3</v>
      </c>
      <c r="E155" s="46"/>
      <c r="F155" s="2"/>
    </row>
    <row r="156" spans="1:6" x14ac:dyDescent="0.25">
      <c r="A156" s="40" t="s">
        <v>117</v>
      </c>
      <c r="D156" s="71">
        <v>-4.7645970594779041E-3</v>
      </c>
      <c r="E156" s="46"/>
      <c r="F156" s="2"/>
    </row>
    <row r="157" spans="1:6" x14ac:dyDescent="0.25">
      <c r="A157" s="40"/>
      <c r="E157" s="46"/>
      <c r="F157" s="2"/>
    </row>
    <row r="158" spans="1:6" x14ac:dyDescent="0.25">
      <c r="A158" s="40" t="s">
        <v>118</v>
      </c>
      <c r="D158" s="63">
        <v>7765186.8499999996</v>
      </c>
      <c r="E158" s="76"/>
      <c r="F158" s="2"/>
    </row>
    <row r="159" spans="1:6" x14ac:dyDescent="0.25">
      <c r="A159" s="40"/>
      <c r="F159" s="46"/>
    </row>
    <row r="160" spans="1:6" ht="30.75" x14ac:dyDescent="0.25">
      <c r="A160" s="40" t="s">
        <v>119</v>
      </c>
      <c r="D160" s="55" t="s">
        <v>42</v>
      </c>
      <c r="E160" s="55" t="s">
        <v>41</v>
      </c>
      <c r="F160" s="77" t="s">
        <v>120</v>
      </c>
    </row>
    <row r="161" spans="1:6" x14ac:dyDescent="0.25">
      <c r="A161" s="44" t="s">
        <v>121</v>
      </c>
      <c r="D161" s="60">
        <v>1886595.77</v>
      </c>
      <c r="E161" s="78">
        <v>357</v>
      </c>
      <c r="F161" s="79">
        <v>1.7931838692952454E-2</v>
      </c>
    </row>
    <row r="162" spans="1:6" x14ac:dyDescent="0.25">
      <c r="A162" s="44" t="s">
        <v>122</v>
      </c>
      <c r="D162" s="60">
        <v>524344.04</v>
      </c>
      <c r="E162" s="78">
        <v>93</v>
      </c>
      <c r="F162" s="79">
        <v>4.983819477603838E-3</v>
      </c>
    </row>
    <row r="163" spans="1:6" x14ac:dyDescent="0.25">
      <c r="A163" s="44" t="s">
        <v>123</v>
      </c>
      <c r="D163" s="60">
        <v>120043.4</v>
      </c>
      <c r="E163" s="78">
        <v>26</v>
      </c>
      <c r="F163" s="79">
        <v>1.140996348652668E-3</v>
      </c>
    </row>
    <row r="164" spans="1:6" x14ac:dyDescent="0.25">
      <c r="A164" s="44" t="s">
        <v>124</v>
      </c>
      <c r="D164" s="80">
        <v>6276.14</v>
      </c>
      <c r="E164" s="81">
        <v>1</v>
      </c>
      <c r="F164" s="82">
        <v>5.9653865382294706E-5</v>
      </c>
    </row>
    <row r="165" spans="1:6" x14ac:dyDescent="0.25">
      <c r="A165" s="40" t="s">
        <v>125</v>
      </c>
      <c r="D165" s="60">
        <v>2537259.35</v>
      </c>
      <c r="E165" s="78">
        <v>477</v>
      </c>
      <c r="F165" s="79">
        <v>2.4116308384591254E-2</v>
      </c>
    </row>
    <row r="166" spans="1:6" x14ac:dyDescent="0.25">
      <c r="D166" s="75"/>
      <c r="E166" s="75"/>
      <c r="F166" s="83"/>
    </row>
    <row r="167" spans="1:6" x14ac:dyDescent="0.25">
      <c r="A167" s="40" t="s">
        <v>126</v>
      </c>
      <c r="D167" s="84"/>
      <c r="E167" s="84"/>
      <c r="F167" s="74"/>
    </row>
    <row r="168" spans="1:6" x14ac:dyDescent="0.25">
      <c r="A168" s="40" t="s">
        <v>127</v>
      </c>
      <c r="D168" s="75">
        <v>4.7999999999999996E-3</v>
      </c>
      <c r="E168" s="75">
        <v>3.2417460999999998E-3</v>
      </c>
      <c r="F168" s="74"/>
    </row>
    <row r="169" spans="1:6" x14ac:dyDescent="0.25">
      <c r="A169" s="40" t="s">
        <v>128</v>
      </c>
      <c r="D169" s="75">
        <v>4.7999999999999996E-3</v>
      </c>
      <c r="E169" s="75">
        <v>2.9659083999999999E-3</v>
      </c>
      <c r="F169" s="74"/>
    </row>
    <row r="170" spans="1:6" x14ac:dyDescent="0.25">
      <c r="A170" s="40" t="s">
        <v>129</v>
      </c>
      <c r="D170" s="75">
        <v>5.6096202999999997E-3</v>
      </c>
      <c r="E170" s="75">
        <v>3.8072776000000002E-3</v>
      </c>
      <c r="F170" s="74"/>
    </row>
    <row r="171" spans="1:6" x14ac:dyDescent="0.25">
      <c r="A171" s="40" t="s">
        <v>130</v>
      </c>
      <c r="D171" s="75">
        <v>6.1844696916388006E-3</v>
      </c>
      <c r="E171" s="75">
        <v>4.202563563773902E-3</v>
      </c>
      <c r="F171" s="46"/>
    </row>
    <row r="172" spans="1:6" x14ac:dyDescent="0.25">
      <c r="A172" s="40" t="s">
        <v>131</v>
      </c>
      <c r="D172" s="75">
        <v>5.3485224979097001E-3</v>
      </c>
      <c r="E172" s="75">
        <v>3.5543739159434756E-3</v>
      </c>
      <c r="F172" s="46"/>
    </row>
    <row r="173" spans="1:6" x14ac:dyDescent="0.25">
      <c r="F173" s="46"/>
    </row>
    <row r="174" spans="1:6" x14ac:dyDescent="0.25">
      <c r="A174" s="2" t="s">
        <v>132</v>
      </c>
      <c r="F174" s="46"/>
    </row>
    <row r="175" spans="1:6" x14ac:dyDescent="0.25">
      <c r="F175" s="46"/>
    </row>
    <row r="176" spans="1:6" x14ac:dyDescent="0.25">
      <c r="A176" s="40" t="s">
        <v>133</v>
      </c>
      <c r="F176" s="46"/>
    </row>
    <row r="177" spans="1:6" x14ac:dyDescent="0.25">
      <c r="A177" s="40" t="s">
        <v>134</v>
      </c>
      <c r="E177" s="48"/>
      <c r="F177" s="46"/>
    </row>
    <row r="178" spans="1:6" x14ac:dyDescent="0.25">
      <c r="A178" s="40" t="s">
        <v>135</v>
      </c>
      <c r="E178" s="85" t="s">
        <v>136</v>
      </c>
      <c r="F178" s="46"/>
    </row>
    <row r="179" spans="1:6" x14ac:dyDescent="0.25">
      <c r="A179" s="40"/>
      <c r="E179" s="85"/>
      <c r="F179" s="46"/>
    </row>
    <row r="180" spans="1:6" x14ac:dyDescent="0.25">
      <c r="A180" s="40" t="s">
        <v>137</v>
      </c>
      <c r="E180" s="66"/>
      <c r="F180" s="46"/>
    </row>
    <row r="181" spans="1:6" x14ac:dyDescent="0.25">
      <c r="A181" s="40" t="s">
        <v>138</v>
      </c>
      <c r="E181" s="66"/>
      <c r="F181" s="46"/>
    </row>
    <row r="182" spans="1:6" x14ac:dyDescent="0.25">
      <c r="A182" s="40" t="s">
        <v>139</v>
      </c>
      <c r="E182" s="85"/>
      <c r="F182" s="46"/>
    </row>
    <row r="183" spans="1:6" x14ac:dyDescent="0.25">
      <c r="A183" s="40" t="s">
        <v>140</v>
      </c>
      <c r="E183" s="85" t="s">
        <v>136</v>
      </c>
      <c r="F183" s="46"/>
    </row>
    <row r="184" spans="1:6" x14ac:dyDescent="0.25">
      <c r="A184" s="40"/>
      <c r="E184" s="66"/>
      <c r="F184" s="46"/>
    </row>
    <row r="185" spans="1:6" x14ac:dyDescent="0.25">
      <c r="A185" s="40" t="s">
        <v>141</v>
      </c>
      <c r="E185" s="66"/>
      <c r="F185" s="46"/>
    </row>
    <row r="186" spans="1:6" x14ac:dyDescent="0.25">
      <c r="A186" s="40" t="s">
        <v>142</v>
      </c>
      <c r="E186" s="85" t="s">
        <v>136</v>
      </c>
      <c r="F186" s="46"/>
    </row>
    <row r="187" spans="1:6" x14ac:dyDescent="0.25">
      <c r="A187" s="40"/>
      <c r="E187" s="66"/>
      <c r="F187" s="46"/>
    </row>
    <row r="188" spans="1:6" x14ac:dyDescent="0.25">
      <c r="A188" s="40" t="s">
        <v>143</v>
      </c>
      <c r="E188" s="66"/>
      <c r="F188" s="46"/>
    </row>
    <row r="189" spans="1:6" x14ac:dyDescent="0.25">
      <c r="A189" s="40" t="s">
        <v>144</v>
      </c>
      <c r="E189" s="85" t="s">
        <v>136</v>
      </c>
      <c r="F189" s="46"/>
    </row>
    <row r="190" spans="1:6" x14ac:dyDescent="0.25">
      <c r="A190" s="40"/>
      <c r="E190" s="66"/>
      <c r="F190" s="46"/>
    </row>
    <row r="191" spans="1:6" x14ac:dyDescent="0.25">
      <c r="A191" s="40" t="s">
        <v>145</v>
      </c>
      <c r="E191" s="66"/>
      <c r="F191" s="46"/>
    </row>
    <row r="192" spans="1:6" x14ac:dyDescent="0.25">
      <c r="A192" s="40" t="s">
        <v>146</v>
      </c>
      <c r="E192" s="85" t="s">
        <v>136</v>
      </c>
      <c r="F192" s="46"/>
    </row>
    <row r="193" spans="1:6" x14ac:dyDescent="0.25">
      <c r="A193" s="40"/>
      <c r="E193" s="85"/>
      <c r="F193" s="46"/>
    </row>
    <row r="194" spans="1:6" x14ac:dyDescent="0.25">
      <c r="A194" s="40" t="s">
        <v>147</v>
      </c>
      <c r="E194" s="66"/>
    </row>
    <row r="195" spans="1:6" x14ac:dyDescent="0.25">
      <c r="A195" s="40" t="s">
        <v>148</v>
      </c>
      <c r="E195" s="85" t="s">
        <v>136</v>
      </c>
      <c r="F195" s="43"/>
    </row>
    <row r="198" spans="1:6" x14ac:dyDescent="0.25">
      <c r="F198" s="43"/>
    </row>
    <row r="199" spans="1:6" x14ac:dyDescent="0.25">
      <c r="F199" s="43"/>
    </row>
    <row r="200" spans="1:6" x14ac:dyDescent="0.25">
      <c r="F200" s="43"/>
    </row>
    <row r="201" spans="1:6" x14ac:dyDescent="0.25">
      <c r="F201" s="43"/>
    </row>
    <row r="202" spans="1:6" x14ac:dyDescent="0.25">
      <c r="F202" s="43"/>
    </row>
    <row r="203" spans="1:6" x14ac:dyDescent="0.25">
      <c r="F203" s="43"/>
    </row>
    <row r="204" spans="1:6" x14ac:dyDescent="0.25">
      <c r="F204" s="43"/>
    </row>
    <row r="205" spans="1:6" x14ac:dyDescent="0.25">
      <c r="F205" s="43"/>
    </row>
    <row r="206" spans="1:6" x14ac:dyDescent="0.25">
      <c r="F206" s="43"/>
    </row>
    <row r="207" spans="1:6" x14ac:dyDescent="0.25">
      <c r="F207" s="43"/>
    </row>
    <row r="208" spans="1:6" x14ac:dyDescent="0.25">
      <c r="F208" s="43"/>
    </row>
    <row r="209" spans="6:6" x14ac:dyDescent="0.25">
      <c r="F209" s="43"/>
    </row>
    <row r="210" spans="6:6" x14ac:dyDescent="0.25">
      <c r="F210" s="43"/>
    </row>
    <row r="211" spans="6:6" x14ac:dyDescent="0.25">
      <c r="F211" s="43"/>
    </row>
    <row r="212" spans="6:6" x14ac:dyDescent="0.25">
      <c r="F212" s="43"/>
    </row>
    <row r="213" spans="6:6" x14ac:dyDescent="0.25">
      <c r="F213" s="43"/>
    </row>
    <row r="214" spans="6:6" x14ac:dyDescent="0.25">
      <c r="F214" s="43"/>
    </row>
    <row r="215" spans="6:6" x14ac:dyDescent="0.25">
      <c r="F215" s="43"/>
    </row>
    <row r="216" spans="6:6" x14ac:dyDescent="0.25">
      <c r="F216" s="43"/>
    </row>
    <row r="217" spans="6:6" x14ac:dyDescent="0.25">
      <c r="F217" s="43"/>
    </row>
    <row r="218" spans="6:6" x14ac:dyDescent="0.25">
      <c r="F218" s="43"/>
    </row>
    <row r="219" spans="6:6" x14ac:dyDescent="0.25">
      <c r="F219" s="43"/>
    </row>
    <row r="220" spans="6:6" x14ac:dyDescent="0.25">
      <c r="F220" s="43"/>
    </row>
    <row r="221" spans="6:6" x14ac:dyDescent="0.25">
      <c r="F221" s="43"/>
    </row>
    <row r="222" spans="6:6" x14ac:dyDescent="0.25">
      <c r="F222" s="43"/>
    </row>
    <row r="223" spans="6:6" x14ac:dyDescent="0.25">
      <c r="F223" s="43"/>
    </row>
    <row r="224" spans="6:6" x14ac:dyDescent="0.25">
      <c r="F224" s="43"/>
    </row>
    <row r="225" spans="6:6" x14ac:dyDescent="0.25">
      <c r="F225" s="43"/>
    </row>
    <row r="226" spans="6:6" x14ac:dyDescent="0.25">
      <c r="F226" s="43"/>
    </row>
    <row r="227" spans="6:6" x14ac:dyDescent="0.25">
      <c r="F227" s="43"/>
    </row>
    <row r="228" spans="6:6" x14ac:dyDescent="0.25">
      <c r="F228" s="43"/>
    </row>
    <row r="229" spans="6:6" x14ac:dyDescent="0.25">
      <c r="F229" s="43"/>
    </row>
    <row r="230" spans="6:6" x14ac:dyDescent="0.25">
      <c r="F230" s="43"/>
    </row>
    <row r="231" spans="6:6" x14ac:dyDescent="0.25">
      <c r="F231" s="43"/>
    </row>
    <row r="232" spans="6:6" x14ac:dyDescent="0.25">
      <c r="F232" s="43"/>
    </row>
    <row r="233" spans="6:6" x14ac:dyDescent="0.25">
      <c r="F233" s="43"/>
    </row>
    <row r="234" spans="6:6" x14ac:dyDescent="0.25">
      <c r="F234" s="43"/>
    </row>
    <row r="235" spans="6:6" x14ac:dyDescent="0.25">
      <c r="F235" s="43"/>
    </row>
    <row r="236" spans="6:6" x14ac:dyDescent="0.25">
      <c r="F236" s="43"/>
    </row>
    <row r="237" spans="6:6" x14ac:dyDescent="0.25">
      <c r="F237" s="43"/>
    </row>
    <row r="238" spans="6:6" x14ac:dyDescent="0.25">
      <c r="F238" s="43"/>
    </row>
    <row r="239" spans="6:6" x14ac:dyDescent="0.25">
      <c r="F239" s="43"/>
    </row>
    <row r="240" spans="6:6" x14ac:dyDescent="0.25">
      <c r="F240" s="43"/>
    </row>
    <row r="241" spans="6:6" x14ac:dyDescent="0.25">
      <c r="F241" s="43"/>
    </row>
    <row r="242" spans="6:6" x14ac:dyDescent="0.25">
      <c r="F242" s="43"/>
    </row>
    <row r="243" spans="6:6" x14ac:dyDescent="0.25">
      <c r="F243" s="43"/>
    </row>
    <row r="244" spans="6:6" x14ac:dyDescent="0.25">
      <c r="F244" s="43"/>
    </row>
    <row r="245" spans="6:6" x14ac:dyDescent="0.25">
      <c r="F245" s="43"/>
    </row>
    <row r="246" spans="6:6" x14ac:dyDescent="0.25">
      <c r="F246" s="43"/>
    </row>
    <row r="247" spans="6:6" x14ac:dyDescent="0.25">
      <c r="F247" s="43"/>
    </row>
    <row r="248" spans="6:6" x14ac:dyDescent="0.25">
      <c r="F248" s="43"/>
    </row>
    <row r="249" spans="6:6" x14ac:dyDescent="0.25">
      <c r="F249" s="43"/>
    </row>
    <row r="250" spans="6:6" x14ac:dyDescent="0.25">
      <c r="F250" s="43"/>
    </row>
    <row r="251" spans="6:6" x14ac:dyDescent="0.25">
      <c r="F251" s="43"/>
    </row>
    <row r="252" spans="6:6" x14ac:dyDescent="0.25">
      <c r="F252" s="43"/>
    </row>
    <row r="253" spans="6:6" x14ac:dyDescent="0.25">
      <c r="F253" s="43"/>
    </row>
    <row r="254" spans="6:6" x14ac:dyDescent="0.25">
      <c r="F254" s="43"/>
    </row>
    <row r="255" spans="6:6" x14ac:dyDescent="0.25">
      <c r="F255" s="43"/>
    </row>
    <row r="256" spans="6:6" x14ac:dyDescent="0.25">
      <c r="F256" s="43"/>
    </row>
    <row r="257" spans="6:6" x14ac:dyDescent="0.25">
      <c r="F257" s="43"/>
    </row>
    <row r="258" spans="6:6" x14ac:dyDescent="0.25">
      <c r="F258" s="43"/>
    </row>
    <row r="259" spans="6:6" x14ac:dyDescent="0.25">
      <c r="F259" s="43"/>
    </row>
    <row r="260" spans="6:6" x14ac:dyDescent="0.25">
      <c r="F260" s="43"/>
    </row>
    <row r="261" spans="6:6" x14ac:dyDescent="0.25">
      <c r="F261" s="43"/>
    </row>
    <row r="262" spans="6:6" x14ac:dyDescent="0.25">
      <c r="F262" s="43"/>
    </row>
    <row r="263" spans="6:6" x14ac:dyDescent="0.25">
      <c r="F263" s="43"/>
    </row>
    <row r="264" spans="6:6" x14ac:dyDescent="0.25">
      <c r="F264" s="43"/>
    </row>
    <row r="265" spans="6:6" x14ac:dyDescent="0.25">
      <c r="F265" s="43"/>
    </row>
    <row r="266" spans="6:6" x14ac:dyDescent="0.25">
      <c r="F266" s="4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workbookViewId="0">
      <selection sqref="A1:F1048576"/>
    </sheetView>
  </sheetViews>
  <sheetFormatPr defaultRowHeight="15.75" x14ac:dyDescent="0.25"/>
  <cols>
    <col min="1" max="1" width="34.5703125" style="87" customWidth="1"/>
    <col min="2" max="4" width="23.85546875" style="87" customWidth="1"/>
    <col min="5" max="5" width="35.140625" style="87" bestFit="1" customWidth="1"/>
    <col min="6" max="6" width="23.85546875" style="43" customWidth="1"/>
  </cols>
  <sheetData>
    <row r="1" spans="1:6" x14ac:dyDescent="0.25">
      <c r="A1" s="86" t="s">
        <v>0</v>
      </c>
    </row>
    <row r="2" spans="1:6" x14ac:dyDescent="0.25">
      <c r="C2" s="88"/>
    </row>
    <row r="3" spans="1:6" x14ac:dyDescent="0.25">
      <c r="A3" s="87" t="s">
        <v>1</v>
      </c>
      <c r="B3" s="89">
        <v>42094</v>
      </c>
      <c r="C3" s="88" t="s">
        <v>165</v>
      </c>
      <c r="D3" s="87">
        <v>30</v>
      </c>
      <c r="E3" s="87" t="s">
        <v>3</v>
      </c>
      <c r="F3" s="91">
        <v>42064</v>
      </c>
    </row>
    <row r="4" spans="1:6" x14ac:dyDescent="0.25">
      <c r="A4" s="87" t="s">
        <v>4</v>
      </c>
      <c r="B4" s="92">
        <v>42109</v>
      </c>
      <c r="C4" s="88" t="s">
        <v>166</v>
      </c>
      <c r="D4" s="93">
        <v>30</v>
      </c>
      <c r="E4" s="87" t="s">
        <v>6</v>
      </c>
      <c r="F4" s="91">
        <v>42094</v>
      </c>
    </row>
    <row r="5" spans="1:6" x14ac:dyDescent="0.25">
      <c r="C5" s="88"/>
      <c r="E5" s="87" t="s">
        <v>7</v>
      </c>
      <c r="F5" s="91">
        <v>42079</v>
      </c>
    </row>
    <row r="6" spans="1:6" x14ac:dyDescent="0.25">
      <c r="C6" s="88"/>
      <c r="E6" s="87" t="s">
        <v>8</v>
      </c>
      <c r="F6" s="91">
        <v>42109</v>
      </c>
    </row>
    <row r="7" spans="1:6" x14ac:dyDescent="0.25">
      <c r="A7" s="94"/>
      <c r="B7" s="95"/>
      <c r="C7" s="94"/>
      <c r="D7" s="94"/>
      <c r="E7" s="94"/>
      <c r="F7" s="96"/>
    </row>
    <row r="8" spans="1:6" x14ac:dyDescent="0.25">
      <c r="A8" s="94"/>
      <c r="B8" s="94"/>
      <c r="C8" s="94"/>
      <c r="D8" s="94"/>
      <c r="E8" s="94"/>
      <c r="F8" s="96"/>
    </row>
    <row r="9" spans="1:6" x14ac:dyDescent="0.25">
      <c r="B9" s="97" t="s">
        <v>9</v>
      </c>
      <c r="C9" s="97" t="s">
        <v>10</v>
      </c>
      <c r="D9" s="97" t="s">
        <v>11</v>
      </c>
      <c r="E9" s="97" t="s">
        <v>12</v>
      </c>
      <c r="F9" s="98" t="s">
        <v>13</v>
      </c>
    </row>
    <row r="10" spans="1:6" x14ac:dyDescent="0.25">
      <c r="A10" s="87" t="s">
        <v>14</v>
      </c>
      <c r="B10" s="99"/>
      <c r="C10" s="100">
        <v>1654254316.1800001</v>
      </c>
      <c r="D10" s="101">
        <v>284091577.82999998</v>
      </c>
      <c r="E10" s="101">
        <v>260105528.12</v>
      </c>
      <c r="F10" s="102">
        <v>0.16206850143022469</v>
      </c>
    </row>
    <row r="11" spans="1:6" x14ac:dyDescent="0.25">
      <c r="A11" s="87" t="s">
        <v>15</v>
      </c>
      <c r="B11" s="99"/>
      <c r="C11" s="100">
        <v>49343270.390000001</v>
      </c>
      <c r="D11" s="101">
        <v>3125023.78</v>
      </c>
      <c r="E11" s="101">
        <v>2708960.17</v>
      </c>
      <c r="F11" s="102"/>
    </row>
    <row r="12" spans="1:6" x14ac:dyDescent="0.25">
      <c r="A12" s="87" t="s">
        <v>16</v>
      </c>
      <c r="B12" s="99"/>
      <c r="C12" s="103">
        <v>1604911045.79</v>
      </c>
      <c r="D12" s="101">
        <v>280966554.05000001</v>
      </c>
      <c r="E12" s="101">
        <v>257396567.95000002</v>
      </c>
      <c r="F12" s="102"/>
    </row>
    <row r="13" spans="1:6" x14ac:dyDescent="0.25">
      <c r="A13" s="87" t="s">
        <v>17</v>
      </c>
      <c r="B13" s="94"/>
      <c r="C13" s="104">
        <v>1604911045.79</v>
      </c>
      <c r="D13" s="101">
        <v>280966554.04999989</v>
      </c>
      <c r="E13" s="101">
        <v>257396567.9499999</v>
      </c>
      <c r="F13" s="102">
        <v>0.16038058222927817</v>
      </c>
    </row>
    <row r="14" spans="1:6" x14ac:dyDescent="0.25">
      <c r="A14" s="105" t="s">
        <v>18</v>
      </c>
      <c r="B14" s="106">
        <v>3.5860000000000002E-3</v>
      </c>
      <c r="C14" s="100">
        <v>379000000</v>
      </c>
      <c r="D14" s="101">
        <v>0</v>
      </c>
      <c r="E14" s="101">
        <v>0</v>
      </c>
      <c r="F14" s="102">
        <v>0</v>
      </c>
    </row>
    <row r="15" spans="1:6" x14ac:dyDescent="0.25">
      <c r="A15" s="105" t="s">
        <v>19</v>
      </c>
      <c r="B15" s="106">
        <v>5.4000000000000003E-3</v>
      </c>
      <c r="C15" s="100">
        <v>485000000</v>
      </c>
      <c r="D15" s="101">
        <v>0</v>
      </c>
      <c r="E15" s="101">
        <v>0</v>
      </c>
      <c r="F15" s="102">
        <v>0</v>
      </c>
    </row>
    <row r="16" spans="1:6" x14ac:dyDescent="0.25">
      <c r="A16" s="105" t="s">
        <v>20</v>
      </c>
      <c r="B16" s="106">
        <v>7.3000000000000001E-3</v>
      </c>
      <c r="C16" s="100">
        <v>514000000</v>
      </c>
      <c r="D16" s="101">
        <v>54055508.259999901</v>
      </c>
      <c r="E16" s="101">
        <v>30485522.159999907</v>
      </c>
      <c r="F16" s="102">
        <v>5.9310354396886977E-2</v>
      </c>
    </row>
    <row r="17" spans="1:6" x14ac:dyDescent="0.25">
      <c r="A17" s="105" t="s">
        <v>21</v>
      </c>
      <c r="B17" s="106">
        <v>0.01</v>
      </c>
      <c r="C17" s="100">
        <v>162714000</v>
      </c>
      <c r="D17" s="101">
        <v>162714000</v>
      </c>
      <c r="E17" s="101">
        <v>162714000</v>
      </c>
      <c r="F17" s="102">
        <v>1</v>
      </c>
    </row>
    <row r="18" spans="1:6" x14ac:dyDescent="0.25">
      <c r="A18" s="105" t="s">
        <v>22</v>
      </c>
      <c r="B18" s="106">
        <v>0</v>
      </c>
      <c r="C18" s="100">
        <v>64197045.789999999</v>
      </c>
      <c r="D18" s="101">
        <v>64197045.789999999</v>
      </c>
      <c r="E18" s="101">
        <v>64197045.789999999</v>
      </c>
      <c r="F18" s="102">
        <v>1</v>
      </c>
    </row>
    <row r="19" spans="1:6" x14ac:dyDescent="0.25">
      <c r="A19" s="105"/>
      <c r="B19" s="107"/>
      <c r="C19" s="108"/>
      <c r="D19" s="108"/>
      <c r="E19" s="108"/>
      <c r="F19" s="109"/>
    </row>
    <row r="20" spans="1:6" x14ac:dyDescent="0.25">
      <c r="A20" s="105"/>
      <c r="B20" s="107"/>
      <c r="C20" s="108"/>
      <c r="D20" s="108"/>
      <c r="E20" s="108"/>
      <c r="F20" s="110"/>
    </row>
    <row r="21" spans="1:6" ht="30.75" x14ac:dyDescent="0.25">
      <c r="A21" s="105"/>
      <c r="B21" s="111" t="s">
        <v>160</v>
      </c>
      <c r="C21" s="112" t="s">
        <v>24</v>
      </c>
      <c r="D21" s="111" t="s">
        <v>161</v>
      </c>
      <c r="E21" s="111" t="s">
        <v>167</v>
      </c>
      <c r="F21" s="110"/>
    </row>
    <row r="22" spans="1:6" x14ac:dyDescent="0.25">
      <c r="A22" s="105" t="s">
        <v>18</v>
      </c>
      <c r="B22" s="101">
        <v>0</v>
      </c>
      <c r="C22" s="101">
        <v>0</v>
      </c>
      <c r="D22" s="113">
        <v>0</v>
      </c>
      <c r="E22" s="113">
        <v>0</v>
      </c>
      <c r="F22" s="110"/>
    </row>
    <row r="23" spans="1:6" x14ac:dyDescent="0.25">
      <c r="A23" s="105" t="s">
        <v>19</v>
      </c>
      <c r="B23" s="101">
        <v>0</v>
      </c>
      <c r="C23" s="101">
        <v>0</v>
      </c>
      <c r="D23" s="113">
        <v>0</v>
      </c>
      <c r="E23" s="113">
        <v>0</v>
      </c>
      <c r="F23" s="110"/>
    </row>
    <row r="24" spans="1:6" x14ac:dyDescent="0.25">
      <c r="A24" s="105" t="s">
        <v>20</v>
      </c>
      <c r="B24" s="101">
        <v>23569986.099999994</v>
      </c>
      <c r="C24" s="101">
        <v>32883.769999999997</v>
      </c>
      <c r="D24" s="113">
        <v>45.856004085603104</v>
      </c>
      <c r="E24" s="113">
        <v>6.3976206225680926E-2</v>
      </c>
      <c r="F24" s="110"/>
    </row>
    <row r="25" spans="1:6" x14ac:dyDescent="0.25">
      <c r="A25" s="105" t="s">
        <v>21</v>
      </c>
      <c r="B25" s="101">
        <v>0</v>
      </c>
      <c r="C25" s="101">
        <v>135595</v>
      </c>
      <c r="D25" s="113">
        <v>0</v>
      </c>
      <c r="E25" s="113">
        <v>0.83333333333333337</v>
      </c>
      <c r="F25" s="110"/>
    </row>
    <row r="26" spans="1:6" x14ac:dyDescent="0.25">
      <c r="A26" s="105" t="s">
        <v>22</v>
      </c>
      <c r="B26" s="101">
        <v>0</v>
      </c>
      <c r="C26" s="101">
        <v>0</v>
      </c>
      <c r="D26" s="113">
        <v>0</v>
      </c>
      <c r="E26" s="113">
        <v>0</v>
      </c>
      <c r="F26" s="110"/>
    </row>
    <row r="27" spans="1:6" ht="16.5" thickBot="1" x14ac:dyDescent="0.3">
      <c r="A27" s="87" t="s">
        <v>27</v>
      </c>
      <c r="B27" s="114">
        <v>23569986.099999994</v>
      </c>
      <c r="C27" s="114">
        <v>168478.77</v>
      </c>
      <c r="D27" s="115"/>
      <c r="E27" s="108"/>
      <c r="F27" s="110"/>
    </row>
    <row r="28" spans="1:6" x14ac:dyDescent="0.25">
      <c r="B28" s="108"/>
      <c r="C28" s="108"/>
      <c r="D28" s="115"/>
      <c r="E28" s="108"/>
      <c r="F28" s="110"/>
    </row>
    <row r="29" spans="1:6" x14ac:dyDescent="0.25">
      <c r="A29" s="105"/>
      <c r="B29" s="107"/>
      <c r="C29" s="108"/>
      <c r="D29" s="108"/>
      <c r="E29" s="108"/>
      <c r="F29" s="110"/>
    </row>
    <row r="30" spans="1:6" x14ac:dyDescent="0.25">
      <c r="A30" s="87" t="s">
        <v>28</v>
      </c>
      <c r="E30" s="116"/>
    </row>
    <row r="31" spans="1:6" x14ac:dyDescent="0.25">
      <c r="E31" s="116"/>
    </row>
    <row r="32" spans="1:6" x14ac:dyDescent="0.25">
      <c r="A32" s="105" t="s">
        <v>29</v>
      </c>
    </row>
    <row r="33" spans="1:6" x14ac:dyDescent="0.25">
      <c r="A33" s="117" t="s">
        <v>30</v>
      </c>
      <c r="E33" s="118">
        <v>603191.21</v>
      </c>
      <c r="F33" s="46"/>
    </row>
    <row r="34" spans="1:6" x14ac:dyDescent="0.25">
      <c r="A34" s="117" t="s">
        <v>31</v>
      </c>
      <c r="E34" s="119">
        <v>0</v>
      </c>
      <c r="F34" s="46"/>
    </row>
    <row r="35" spans="1:6" x14ac:dyDescent="0.25">
      <c r="A35" s="105" t="s">
        <v>32</v>
      </c>
      <c r="E35" s="118">
        <v>603191.21</v>
      </c>
      <c r="F35" s="46"/>
    </row>
    <row r="36" spans="1:6" x14ac:dyDescent="0.25">
      <c r="E36" s="120"/>
      <c r="F36" s="46"/>
    </row>
    <row r="37" spans="1:6" x14ac:dyDescent="0.25">
      <c r="A37" s="105" t="s">
        <v>33</v>
      </c>
      <c r="E37" s="120"/>
      <c r="F37" s="46"/>
    </row>
    <row r="38" spans="1:6" x14ac:dyDescent="0.25">
      <c r="A38" s="117" t="s">
        <v>34</v>
      </c>
      <c r="E38" s="118">
        <v>23456745.309999999</v>
      </c>
      <c r="F38" s="46"/>
    </row>
    <row r="39" spans="1:6" x14ac:dyDescent="0.25">
      <c r="A39" s="117" t="s">
        <v>35</v>
      </c>
      <c r="E39" s="119">
        <v>0</v>
      </c>
      <c r="F39" s="46"/>
    </row>
    <row r="40" spans="1:6" x14ac:dyDescent="0.25">
      <c r="A40" s="105" t="s">
        <v>36</v>
      </c>
      <c r="E40" s="118">
        <v>23456745.309999999</v>
      </c>
      <c r="F40" s="46"/>
    </row>
    <row r="41" spans="1:6" x14ac:dyDescent="0.25">
      <c r="A41" s="117"/>
      <c r="E41" s="121"/>
      <c r="F41" s="46"/>
    </row>
    <row r="42" spans="1:6" x14ac:dyDescent="0.25">
      <c r="A42" s="105" t="s">
        <v>37</v>
      </c>
      <c r="E42" s="118">
        <v>213787.97</v>
      </c>
      <c r="F42" s="46"/>
    </row>
    <row r="43" spans="1:6" x14ac:dyDescent="0.25">
      <c r="A43" s="105" t="s">
        <v>38</v>
      </c>
      <c r="E43" s="118">
        <v>0</v>
      </c>
      <c r="F43" s="46"/>
    </row>
    <row r="44" spans="1:6" x14ac:dyDescent="0.25">
      <c r="A44" s="105"/>
      <c r="E44" s="122"/>
      <c r="F44" s="46"/>
    </row>
    <row r="45" spans="1:6" ht="16.5" thickBot="1" x14ac:dyDescent="0.3">
      <c r="A45" s="87" t="s">
        <v>39</v>
      </c>
      <c r="E45" s="123">
        <v>24273724.489999998</v>
      </c>
      <c r="F45" s="46"/>
    </row>
    <row r="46" spans="1:6" ht="16.5" thickTop="1" x14ac:dyDescent="0.25">
      <c r="E46" s="124"/>
      <c r="F46" s="46"/>
    </row>
    <row r="47" spans="1:6" x14ac:dyDescent="0.25">
      <c r="A47" s="87" t="s">
        <v>40</v>
      </c>
      <c r="D47" s="125"/>
      <c r="E47" s="126"/>
      <c r="F47" s="46"/>
    </row>
    <row r="48" spans="1:6" x14ac:dyDescent="0.25">
      <c r="D48" s="127" t="s">
        <v>41</v>
      </c>
      <c r="E48" s="127" t="s">
        <v>42</v>
      </c>
      <c r="F48" s="46"/>
    </row>
    <row r="49" spans="1:6" x14ac:dyDescent="0.25">
      <c r="A49" s="105" t="s">
        <v>43</v>
      </c>
      <c r="D49" s="128">
        <v>39490</v>
      </c>
      <c r="E49" s="122">
        <v>280966554.05000001</v>
      </c>
      <c r="F49" s="46"/>
    </row>
    <row r="50" spans="1:6" x14ac:dyDescent="0.25">
      <c r="A50" s="105" t="s">
        <v>44</v>
      </c>
      <c r="D50" s="94"/>
      <c r="E50" s="119">
        <v>23569986.099999994</v>
      </c>
      <c r="F50" s="46"/>
    </row>
    <row r="51" spans="1:6" x14ac:dyDescent="0.25">
      <c r="A51" s="105"/>
      <c r="D51" s="129">
        <v>38229</v>
      </c>
      <c r="E51" s="118">
        <v>257396567.95000002</v>
      </c>
      <c r="F51" s="46"/>
    </row>
    <row r="52" spans="1:6" x14ac:dyDescent="0.25">
      <c r="F52" s="46"/>
    </row>
    <row r="53" spans="1:6" x14ac:dyDescent="0.25">
      <c r="A53" s="87" t="s">
        <v>45</v>
      </c>
      <c r="E53" s="125"/>
      <c r="F53" s="46"/>
    </row>
    <row r="54" spans="1:6" x14ac:dyDescent="0.25">
      <c r="F54" s="46"/>
    </row>
    <row r="55" spans="1:6" x14ac:dyDescent="0.25">
      <c r="A55" s="105" t="s">
        <v>39</v>
      </c>
      <c r="E55" s="101">
        <v>24273724.489999998</v>
      </c>
      <c r="F55" s="46"/>
    </row>
    <row r="56" spans="1:6" x14ac:dyDescent="0.25">
      <c r="A56" s="105" t="s">
        <v>46</v>
      </c>
      <c r="E56" s="101">
        <v>0</v>
      </c>
      <c r="F56" s="46"/>
    </row>
    <row r="57" spans="1:6" x14ac:dyDescent="0.25">
      <c r="A57" s="105" t="s">
        <v>47</v>
      </c>
      <c r="E57" s="130">
        <v>24273724.489999998</v>
      </c>
      <c r="F57" s="46"/>
    </row>
    <row r="58" spans="1:6" x14ac:dyDescent="0.25">
      <c r="F58" s="46"/>
    </row>
    <row r="59" spans="1:6" x14ac:dyDescent="0.25">
      <c r="A59" s="105" t="s">
        <v>48</v>
      </c>
      <c r="E59" s="108">
        <v>1550.5</v>
      </c>
      <c r="F59" s="46"/>
    </row>
    <row r="60" spans="1:6" x14ac:dyDescent="0.25">
      <c r="F60" s="46"/>
    </row>
    <row r="61" spans="1:6" x14ac:dyDescent="0.25">
      <c r="A61" s="105" t="s">
        <v>49</v>
      </c>
      <c r="F61" s="46"/>
    </row>
    <row r="62" spans="1:6" x14ac:dyDescent="0.25">
      <c r="A62" s="117" t="s">
        <v>50</v>
      </c>
      <c r="E62" s="101">
        <v>236742.98152499998</v>
      </c>
      <c r="F62" s="46"/>
    </row>
    <row r="63" spans="1:6" x14ac:dyDescent="0.25">
      <c r="A63" s="117" t="s">
        <v>51</v>
      </c>
      <c r="E63" s="101">
        <v>236742.98152499998</v>
      </c>
      <c r="F63" s="46"/>
    </row>
    <row r="64" spans="1:6" x14ac:dyDescent="0.25">
      <c r="A64" s="117" t="s">
        <v>52</v>
      </c>
      <c r="E64" s="130">
        <v>0</v>
      </c>
      <c r="F64" s="46"/>
    </row>
    <row r="65" spans="1:6" x14ac:dyDescent="0.25">
      <c r="F65" s="46"/>
    </row>
    <row r="66" spans="1:6" x14ac:dyDescent="0.25">
      <c r="A66" s="105" t="s">
        <v>53</v>
      </c>
      <c r="F66" s="46"/>
    </row>
    <row r="67" spans="1:6" x14ac:dyDescent="0.25">
      <c r="A67" s="117" t="s">
        <v>54</v>
      </c>
      <c r="F67" s="46"/>
    </row>
    <row r="68" spans="1:6" x14ac:dyDescent="0.25">
      <c r="A68" s="131" t="s">
        <v>55</v>
      </c>
      <c r="E68" s="101">
        <v>0</v>
      </c>
      <c r="F68" s="46"/>
    </row>
    <row r="69" spans="1:6" x14ac:dyDescent="0.25">
      <c r="A69" s="131" t="s">
        <v>56</v>
      </c>
      <c r="E69" s="101">
        <v>0</v>
      </c>
      <c r="F69" s="46"/>
    </row>
    <row r="70" spans="1:6" x14ac:dyDescent="0.25">
      <c r="A70" s="131" t="s">
        <v>57</v>
      </c>
      <c r="E70" s="101">
        <v>0</v>
      </c>
      <c r="F70" s="46"/>
    </row>
    <row r="71" spans="1:6" x14ac:dyDescent="0.25">
      <c r="A71" s="131"/>
      <c r="E71" s="101"/>
      <c r="F71" s="46"/>
    </row>
    <row r="72" spans="1:6" x14ac:dyDescent="0.25">
      <c r="A72" s="131" t="s">
        <v>58</v>
      </c>
      <c r="E72" s="101">
        <v>0</v>
      </c>
      <c r="F72" s="46"/>
    </row>
    <row r="73" spans="1:6" x14ac:dyDescent="0.25">
      <c r="A73" s="131" t="s">
        <v>59</v>
      </c>
      <c r="E73" s="101">
        <v>0</v>
      </c>
      <c r="F73" s="46"/>
    </row>
    <row r="74" spans="1:6" x14ac:dyDescent="0.25">
      <c r="F74" s="46"/>
    </row>
    <row r="75" spans="1:6" x14ac:dyDescent="0.25">
      <c r="A75" s="117" t="s">
        <v>60</v>
      </c>
      <c r="F75" s="46"/>
    </row>
    <row r="76" spans="1:6" x14ac:dyDescent="0.25">
      <c r="A76" s="131" t="s">
        <v>61</v>
      </c>
      <c r="E76" s="101">
        <v>0</v>
      </c>
      <c r="F76" s="46"/>
    </row>
    <row r="77" spans="1:6" x14ac:dyDescent="0.25">
      <c r="A77" s="131" t="s">
        <v>62</v>
      </c>
      <c r="E77" s="101">
        <v>0</v>
      </c>
      <c r="F77" s="46"/>
    </row>
    <row r="78" spans="1:6" x14ac:dyDescent="0.25">
      <c r="A78" s="131" t="s">
        <v>63</v>
      </c>
      <c r="E78" s="101">
        <v>0</v>
      </c>
      <c r="F78" s="46"/>
    </row>
    <row r="79" spans="1:6" x14ac:dyDescent="0.25">
      <c r="A79" s="131"/>
      <c r="E79" s="101"/>
      <c r="F79" s="46"/>
    </row>
    <row r="80" spans="1:6" x14ac:dyDescent="0.25">
      <c r="A80" s="131" t="s">
        <v>64</v>
      </c>
      <c r="E80" s="101">
        <v>0</v>
      </c>
      <c r="F80" s="46"/>
    </row>
    <row r="81" spans="1:6" x14ac:dyDescent="0.25">
      <c r="A81" s="131" t="s">
        <v>65</v>
      </c>
      <c r="E81" s="101">
        <v>0</v>
      </c>
      <c r="F81" s="46"/>
    </row>
    <row r="82" spans="1:6" x14ac:dyDescent="0.25">
      <c r="A82" s="131"/>
      <c r="F82" s="46"/>
    </row>
    <row r="83" spans="1:6" x14ac:dyDescent="0.25">
      <c r="A83" s="117" t="s">
        <v>66</v>
      </c>
      <c r="F83" s="46"/>
    </row>
    <row r="84" spans="1:6" x14ac:dyDescent="0.25">
      <c r="A84" s="131" t="s">
        <v>67</v>
      </c>
      <c r="E84" s="101">
        <v>0</v>
      </c>
      <c r="F84" s="46"/>
    </row>
    <row r="85" spans="1:6" x14ac:dyDescent="0.25">
      <c r="A85" s="131" t="s">
        <v>68</v>
      </c>
      <c r="E85" s="101">
        <v>0</v>
      </c>
      <c r="F85" s="46"/>
    </row>
    <row r="86" spans="1:6" x14ac:dyDescent="0.25">
      <c r="A86" s="131" t="s">
        <v>69</v>
      </c>
      <c r="E86" s="101">
        <v>32883.769999999997</v>
      </c>
      <c r="F86" s="46"/>
    </row>
    <row r="87" spans="1:6" x14ac:dyDescent="0.25">
      <c r="A87" s="131"/>
      <c r="E87" s="101"/>
      <c r="F87" s="46"/>
    </row>
    <row r="88" spans="1:6" x14ac:dyDescent="0.25">
      <c r="A88" s="131" t="s">
        <v>70</v>
      </c>
      <c r="E88" s="101">
        <v>32883.769999999997</v>
      </c>
      <c r="F88" s="46"/>
    </row>
    <row r="89" spans="1:6" x14ac:dyDescent="0.25">
      <c r="A89" s="131" t="s">
        <v>71</v>
      </c>
      <c r="E89" s="101">
        <v>0</v>
      </c>
      <c r="F89" s="46"/>
    </row>
    <row r="90" spans="1:6" x14ac:dyDescent="0.25">
      <c r="F90" s="46"/>
    </row>
    <row r="91" spans="1:6" x14ac:dyDescent="0.25">
      <c r="A91" s="117" t="s">
        <v>72</v>
      </c>
      <c r="F91" s="46"/>
    </row>
    <row r="92" spans="1:6" x14ac:dyDescent="0.25">
      <c r="A92" s="131" t="s">
        <v>73</v>
      </c>
      <c r="E92" s="101">
        <v>0</v>
      </c>
      <c r="F92" s="46"/>
    </row>
    <row r="93" spans="1:6" x14ac:dyDescent="0.25">
      <c r="A93" s="131" t="s">
        <v>74</v>
      </c>
      <c r="E93" s="101">
        <v>0</v>
      </c>
      <c r="F93" s="46"/>
    </row>
    <row r="94" spans="1:6" x14ac:dyDescent="0.25">
      <c r="A94" s="131" t="s">
        <v>75</v>
      </c>
      <c r="E94" s="101">
        <v>135595</v>
      </c>
      <c r="F94" s="46"/>
    </row>
    <row r="95" spans="1:6" x14ac:dyDescent="0.25">
      <c r="A95" s="131"/>
      <c r="E95" s="101"/>
      <c r="F95" s="46"/>
    </row>
    <row r="96" spans="1:6" x14ac:dyDescent="0.25">
      <c r="A96" s="131" t="s">
        <v>76</v>
      </c>
      <c r="E96" s="101">
        <v>135595</v>
      </c>
      <c r="F96" s="46"/>
    </row>
    <row r="97" spans="1:6" x14ac:dyDescent="0.25">
      <c r="A97" s="131" t="s">
        <v>77</v>
      </c>
      <c r="E97" s="101">
        <v>0</v>
      </c>
      <c r="F97" s="46"/>
    </row>
    <row r="98" spans="1:6" x14ac:dyDescent="0.25">
      <c r="A98" s="131"/>
      <c r="E98" s="108"/>
      <c r="F98" s="46"/>
    </row>
    <row r="99" spans="1:6" x14ac:dyDescent="0.25">
      <c r="A99" s="117" t="s">
        <v>78</v>
      </c>
      <c r="F99" s="46"/>
    </row>
    <row r="100" spans="1:6" x14ac:dyDescent="0.25">
      <c r="A100" s="131" t="s">
        <v>79</v>
      </c>
      <c r="E100" s="130">
        <v>168478.77</v>
      </c>
      <c r="F100" s="46"/>
    </row>
    <row r="101" spans="1:6" x14ac:dyDescent="0.25">
      <c r="A101" s="131" t="s">
        <v>80</v>
      </c>
      <c r="E101" s="130">
        <v>168478.77</v>
      </c>
      <c r="F101" s="46"/>
    </row>
    <row r="102" spans="1:6" x14ac:dyDescent="0.25">
      <c r="A102" s="131" t="s">
        <v>81</v>
      </c>
      <c r="E102" s="130">
        <v>0</v>
      </c>
      <c r="F102" s="46"/>
    </row>
    <row r="103" spans="1:6" x14ac:dyDescent="0.25">
      <c r="A103" s="131" t="s">
        <v>82</v>
      </c>
      <c r="E103" s="130">
        <v>0</v>
      </c>
      <c r="F103" s="46"/>
    </row>
    <row r="104" spans="1:6" x14ac:dyDescent="0.25">
      <c r="F104" s="46"/>
    </row>
    <row r="105" spans="1:6" x14ac:dyDescent="0.25">
      <c r="A105" s="105" t="s">
        <v>83</v>
      </c>
      <c r="E105" s="132">
        <v>23866952.238474999</v>
      </c>
      <c r="F105" s="46"/>
    </row>
    <row r="106" spans="1:6" x14ac:dyDescent="0.25">
      <c r="A106" s="117"/>
      <c r="F106" s="46"/>
    </row>
    <row r="107" spans="1:6" x14ac:dyDescent="0.25">
      <c r="A107" s="105" t="s">
        <v>84</v>
      </c>
      <c r="E107" s="133">
        <v>23569986.099999994</v>
      </c>
      <c r="F107" s="46"/>
    </row>
    <row r="108" spans="1:6" x14ac:dyDescent="0.25">
      <c r="A108" s="105"/>
      <c r="F108" s="46"/>
    </row>
    <row r="109" spans="1:6" x14ac:dyDescent="0.25">
      <c r="A109" s="117" t="s">
        <v>85</v>
      </c>
      <c r="E109" s="101">
        <v>0</v>
      </c>
      <c r="F109" s="46"/>
    </row>
    <row r="110" spans="1:6" x14ac:dyDescent="0.25">
      <c r="A110" s="117" t="s">
        <v>86</v>
      </c>
      <c r="E110" s="134">
        <v>23569986.099999994</v>
      </c>
      <c r="F110" s="46"/>
    </row>
    <row r="111" spans="1:6" x14ac:dyDescent="0.25">
      <c r="A111" s="117" t="s">
        <v>87</v>
      </c>
      <c r="E111" s="130">
        <v>0</v>
      </c>
      <c r="F111" s="46"/>
    </row>
    <row r="112" spans="1:6" x14ac:dyDescent="0.25">
      <c r="A112" s="117"/>
      <c r="E112" s="132"/>
      <c r="F112" s="46"/>
    </row>
    <row r="113" spans="1:6" x14ac:dyDescent="0.25">
      <c r="A113" s="105" t="s">
        <v>88</v>
      </c>
      <c r="E113" s="130">
        <v>0</v>
      </c>
      <c r="F113" s="46"/>
    </row>
    <row r="114" spans="1:6" x14ac:dyDescent="0.25">
      <c r="A114" s="105"/>
      <c r="E114" s="94"/>
      <c r="F114" s="46"/>
    </row>
    <row r="115" spans="1:6" x14ac:dyDescent="0.25">
      <c r="A115" s="117" t="s">
        <v>89</v>
      </c>
      <c r="E115" s="101">
        <v>0</v>
      </c>
      <c r="F115" s="46"/>
    </row>
    <row r="116" spans="1:6" x14ac:dyDescent="0.25">
      <c r="A116" s="117" t="s">
        <v>90</v>
      </c>
      <c r="E116" s="130">
        <v>0</v>
      </c>
      <c r="F116" s="46"/>
    </row>
    <row r="117" spans="1:6" x14ac:dyDescent="0.25">
      <c r="A117" s="117" t="s">
        <v>91</v>
      </c>
      <c r="E117" s="130">
        <v>0</v>
      </c>
      <c r="F117" s="46"/>
    </row>
    <row r="118" spans="1:6" x14ac:dyDescent="0.25">
      <c r="A118" s="117"/>
      <c r="E118" s="132"/>
      <c r="F118" s="46"/>
    </row>
    <row r="119" spans="1:6" x14ac:dyDescent="0.25">
      <c r="A119" s="105" t="s">
        <v>92</v>
      </c>
      <c r="E119" s="130">
        <v>296966.13847500458</v>
      </c>
      <c r="F119" s="46"/>
    </row>
    <row r="120" spans="1:6" x14ac:dyDescent="0.25">
      <c r="A120" s="117" t="s">
        <v>93</v>
      </c>
      <c r="E120" s="101">
        <v>0</v>
      </c>
      <c r="F120" s="46"/>
    </row>
    <row r="121" spans="1:6" x14ac:dyDescent="0.25">
      <c r="A121" s="105" t="s">
        <v>94</v>
      </c>
      <c r="E121" s="130">
        <v>296966.13847500458</v>
      </c>
      <c r="F121" s="46"/>
    </row>
    <row r="122" spans="1:6" x14ac:dyDescent="0.25">
      <c r="F122" s="46"/>
    </row>
    <row r="123" spans="1:6" x14ac:dyDescent="0.25">
      <c r="A123" s="87" t="s">
        <v>95</v>
      </c>
      <c r="F123" s="46"/>
    </row>
    <row r="124" spans="1:6" x14ac:dyDescent="0.25">
      <c r="F124" s="46"/>
    </row>
    <row r="125" spans="1:6" x14ac:dyDescent="0.25">
      <c r="A125" s="105" t="s">
        <v>96</v>
      </c>
      <c r="E125" s="101">
        <v>0</v>
      </c>
      <c r="F125" s="46"/>
    </row>
    <row r="126" spans="1:6" x14ac:dyDescent="0.25">
      <c r="A126" s="105" t="s">
        <v>97</v>
      </c>
      <c r="E126" s="135">
        <v>0</v>
      </c>
      <c r="F126" s="46"/>
    </row>
    <row r="127" spans="1:6" x14ac:dyDescent="0.25">
      <c r="A127" s="105" t="s">
        <v>98</v>
      </c>
      <c r="E127" s="130">
        <v>0</v>
      </c>
      <c r="F127" s="46"/>
    </row>
    <row r="128" spans="1:6" x14ac:dyDescent="0.25">
      <c r="A128" s="105"/>
      <c r="E128" s="132"/>
      <c r="F128" s="46"/>
    </row>
    <row r="129" spans="1:6" x14ac:dyDescent="0.25">
      <c r="A129" s="105"/>
      <c r="E129" s="132"/>
      <c r="F129" s="46"/>
    </row>
    <row r="130" spans="1:6" x14ac:dyDescent="0.25">
      <c r="F130" s="46"/>
    </row>
    <row r="131" spans="1:6" x14ac:dyDescent="0.25">
      <c r="A131" s="87" t="s">
        <v>99</v>
      </c>
      <c r="F131" s="46"/>
    </row>
    <row r="132" spans="1:6" x14ac:dyDescent="0.25">
      <c r="F132" s="46"/>
    </row>
    <row r="133" spans="1:6" x14ac:dyDescent="0.25">
      <c r="A133" s="105" t="s">
        <v>100</v>
      </c>
      <c r="E133" s="130">
        <v>4012277.61</v>
      </c>
      <c r="F133" s="46"/>
    </row>
    <row r="134" spans="1:6" x14ac:dyDescent="0.25">
      <c r="A134" s="105" t="s">
        <v>101</v>
      </c>
      <c r="E134" s="130">
        <v>4012277.61</v>
      </c>
    </row>
    <row r="135" spans="1:6" x14ac:dyDescent="0.25">
      <c r="A135" s="105" t="s">
        <v>102</v>
      </c>
      <c r="E135" s="101">
        <v>4012277.61</v>
      </c>
      <c r="F135" s="46"/>
    </row>
    <row r="136" spans="1:6" x14ac:dyDescent="0.25">
      <c r="A136" s="136" t="s">
        <v>103</v>
      </c>
      <c r="B136" s="136"/>
      <c r="C136" s="136"/>
      <c r="D136" s="136"/>
      <c r="E136" s="101">
        <v>0</v>
      </c>
    </row>
    <row r="137" spans="1:6" x14ac:dyDescent="0.25">
      <c r="A137" s="105" t="s">
        <v>104</v>
      </c>
      <c r="E137" s="130">
        <v>4012277.61</v>
      </c>
      <c r="F137" s="46"/>
    </row>
    <row r="138" spans="1:6" x14ac:dyDescent="0.25">
      <c r="F138" s="46"/>
    </row>
    <row r="139" spans="1:6" x14ac:dyDescent="0.25">
      <c r="A139" s="105" t="s">
        <v>105</v>
      </c>
      <c r="D139" s="137"/>
      <c r="E139" s="132">
        <v>4012277.61</v>
      </c>
      <c r="F139" s="46"/>
    </row>
    <row r="140" spans="1:6" x14ac:dyDescent="0.25">
      <c r="F140" s="46"/>
    </row>
    <row r="141" spans="1:6" x14ac:dyDescent="0.25">
      <c r="A141" s="87" t="s">
        <v>106</v>
      </c>
      <c r="F141" s="46"/>
    </row>
    <row r="142" spans="1:6" x14ac:dyDescent="0.25">
      <c r="F142" s="46"/>
    </row>
    <row r="143" spans="1:6" x14ac:dyDescent="0.25">
      <c r="A143" s="105" t="s">
        <v>107</v>
      </c>
      <c r="E143" s="138">
        <v>2.53358643E-2</v>
      </c>
      <c r="F143" s="46"/>
    </row>
    <row r="144" spans="1:6" x14ac:dyDescent="0.25">
      <c r="A144" s="105" t="s">
        <v>108</v>
      </c>
      <c r="E144" s="139">
        <v>19.900960000000001</v>
      </c>
      <c r="F144" s="46"/>
    </row>
    <row r="145" spans="1:6" x14ac:dyDescent="0.25">
      <c r="F145" s="46"/>
    </row>
    <row r="146" spans="1:6" x14ac:dyDescent="0.25">
      <c r="A146" s="105" t="s">
        <v>110</v>
      </c>
      <c r="E146" s="130">
        <v>213787.97</v>
      </c>
      <c r="F146" s="46"/>
    </row>
    <row r="147" spans="1:6" x14ac:dyDescent="0.25">
      <c r="A147" s="105" t="s">
        <v>109</v>
      </c>
      <c r="E147" s="130">
        <v>529304.4</v>
      </c>
      <c r="F147" s="74"/>
    </row>
    <row r="148" spans="1:6" x14ac:dyDescent="0.25">
      <c r="A148" s="105" t="s">
        <v>112</v>
      </c>
      <c r="E148" s="130">
        <v>284091577.82999998</v>
      </c>
      <c r="F148" s="74"/>
    </row>
    <row r="149" spans="1:6" x14ac:dyDescent="0.25">
      <c r="A149" s="105" t="s">
        <v>149</v>
      </c>
      <c r="E149" s="140">
        <v>1.3327382631053061E-2</v>
      </c>
      <c r="F149" s="74"/>
    </row>
    <row r="150" spans="1:6" x14ac:dyDescent="0.25">
      <c r="F150" s="74"/>
    </row>
    <row r="151" spans="1:6" x14ac:dyDescent="0.25">
      <c r="A151" s="105" t="s">
        <v>114</v>
      </c>
      <c r="E151" s="140">
        <v>1.1539902E-3</v>
      </c>
      <c r="F151" s="74"/>
    </row>
    <row r="152" spans="1:6" x14ac:dyDescent="0.25">
      <c r="A152" s="105" t="s">
        <v>115</v>
      </c>
      <c r="E152" s="140">
        <v>-4.0263397000000001E-3</v>
      </c>
      <c r="F152" s="74"/>
    </row>
    <row r="153" spans="1:6" x14ac:dyDescent="0.25">
      <c r="A153" s="105" t="s">
        <v>116</v>
      </c>
      <c r="E153" s="138">
        <v>1.3327382631053061E-2</v>
      </c>
      <c r="F153" s="46"/>
    </row>
    <row r="154" spans="1:6" x14ac:dyDescent="0.25">
      <c r="A154" s="105" t="s">
        <v>150</v>
      </c>
      <c r="E154" s="138">
        <v>3.4850110436843531E-3</v>
      </c>
      <c r="F154" s="46"/>
    </row>
    <row r="155" spans="1:6" x14ac:dyDescent="0.25">
      <c r="A155" s="105"/>
      <c r="F155" s="46"/>
    </row>
    <row r="156" spans="1:6" x14ac:dyDescent="0.25">
      <c r="A156" s="105" t="s">
        <v>118</v>
      </c>
      <c r="E156" s="132">
        <v>8142597.6100000003</v>
      </c>
      <c r="F156" s="46"/>
    </row>
    <row r="157" spans="1:6" x14ac:dyDescent="0.25">
      <c r="A157" s="105"/>
      <c r="F157" s="46"/>
    </row>
    <row r="158" spans="1:6" x14ac:dyDescent="0.25">
      <c r="A158" s="105" t="s">
        <v>119</v>
      </c>
      <c r="D158" s="127" t="s">
        <v>42</v>
      </c>
      <c r="E158" s="127" t="s">
        <v>41</v>
      </c>
      <c r="F158" s="46"/>
    </row>
    <row r="159" spans="1:6" x14ac:dyDescent="0.25">
      <c r="A159" s="117" t="s">
        <v>151</v>
      </c>
      <c r="D159" s="101">
        <v>2596299.0099999998</v>
      </c>
      <c r="E159" s="141">
        <v>288</v>
      </c>
      <c r="F159" s="46"/>
    </row>
    <row r="160" spans="1:6" x14ac:dyDescent="0.25">
      <c r="A160" s="117" t="s">
        <v>152</v>
      </c>
      <c r="D160" s="101">
        <v>583097.63</v>
      </c>
      <c r="E160" s="141">
        <v>61</v>
      </c>
      <c r="F160" s="46"/>
    </row>
    <row r="161" spans="1:6" x14ac:dyDescent="0.25">
      <c r="A161" s="117" t="s">
        <v>153</v>
      </c>
      <c r="D161" s="101">
        <v>36960.480000000003</v>
      </c>
      <c r="E161" s="141">
        <v>5</v>
      </c>
      <c r="F161" s="74"/>
    </row>
    <row r="162" spans="1:6" x14ac:dyDescent="0.25">
      <c r="A162" s="105" t="s">
        <v>154</v>
      </c>
      <c r="D162" s="101">
        <v>3216357.1199999996</v>
      </c>
      <c r="E162" s="141">
        <v>354</v>
      </c>
      <c r="F162" s="46"/>
    </row>
    <row r="163" spans="1:6" x14ac:dyDescent="0.25">
      <c r="A163" s="105" t="s">
        <v>155</v>
      </c>
      <c r="D163" s="140">
        <v>2.3838713251566703E-3</v>
      </c>
      <c r="E163" s="140">
        <v>1.7264380444165423E-3</v>
      </c>
      <c r="F163" s="74"/>
    </row>
    <row r="164" spans="1:6" x14ac:dyDescent="0.25">
      <c r="A164" s="105"/>
      <c r="D164" s="142"/>
      <c r="E164" s="142"/>
      <c r="F164" s="74"/>
    </row>
    <row r="165" spans="1:6" x14ac:dyDescent="0.25">
      <c r="A165" s="105" t="s">
        <v>156</v>
      </c>
      <c r="D165" s="142"/>
      <c r="E165" s="140">
        <v>3.0050165999999999E-3</v>
      </c>
      <c r="F165" s="74"/>
    </row>
    <row r="166" spans="1:6" x14ac:dyDescent="0.25">
      <c r="A166" s="105" t="s">
        <v>157</v>
      </c>
      <c r="D166" s="142"/>
      <c r="E166" s="140">
        <v>2.3803495000000001E-3</v>
      </c>
      <c r="F166" s="74"/>
    </row>
    <row r="167" spans="1:6" x14ac:dyDescent="0.25">
      <c r="A167" s="105" t="s">
        <v>158</v>
      </c>
      <c r="D167" s="142"/>
      <c r="E167" s="140">
        <v>1.7264380444165423E-3</v>
      </c>
      <c r="F167" s="46"/>
    </row>
    <row r="168" spans="1:6" x14ac:dyDescent="0.25">
      <c r="A168" s="105" t="s">
        <v>159</v>
      </c>
      <c r="D168" s="142"/>
      <c r="E168" s="140">
        <v>2.3706013814721806E-3</v>
      </c>
      <c r="F168" s="46"/>
    </row>
    <row r="169" spans="1:6" x14ac:dyDescent="0.25">
      <c r="F169" s="46"/>
    </row>
    <row r="170" spans="1:6" x14ac:dyDescent="0.25">
      <c r="A170" s="87" t="s">
        <v>132</v>
      </c>
      <c r="F170" s="46"/>
    </row>
    <row r="171" spans="1:6" x14ac:dyDescent="0.25">
      <c r="F171" s="46"/>
    </row>
    <row r="172" spans="1:6" x14ac:dyDescent="0.25">
      <c r="A172" s="105" t="s">
        <v>133</v>
      </c>
      <c r="F172" s="46"/>
    </row>
    <row r="173" spans="1:6" x14ac:dyDescent="0.25">
      <c r="A173" s="105" t="s">
        <v>134</v>
      </c>
      <c r="E173" s="120"/>
      <c r="F173" s="46"/>
    </row>
    <row r="174" spans="1:6" x14ac:dyDescent="0.25">
      <c r="A174" s="105" t="s">
        <v>135</v>
      </c>
      <c r="E174" s="143" t="s">
        <v>136</v>
      </c>
      <c r="F174" s="46"/>
    </row>
    <row r="175" spans="1:6" x14ac:dyDescent="0.25">
      <c r="A175" s="105"/>
      <c r="E175" s="143"/>
      <c r="F175" s="46"/>
    </row>
    <row r="176" spans="1:6" x14ac:dyDescent="0.25">
      <c r="A176" s="105" t="s">
        <v>137</v>
      </c>
      <c r="E176" s="94"/>
      <c r="F176" s="46"/>
    </row>
    <row r="177" spans="1:6" x14ac:dyDescent="0.25">
      <c r="A177" s="105" t="s">
        <v>138</v>
      </c>
      <c r="E177" s="94"/>
      <c r="F177" s="46"/>
    </row>
    <row r="178" spans="1:6" x14ac:dyDescent="0.25">
      <c r="A178" s="105" t="s">
        <v>139</v>
      </c>
      <c r="E178" s="143"/>
      <c r="F178" s="46"/>
    </row>
    <row r="179" spans="1:6" x14ac:dyDescent="0.25">
      <c r="A179" s="105" t="s">
        <v>140</v>
      </c>
      <c r="E179" s="143" t="s">
        <v>136</v>
      </c>
      <c r="F179" s="46"/>
    </row>
    <row r="180" spans="1:6" x14ac:dyDescent="0.25">
      <c r="A180" s="105"/>
      <c r="E180" s="94"/>
      <c r="F180" s="46"/>
    </row>
    <row r="181" spans="1:6" x14ac:dyDescent="0.25">
      <c r="A181" s="105" t="s">
        <v>141</v>
      </c>
      <c r="E181" s="94"/>
      <c r="F181" s="46"/>
    </row>
    <row r="182" spans="1:6" x14ac:dyDescent="0.25">
      <c r="A182" s="105" t="s">
        <v>142</v>
      </c>
      <c r="E182" s="143" t="s">
        <v>136</v>
      </c>
      <c r="F182" s="46"/>
    </row>
    <row r="183" spans="1:6" x14ac:dyDescent="0.25">
      <c r="A183" s="105"/>
      <c r="E183" s="94"/>
      <c r="F183" s="46"/>
    </row>
    <row r="184" spans="1:6" x14ac:dyDescent="0.25">
      <c r="A184" s="105" t="s">
        <v>143</v>
      </c>
      <c r="E184" s="94"/>
      <c r="F184" s="46"/>
    </row>
    <row r="185" spans="1:6" x14ac:dyDescent="0.25">
      <c r="A185" s="105" t="s">
        <v>144</v>
      </c>
      <c r="E185" s="143" t="s">
        <v>136</v>
      </c>
      <c r="F185" s="46"/>
    </row>
    <row r="186" spans="1:6" x14ac:dyDescent="0.25">
      <c r="A186" s="105"/>
      <c r="E186" s="94"/>
      <c r="F186" s="46"/>
    </row>
    <row r="187" spans="1:6" x14ac:dyDescent="0.25">
      <c r="A187" s="105" t="s">
        <v>145</v>
      </c>
      <c r="E187" s="94"/>
      <c r="F187" s="46"/>
    </row>
    <row r="188" spans="1:6" x14ac:dyDescent="0.25">
      <c r="A188" s="105" t="s">
        <v>146</v>
      </c>
      <c r="E188" s="143" t="s">
        <v>136</v>
      </c>
      <c r="F188" s="46"/>
    </row>
    <row r="189" spans="1:6" x14ac:dyDescent="0.25">
      <c r="A189" s="105"/>
      <c r="E189" s="143"/>
      <c r="F189" s="46"/>
    </row>
    <row r="190" spans="1:6" x14ac:dyDescent="0.25">
      <c r="A190" s="105" t="s">
        <v>147</v>
      </c>
      <c r="E190" s="94"/>
    </row>
    <row r="191" spans="1:6" x14ac:dyDescent="0.25">
      <c r="A191" s="105" t="s">
        <v>148</v>
      </c>
      <c r="E191" s="143" t="s">
        <v>136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workbookViewId="0">
      <selection sqref="A1:F1048576"/>
    </sheetView>
  </sheetViews>
  <sheetFormatPr defaultRowHeight="15.75" x14ac:dyDescent="0.25"/>
  <cols>
    <col min="1" max="1" width="34.5703125" style="87" customWidth="1"/>
    <col min="2" max="2" width="23.85546875" style="87" customWidth="1"/>
    <col min="3" max="3" width="25.28515625" style="87" customWidth="1"/>
    <col min="4" max="4" width="23.85546875" style="87" customWidth="1"/>
    <col min="5" max="5" width="35.140625" style="87" bestFit="1" customWidth="1"/>
    <col min="6" max="6" width="23.85546875" style="43" customWidth="1"/>
  </cols>
  <sheetData>
    <row r="1" spans="1:6" x14ac:dyDescent="0.25">
      <c r="A1" s="86" t="s">
        <v>0</v>
      </c>
    </row>
    <row r="2" spans="1:6" x14ac:dyDescent="0.25">
      <c r="C2" s="88"/>
    </row>
    <row r="3" spans="1:6" x14ac:dyDescent="0.25">
      <c r="A3" s="87" t="s">
        <v>1</v>
      </c>
      <c r="B3" s="89">
        <v>42063</v>
      </c>
      <c r="C3" s="90" t="s">
        <v>2</v>
      </c>
      <c r="D3" s="87">
        <v>30</v>
      </c>
      <c r="E3" s="87" t="s">
        <v>3</v>
      </c>
      <c r="F3" s="91">
        <v>42036</v>
      </c>
    </row>
    <row r="4" spans="1:6" x14ac:dyDescent="0.25">
      <c r="A4" s="87" t="s">
        <v>4</v>
      </c>
      <c r="B4" s="92">
        <v>42079</v>
      </c>
      <c r="C4" s="90" t="s">
        <v>5</v>
      </c>
      <c r="D4" s="93">
        <v>27</v>
      </c>
      <c r="E4" s="87" t="s">
        <v>6</v>
      </c>
      <c r="F4" s="91">
        <v>42063</v>
      </c>
    </row>
    <row r="5" spans="1:6" x14ac:dyDescent="0.25">
      <c r="C5" s="88"/>
      <c r="E5" s="87" t="s">
        <v>7</v>
      </c>
      <c r="F5" s="91">
        <v>42052</v>
      </c>
    </row>
    <row r="6" spans="1:6" x14ac:dyDescent="0.25">
      <c r="C6" s="88"/>
      <c r="E6" s="87" t="s">
        <v>8</v>
      </c>
      <c r="F6" s="91">
        <v>42079</v>
      </c>
    </row>
    <row r="7" spans="1:6" x14ac:dyDescent="0.25">
      <c r="A7" s="94"/>
      <c r="B7" s="95"/>
      <c r="C7" s="94"/>
      <c r="D7" s="94"/>
      <c r="E7" s="94"/>
      <c r="F7" s="96"/>
    </row>
    <row r="8" spans="1:6" x14ac:dyDescent="0.25">
      <c r="A8" s="94"/>
      <c r="B8" s="94"/>
      <c r="C8" s="94"/>
      <c r="D8" s="94"/>
      <c r="E8" s="94"/>
      <c r="F8" s="96"/>
    </row>
    <row r="9" spans="1:6" x14ac:dyDescent="0.25">
      <c r="B9" s="97" t="s">
        <v>9</v>
      </c>
      <c r="C9" s="97" t="s">
        <v>10</v>
      </c>
      <c r="D9" s="97" t="s">
        <v>11</v>
      </c>
      <c r="E9" s="97" t="s">
        <v>12</v>
      </c>
      <c r="F9" s="98" t="s">
        <v>13</v>
      </c>
    </row>
    <row r="10" spans="1:6" x14ac:dyDescent="0.25">
      <c r="A10" s="87" t="s">
        <v>14</v>
      </c>
      <c r="B10" s="99"/>
      <c r="C10" s="100">
        <v>1654254316.1800001</v>
      </c>
      <c r="D10" s="101">
        <v>303935906.44999999</v>
      </c>
      <c r="E10" s="101">
        <v>284091577.82999998</v>
      </c>
      <c r="F10" s="102">
        <v>0.17701390901086297</v>
      </c>
    </row>
    <row r="11" spans="1:6" x14ac:dyDescent="0.25">
      <c r="A11" s="87" t="s">
        <v>15</v>
      </c>
      <c r="B11" s="99"/>
      <c r="C11" s="100">
        <v>49343270.390000001</v>
      </c>
      <c r="D11" s="101">
        <v>3508756.85</v>
      </c>
      <c r="E11" s="101">
        <v>3125023.78</v>
      </c>
      <c r="F11" s="102"/>
    </row>
    <row r="12" spans="1:6" x14ac:dyDescent="0.25">
      <c r="A12" s="87" t="s">
        <v>16</v>
      </c>
      <c r="B12" s="99"/>
      <c r="C12" s="103">
        <v>1604911045.79</v>
      </c>
      <c r="D12" s="101">
        <v>300427149.59999996</v>
      </c>
      <c r="E12" s="101">
        <v>280966554.05000001</v>
      </c>
      <c r="F12" s="102"/>
    </row>
    <row r="13" spans="1:6" x14ac:dyDescent="0.25">
      <c r="A13" s="87" t="s">
        <v>17</v>
      </c>
      <c r="B13" s="94"/>
      <c r="C13" s="104">
        <v>1604911045.79</v>
      </c>
      <c r="D13" s="101">
        <v>300427149.5999999</v>
      </c>
      <c r="E13" s="101">
        <v>280966554.04999995</v>
      </c>
      <c r="F13" s="102">
        <v>0.17506674577823547</v>
      </c>
    </row>
    <row r="14" spans="1:6" x14ac:dyDescent="0.25">
      <c r="A14" s="105" t="s">
        <v>18</v>
      </c>
      <c r="B14" s="106">
        <v>3.5860000000000002E-3</v>
      </c>
      <c r="C14" s="100">
        <v>379000000</v>
      </c>
      <c r="D14" s="101">
        <v>0</v>
      </c>
      <c r="E14" s="101">
        <v>0</v>
      </c>
      <c r="F14" s="102">
        <v>0</v>
      </c>
    </row>
    <row r="15" spans="1:6" x14ac:dyDescent="0.25">
      <c r="A15" s="105" t="s">
        <v>19</v>
      </c>
      <c r="B15" s="106">
        <v>5.4000000000000003E-3</v>
      </c>
      <c r="C15" s="100">
        <v>485000000</v>
      </c>
      <c r="D15" s="101">
        <v>0</v>
      </c>
      <c r="E15" s="101">
        <v>0</v>
      </c>
      <c r="F15" s="102">
        <v>0</v>
      </c>
    </row>
    <row r="16" spans="1:6" x14ac:dyDescent="0.25">
      <c r="A16" s="105" t="s">
        <v>20</v>
      </c>
      <c r="B16" s="106">
        <v>7.3000000000000001E-3</v>
      </c>
      <c r="C16" s="100">
        <v>514000000</v>
      </c>
      <c r="D16" s="101">
        <v>73516103.809999898</v>
      </c>
      <c r="E16" s="101">
        <v>54055508.259999946</v>
      </c>
      <c r="F16" s="102">
        <v>0.10516635848249016</v>
      </c>
    </row>
    <row r="17" spans="1:6" x14ac:dyDescent="0.25">
      <c r="A17" s="105" t="s">
        <v>21</v>
      </c>
      <c r="B17" s="106">
        <v>0.01</v>
      </c>
      <c r="C17" s="100">
        <v>162714000</v>
      </c>
      <c r="D17" s="101">
        <v>162714000</v>
      </c>
      <c r="E17" s="101">
        <v>162714000</v>
      </c>
      <c r="F17" s="102">
        <v>1</v>
      </c>
    </row>
    <row r="18" spans="1:6" x14ac:dyDescent="0.25">
      <c r="A18" s="105" t="s">
        <v>22</v>
      </c>
      <c r="B18" s="106">
        <v>0</v>
      </c>
      <c r="C18" s="100">
        <v>64197045.789999999</v>
      </c>
      <c r="D18" s="101">
        <v>64197045.789999999</v>
      </c>
      <c r="E18" s="101">
        <v>64197045.789999999</v>
      </c>
      <c r="F18" s="102">
        <v>1</v>
      </c>
    </row>
    <row r="19" spans="1:6" x14ac:dyDescent="0.25">
      <c r="A19" s="105"/>
      <c r="B19" s="107"/>
      <c r="C19" s="108"/>
      <c r="D19" s="108"/>
      <c r="E19" s="108"/>
      <c r="F19" s="109"/>
    </row>
    <row r="20" spans="1:6" x14ac:dyDescent="0.25">
      <c r="A20" s="105"/>
      <c r="B20" s="107"/>
      <c r="C20" s="108"/>
      <c r="D20" s="108"/>
      <c r="E20" s="108"/>
      <c r="F20" s="110"/>
    </row>
    <row r="21" spans="1:6" ht="30.75" x14ac:dyDescent="0.25">
      <c r="A21" s="105"/>
      <c r="B21" s="111" t="s">
        <v>160</v>
      </c>
      <c r="C21" s="112" t="s">
        <v>24</v>
      </c>
      <c r="D21" s="111" t="s">
        <v>161</v>
      </c>
      <c r="E21" s="111" t="s">
        <v>162</v>
      </c>
      <c r="F21" s="110"/>
    </row>
    <row r="22" spans="1:6" x14ac:dyDescent="0.25">
      <c r="A22" s="105" t="s">
        <v>18</v>
      </c>
      <c r="B22" s="101">
        <v>0</v>
      </c>
      <c r="C22" s="101">
        <v>0</v>
      </c>
      <c r="D22" s="113">
        <v>0</v>
      </c>
      <c r="E22" s="113">
        <v>0</v>
      </c>
      <c r="F22" s="110"/>
    </row>
    <row r="23" spans="1:6" x14ac:dyDescent="0.25">
      <c r="A23" s="105" t="s">
        <v>19</v>
      </c>
      <c r="B23" s="101">
        <v>0</v>
      </c>
      <c r="C23" s="101">
        <v>0</v>
      </c>
      <c r="D23" s="113">
        <v>0</v>
      </c>
      <c r="E23" s="113">
        <v>0</v>
      </c>
      <c r="F23" s="110"/>
    </row>
    <row r="24" spans="1:6" x14ac:dyDescent="0.25">
      <c r="A24" s="105" t="s">
        <v>20</v>
      </c>
      <c r="B24" s="101">
        <v>19460595.549999952</v>
      </c>
      <c r="C24" s="101">
        <v>44722.3</v>
      </c>
      <c r="D24" s="113">
        <v>37.86108083657578</v>
      </c>
      <c r="E24" s="113">
        <v>8.7008365758754869E-2</v>
      </c>
      <c r="F24" s="110"/>
    </row>
    <row r="25" spans="1:6" x14ac:dyDescent="0.25">
      <c r="A25" s="105" t="s">
        <v>21</v>
      </c>
      <c r="B25" s="101">
        <v>0</v>
      </c>
      <c r="C25" s="101">
        <v>135595</v>
      </c>
      <c r="D25" s="113">
        <v>0</v>
      </c>
      <c r="E25" s="113">
        <v>0.83333333333333337</v>
      </c>
      <c r="F25" s="110"/>
    </row>
    <row r="26" spans="1:6" x14ac:dyDescent="0.25">
      <c r="A26" s="105" t="s">
        <v>22</v>
      </c>
      <c r="B26" s="101">
        <v>0</v>
      </c>
      <c r="C26" s="101">
        <v>0</v>
      </c>
      <c r="D26" s="113">
        <v>0</v>
      </c>
      <c r="E26" s="113">
        <v>0</v>
      </c>
      <c r="F26" s="110"/>
    </row>
    <row r="27" spans="1:6" ht="16.5" thickBot="1" x14ac:dyDescent="0.3">
      <c r="A27" s="87" t="s">
        <v>27</v>
      </c>
      <c r="B27" s="114">
        <v>19460595.549999952</v>
      </c>
      <c r="C27" s="114">
        <v>180317.3</v>
      </c>
      <c r="D27" s="115"/>
      <c r="E27" s="108"/>
      <c r="F27" s="110"/>
    </row>
    <row r="28" spans="1:6" x14ac:dyDescent="0.25">
      <c r="B28" s="108"/>
      <c r="C28" s="108"/>
      <c r="D28" s="115"/>
      <c r="E28" s="108"/>
      <c r="F28" s="110"/>
    </row>
    <row r="29" spans="1:6" x14ac:dyDescent="0.25">
      <c r="A29" s="105"/>
      <c r="B29" s="107"/>
      <c r="C29" s="108"/>
      <c r="D29" s="108"/>
      <c r="E29" s="108"/>
      <c r="F29" s="110"/>
    </row>
    <row r="30" spans="1:6" x14ac:dyDescent="0.25">
      <c r="A30" s="87" t="s">
        <v>28</v>
      </c>
      <c r="E30" s="116"/>
    </row>
    <row r="31" spans="1:6" x14ac:dyDescent="0.25">
      <c r="E31" s="116"/>
    </row>
    <row r="32" spans="1:6" x14ac:dyDescent="0.25">
      <c r="A32" s="105" t="s">
        <v>29</v>
      </c>
    </row>
    <row r="33" spans="1:6" x14ac:dyDescent="0.25">
      <c r="A33" s="117" t="s">
        <v>30</v>
      </c>
      <c r="E33" s="118">
        <v>610663.9</v>
      </c>
      <c r="F33" s="46"/>
    </row>
    <row r="34" spans="1:6" x14ac:dyDescent="0.25">
      <c r="A34" s="117" t="s">
        <v>31</v>
      </c>
      <c r="E34" s="119">
        <v>0</v>
      </c>
      <c r="F34" s="46"/>
    </row>
    <row r="35" spans="1:6" x14ac:dyDescent="0.25">
      <c r="A35" s="105" t="s">
        <v>32</v>
      </c>
      <c r="E35" s="118">
        <v>610663.9</v>
      </c>
      <c r="F35" s="46"/>
    </row>
    <row r="36" spans="1:6" x14ac:dyDescent="0.25">
      <c r="E36" s="120"/>
      <c r="F36" s="46"/>
    </row>
    <row r="37" spans="1:6" x14ac:dyDescent="0.25">
      <c r="A37" s="105" t="s">
        <v>33</v>
      </c>
      <c r="E37" s="120"/>
      <c r="F37" s="46"/>
    </row>
    <row r="38" spans="1:6" x14ac:dyDescent="0.25">
      <c r="A38" s="117" t="s">
        <v>34</v>
      </c>
      <c r="E38" s="118">
        <v>19735168.109999999</v>
      </c>
      <c r="F38" s="46"/>
    </row>
    <row r="39" spans="1:6" x14ac:dyDescent="0.25">
      <c r="A39" s="117" t="s">
        <v>35</v>
      </c>
      <c r="E39" s="119">
        <v>0</v>
      </c>
      <c r="F39" s="46"/>
    </row>
    <row r="40" spans="1:6" x14ac:dyDescent="0.25">
      <c r="A40" s="105" t="s">
        <v>36</v>
      </c>
      <c r="E40" s="118">
        <v>19735168.109999999</v>
      </c>
      <c r="F40" s="46"/>
    </row>
    <row r="41" spans="1:6" x14ac:dyDescent="0.25">
      <c r="A41" s="117"/>
      <c r="E41" s="121"/>
      <c r="F41" s="46"/>
    </row>
    <row r="42" spans="1:6" x14ac:dyDescent="0.25">
      <c r="A42" s="105" t="s">
        <v>37</v>
      </c>
      <c r="E42" s="118">
        <v>211139.61</v>
      </c>
      <c r="F42" s="46"/>
    </row>
    <row r="43" spans="1:6" x14ac:dyDescent="0.25">
      <c r="A43" s="105" t="s">
        <v>38</v>
      </c>
      <c r="E43" s="118">
        <v>1550.5</v>
      </c>
      <c r="F43" s="46"/>
    </row>
    <row r="44" spans="1:6" x14ac:dyDescent="0.25">
      <c r="A44" s="105"/>
      <c r="E44" s="122"/>
      <c r="F44" s="46"/>
    </row>
    <row r="45" spans="1:6" ht="16.5" thickBot="1" x14ac:dyDescent="0.3">
      <c r="A45" s="87" t="s">
        <v>39</v>
      </c>
      <c r="E45" s="123">
        <v>20558522.119999997</v>
      </c>
      <c r="F45" s="46"/>
    </row>
    <row r="46" spans="1:6" ht="16.5" thickTop="1" x14ac:dyDescent="0.25">
      <c r="E46" s="124"/>
      <c r="F46" s="46"/>
    </row>
    <row r="47" spans="1:6" x14ac:dyDescent="0.25">
      <c r="A47" s="87" t="s">
        <v>40</v>
      </c>
      <c r="D47" s="125"/>
      <c r="E47" s="126"/>
      <c r="F47" s="46"/>
    </row>
    <row r="48" spans="1:6" x14ac:dyDescent="0.25">
      <c r="D48" s="127" t="s">
        <v>41</v>
      </c>
      <c r="E48" s="127" t="s">
        <v>42</v>
      </c>
      <c r="F48" s="46"/>
    </row>
    <row r="49" spans="1:6" x14ac:dyDescent="0.25">
      <c r="A49" s="105" t="s">
        <v>43</v>
      </c>
      <c r="D49" s="128">
        <v>40266</v>
      </c>
      <c r="E49" s="122">
        <v>300427149.59999996</v>
      </c>
      <c r="F49" s="46"/>
    </row>
    <row r="50" spans="1:6" x14ac:dyDescent="0.25">
      <c r="A50" s="105" t="s">
        <v>44</v>
      </c>
      <c r="D50" s="94"/>
      <c r="E50" s="119">
        <v>19460595.549999952</v>
      </c>
      <c r="F50" s="46"/>
    </row>
    <row r="51" spans="1:6" x14ac:dyDescent="0.25">
      <c r="A51" s="105"/>
      <c r="D51" s="129">
        <v>39490</v>
      </c>
      <c r="E51" s="118">
        <v>280966554.05000001</v>
      </c>
      <c r="F51" s="46"/>
    </row>
    <row r="52" spans="1:6" x14ac:dyDescent="0.25">
      <c r="F52" s="46"/>
    </row>
    <row r="53" spans="1:6" x14ac:dyDescent="0.25">
      <c r="A53" s="87" t="s">
        <v>45</v>
      </c>
      <c r="E53" s="125"/>
      <c r="F53" s="46"/>
    </row>
    <row r="54" spans="1:6" x14ac:dyDescent="0.25">
      <c r="F54" s="46"/>
    </row>
    <row r="55" spans="1:6" x14ac:dyDescent="0.25">
      <c r="A55" s="105" t="s">
        <v>39</v>
      </c>
      <c r="E55" s="101">
        <v>20558522.119999997</v>
      </c>
      <c r="F55" s="46"/>
    </row>
    <row r="56" spans="1:6" x14ac:dyDescent="0.25">
      <c r="A56" s="105" t="s">
        <v>46</v>
      </c>
      <c r="E56" s="101">
        <v>0</v>
      </c>
      <c r="F56" s="46"/>
    </row>
    <row r="57" spans="1:6" x14ac:dyDescent="0.25">
      <c r="A57" s="105" t="s">
        <v>47</v>
      </c>
      <c r="E57" s="130">
        <v>20558522.119999997</v>
      </c>
      <c r="F57" s="46"/>
    </row>
    <row r="58" spans="1:6" x14ac:dyDescent="0.25">
      <c r="F58" s="46"/>
    </row>
    <row r="59" spans="1:6" x14ac:dyDescent="0.25">
      <c r="A59" s="105" t="s">
        <v>48</v>
      </c>
      <c r="E59" s="108">
        <v>0</v>
      </c>
      <c r="F59" s="46"/>
    </row>
    <row r="60" spans="1:6" x14ac:dyDescent="0.25">
      <c r="F60" s="46"/>
    </row>
    <row r="61" spans="1:6" x14ac:dyDescent="0.25">
      <c r="A61" s="105" t="s">
        <v>49</v>
      </c>
      <c r="F61" s="46"/>
    </row>
    <row r="62" spans="1:6" x14ac:dyDescent="0.25">
      <c r="A62" s="117" t="s">
        <v>50</v>
      </c>
      <c r="E62" s="101">
        <v>253279.92204166666</v>
      </c>
      <c r="F62" s="46"/>
    </row>
    <row r="63" spans="1:6" x14ac:dyDescent="0.25">
      <c r="A63" s="117" t="s">
        <v>51</v>
      </c>
      <c r="E63" s="101">
        <v>253279.92204166666</v>
      </c>
      <c r="F63" s="46"/>
    </row>
    <row r="64" spans="1:6" x14ac:dyDescent="0.25">
      <c r="A64" s="117" t="s">
        <v>52</v>
      </c>
      <c r="E64" s="130">
        <v>0</v>
      </c>
      <c r="F64" s="46"/>
    </row>
    <row r="65" spans="1:6" x14ac:dyDescent="0.25">
      <c r="F65" s="46"/>
    </row>
    <row r="66" spans="1:6" x14ac:dyDescent="0.25">
      <c r="A66" s="105" t="s">
        <v>53</v>
      </c>
      <c r="F66" s="46"/>
    </row>
    <row r="67" spans="1:6" x14ac:dyDescent="0.25">
      <c r="A67" s="117" t="s">
        <v>54</v>
      </c>
      <c r="F67" s="46"/>
    </row>
    <row r="68" spans="1:6" x14ac:dyDescent="0.25">
      <c r="A68" s="131" t="s">
        <v>55</v>
      </c>
      <c r="E68" s="101">
        <v>0</v>
      </c>
      <c r="F68" s="46"/>
    </row>
    <row r="69" spans="1:6" x14ac:dyDescent="0.25">
      <c r="A69" s="131" t="s">
        <v>56</v>
      </c>
      <c r="E69" s="101">
        <v>0</v>
      </c>
      <c r="F69" s="46"/>
    </row>
    <row r="70" spans="1:6" x14ac:dyDescent="0.25">
      <c r="A70" s="131" t="s">
        <v>57</v>
      </c>
      <c r="E70" s="101">
        <v>0</v>
      </c>
      <c r="F70" s="46"/>
    </row>
    <row r="71" spans="1:6" x14ac:dyDescent="0.25">
      <c r="A71" s="131"/>
      <c r="E71" s="101"/>
      <c r="F71" s="46"/>
    </row>
    <row r="72" spans="1:6" x14ac:dyDescent="0.25">
      <c r="A72" s="131" t="s">
        <v>58</v>
      </c>
      <c r="E72" s="101">
        <v>0</v>
      </c>
      <c r="F72" s="46"/>
    </row>
    <row r="73" spans="1:6" x14ac:dyDescent="0.25">
      <c r="A73" s="131" t="s">
        <v>59</v>
      </c>
      <c r="E73" s="101">
        <v>0</v>
      </c>
      <c r="F73" s="46"/>
    </row>
    <row r="74" spans="1:6" x14ac:dyDescent="0.25">
      <c r="F74" s="46"/>
    </row>
    <row r="75" spans="1:6" x14ac:dyDescent="0.25">
      <c r="A75" s="117" t="s">
        <v>60</v>
      </c>
      <c r="F75" s="46"/>
    </row>
    <row r="76" spans="1:6" x14ac:dyDescent="0.25">
      <c r="A76" s="131" t="s">
        <v>61</v>
      </c>
      <c r="E76" s="101">
        <v>0</v>
      </c>
      <c r="F76" s="46"/>
    </row>
    <row r="77" spans="1:6" x14ac:dyDescent="0.25">
      <c r="A77" s="131" t="s">
        <v>62</v>
      </c>
      <c r="E77" s="101">
        <v>0</v>
      </c>
      <c r="F77" s="46"/>
    </row>
    <row r="78" spans="1:6" x14ac:dyDescent="0.25">
      <c r="A78" s="131" t="s">
        <v>63</v>
      </c>
      <c r="E78" s="101">
        <v>0</v>
      </c>
      <c r="F78" s="46"/>
    </row>
    <row r="79" spans="1:6" x14ac:dyDescent="0.25">
      <c r="A79" s="131"/>
      <c r="E79" s="101"/>
      <c r="F79" s="46"/>
    </row>
    <row r="80" spans="1:6" x14ac:dyDescent="0.25">
      <c r="A80" s="131" t="s">
        <v>64</v>
      </c>
      <c r="E80" s="101">
        <v>0</v>
      </c>
      <c r="F80" s="46"/>
    </row>
    <row r="81" spans="1:6" x14ac:dyDescent="0.25">
      <c r="A81" s="131" t="s">
        <v>65</v>
      </c>
      <c r="E81" s="101">
        <v>0</v>
      </c>
      <c r="F81" s="46"/>
    </row>
    <row r="82" spans="1:6" x14ac:dyDescent="0.25">
      <c r="A82" s="131"/>
      <c r="F82" s="46"/>
    </row>
    <row r="83" spans="1:6" x14ac:dyDescent="0.25">
      <c r="A83" s="117" t="s">
        <v>66</v>
      </c>
      <c r="F83" s="46"/>
    </row>
    <row r="84" spans="1:6" x14ac:dyDescent="0.25">
      <c r="A84" s="131" t="s">
        <v>67</v>
      </c>
      <c r="E84" s="101">
        <v>0</v>
      </c>
      <c r="F84" s="46"/>
    </row>
    <row r="85" spans="1:6" x14ac:dyDescent="0.25">
      <c r="A85" s="131" t="s">
        <v>68</v>
      </c>
      <c r="E85" s="101">
        <v>0</v>
      </c>
      <c r="F85" s="46"/>
    </row>
    <row r="86" spans="1:6" x14ac:dyDescent="0.25">
      <c r="A86" s="131" t="s">
        <v>69</v>
      </c>
      <c r="E86" s="101">
        <v>44722.3</v>
      </c>
      <c r="F86" s="46"/>
    </row>
    <row r="87" spans="1:6" x14ac:dyDescent="0.25">
      <c r="A87" s="131"/>
      <c r="E87" s="101"/>
      <c r="F87" s="46"/>
    </row>
    <row r="88" spans="1:6" x14ac:dyDescent="0.25">
      <c r="A88" s="131" t="s">
        <v>70</v>
      </c>
      <c r="E88" s="101">
        <v>44722.3</v>
      </c>
      <c r="F88" s="46"/>
    </row>
    <row r="89" spans="1:6" x14ac:dyDescent="0.25">
      <c r="A89" s="131" t="s">
        <v>71</v>
      </c>
      <c r="E89" s="101">
        <v>0</v>
      </c>
      <c r="F89" s="46"/>
    </row>
    <row r="90" spans="1:6" x14ac:dyDescent="0.25">
      <c r="F90" s="46"/>
    </row>
    <row r="91" spans="1:6" x14ac:dyDescent="0.25">
      <c r="A91" s="117" t="s">
        <v>72</v>
      </c>
      <c r="F91" s="46"/>
    </row>
    <row r="92" spans="1:6" x14ac:dyDescent="0.25">
      <c r="A92" s="131" t="s">
        <v>73</v>
      </c>
      <c r="E92" s="101">
        <v>0</v>
      </c>
      <c r="F92" s="46"/>
    </row>
    <row r="93" spans="1:6" x14ac:dyDescent="0.25">
      <c r="A93" s="131" t="s">
        <v>74</v>
      </c>
      <c r="E93" s="101">
        <v>0</v>
      </c>
      <c r="F93" s="46"/>
    </row>
    <row r="94" spans="1:6" x14ac:dyDescent="0.25">
      <c r="A94" s="131" t="s">
        <v>75</v>
      </c>
      <c r="E94" s="101">
        <v>135595</v>
      </c>
      <c r="F94" s="46"/>
    </row>
    <row r="95" spans="1:6" x14ac:dyDescent="0.25">
      <c r="A95" s="131"/>
      <c r="E95" s="101"/>
      <c r="F95" s="46"/>
    </row>
    <row r="96" spans="1:6" x14ac:dyDescent="0.25">
      <c r="A96" s="131" t="s">
        <v>76</v>
      </c>
      <c r="E96" s="101">
        <v>135595</v>
      </c>
      <c r="F96" s="46"/>
    </row>
    <row r="97" spans="1:6" x14ac:dyDescent="0.25">
      <c r="A97" s="131" t="s">
        <v>77</v>
      </c>
      <c r="E97" s="101">
        <v>0</v>
      </c>
      <c r="F97" s="46"/>
    </row>
    <row r="98" spans="1:6" x14ac:dyDescent="0.25">
      <c r="A98" s="131"/>
      <c r="E98" s="108"/>
      <c r="F98" s="46"/>
    </row>
    <row r="99" spans="1:6" x14ac:dyDescent="0.25">
      <c r="A99" s="117" t="s">
        <v>78</v>
      </c>
      <c r="F99" s="46"/>
    </row>
    <row r="100" spans="1:6" x14ac:dyDescent="0.25">
      <c r="A100" s="131" t="s">
        <v>79</v>
      </c>
      <c r="E100" s="130">
        <v>180317.3</v>
      </c>
      <c r="F100" s="46"/>
    </row>
    <row r="101" spans="1:6" x14ac:dyDescent="0.25">
      <c r="A101" s="131" t="s">
        <v>80</v>
      </c>
      <c r="E101" s="130">
        <v>180317.3</v>
      </c>
      <c r="F101" s="46"/>
    </row>
    <row r="102" spans="1:6" x14ac:dyDescent="0.25">
      <c r="A102" s="131" t="s">
        <v>81</v>
      </c>
      <c r="E102" s="130">
        <v>0</v>
      </c>
      <c r="F102" s="46"/>
    </row>
    <row r="103" spans="1:6" x14ac:dyDescent="0.25">
      <c r="A103" s="131" t="s">
        <v>82</v>
      </c>
      <c r="E103" s="130">
        <v>0</v>
      </c>
      <c r="F103" s="46"/>
    </row>
    <row r="104" spans="1:6" x14ac:dyDescent="0.25">
      <c r="F104" s="46"/>
    </row>
    <row r="105" spans="1:6" x14ac:dyDescent="0.25">
      <c r="A105" s="105" t="s">
        <v>83</v>
      </c>
      <c r="E105" s="132">
        <v>20124924.897958331</v>
      </c>
      <c r="F105" s="46"/>
    </row>
    <row r="106" spans="1:6" x14ac:dyDescent="0.25">
      <c r="A106" s="117"/>
      <c r="F106" s="46"/>
    </row>
    <row r="107" spans="1:6" x14ac:dyDescent="0.25">
      <c r="A107" s="105" t="s">
        <v>84</v>
      </c>
      <c r="E107" s="133">
        <v>19460595.549999952</v>
      </c>
      <c r="F107" s="46"/>
    </row>
    <row r="108" spans="1:6" x14ac:dyDescent="0.25">
      <c r="A108" s="105"/>
      <c r="F108" s="46"/>
    </row>
    <row r="109" spans="1:6" x14ac:dyDescent="0.25">
      <c r="A109" s="117" t="s">
        <v>85</v>
      </c>
      <c r="E109" s="101">
        <v>0</v>
      </c>
      <c r="F109" s="46"/>
    </row>
    <row r="110" spans="1:6" x14ac:dyDescent="0.25">
      <c r="A110" s="117" t="s">
        <v>86</v>
      </c>
      <c r="E110" s="134">
        <v>19460595.549999952</v>
      </c>
      <c r="F110" s="46"/>
    </row>
    <row r="111" spans="1:6" x14ac:dyDescent="0.25">
      <c r="A111" s="117" t="s">
        <v>87</v>
      </c>
      <c r="E111" s="130">
        <v>0</v>
      </c>
      <c r="F111" s="46"/>
    </row>
    <row r="112" spans="1:6" x14ac:dyDescent="0.25">
      <c r="A112" s="117"/>
      <c r="E112" s="132"/>
      <c r="F112" s="46"/>
    </row>
    <row r="113" spans="1:6" x14ac:dyDescent="0.25">
      <c r="A113" s="105" t="s">
        <v>88</v>
      </c>
      <c r="E113" s="130">
        <v>0</v>
      </c>
      <c r="F113" s="46"/>
    </row>
    <row r="114" spans="1:6" x14ac:dyDescent="0.25">
      <c r="A114" s="105"/>
      <c r="E114" s="94"/>
      <c r="F114" s="46"/>
    </row>
    <row r="115" spans="1:6" x14ac:dyDescent="0.25">
      <c r="A115" s="117" t="s">
        <v>89</v>
      </c>
      <c r="E115" s="101">
        <v>0</v>
      </c>
      <c r="F115" s="46"/>
    </row>
    <row r="116" spans="1:6" x14ac:dyDescent="0.25">
      <c r="A116" s="117" t="s">
        <v>90</v>
      </c>
      <c r="E116" s="130">
        <v>0</v>
      </c>
      <c r="F116" s="46"/>
    </row>
    <row r="117" spans="1:6" x14ac:dyDescent="0.25">
      <c r="A117" s="117" t="s">
        <v>91</v>
      </c>
      <c r="E117" s="130">
        <v>0</v>
      </c>
      <c r="F117" s="46"/>
    </row>
    <row r="118" spans="1:6" x14ac:dyDescent="0.25">
      <c r="A118" s="117"/>
      <c r="E118" s="132"/>
      <c r="F118" s="46"/>
    </row>
    <row r="119" spans="1:6" x14ac:dyDescent="0.25">
      <c r="A119" s="105" t="s">
        <v>92</v>
      </c>
      <c r="E119" s="130">
        <v>664329.34795837849</v>
      </c>
      <c r="F119" s="46"/>
    </row>
    <row r="120" spans="1:6" x14ac:dyDescent="0.25">
      <c r="A120" s="117" t="s">
        <v>93</v>
      </c>
      <c r="E120" s="101">
        <v>0</v>
      </c>
      <c r="F120" s="46"/>
    </row>
    <row r="121" spans="1:6" x14ac:dyDescent="0.25">
      <c r="A121" s="105" t="s">
        <v>94</v>
      </c>
      <c r="E121" s="130">
        <v>664329.34795837849</v>
      </c>
      <c r="F121" s="46"/>
    </row>
    <row r="122" spans="1:6" x14ac:dyDescent="0.25">
      <c r="F122" s="46"/>
    </row>
    <row r="123" spans="1:6" x14ac:dyDescent="0.25">
      <c r="A123" s="87" t="s">
        <v>95</v>
      </c>
      <c r="F123" s="46"/>
    </row>
    <row r="124" spans="1:6" x14ac:dyDescent="0.25">
      <c r="F124" s="46"/>
    </row>
    <row r="125" spans="1:6" x14ac:dyDescent="0.25">
      <c r="A125" s="105" t="s">
        <v>96</v>
      </c>
      <c r="E125" s="101">
        <v>0</v>
      </c>
      <c r="F125" s="46"/>
    </row>
    <row r="126" spans="1:6" x14ac:dyDescent="0.25">
      <c r="A126" s="105" t="s">
        <v>97</v>
      </c>
      <c r="E126" s="135">
        <v>0</v>
      </c>
      <c r="F126" s="46"/>
    </row>
    <row r="127" spans="1:6" x14ac:dyDescent="0.25">
      <c r="A127" s="105" t="s">
        <v>98</v>
      </c>
      <c r="E127" s="130">
        <v>0</v>
      </c>
      <c r="F127" s="46"/>
    </row>
    <row r="128" spans="1:6" x14ac:dyDescent="0.25">
      <c r="A128" s="105"/>
      <c r="E128" s="132"/>
      <c r="F128" s="46"/>
    </row>
    <row r="129" spans="1:6" x14ac:dyDescent="0.25">
      <c r="A129" s="105"/>
      <c r="E129" s="132"/>
      <c r="F129" s="46"/>
    </row>
    <row r="130" spans="1:6" x14ac:dyDescent="0.25">
      <c r="F130" s="46"/>
    </row>
    <row r="131" spans="1:6" x14ac:dyDescent="0.25">
      <c r="A131" s="87" t="s">
        <v>99</v>
      </c>
      <c r="F131" s="46"/>
    </row>
    <row r="132" spans="1:6" x14ac:dyDescent="0.25">
      <c r="F132" s="46"/>
    </row>
    <row r="133" spans="1:6" x14ac:dyDescent="0.25">
      <c r="A133" s="105" t="s">
        <v>100</v>
      </c>
      <c r="E133" s="130">
        <v>4012277.61</v>
      </c>
      <c r="F133" s="46"/>
    </row>
    <row r="134" spans="1:6" x14ac:dyDescent="0.25">
      <c r="A134" s="105" t="s">
        <v>101</v>
      </c>
      <c r="E134" s="130">
        <v>4012277.61</v>
      </c>
    </row>
    <row r="135" spans="1:6" x14ac:dyDescent="0.25">
      <c r="A135" s="105" t="s">
        <v>102</v>
      </c>
      <c r="E135" s="101">
        <v>4012277.61</v>
      </c>
      <c r="F135" s="46"/>
    </row>
    <row r="136" spans="1:6" x14ac:dyDescent="0.25">
      <c r="A136" s="136" t="s">
        <v>103</v>
      </c>
      <c r="B136" s="136"/>
      <c r="C136" s="136"/>
      <c r="D136" s="136"/>
      <c r="E136" s="101">
        <v>0</v>
      </c>
    </row>
    <row r="137" spans="1:6" x14ac:dyDescent="0.25">
      <c r="A137" s="105" t="s">
        <v>104</v>
      </c>
      <c r="E137" s="130">
        <v>4012277.61</v>
      </c>
      <c r="F137" s="46"/>
    </row>
    <row r="138" spans="1:6" x14ac:dyDescent="0.25">
      <c r="F138" s="46"/>
    </row>
    <row r="139" spans="1:6" x14ac:dyDescent="0.25">
      <c r="A139" s="105" t="s">
        <v>105</v>
      </c>
      <c r="D139" s="137"/>
      <c r="E139" s="132">
        <v>4012277.61</v>
      </c>
      <c r="F139" s="46"/>
    </row>
    <row r="140" spans="1:6" x14ac:dyDescent="0.25">
      <c r="F140" s="46"/>
    </row>
    <row r="141" spans="1:6" x14ac:dyDescent="0.25">
      <c r="A141" s="87" t="s">
        <v>106</v>
      </c>
      <c r="F141" s="46"/>
    </row>
    <row r="142" spans="1:6" x14ac:dyDescent="0.25">
      <c r="F142" s="46"/>
    </row>
    <row r="143" spans="1:6" x14ac:dyDescent="0.25">
      <c r="A143" s="105" t="s">
        <v>107</v>
      </c>
      <c r="E143" s="138">
        <v>2.52760387E-2</v>
      </c>
      <c r="F143" s="46"/>
    </row>
    <row r="144" spans="1:6" x14ac:dyDescent="0.25">
      <c r="A144" s="105" t="s">
        <v>108</v>
      </c>
      <c r="E144" s="139">
        <v>20.813008</v>
      </c>
      <c r="F144" s="46"/>
    </row>
    <row r="145" spans="1:6" x14ac:dyDescent="0.25">
      <c r="F145" s="46"/>
    </row>
    <row r="146" spans="1:6" x14ac:dyDescent="0.25">
      <c r="A146" s="105" t="s">
        <v>110</v>
      </c>
      <c r="E146" s="130">
        <v>211139.61</v>
      </c>
      <c r="F146" s="46"/>
    </row>
    <row r="147" spans="1:6" x14ac:dyDescent="0.25">
      <c r="A147" s="105" t="s">
        <v>109</v>
      </c>
      <c r="E147" s="130">
        <v>109160.51</v>
      </c>
      <c r="F147" s="74"/>
    </row>
    <row r="148" spans="1:6" x14ac:dyDescent="0.25">
      <c r="A148" s="105" t="s">
        <v>112</v>
      </c>
      <c r="E148" s="130">
        <v>303935906.44999999</v>
      </c>
      <c r="F148" s="74"/>
    </row>
    <row r="149" spans="1:6" x14ac:dyDescent="0.25">
      <c r="A149" s="105" t="s">
        <v>149</v>
      </c>
      <c r="E149" s="140">
        <v>-4.0263396789589814E-3</v>
      </c>
      <c r="F149" s="74"/>
    </row>
    <row r="150" spans="1:6" x14ac:dyDescent="0.25">
      <c r="F150" s="74"/>
    </row>
    <row r="151" spans="1:6" x14ac:dyDescent="0.25">
      <c r="A151" s="105" t="s">
        <v>114</v>
      </c>
      <c r="E151" s="140">
        <v>-1.6403964E-3</v>
      </c>
      <c r="F151" s="74"/>
    </row>
    <row r="152" spans="1:6" x14ac:dyDescent="0.25">
      <c r="A152" s="105" t="s">
        <v>115</v>
      </c>
      <c r="E152" s="140">
        <v>1.1539902E-3</v>
      </c>
      <c r="F152" s="74"/>
    </row>
    <row r="153" spans="1:6" x14ac:dyDescent="0.25">
      <c r="A153" s="105" t="s">
        <v>116</v>
      </c>
      <c r="E153" s="138">
        <v>-4.0263396789589814E-3</v>
      </c>
      <c r="F153" s="46"/>
    </row>
    <row r="154" spans="1:6" x14ac:dyDescent="0.25">
      <c r="A154" s="105" t="s">
        <v>150</v>
      </c>
      <c r="E154" s="138">
        <v>-1.5042486263196605E-3</v>
      </c>
      <c r="F154" s="46"/>
    </row>
    <row r="155" spans="1:6" x14ac:dyDescent="0.25">
      <c r="A155" s="105"/>
      <c r="F155" s="46"/>
    </row>
    <row r="156" spans="1:6" x14ac:dyDescent="0.25">
      <c r="A156" s="105" t="s">
        <v>118</v>
      </c>
      <c r="E156" s="132">
        <v>7827081.1799999997</v>
      </c>
      <c r="F156" s="46"/>
    </row>
    <row r="157" spans="1:6" x14ac:dyDescent="0.25">
      <c r="A157" s="105"/>
      <c r="F157" s="46"/>
    </row>
    <row r="158" spans="1:6" x14ac:dyDescent="0.25">
      <c r="A158" s="105" t="s">
        <v>119</v>
      </c>
      <c r="D158" s="127" t="s">
        <v>42</v>
      </c>
      <c r="E158" s="127" t="s">
        <v>41</v>
      </c>
      <c r="F158" s="46"/>
    </row>
    <row r="159" spans="1:6" x14ac:dyDescent="0.25">
      <c r="A159" s="117" t="s">
        <v>151</v>
      </c>
      <c r="D159" s="101">
        <v>2704887.31</v>
      </c>
      <c r="E159" s="141">
        <v>294</v>
      </c>
      <c r="F159" s="46"/>
    </row>
    <row r="160" spans="1:6" x14ac:dyDescent="0.25">
      <c r="A160" s="117" t="s">
        <v>152</v>
      </c>
      <c r="D160" s="101">
        <v>766535.67</v>
      </c>
      <c r="E160" s="141">
        <v>76</v>
      </c>
      <c r="F160" s="46"/>
    </row>
    <row r="161" spans="1:6" x14ac:dyDescent="0.25">
      <c r="A161" s="117" t="s">
        <v>153</v>
      </c>
      <c r="D161" s="101">
        <v>169438.21</v>
      </c>
      <c r="E161" s="141">
        <v>18</v>
      </c>
      <c r="F161" s="74"/>
    </row>
    <row r="162" spans="1:6" x14ac:dyDescent="0.25">
      <c r="A162" s="105" t="s">
        <v>154</v>
      </c>
      <c r="D162" s="101">
        <v>3640861.19</v>
      </c>
      <c r="E162" s="141">
        <v>388</v>
      </c>
      <c r="F162" s="46"/>
    </row>
    <row r="163" spans="1:6" x14ac:dyDescent="0.25">
      <c r="A163" s="105" t="s">
        <v>155</v>
      </c>
      <c r="D163" s="140">
        <v>3.2946203021903221E-3</v>
      </c>
      <c r="E163" s="140">
        <v>2.3803494555583692E-3</v>
      </c>
      <c r="F163" s="74"/>
    </row>
    <row r="164" spans="1:6" x14ac:dyDescent="0.25">
      <c r="A164" s="105"/>
      <c r="D164" s="142"/>
      <c r="E164" s="142"/>
      <c r="F164" s="74"/>
    </row>
    <row r="165" spans="1:6" x14ac:dyDescent="0.25">
      <c r="A165" s="105" t="s">
        <v>156</v>
      </c>
      <c r="D165" s="142"/>
      <c r="E165" s="140">
        <v>2.7920076000000002E-3</v>
      </c>
      <c r="F165" s="74"/>
    </row>
    <row r="166" spans="1:6" x14ac:dyDescent="0.25">
      <c r="A166" s="105" t="s">
        <v>157</v>
      </c>
      <c r="D166" s="142"/>
      <c r="E166" s="140">
        <v>3.0050165999999999E-3</v>
      </c>
      <c r="F166" s="74"/>
    </row>
    <row r="167" spans="1:6" x14ac:dyDescent="0.25">
      <c r="A167" s="105" t="s">
        <v>158</v>
      </c>
      <c r="D167" s="142"/>
      <c r="E167" s="140">
        <v>2.3803494555583692E-3</v>
      </c>
      <c r="F167" s="46"/>
    </row>
    <row r="168" spans="1:6" x14ac:dyDescent="0.25">
      <c r="A168" s="105" t="s">
        <v>159</v>
      </c>
      <c r="D168" s="142"/>
      <c r="E168" s="140">
        <v>2.7257912185194564E-3</v>
      </c>
      <c r="F168" s="46"/>
    </row>
    <row r="169" spans="1:6" x14ac:dyDescent="0.25">
      <c r="F169" s="46"/>
    </row>
    <row r="170" spans="1:6" x14ac:dyDescent="0.25">
      <c r="A170" s="87" t="s">
        <v>132</v>
      </c>
      <c r="F170" s="46"/>
    </row>
    <row r="171" spans="1:6" x14ac:dyDescent="0.25">
      <c r="F171" s="46"/>
    </row>
    <row r="172" spans="1:6" x14ac:dyDescent="0.25">
      <c r="A172" s="105" t="s">
        <v>133</v>
      </c>
      <c r="F172" s="46"/>
    </row>
    <row r="173" spans="1:6" x14ac:dyDescent="0.25">
      <c r="A173" s="105" t="s">
        <v>134</v>
      </c>
      <c r="E173" s="120"/>
      <c r="F173" s="46"/>
    </row>
    <row r="174" spans="1:6" x14ac:dyDescent="0.25">
      <c r="A174" s="105" t="s">
        <v>135</v>
      </c>
      <c r="E174" s="143" t="s">
        <v>136</v>
      </c>
      <c r="F174" s="46"/>
    </row>
    <row r="175" spans="1:6" x14ac:dyDescent="0.25">
      <c r="A175" s="105"/>
      <c r="E175" s="143"/>
      <c r="F175" s="46"/>
    </row>
    <row r="176" spans="1:6" x14ac:dyDescent="0.25">
      <c r="A176" s="105" t="s">
        <v>137</v>
      </c>
      <c r="E176" s="94"/>
      <c r="F176" s="46"/>
    </row>
    <row r="177" spans="1:6" x14ac:dyDescent="0.25">
      <c r="A177" s="105" t="s">
        <v>138</v>
      </c>
      <c r="E177" s="94"/>
      <c r="F177" s="46"/>
    </row>
    <row r="178" spans="1:6" x14ac:dyDescent="0.25">
      <c r="A178" s="105" t="s">
        <v>139</v>
      </c>
      <c r="E178" s="143"/>
      <c r="F178" s="46"/>
    </row>
    <row r="179" spans="1:6" x14ac:dyDescent="0.25">
      <c r="A179" s="105" t="s">
        <v>140</v>
      </c>
      <c r="E179" s="143" t="s">
        <v>136</v>
      </c>
      <c r="F179" s="46"/>
    </row>
    <row r="180" spans="1:6" x14ac:dyDescent="0.25">
      <c r="A180" s="105"/>
      <c r="E180" s="94"/>
      <c r="F180" s="46"/>
    </row>
    <row r="181" spans="1:6" x14ac:dyDescent="0.25">
      <c r="A181" s="105" t="s">
        <v>141</v>
      </c>
      <c r="E181" s="94"/>
      <c r="F181" s="46"/>
    </row>
    <row r="182" spans="1:6" x14ac:dyDescent="0.25">
      <c r="A182" s="105" t="s">
        <v>142</v>
      </c>
      <c r="E182" s="143" t="s">
        <v>136</v>
      </c>
      <c r="F182" s="46"/>
    </row>
    <row r="183" spans="1:6" x14ac:dyDescent="0.25">
      <c r="A183" s="105"/>
      <c r="E183" s="94"/>
      <c r="F183" s="46"/>
    </row>
    <row r="184" spans="1:6" x14ac:dyDescent="0.25">
      <c r="A184" s="105" t="s">
        <v>143</v>
      </c>
      <c r="E184" s="94"/>
      <c r="F184" s="46"/>
    </row>
    <row r="185" spans="1:6" x14ac:dyDescent="0.25">
      <c r="A185" s="105" t="s">
        <v>144</v>
      </c>
      <c r="E185" s="143" t="s">
        <v>136</v>
      </c>
      <c r="F185" s="46"/>
    </row>
    <row r="186" spans="1:6" x14ac:dyDescent="0.25">
      <c r="A186" s="105"/>
      <c r="E186" s="94"/>
      <c r="F186" s="46"/>
    </row>
    <row r="187" spans="1:6" x14ac:dyDescent="0.25">
      <c r="A187" s="105" t="s">
        <v>145</v>
      </c>
      <c r="E187" s="94"/>
      <c r="F187" s="46"/>
    </row>
    <row r="188" spans="1:6" x14ac:dyDescent="0.25">
      <c r="A188" s="105" t="s">
        <v>146</v>
      </c>
      <c r="E188" s="143" t="s">
        <v>136</v>
      </c>
      <c r="F188" s="46"/>
    </row>
    <row r="189" spans="1:6" x14ac:dyDescent="0.25">
      <c r="A189" s="105"/>
      <c r="E189" s="143"/>
      <c r="F189" s="46"/>
    </row>
    <row r="190" spans="1:6" x14ac:dyDescent="0.25">
      <c r="A190" s="105" t="s">
        <v>147</v>
      </c>
      <c r="E190" s="94"/>
    </row>
    <row r="191" spans="1:6" x14ac:dyDescent="0.25">
      <c r="A191" s="105" t="s">
        <v>148</v>
      </c>
      <c r="E191" s="143" t="s">
        <v>136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abSelected="1" topLeftCell="B46" workbookViewId="0">
      <selection activeCell="D70" sqref="D70"/>
    </sheetView>
  </sheetViews>
  <sheetFormatPr defaultRowHeight="15.75" x14ac:dyDescent="0.25"/>
  <cols>
    <col min="1" max="1" width="34.5703125" style="87" customWidth="1"/>
    <col min="2" max="2" width="23.85546875" style="87" customWidth="1"/>
    <col min="3" max="3" width="26.28515625" style="87" customWidth="1"/>
    <col min="4" max="4" width="23.85546875" style="87" customWidth="1"/>
    <col min="5" max="5" width="35.140625" style="87" bestFit="1" customWidth="1"/>
    <col min="6" max="6" width="23.85546875" style="43" customWidth="1"/>
  </cols>
  <sheetData>
    <row r="1" spans="1:6" x14ac:dyDescent="0.25">
      <c r="A1" s="86" t="s">
        <v>0</v>
      </c>
    </row>
    <row r="2" spans="1:6" x14ac:dyDescent="0.25">
      <c r="C2" s="88"/>
    </row>
    <row r="3" spans="1:6" x14ac:dyDescent="0.25">
      <c r="A3" s="87" t="s">
        <v>1</v>
      </c>
      <c r="B3" s="89">
        <v>42035</v>
      </c>
      <c r="C3" s="90" t="s">
        <v>168</v>
      </c>
      <c r="D3" s="87">
        <v>30</v>
      </c>
      <c r="E3" s="87" t="s">
        <v>3</v>
      </c>
      <c r="F3" s="91">
        <v>42005</v>
      </c>
    </row>
    <row r="4" spans="1:6" x14ac:dyDescent="0.25">
      <c r="A4" s="87" t="s">
        <v>4</v>
      </c>
      <c r="B4" s="92">
        <v>42052</v>
      </c>
      <c r="C4" s="90" t="s">
        <v>169</v>
      </c>
      <c r="D4" s="93">
        <v>33</v>
      </c>
      <c r="E4" s="87" t="s">
        <v>6</v>
      </c>
      <c r="F4" s="91">
        <v>42035</v>
      </c>
    </row>
    <row r="5" spans="1:6" x14ac:dyDescent="0.25">
      <c r="C5" s="88"/>
      <c r="E5" s="87" t="s">
        <v>7</v>
      </c>
      <c r="F5" s="91">
        <v>42019</v>
      </c>
    </row>
    <row r="6" spans="1:6" x14ac:dyDescent="0.25">
      <c r="C6" s="88"/>
      <c r="E6" s="87" t="s">
        <v>8</v>
      </c>
      <c r="F6" s="91">
        <v>42052</v>
      </c>
    </row>
    <row r="7" spans="1:6" x14ac:dyDescent="0.25">
      <c r="A7" s="94"/>
      <c r="B7" s="95"/>
      <c r="C7" s="94"/>
      <c r="D7" s="94"/>
      <c r="E7" s="94"/>
      <c r="F7" s="96"/>
    </row>
    <row r="8" spans="1:6" x14ac:dyDescent="0.25">
      <c r="A8" s="94"/>
      <c r="B8" s="94"/>
      <c r="C8" s="94"/>
      <c r="D8" s="94"/>
      <c r="E8" s="94"/>
      <c r="F8" s="96"/>
    </row>
    <row r="9" spans="1:6" x14ac:dyDescent="0.25">
      <c r="B9" s="97" t="s">
        <v>9</v>
      </c>
      <c r="C9" s="97" t="s">
        <v>10</v>
      </c>
      <c r="D9" s="97" t="s">
        <v>11</v>
      </c>
      <c r="E9" s="97" t="s">
        <v>12</v>
      </c>
      <c r="F9" s="98" t="s">
        <v>13</v>
      </c>
    </row>
    <row r="10" spans="1:6" x14ac:dyDescent="0.25">
      <c r="A10" s="87" t="s">
        <v>14</v>
      </c>
      <c r="B10" s="99"/>
      <c r="C10" s="100">
        <v>1654254316.1800001</v>
      </c>
      <c r="D10" s="101">
        <v>326404032.35000002</v>
      </c>
      <c r="E10" s="101">
        <v>303935906.44999999</v>
      </c>
      <c r="F10" s="102">
        <v>0.18937866198085193</v>
      </c>
    </row>
    <row r="11" spans="1:6" x14ac:dyDescent="0.25">
      <c r="A11" s="87" t="s">
        <v>15</v>
      </c>
      <c r="B11" s="99"/>
      <c r="C11" s="100">
        <v>49343270.390000001</v>
      </c>
      <c r="D11" s="101">
        <v>3946376.96</v>
      </c>
      <c r="E11" s="101">
        <v>3508756.85</v>
      </c>
      <c r="F11" s="102"/>
    </row>
    <row r="12" spans="1:6" x14ac:dyDescent="0.25">
      <c r="A12" s="87" t="s">
        <v>16</v>
      </c>
      <c r="B12" s="99"/>
      <c r="C12" s="103">
        <v>1604911045.79</v>
      </c>
      <c r="D12" s="101">
        <v>322457655.39000005</v>
      </c>
      <c r="E12" s="101">
        <v>300427149.59999996</v>
      </c>
      <c r="F12" s="102"/>
    </row>
    <row r="13" spans="1:6" x14ac:dyDescent="0.25">
      <c r="A13" s="87" t="s">
        <v>17</v>
      </c>
      <c r="B13" s="94"/>
      <c r="C13" s="104">
        <v>1604911045.79</v>
      </c>
      <c r="D13" s="101">
        <v>322457655.38999999</v>
      </c>
      <c r="E13" s="101">
        <v>300427149.5999999</v>
      </c>
      <c r="F13" s="102">
        <v>0.18719239947165914</v>
      </c>
    </row>
    <row r="14" spans="1:6" x14ac:dyDescent="0.25">
      <c r="A14" s="105" t="s">
        <v>18</v>
      </c>
      <c r="B14" s="106">
        <v>3.5860000000000002E-3</v>
      </c>
      <c r="C14" s="100">
        <v>379000000</v>
      </c>
      <c r="D14" s="101">
        <v>0</v>
      </c>
      <c r="E14" s="101">
        <v>0</v>
      </c>
      <c r="F14" s="102">
        <v>0</v>
      </c>
    </row>
    <row r="15" spans="1:6" x14ac:dyDescent="0.25">
      <c r="A15" s="105" t="s">
        <v>19</v>
      </c>
      <c r="B15" s="106">
        <v>5.4000000000000003E-3</v>
      </c>
      <c r="C15" s="100">
        <v>485000000</v>
      </c>
      <c r="D15" s="101">
        <v>0</v>
      </c>
      <c r="E15" s="101">
        <v>0</v>
      </c>
      <c r="F15" s="102">
        <v>0</v>
      </c>
    </row>
    <row r="16" spans="1:6" x14ac:dyDescent="0.25">
      <c r="A16" s="105" t="s">
        <v>20</v>
      </c>
      <c r="B16" s="106">
        <v>7.3000000000000001E-3</v>
      </c>
      <c r="C16" s="100">
        <v>514000000</v>
      </c>
      <c r="D16" s="101">
        <v>95546609.599999994</v>
      </c>
      <c r="E16" s="101">
        <v>73516103.809999913</v>
      </c>
      <c r="F16" s="102">
        <v>0.14302743931906597</v>
      </c>
    </row>
    <row r="17" spans="1:6" x14ac:dyDescent="0.25">
      <c r="A17" s="105" t="s">
        <v>21</v>
      </c>
      <c r="B17" s="106">
        <v>0.01</v>
      </c>
      <c r="C17" s="100">
        <v>162714000</v>
      </c>
      <c r="D17" s="101">
        <v>162714000</v>
      </c>
      <c r="E17" s="101">
        <v>162714000</v>
      </c>
      <c r="F17" s="102">
        <v>1</v>
      </c>
    </row>
    <row r="18" spans="1:6" x14ac:dyDescent="0.25">
      <c r="A18" s="105" t="s">
        <v>22</v>
      </c>
      <c r="B18" s="106">
        <v>0</v>
      </c>
      <c r="C18" s="100">
        <v>64197045.789999999</v>
      </c>
      <c r="D18" s="101">
        <v>64197045.789999999</v>
      </c>
      <c r="E18" s="101">
        <v>64197045.789999999</v>
      </c>
      <c r="F18" s="102">
        <v>1</v>
      </c>
    </row>
    <row r="19" spans="1:6" x14ac:dyDescent="0.25">
      <c r="A19" s="105"/>
      <c r="B19" s="107"/>
      <c r="C19" s="108"/>
      <c r="D19" s="108"/>
      <c r="E19" s="108"/>
      <c r="F19" s="109"/>
    </row>
    <row r="20" spans="1:6" x14ac:dyDescent="0.25">
      <c r="A20" s="105"/>
      <c r="B20" s="107"/>
      <c r="C20" s="108"/>
      <c r="D20" s="108"/>
      <c r="E20" s="108"/>
      <c r="F20" s="110"/>
    </row>
    <row r="21" spans="1:6" ht="30.75" x14ac:dyDescent="0.25">
      <c r="A21" s="105"/>
      <c r="B21" s="111" t="s">
        <v>160</v>
      </c>
      <c r="C21" s="112" t="s">
        <v>24</v>
      </c>
      <c r="D21" s="111" t="s">
        <v>161</v>
      </c>
      <c r="E21" s="111" t="s">
        <v>162</v>
      </c>
      <c r="F21" s="110"/>
    </row>
    <row r="22" spans="1:6" x14ac:dyDescent="0.25">
      <c r="A22" s="105" t="s">
        <v>18</v>
      </c>
      <c r="B22" s="101">
        <v>0</v>
      </c>
      <c r="C22" s="101">
        <v>0</v>
      </c>
      <c r="D22" s="113">
        <v>0</v>
      </c>
      <c r="E22" s="113">
        <v>0</v>
      </c>
      <c r="F22" s="110"/>
    </row>
    <row r="23" spans="1:6" x14ac:dyDescent="0.25">
      <c r="A23" s="105" t="s">
        <v>19</v>
      </c>
      <c r="B23" s="101">
        <v>0</v>
      </c>
      <c r="C23" s="101">
        <v>0</v>
      </c>
      <c r="D23" s="113">
        <v>0</v>
      </c>
      <c r="E23" s="113">
        <v>0</v>
      </c>
      <c r="F23" s="110"/>
    </row>
    <row r="24" spans="1:6" x14ac:dyDescent="0.25">
      <c r="A24" s="105" t="s">
        <v>20</v>
      </c>
      <c r="B24" s="101">
        <v>22030505.790000081</v>
      </c>
      <c r="C24" s="101">
        <v>58124.19</v>
      </c>
      <c r="D24" s="113">
        <v>42.860906206225842</v>
      </c>
      <c r="E24" s="113">
        <v>0.11308208171206226</v>
      </c>
      <c r="F24" s="110"/>
    </row>
    <row r="25" spans="1:6" x14ac:dyDescent="0.25">
      <c r="A25" s="105" t="s">
        <v>21</v>
      </c>
      <c r="B25" s="101">
        <v>0</v>
      </c>
      <c r="C25" s="101">
        <v>135595</v>
      </c>
      <c r="D25" s="113">
        <v>0</v>
      </c>
      <c r="E25" s="113">
        <v>0.83333333333333337</v>
      </c>
      <c r="F25" s="110"/>
    </row>
    <row r="26" spans="1:6" x14ac:dyDescent="0.25">
      <c r="A26" s="105" t="s">
        <v>22</v>
      </c>
      <c r="B26" s="101">
        <v>0</v>
      </c>
      <c r="C26" s="101">
        <v>0</v>
      </c>
      <c r="D26" s="113">
        <v>0</v>
      </c>
      <c r="E26" s="113">
        <v>0</v>
      </c>
      <c r="F26" s="110"/>
    </row>
    <row r="27" spans="1:6" ht="16.5" thickBot="1" x14ac:dyDescent="0.3">
      <c r="A27" s="87" t="s">
        <v>27</v>
      </c>
      <c r="B27" s="114">
        <v>22030505.790000081</v>
      </c>
      <c r="C27" s="114">
        <v>193719.19</v>
      </c>
      <c r="D27" s="115"/>
      <c r="E27" s="108"/>
      <c r="F27" s="110"/>
    </row>
    <row r="28" spans="1:6" x14ac:dyDescent="0.25">
      <c r="B28" s="108"/>
      <c r="C28" s="108"/>
      <c r="D28" s="115"/>
      <c r="E28" s="108"/>
      <c r="F28" s="110"/>
    </row>
    <row r="29" spans="1:6" x14ac:dyDescent="0.25">
      <c r="A29" s="105"/>
      <c r="B29" s="107"/>
      <c r="C29" s="108"/>
      <c r="D29" s="108"/>
      <c r="E29" s="108"/>
      <c r="F29" s="110"/>
    </row>
    <row r="30" spans="1:6" x14ac:dyDescent="0.25">
      <c r="A30" s="87" t="s">
        <v>28</v>
      </c>
      <c r="E30" s="116"/>
    </row>
    <row r="31" spans="1:6" x14ac:dyDescent="0.25">
      <c r="E31" s="116"/>
    </row>
    <row r="32" spans="1:6" x14ac:dyDescent="0.25">
      <c r="A32" s="105" t="s">
        <v>29</v>
      </c>
    </row>
    <row r="33" spans="1:6" x14ac:dyDescent="0.25">
      <c r="A33" s="117" t="s">
        <v>30</v>
      </c>
      <c r="E33" s="118">
        <v>696281.83</v>
      </c>
      <c r="F33" s="46"/>
    </row>
    <row r="34" spans="1:6" x14ac:dyDescent="0.25">
      <c r="A34" s="117" t="s">
        <v>31</v>
      </c>
      <c r="E34" s="119">
        <v>0</v>
      </c>
      <c r="F34" s="46"/>
    </row>
    <row r="35" spans="1:6" x14ac:dyDescent="0.25">
      <c r="A35" s="105" t="s">
        <v>32</v>
      </c>
      <c r="E35" s="118">
        <v>696281.83</v>
      </c>
      <c r="F35" s="46"/>
    </row>
    <row r="36" spans="1:6" x14ac:dyDescent="0.25">
      <c r="E36" s="120"/>
      <c r="F36" s="46"/>
    </row>
    <row r="37" spans="1:6" x14ac:dyDescent="0.25">
      <c r="A37" s="105" t="s">
        <v>33</v>
      </c>
      <c r="E37" s="120"/>
      <c r="F37" s="46"/>
    </row>
    <row r="38" spans="1:6" x14ac:dyDescent="0.25">
      <c r="A38" s="117" t="s">
        <v>34</v>
      </c>
      <c r="E38" s="118">
        <v>22239308.5</v>
      </c>
      <c r="F38" s="46"/>
    </row>
    <row r="39" spans="1:6" x14ac:dyDescent="0.25">
      <c r="A39" s="117" t="s">
        <v>35</v>
      </c>
      <c r="E39" s="119">
        <v>0</v>
      </c>
      <c r="F39" s="46"/>
    </row>
    <row r="40" spans="1:6" x14ac:dyDescent="0.25">
      <c r="A40" s="105" t="s">
        <v>36</v>
      </c>
      <c r="E40" s="118">
        <v>22239308.5</v>
      </c>
      <c r="F40" s="46"/>
    </row>
    <row r="41" spans="1:6" x14ac:dyDescent="0.25">
      <c r="A41" s="117"/>
      <c r="E41" s="121"/>
      <c r="F41" s="46"/>
    </row>
    <row r="42" spans="1:6" x14ac:dyDescent="0.25">
      <c r="A42" s="105" t="s">
        <v>37</v>
      </c>
      <c r="E42" s="118">
        <v>197428.48000000001</v>
      </c>
      <c r="F42" s="46"/>
    </row>
    <row r="43" spans="1:6" x14ac:dyDescent="0.25">
      <c r="A43" s="105" t="s">
        <v>38</v>
      </c>
      <c r="E43" s="118">
        <v>0</v>
      </c>
      <c r="F43" s="46"/>
    </row>
    <row r="44" spans="1:6" x14ac:dyDescent="0.25">
      <c r="A44" s="105"/>
      <c r="E44" s="122"/>
      <c r="F44" s="46"/>
    </row>
    <row r="45" spans="1:6" ht="16.5" thickBot="1" x14ac:dyDescent="0.3">
      <c r="A45" s="87" t="s">
        <v>39</v>
      </c>
      <c r="E45" s="123">
        <v>23133018.809999999</v>
      </c>
      <c r="F45" s="46"/>
    </row>
    <row r="46" spans="1:6" ht="16.5" thickTop="1" x14ac:dyDescent="0.25">
      <c r="E46" s="124"/>
      <c r="F46" s="46"/>
    </row>
    <row r="47" spans="1:6" x14ac:dyDescent="0.25">
      <c r="A47" s="87" t="s">
        <v>40</v>
      </c>
      <c r="D47" s="125"/>
      <c r="E47" s="126"/>
      <c r="F47" s="46"/>
    </row>
    <row r="48" spans="1:6" x14ac:dyDescent="0.25">
      <c r="D48" s="127" t="s">
        <v>41</v>
      </c>
      <c r="E48" s="127" t="s">
        <v>42</v>
      </c>
      <c r="F48" s="46"/>
    </row>
    <row r="49" spans="1:6" x14ac:dyDescent="0.25">
      <c r="A49" s="105" t="s">
        <v>43</v>
      </c>
      <c r="D49" s="128">
        <v>41189</v>
      </c>
      <c r="E49" s="122">
        <v>322457655.39000005</v>
      </c>
      <c r="F49" s="46"/>
    </row>
    <row r="50" spans="1:6" x14ac:dyDescent="0.25">
      <c r="A50" s="105" t="s">
        <v>44</v>
      </c>
      <c r="D50" s="94"/>
      <c r="E50" s="119">
        <v>22030505.790000081</v>
      </c>
      <c r="F50" s="46"/>
    </row>
    <row r="51" spans="1:6" x14ac:dyDescent="0.25">
      <c r="A51" s="105"/>
      <c r="D51" s="129">
        <v>40266</v>
      </c>
      <c r="E51" s="118">
        <v>300427149.59999996</v>
      </c>
      <c r="F51" s="46"/>
    </row>
    <row r="52" spans="1:6" x14ac:dyDescent="0.25">
      <c r="F52" s="46"/>
    </row>
    <row r="53" spans="1:6" x14ac:dyDescent="0.25">
      <c r="A53" s="87" t="s">
        <v>45</v>
      </c>
      <c r="E53" s="125"/>
      <c r="F53" s="46"/>
    </row>
    <row r="54" spans="1:6" x14ac:dyDescent="0.25">
      <c r="F54" s="46"/>
    </row>
    <row r="55" spans="1:6" x14ac:dyDescent="0.25">
      <c r="A55" s="105" t="s">
        <v>39</v>
      </c>
      <c r="E55" s="101">
        <v>23133018.809999999</v>
      </c>
      <c r="F55" s="46"/>
    </row>
    <row r="56" spans="1:6" x14ac:dyDescent="0.25">
      <c r="A56" s="105" t="s">
        <v>46</v>
      </c>
      <c r="E56" s="101">
        <v>0</v>
      </c>
      <c r="F56" s="46"/>
    </row>
    <row r="57" spans="1:6" x14ac:dyDescent="0.25">
      <c r="A57" s="105" t="s">
        <v>47</v>
      </c>
      <c r="E57" s="130">
        <v>23133018.809999999</v>
      </c>
      <c r="F57" s="46"/>
    </row>
    <row r="58" spans="1:6" x14ac:dyDescent="0.25">
      <c r="F58" s="46"/>
    </row>
    <row r="59" spans="1:6" x14ac:dyDescent="0.25">
      <c r="A59" s="105" t="s">
        <v>48</v>
      </c>
      <c r="E59" s="108">
        <v>0</v>
      </c>
      <c r="F59" s="46"/>
    </row>
    <row r="60" spans="1:6" x14ac:dyDescent="0.25">
      <c r="F60" s="46"/>
    </row>
    <row r="61" spans="1:6" x14ac:dyDescent="0.25">
      <c r="A61" s="105" t="s">
        <v>49</v>
      </c>
      <c r="F61" s="46"/>
    </row>
    <row r="62" spans="1:6" x14ac:dyDescent="0.25">
      <c r="A62" s="117" t="s">
        <v>50</v>
      </c>
      <c r="E62" s="101">
        <v>272003.3602916667</v>
      </c>
      <c r="F62" s="46"/>
    </row>
    <row r="63" spans="1:6" x14ac:dyDescent="0.25">
      <c r="A63" s="117" t="s">
        <v>51</v>
      </c>
      <c r="E63" s="101">
        <v>272003.3602916667</v>
      </c>
      <c r="F63" s="46"/>
    </row>
    <row r="64" spans="1:6" x14ac:dyDescent="0.25">
      <c r="A64" s="117" t="s">
        <v>52</v>
      </c>
      <c r="E64" s="130">
        <v>0</v>
      </c>
      <c r="F64" s="46"/>
    </row>
    <row r="65" spans="1:6" x14ac:dyDescent="0.25">
      <c r="F65" s="46"/>
    </row>
    <row r="66" spans="1:6" x14ac:dyDescent="0.25">
      <c r="A66" s="105" t="s">
        <v>53</v>
      </c>
      <c r="F66" s="46"/>
    </row>
    <row r="67" spans="1:6" x14ac:dyDescent="0.25">
      <c r="A67" s="117" t="s">
        <v>54</v>
      </c>
      <c r="F67" s="46"/>
    </row>
    <row r="68" spans="1:6" x14ac:dyDescent="0.25">
      <c r="A68" s="131" t="s">
        <v>55</v>
      </c>
      <c r="E68" s="101">
        <v>0</v>
      </c>
      <c r="F68" s="46"/>
    </row>
    <row r="69" spans="1:6" x14ac:dyDescent="0.25">
      <c r="A69" s="131" t="s">
        <v>56</v>
      </c>
      <c r="E69" s="101">
        <v>0</v>
      </c>
      <c r="F69" s="46"/>
    </row>
    <row r="70" spans="1:6" x14ac:dyDescent="0.25">
      <c r="A70" s="131" t="s">
        <v>57</v>
      </c>
      <c r="E70" s="101">
        <v>0</v>
      </c>
      <c r="F70" s="46"/>
    </row>
    <row r="71" spans="1:6" x14ac:dyDescent="0.25">
      <c r="A71" s="131"/>
      <c r="E71" s="101"/>
      <c r="F71" s="46"/>
    </row>
    <row r="72" spans="1:6" x14ac:dyDescent="0.25">
      <c r="A72" s="131" t="s">
        <v>58</v>
      </c>
      <c r="E72" s="101">
        <v>0</v>
      </c>
      <c r="F72" s="46"/>
    </row>
    <row r="73" spans="1:6" x14ac:dyDescent="0.25">
      <c r="A73" s="131" t="s">
        <v>59</v>
      </c>
      <c r="E73" s="101">
        <v>0</v>
      </c>
      <c r="F73" s="46"/>
    </row>
    <row r="74" spans="1:6" x14ac:dyDescent="0.25">
      <c r="F74" s="46"/>
    </row>
    <row r="75" spans="1:6" x14ac:dyDescent="0.25">
      <c r="A75" s="117" t="s">
        <v>60</v>
      </c>
      <c r="F75" s="46"/>
    </row>
    <row r="76" spans="1:6" x14ac:dyDescent="0.25">
      <c r="A76" s="131" t="s">
        <v>61</v>
      </c>
      <c r="E76" s="101">
        <v>0</v>
      </c>
      <c r="F76" s="46"/>
    </row>
    <row r="77" spans="1:6" x14ac:dyDescent="0.25">
      <c r="A77" s="131" t="s">
        <v>62</v>
      </c>
      <c r="E77" s="101">
        <v>0</v>
      </c>
      <c r="F77" s="46"/>
    </row>
    <row r="78" spans="1:6" x14ac:dyDescent="0.25">
      <c r="A78" s="131" t="s">
        <v>63</v>
      </c>
      <c r="E78" s="101">
        <v>0</v>
      </c>
      <c r="F78" s="46"/>
    </row>
    <row r="79" spans="1:6" x14ac:dyDescent="0.25">
      <c r="A79" s="131"/>
      <c r="E79" s="101"/>
      <c r="F79" s="46"/>
    </row>
    <row r="80" spans="1:6" x14ac:dyDescent="0.25">
      <c r="A80" s="131" t="s">
        <v>64</v>
      </c>
      <c r="E80" s="101">
        <v>0</v>
      </c>
      <c r="F80" s="46"/>
    </row>
    <row r="81" spans="1:6" x14ac:dyDescent="0.25">
      <c r="A81" s="131" t="s">
        <v>65</v>
      </c>
      <c r="E81" s="101">
        <v>0</v>
      </c>
      <c r="F81" s="46"/>
    </row>
    <row r="82" spans="1:6" x14ac:dyDescent="0.25">
      <c r="A82" s="131"/>
      <c r="F82" s="46"/>
    </row>
    <row r="83" spans="1:6" x14ac:dyDescent="0.25">
      <c r="A83" s="117" t="s">
        <v>66</v>
      </c>
      <c r="F83" s="46"/>
    </row>
    <row r="84" spans="1:6" x14ac:dyDescent="0.25">
      <c r="A84" s="131" t="s">
        <v>67</v>
      </c>
      <c r="E84" s="101">
        <v>0</v>
      </c>
      <c r="F84" s="46"/>
    </row>
    <row r="85" spans="1:6" x14ac:dyDescent="0.25">
      <c r="A85" s="131" t="s">
        <v>68</v>
      </c>
      <c r="E85" s="101">
        <v>0</v>
      </c>
      <c r="F85" s="46"/>
    </row>
    <row r="86" spans="1:6" x14ac:dyDescent="0.25">
      <c r="A86" s="131" t="s">
        <v>69</v>
      </c>
      <c r="E86" s="101">
        <v>58124.19</v>
      </c>
      <c r="F86" s="46"/>
    </row>
    <row r="87" spans="1:6" x14ac:dyDescent="0.25">
      <c r="A87" s="131"/>
      <c r="E87" s="101"/>
      <c r="F87" s="46"/>
    </row>
    <row r="88" spans="1:6" x14ac:dyDescent="0.25">
      <c r="A88" s="131" t="s">
        <v>70</v>
      </c>
      <c r="E88" s="101">
        <v>58124.19</v>
      </c>
      <c r="F88" s="46"/>
    </row>
    <row r="89" spans="1:6" x14ac:dyDescent="0.25">
      <c r="A89" s="131" t="s">
        <v>71</v>
      </c>
      <c r="E89" s="101">
        <v>0</v>
      </c>
      <c r="F89" s="46"/>
    </row>
    <row r="90" spans="1:6" x14ac:dyDescent="0.25">
      <c r="F90" s="46"/>
    </row>
    <row r="91" spans="1:6" x14ac:dyDescent="0.25">
      <c r="A91" s="117" t="s">
        <v>72</v>
      </c>
      <c r="F91" s="46"/>
    </row>
    <row r="92" spans="1:6" x14ac:dyDescent="0.25">
      <c r="A92" s="131" t="s">
        <v>73</v>
      </c>
      <c r="E92" s="101">
        <v>0</v>
      </c>
      <c r="F92" s="46"/>
    </row>
    <row r="93" spans="1:6" x14ac:dyDescent="0.25">
      <c r="A93" s="131" t="s">
        <v>74</v>
      </c>
      <c r="E93" s="101">
        <v>0</v>
      </c>
      <c r="F93" s="46"/>
    </row>
    <row r="94" spans="1:6" x14ac:dyDescent="0.25">
      <c r="A94" s="131" t="s">
        <v>75</v>
      </c>
      <c r="E94" s="101">
        <v>135595</v>
      </c>
      <c r="F94" s="46"/>
    </row>
    <row r="95" spans="1:6" x14ac:dyDescent="0.25">
      <c r="A95" s="131"/>
      <c r="E95" s="101"/>
      <c r="F95" s="46"/>
    </row>
    <row r="96" spans="1:6" x14ac:dyDescent="0.25">
      <c r="A96" s="131" t="s">
        <v>76</v>
      </c>
      <c r="E96" s="101">
        <v>135595</v>
      </c>
      <c r="F96" s="46"/>
    </row>
    <row r="97" spans="1:6" x14ac:dyDescent="0.25">
      <c r="A97" s="131" t="s">
        <v>77</v>
      </c>
      <c r="E97" s="101">
        <v>0</v>
      </c>
      <c r="F97" s="46"/>
    </row>
    <row r="98" spans="1:6" x14ac:dyDescent="0.25">
      <c r="A98" s="131"/>
      <c r="E98" s="108"/>
      <c r="F98" s="46"/>
    </row>
    <row r="99" spans="1:6" x14ac:dyDescent="0.25">
      <c r="A99" s="117" t="s">
        <v>78</v>
      </c>
      <c r="F99" s="46"/>
    </row>
    <row r="100" spans="1:6" x14ac:dyDescent="0.25">
      <c r="A100" s="131" t="s">
        <v>79</v>
      </c>
      <c r="E100" s="130">
        <v>193719.19</v>
      </c>
      <c r="F100" s="46"/>
    </row>
    <row r="101" spans="1:6" x14ac:dyDescent="0.25">
      <c r="A101" s="131" t="s">
        <v>80</v>
      </c>
      <c r="E101" s="130">
        <v>193719.19</v>
      </c>
      <c r="F101" s="46"/>
    </row>
    <row r="102" spans="1:6" x14ac:dyDescent="0.25">
      <c r="A102" s="131" t="s">
        <v>81</v>
      </c>
      <c r="E102" s="130">
        <v>0</v>
      </c>
      <c r="F102" s="46"/>
    </row>
    <row r="103" spans="1:6" x14ac:dyDescent="0.25">
      <c r="A103" s="131" t="s">
        <v>82</v>
      </c>
      <c r="E103" s="130">
        <v>0</v>
      </c>
      <c r="F103" s="46"/>
    </row>
    <row r="104" spans="1:6" x14ac:dyDescent="0.25">
      <c r="F104" s="46"/>
    </row>
    <row r="105" spans="1:6" x14ac:dyDescent="0.25">
      <c r="A105" s="105" t="s">
        <v>83</v>
      </c>
      <c r="E105" s="132">
        <v>22667296.259708334</v>
      </c>
      <c r="F105" s="46"/>
    </row>
    <row r="106" spans="1:6" x14ac:dyDescent="0.25">
      <c r="A106" s="117"/>
      <c r="F106" s="46"/>
    </row>
    <row r="107" spans="1:6" x14ac:dyDescent="0.25">
      <c r="A107" s="105" t="s">
        <v>84</v>
      </c>
      <c r="E107" s="133">
        <v>22030505.790000081</v>
      </c>
      <c r="F107" s="46"/>
    </row>
    <row r="108" spans="1:6" x14ac:dyDescent="0.25">
      <c r="A108" s="105"/>
      <c r="F108" s="46"/>
    </row>
    <row r="109" spans="1:6" x14ac:dyDescent="0.25">
      <c r="A109" s="117" t="s">
        <v>85</v>
      </c>
      <c r="E109" s="101">
        <v>0</v>
      </c>
      <c r="F109" s="46"/>
    </row>
    <row r="110" spans="1:6" x14ac:dyDescent="0.25">
      <c r="A110" s="117" t="s">
        <v>86</v>
      </c>
      <c r="E110" s="134">
        <v>22030505.790000081</v>
      </c>
      <c r="F110" s="46"/>
    </row>
    <row r="111" spans="1:6" x14ac:dyDescent="0.25">
      <c r="A111" s="117" t="s">
        <v>87</v>
      </c>
      <c r="E111" s="130">
        <v>0</v>
      </c>
      <c r="F111" s="46"/>
    </row>
    <row r="112" spans="1:6" x14ac:dyDescent="0.25">
      <c r="A112" s="117"/>
      <c r="E112" s="132"/>
      <c r="F112" s="46"/>
    </row>
    <row r="113" spans="1:6" x14ac:dyDescent="0.25">
      <c r="A113" s="105" t="s">
        <v>88</v>
      </c>
      <c r="E113" s="130">
        <v>0</v>
      </c>
      <c r="F113" s="46"/>
    </row>
    <row r="114" spans="1:6" x14ac:dyDescent="0.25">
      <c r="A114" s="105"/>
      <c r="E114" s="94"/>
      <c r="F114" s="46"/>
    </row>
    <row r="115" spans="1:6" x14ac:dyDescent="0.25">
      <c r="A115" s="117" t="s">
        <v>89</v>
      </c>
      <c r="E115" s="101">
        <v>0</v>
      </c>
      <c r="F115" s="46"/>
    </row>
    <row r="116" spans="1:6" x14ac:dyDescent="0.25">
      <c r="A116" s="117" t="s">
        <v>90</v>
      </c>
      <c r="E116" s="130">
        <v>0</v>
      </c>
      <c r="F116" s="46"/>
    </row>
    <row r="117" spans="1:6" x14ac:dyDescent="0.25">
      <c r="A117" s="117" t="s">
        <v>91</v>
      </c>
      <c r="E117" s="130">
        <v>0</v>
      </c>
      <c r="F117" s="46"/>
    </row>
    <row r="118" spans="1:6" x14ac:dyDescent="0.25">
      <c r="A118" s="117"/>
      <c r="E118" s="132"/>
      <c r="F118" s="46"/>
    </row>
    <row r="119" spans="1:6" x14ac:dyDescent="0.25">
      <c r="A119" s="105" t="s">
        <v>92</v>
      </c>
      <c r="E119" s="130">
        <v>636790.4697082527</v>
      </c>
      <c r="F119" s="46"/>
    </row>
    <row r="120" spans="1:6" x14ac:dyDescent="0.25">
      <c r="A120" s="117" t="s">
        <v>93</v>
      </c>
      <c r="E120" s="101">
        <v>0</v>
      </c>
      <c r="F120" s="46"/>
    </row>
    <row r="121" spans="1:6" x14ac:dyDescent="0.25">
      <c r="A121" s="105" t="s">
        <v>94</v>
      </c>
      <c r="E121" s="130">
        <v>636790.4697082527</v>
      </c>
      <c r="F121" s="46"/>
    </row>
    <row r="122" spans="1:6" x14ac:dyDescent="0.25">
      <c r="F122" s="46"/>
    </row>
    <row r="123" spans="1:6" x14ac:dyDescent="0.25">
      <c r="A123" s="87" t="s">
        <v>95</v>
      </c>
      <c r="F123" s="46"/>
    </row>
    <row r="124" spans="1:6" x14ac:dyDescent="0.25">
      <c r="F124" s="46"/>
    </row>
    <row r="125" spans="1:6" x14ac:dyDescent="0.25">
      <c r="A125" s="105" t="s">
        <v>96</v>
      </c>
      <c r="E125" s="101">
        <v>0</v>
      </c>
      <c r="F125" s="46"/>
    </row>
    <row r="126" spans="1:6" x14ac:dyDescent="0.25">
      <c r="A126" s="105" t="s">
        <v>97</v>
      </c>
      <c r="E126" s="135">
        <v>0</v>
      </c>
      <c r="F126" s="46"/>
    </row>
    <row r="127" spans="1:6" x14ac:dyDescent="0.25">
      <c r="A127" s="105" t="s">
        <v>98</v>
      </c>
      <c r="E127" s="130">
        <v>0</v>
      </c>
      <c r="F127" s="46"/>
    </row>
    <row r="128" spans="1:6" x14ac:dyDescent="0.25">
      <c r="A128" s="105"/>
      <c r="E128" s="132"/>
      <c r="F128" s="46"/>
    </row>
    <row r="129" spans="1:6" x14ac:dyDescent="0.25">
      <c r="A129" s="105"/>
      <c r="E129" s="132"/>
      <c r="F129" s="46"/>
    </row>
    <row r="130" spans="1:6" x14ac:dyDescent="0.25">
      <c r="F130" s="46"/>
    </row>
    <row r="131" spans="1:6" x14ac:dyDescent="0.25">
      <c r="A131" s="87" t="s">
        <v>99</v>
      </c>
      <c r="F131" s="46"/>
    </row>
    <row r="132" spans="1:6" x14ac:dyDescent="0.25">
      <c r="F132" s="46"/>
    </row>
    <row r="133" spans="1:6" x14ac:dyDescent="0.25">
      <c r="A133" s="105" t="s">
        <v>100</v>
      </c>
      <c r="E133" s="130">
        <v>4012277.61</v>
      </c>
      <c r="F133" s="46"/>
    </row>
    <row r="134" spans="1:6" x14ac:dyDescent="0.25">
      <c r="A134" s="105" t="s">
        <v>101</v>
      </c>
      <c r="E134" s="130">
        <v>4012277.61</v>
      </c>
    </row>
    <row r="135" spans="1:6" x14ac:dyDescent="0.25">
      <c r="A135" s="105" t="s">
        <v>102</v>
      </c>
      <c r="E135" s="101">
        <v>4012277.61</v>
      </c>
      <c r="F135" s="46"/>
    </row>
    <row r="136" spans="1:6" x14ac:dyDescent="0.25">
      <c r="A136" s="136" t="s">
        <v>103</v>
      </c>
      <c r="B136" s="136"/>
      <c r="C136" s="136"/>
      <c r="D136" s="136"/>
      <c r="E136" s="101">
        <v>0</v>
      </c>
    </row>
    <row r="137" spans="1:6" x14ac:dyDescent="0.25">
      <c r="A137" s="105" t="s">
        <v>104</v>
      </c>
      <c r="E137" s="130">
        <v>4012277.61</v>
      </c>
      <c r="F137" s="46"/>
    </row>
    <row r="138" spans="1:6" x14ac:dyDescent="0.25">
      <c r="F138" s="46"/>
    </row>
    <row r="139" spans="1:6" x14ac:dyDescent="0.25">
      <c r="A139" s="105" t="s">
        <v>105</v>
      </c>
      <c r="D139" s="137"/>
      <c r="E139" s="132">
        <v>4012277.61</v>
      </c>
      <c r="F139" s="46"/>
    </row>
    <row r="140" spans="1:6" x14ac:dyDescent="0.25">
      <c r="F140" s="46"/>
    </row>
    <row r="141" spans="1:6" x14ac:dyDescent="0.25">
      <c r="A141" s="87" t="s">
        <v>106</v>
      </c>
      <c r="F141" s="46"/>
    </row>
    <row r="142" spans="1:6" x14ac:dyDescent="0.25">
      <c r="F142" s="46"/>
    </row>
    <row r="143" spans="1:6" x14ac:dyDescent="0.25">
      <c r="A143" s="105" t="s">
        <v>107</v>
      </c>
      <c r="E143" s="138">
        <v>2.5182940300000001E-2</v>
      </c>
      <c r="F143" s="46"/>
    </row>
    <row r="144" spans="1:6" x14ac:dyDescent="0.25">
      <c r="A144" s="105" t="s">
        <v>108</v>
      </c>
      <c r="E144" s="139">
        <v>21.630545999999999</v>
      </c>
      <c r="F144" s="46"/>
    </row>
    <row r="145" spans="1:6" x14ac:dyDescent="0.25">
      <c r="F145" s="46"/>
    </row>
    <row r="146" spans="1:6" x14ac:dyDescent="0.25">
      <c r="A146" s="105" t="s">
        <v>110</v>
      </c>
      <c r="E146" s="130">
        <v>197428.48000000001</v>
      </c>
      <c r="F146" s="46"/>
    </row>
    <row r="147" spans="1:6" x14ac:dyDescent="0.25">
      <c r="A147" s="105" t="s">
        <v>109</v>
      </c>
      <c r="E147" s="130">
        <v>228817.4</v>
      </c>
      <c r="F147" s="74"/>
    </row>
    <row r="148" spans="1:6" x14ac:dyDescent="0.25">
      <c r="A148" s="105" t="s">
        <v>112</v>
      </c>
      <c r="E148" s="130">
        <v>326404032.35000002</v>
      </c>
      <c r="F148" s="74"/>
    </row>
    <row r="149" spans="1:6" x14ac:dyDescent="0.25">
      <c r="A149" s="105" t="s">
        <v>149</v>
      </c>
      <c r="E149" s="140">
        <v>1.1539901553547698E-3</v>
      </c>
      <c r="F149" s="74"/>
    </row>
    <row r="150" spans="1:6" x14ac:dyDescent="0.25">
      <c r="F150" s="74"/>
    </row>
    <row r="151" spans="1:6" x14ac:dyDescent="0.25">
      <c r="A151" s="105" t="s">
        <v>114</v>
      </c>
      <c r="E151" s="140">
        <v>-8.0986209999999999E-4</v>
      </c>
      <c r="F151" s="74"/>
    </row>
    <row r="152" spans="1:6" x14ac:dyDescent="0.25">
      <c r="A152" s="105" t="s">
        <v>115</v>
      </c>
      <c r="E152" s="140">
        <v>-1.6403964E-3</v>
      </c>
      <c r="F152" s="74"/>
    </row>
    <row r="153" spans="1:6" x14ac:dyDescent="0.25">
      <c r="A153" s="105" t="s">
        <v>116</v>
      </c>
      <c r="E153" s="138">
        <v>1.1539901553547698E-3</v>
      </c>
      <c r="F153" s="46"/>
    </row>
    <row r="154" spans="1:6" x14ac:dyDescent="0.25">
      <c r="A154" s="105" t="s">
        <v>150</v>
      </c>
      <c r="E154" s="138">
        <v>-4.3208944821507674E-4</v>
      </c>
      <c r="F154" s="46"/>
    </row>
    <row r="155" spans="1:6" x14ac:dyDescent="0.25">
      <c r="A155" s="105"/>
      <c r="F155" s="46"/>
    </row>
    <row r="156" spans="1:6" x14ac:dyDescent="0.25">
      <c r="A156" s="105" t="s">
        <v>118</v>
      </c>
      <c r="E156" s="132">
        <v>7929060.2800000003</v>
      </c>
      <c r="F156" s="46"/>
    </row>
    <row r="157" spans="1:6" x14ac:dyDescent="0.25">
      <c r="A157" s="105"/>
      <c r="F157" s="46"/>
    </row>
    <row r="158" spans="1:6" x14ac:dyDescent="0.25">
      <c r="A158" s="105" t="s">
        <v>119</v>
      </c>
      <c r="D158" s="127" t="s">
        <v>42</v>
      </c>
      <c r="E158" s="127" t="s">
        <v>41</v>
      </c>
      <c r="F158" s="46"/>
    </row>
    <row r="159" spans="1:6" x14ac:dyDescent="0.25">
      <c r="A159" s="117" t="s">
        <v>151</v>
      </c>
      <c r="D159" s="101">
        <v>3566535.2</v>
      </c>
      <c r="E159" s="141">
        <v>366</v>
      </c>
      <c r="F159" s="46"/>
    </row>
    <row r="160" spans="1:6" x14ac:dyDescent="0.25">
      <c r="A160" s="117" t="s">
        <v>152</v>
      </c>
      <c r="D160" s="101">
        <v>1033881.06</v>
      </c>
      <c r="E160" s="141">
        <v>107</v>
      </c>
      <c r="F160" s="46"/>
    </row>
    <row r="161" spans="1:6" x14ac:dyDescent="0.25">
      <c r="A161" s="117" t="s">
        <v>153</v>
      </c>
      <c r="D161" s="101">
        <v>118074.01</v>
      </c>
      <c r="E161" s="141">
        <v>14</v>
      </c>
      <c r="F161" s="74"/>
    </row>
    <row r="162" spans="1:6" x14ac:dyDescent="0.25">
      <c r="A162" s="105" t="s">
        <v>154</v>
      </c>
      <c r="D162" s="101">
        <v>4718490.2699999996</v>
      </c>
      <c r="E162" s="141">
        <v>487</v>
      </c>
      <c r="F162" s="46"/>
    </row>
    <row r="163" spans="1:6" x14ac:dyDescent="0.25">
      <c r="A163" s="105" t="s">
        <v>155</v>
      </c>
      <c r="D163" s="140">
        <v>3.7901249755415336E-3</v>
      </c>
      <c r="E163" s="140">
        <v>3.0050166393483335E-3</v>
      </c>
      <c r="F163" s="74"/>
    </row>
    <row r="164" spans="1:6" x14ac:dyDescent="0.25">
      <c r="A164" s="105"/>
      <c r="D164" s="142"/>
      <c r="E164" s="142"/>
      <c r="F164" s="74"/>
    </row>
    <row r="165" spans="1:6" x14ac:dyDescent="0.25">
      <c r="A165" s="105" t="s">
        <v>156</v>
      </c>
      <c r="D165" s="142"/>
      <c r="E165" s="140">
        <v>2.9703206E-3</v>
      </c>
      <c r="F165" s="74"/>
    </row>
    <row r="166" spans="1:6" x14ac:dyDescent="0.25">
      <c r="A166" s="105" t="s">
        <v>157</v>
      </c>
      <c r="D166" s="142"/>
      <c r="E166" s="140">
        <v>2.7920076000000002E-3</v>
      </c>
      <c r="F166" s="74"/>
    </row>
    <row r="167" spans="1:6" x14ac:dyDescent="0.25">
      <c r="A167" s="105" t="s">
        <v>158</v>
      </c>
      <c r="D167" s="142"/>
      <c r="E167" s="140">
        <v>3.0050166393483335E-3</v>
      </c>
      <c r="F167" s="46"/>
    </row>
    <row r="168" spans="1:6" x14ac:dyDescent="0.25">
      <c r="A168" s="105" t="s">
        <v>159</v>
      </c>
      <c r="D168" s="142"/>
      <c r="E168" s="140">
        <v>2.9224482797827779E-3</v>
      </c>
      <c r="F168" s="46"/>
    </row>
    <row r="169" spans="1:6" x14ac:dyDescent="0.25">
      <c r="F169" s="46"/>
    </row>
    <row r="170" spans="1:6" x14ac:dyDescent="0.25">
      <c r="A170" s="87" t="s">
        <v>132</v>
      </c>
      <c r="F170" s="46"/>
    </row>
    <row r="171" spans="1:6" x14ac:dyDescent="0.25">
      <c r="F171" s="46"/>
    </row>
    <row r="172" spans="1:6" x14ac:dyDescent="0.25">
      <c r="A172" s="105" t="s">
        <v>133</v>
      </c>
      <c r="F172" s="46"/>
    </row>
    <row r="173" spans="1:6" x14ac:dyDescent="0.25">
      <c r="A173" s="105" t="s">
        <v>134</v>
      </c>
      <c r="E173" s="120"/>
      <c r="F173" s="46"/>
    </row>
    <row r="174" spans="1:6" x14ac:dyDescent="0.25">
      <c r="A174" s="105" t="s">
        <v>135</v>
      </c>
      <c r="E174" s="143" t="s">
        <v>136</v>
      </c>
      <c r="F174" s="46"/>
    </row>
    <row r="175" spans="1:6" x14ac:dyDescent="0.25">
      <c r="A175" s="105"/>
      <c r="E175" s="143"/>
      <c r="F175" s="46"/>
    </row>
    <row r="176" spans="1:6" x14ac:dyDescent="0.25">
      <c r="A176" s="105" t="s">
        <v>137</v>
      </c>
      <c r="E176" s="94"/>
      <c r="F176" s="46"/>
    </row>
    <row r="177" spans="1:6" x14ac:dyDescent="0.25">
      <c r="A177" s="105" t="s">
        <v>138</v>
      </c>
      <c r="E177" s="94"/>
      <c r="F177" s="46"/>
    </row>
    <row r="178" spans="1:6" x14ac:dyDescent="0.25">
      <c r="A178" s="105" t="s">
        <v>139</v>
      </c>
      <c r="E178" s="143"/>
      <c r="F178" s="46"/>
    </row>
    <row r="179" spans="1:6" x14ac:dyDescent="0.25">
      <c r="A179" s="105" t="s">
        <v>140</v>
      </c>
      <c r="E179" s="143" t="s">
        <v>136</v>
      </c>
      <c r="F179" s="46"/>
    </row>
    <row r="180" spans="1:6" x14ac:dyDescent="0.25">
      <c r="A180" s="105"/>
      <c r="E180" s="94"/>
      <c r="F180" s="46"/>
    </row>
    <row r="181" spans="1:6" x14ac:dyDescent="0.25">
      <c r="A181" s="105" t="s">
        <v>141</v>
      </c>
      <c r="E181" s="94"/>
      <c r="F181" s="46"/>
    </row>
    <row r="182" spans="1:6" x14ac:dyDescent="0.25">
      <c r="A182" s="105" t="s">
        <v>142</v>
      </c>
      <c r="E182" s="143" t="s">
        <v>136</v>
      </c>
      <c r="F182" s="46"/>
    </row>
    <row r="183" spans="1:6" x14ac:dyDescent="0.25">
      <c r="A183" s="105"/>
      <c r="E183" s="94"/>
      <c r="F183" s="46"/>
    </row>
    <row r="184" spans="1:6" x14ac:dyDescent="0.25">
      <c r="A184" s="105" t="s">
        <v>143</v>
      </c>
      <c r="E184" s="94"/>
      <c r="F184" s="46"/>
    </row>
    <row r="185" spans="1:6" x14ac:dyDescent="0.25">
      <c r="A185" s="105" t="s">
        <v>144</v>
      </c>
      <c r="E185" s="143" t="s">
        <v>136</v>
      </c>
      <c r="F185" s="46"/>
    </row>
    <row r="186" spans="1:6" x14ac:dyDescent="0.25">
      <c r="A186" s="105"/>
      <c r="E186" s="94"/>
      <c r="F186" s="46"/>
    </row>
    <row r="187" spans="1:6" x14ac:dyDescent="0.25">
      <c r="A187" s="105" t="s">
        <v>145</v>
      </c>
      <c r="E187" s="94"/>
      <c r="F187" s="46"/>
    </row>
    <row r="188" spans="1:6" x14ac:dyDescent="0.25">
      <c r="A188" s="105" t="s">
        <v>146</v>
      </c>
      <c r="E188" s="143" t="s">
        <v>136</v>
      </c>
      <c r="F188" s="46"/>
    </row>
    <row r="189" spans="1:6" x14ac:dyDescent="0.25">
      <c r="A189" s="105"/>
      <c r="E189" s="143"/>
      <c r="F189" s="46"/>
    </row>
    <row r="190" spans="1:6" x14ac:dyDescent="0.25">
      <c r="A190" s="105" t="s">
        <v>147</v>
      </c>
      <c r="E190" s="94"/>
    </row>
    <row r="191" spans="1:6" x14ac:dyDescent="0.25">
      <c r="A191" s="105" t="s">
        <v>148</v>
      </c>
      <c r="E191" s="143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5.5703125" style="2" customWidth="1"/>
    <col min="4" max="4" width="23.85546875" style="2" customWidth="1"/>
    <col min="5" max="5" width="35.140625" style="2" bestFit="1" customWidth="1"/>
    <col min="6" max="6" width="23.8554687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42338</v>
      </c>
      <c r="C3" s="6" t="s">
        <v>2</v>
      </c>
      <c r="D3" s="2">
        <v>30</v>
      </c>
      <c r="E3" s="2" t="s">
        <v>3</v>
      </c>
      <c r="F3" s="7">
        <v>42309</v>
      </c>
    </row>
    <row r="4" spans="1:6" x14ac:dyDescent="0.25">
      <c r="A4" s="2" t="s">
        <v>4</v>
      </c>
      <c r="B4" s="8">
        <v>42353</v>
      </c>
      <c r="C4" s="6" t="s">
        <v>5</v>
      </c>
      <c r="D4" s="9">
        <v>29</v>
      </c>
      <c r="E4" s="2" t="s">
        <v>6</v>
      </c>
      <c r="F4" s="7">
        <v>42338</v>
      </c>
    </row>
    <row r="5" spans="1:6" x14ac:dyDescent="0.25">
      <c r="C5" s="4"/>
      <c r="E5" s="2" t="s">
        <v>7</v>
      </c>
      <c r="F5" s="7">
        <v>42324</v>
      </c>
    </row>
    <row r="6" spans="1:6" x14ac:dyDescent="0.25">
      <c r="C6" s="4"/>
      <c r="E6" s="2" t="s">
        <v>8</v>
      </c>
      <c r="F6" s="7">
        <v>42353</v>
      </c>
    </row>
    <row r="7" spans="1:6" x14ac:dyDescent="0.25">
      <c r="A7" s="10"/>
      <c r="B7" s="11"/>
      <c r="C7" s="10"/>
      <c r="D7" s="10"/>
      <c r="E7" s="12"/>
      <c r="F7" s="13"/>
    </row>
    <row r="8" spans="1:6" x14ac:dyDescent="0.25">
      <c r="A8" s="10"/>
      <c r="B8" s="10"/>
      <c r="C8" s="10"/>
      <c r="D8" s="10"/>
      <c r="E8" s="12"/>
      <c r="F8" s="13"/>
    </row>
    <row r="9" spans="1:6" x14ac:dyDescent="0.25">
      <c r="A9" s="14"/>
      <c r="B9" s="15" t="s">
        <v>9</v>
      </c>
      <c r="C9" s="15" t="s">
        <v>10</v>
      </c>
      <c r="D9" s="15" t="s">
        <v>11</v>
      </c>
      <c r="E9" s="15" t="s">
        <v>12</v>
      </c>
      <c r="F9" s="16" t="s">
        <v>13</v>
      </c>
    </row>
    <row r="10" spans="1:6" x14ac:dyDescent="0.25">
      <c r="A10" s="14" t="s">
        <v>14</v>
      </c>
      <c r="B10" s="17"/>
      <c r="C10" s="18">
        <v>1654254316.1800001</v>
      </c>
      <c r="D10" s="19">
        <v>133799817.56999999</v>
      </c>
      <c r="E10" s="20">
        <v>119542254.8</v>
      </c>
      <c r="F10" s="21">
        <v>7.4485283850206557E-2</v>
      </c>
    </row>
    <row r="11" spans="1:6" x14ac:dyDescent="0.25">
      <c r="A11" s="14" t="s">
        <v>15</v>
      </c>
      <c r="B11" s="17"/>
      <c r="C11" s="22">
        <v>49343270.390000001</v>
      </c>
      <c r="D11" s="19">
        <v>893994.25</v>
      </c>
      <c r="E11" s="20">
        <v>742588.43</v>
      </c>
      <c r="F11" s="21"/>
    </row>
    <row r="12" spans="1:6" x14ac:dyDescent="0.25">
      <c r="A12" s="14" t="s">
        <v>16</v>
      </c>
      <c r="B12" s="17"/>
      <c r="C12" s="23">
        <v>1604911045.79</v>
      </c>
      <c r="D12" s="19">
        <v>132905823.31999999</v>
      </c>
      <c r="E12" s="20">
        <v>118799666.36999999</v>
      </c>
      <c r="F12" s="21"/>
    </row>
    <row r="13" spans="1:6" x14ac:dyDescent="0.25">
      <c r="A13" s="14" t="s">
        <v>17</v>
      </c>
      <c r="B13" s="10"/>
      <c r="C13" s="24">
        <v>1604911045.79</v>
      </c>
      <c r="D13" s="19">
        <v>132905823.31999999</v>
      </c>
      <c r="E13" s="20">
        <v>118799666.37</v>
      </c>
      <c r="F13" s="21">
        <v>7.4022586287031358E-2</v>
      </c>
    </row>
    <row r="14" spans="1:6" x14ac:dyDescent="0.25">
      <c r="A14" s="25" t="s">
        <v>18</v>
      </c>
      <c r="B14" s="26">
        <v>3.5860000000000002E-3</v>
      </c>
      <c r="C14" s="22">
        <v>379000000</v>
      </c>
      <c r="D14" s="19">
        <v>0</v>
      </c>
      <c r="E14" s="20">
        <v>0</v>
      </c>
      <c r="F14" s="21">
        <v>0</v>
      </c>
    </row>
    <row r="15" spans="1:6" x14ac:dyDescent="0.25">
      <c r="A15" s="25" t="s">
        <v>19</v>
      </c>
      <c r="B15" s="26">
        <v>5.4000000000000003E-3</v>
      </c>
      <c r="C15" s="22">
        <v>485000000</v>
      </c>
      <c r="D15" s="19">
        <v>0</v>
      </c>
      <c r="E15" s="20">
        <v>0</v>
      </c>
      <c r="F15" s="21">
        <v>0</v>
      </c>
    </row>
    <row r="16" spans="1:6" x14ac:dyDescent="0.25">
      <c r="A16" s="25" t="s">
        <v>20</v>
      </c>
      <c r="B16" s="26">
        <v>7.3000000000000001E-3</v>
      </c>
      <c r="C16" s="22">
        <v>514000000</v>
      </c>
      <c r="D16" s="19">
        <v>0</v>
      </c>
      <c r="E16" s="20">
        <v>0</v>
      </c>
      <c r="F16" s="21">
        <v>0</v>
      </c>
    </row>
    <row r="17" spans="1:6" x14ac:dyDescent="0.25">
      <c r="A17" s="25" t="s">
        <v>21</v>
      </c>
      <c r="B17" s="26">
        <v>0.01</v>
      </c>
      <c r="C17" s="22">
        <v>162714000</v>
      </c>
      <c r="D17" s="19">
        <v>68708777.530000001</v>
      </c>
      <c r="E17" s="20">
        <v>54602620.579999998</v>
      </c>
      <c r="F17" s="21">
        <v>0.33557420123652543</v>
      </c>
    </row>
    <row r="18" spans="1:6" x14ac:dyDescent="0.25">
      <c r="A18" s="25" t="s">
        <v>22</v>
      </c>
      <c r="B18" s="26">
        <v>0</v>
      </c>
      <c r="C18" s="22">
        <v>64197045.789999999</v>
      </c>
      <c r="D18" s="19">
        <v>64197045.789999999</v>
      </c>
      <c r="E18" s="20">
        <v>64197045.789999999</v>
      </c>
      <c r="F18" s="21">
        <v>1</v>
      </c>
    </row>
    <row r="19" spans="1:6" x14ac:dyDescent="0.25">
      <c r="A19" s="25"/>
      <c r="B19" s="27"/>
      <c r="C19" s="28"/>
      <c r="D19" s="28"/>
      <c r="E19" s="28"/>
      <c r="F19" s="29"/>
    </row>
    <row r="20" spans="1:6" x14ac:dyDescent="0.25">
      <c r="A20" s="25"/>
      <c r="B20" s="27"/>
      <c r="C20" s="28"/>
      <c r="D20" s="28"/>
      <c r="E20" s="28"/>
      <c r="F20" s="30"/>
    </row>
    <row r="21" spans="1:6" ht="30.75" x14ac:dyDescent="0.25">
      <c r="A21" s="25"/>
      <c r="B21" s="31" t="s">
        <v>23</v>
      </c>
      <c r="C21" s="32" t="s">
        <v>24</v>
      </c>
      <c r="D21" s="31" t="s">
        <v>25</v>
      </c>
      <c r="E21" s="31" t="s">
        <v>26</v>
      </c>
      <c r="F21" s="30"/>
    </row>
    <row r="22" spans="1:6" x14ac:dyDescent="0.25">
      <c r="A22" s="25" t="s">
        <v>18</v>
      </c>
      <c r="B22" s="19">
        <v>0</v>
      </c>
      <c r="C22" s="19">
        <v>0</v>
      </c>
      <c r="D22" s="33">
        <v>0</v>
      </c>
      <c r="E22" s="34">
        <v>0</v>
      </c>
      <c r="F22" s="30"/>
    </row>
    <row r="23" spans="1:6" x14ac:dyDescent="0.25">
      <c r="A23" s="25" t="s">
        <v>19</v>
      </c>
      <c r="B23" s="19">
        <v>0</v>
      </c>
      <c r="C23" s="19">
        <v>0</v>
      </c>
      <c r="D23" s="33">
        <v>0</v>
      </c>
      <c r="E23" s="34">
        <v>0</v>
      </c>
      <c r="F23" s="30"/>
    </row>
    <row r="24" spans="1:6" x14ac:dyDescent="0.25">
      <c r="A24" s="25" t="s">
        <v>20</v>
      </c>
      <c r="B24" s="19">
        <v>0</v>
      </c>
      <c r="C24" s="19">
        <v>0</v>
      </c>
      <c r="D24" s="33">
        <v>0</v>
      </c>
      <c r="E24" s="34">
        <v>0</v>
      </c>
      <c r="F24" s="30"/>
    </row>
    <row r="25" spans="1:6" x14ac:dyDescent="0.25">
      <c r="A25" s="25" t="s">
        <v>21</v>
      </c>
      <c r="B25" s="19">
        <v>14106156.950000003</v>
      </c>
      <c r="C25" s="19">
        <v>57257.31</v>
      </c>
      <c r="D25" s="33">
        <v>86.692951743550054</v>
      </c>
      <c r="E25" s="34">
        <v>0.35188926582838598</v>
      </c>
      <c r="F25" s="30"/>
    </row>
    <row r="26" spans="1:6" x14ac:dyDescent="0.25">
      <c r="A26" s="25" t="s">
        <v>22</v>
      </c>
      <c r="B26" s="19">
        <v>0</v>
      </c>
      <c r="C26" s="19">
        <v>0</v>
      </c>
      <c r="D26" s="33">
        <v>0</v>
      </c>
      <c r="E26" s="34">
        <v>0</v>
      </c>
      <c r="F26" s="30"/>
    </row>
    <row r="27" spans="1:6" ht="16.5" thickBot="1" x14ac:dyDescent="0.3">
      <c r="A27" s="14" t="s">
        <v>27</v>
      </c>
      <c r="B27" s="35">
        <v>14106156.950000003</v>
      </c>
      <c r="C27" s="35">
        <v>57257.31</v>
      </c>
      <c r="D27" s="36"/>
      <c r="E27" s="28"/>
      <c r="F27" s="30"/>
    </row>
    <row r="28" spans="1:6" x14ac:dyDescent="0.25">
      <c r="B28" s="37"/>
      <c r="C28" s="37"/>
      <c r="D28" s="38"/>
      <c r="E28" s="37"/>
      <c r="F28" s="39"/>
    </row>
    <row r="29" spans="1:6" x14ac:dyDescent="0.25">
      <c r="A29" s="40"/>
      <c r="B29" s="41"/>
      <c r="C29" s="37"/>
      <c r="D29" s="37"/>
      <c r="E29" s="37"/>
      <c r="F29" s="39"/>
    </row>
    <row r="30" spans="1:6" x14ac:dyDescent="0.25">
      <c r="A30" s="2" t="s">
        <v>28</v>
      </c>
      <c r="E30" s="42"/>
    </row>
    <row r="31" spans="1:6" x14ac:dyDescent="0.25">
      <c r="E31" s="42"/>
      <c r="F31" s="43"/>
    </row>
    <row r="32" spans="1:6" x14ac:dyDescent="0.25">
      <c r="A32" s="40" t="s">
        <v>29</v>
      </c>
      <c r="F32" s="43"/>
    </row>
    <row r="33" spans="1:6" x14ac:dyDescent="0.25">
      <c r="A33" s="44" t="s">
        <v>30</v>
      </c>
      <c r="E33" s="45">
        <v>293542.96000000002</v>
      </c>
      <c r="F33" s="46"/>
    </row>
    <row r="34" spans="1:6" x14ac:dyDescent="0.25">
      <c r="A34" s="44" t="s">
        <v>31</v>
      </c>
      <c r="E34" s="47">
        <v>0</v>
      </c>
      <c r="F34" s="46"/>
    </row>
    <row r="35" spans="1:6" x14ac:dyDescent="0.25">
      <c r="A35" s="40" t="s">
        <v>32</v>
      </c>
      <c r="E35" s="45">
        <v>293542.96000000002</v>
      </c>
      <c r="F35" s="46"/>
    </row>
    <row r="36" spans="1:6" x14ac:dyDescent="0.25">
      <c r="E36" s="48"/>
      <c r="F36" s="46"/>
    </row>
    <row r="37" spans="1:6" x14ac:dyDescent="0.25">
      <c r="A37" s="40" t="s">
        <v>33</v>
      </c>
      <c r="E37" s="48"/>
      <c r="F37" s="46"/>
    </row>
    <row r="38" spans="1:6" x14ac:dyDescent="0.25">
      <c r="A38" s="44" t="s">
        <v>34</v>
      </c>
      <c r="E38" s="45">
        <v>14131041.34</v>
      </c>
      <c r="F38" s="46"/>
    </row>
    <row r="39" spans="1:6" x14ac:dyDescent="0.25">
      <c r="A39" s="44" t="s">
        <v>35</v>
      </c>
      <c r="E39" s="47">
        <v>0</v>
      </c>
      <c r="F39" s="46"/>
    </row>
    <row r="40" spans="1:6" x14ac:dyDescent="0.25">
      <c r="A40" s="40" t="s">
        <v>36</v>
      </c>
      <c r="E40" s="45">
        <v>14131041.34</v>
      </c>
      <c r="F40" s="46"/>
    </row>
    <row r="41" spans="1:6" x14ac:dyDescent="0.25">
      <c r="A41" s="44"/>
      <c r="E41" s="49"/>
      <c r="F41" s="46"/>
    </row>
    <row r="42" spans="1:6" x14ac:dyDescent="0.25">
      <c r="A42" s="40" t="s">
        <v>37</v>
      </c>
      <c r="E42" s="45">
        <v>115494.86</v>
      </c>
      <c r="F42" s="46"/>
    </row>
    <row r="43" spans="1:6" x14ac:dyDescent="0.25">
      <c r="A43" s="40" t="s">
        <v>38</v>
      </c>
      <c r="E43" s="45">
        <v>0</v>
      </c>
      <c r="F43" s="46"/>
    </row>
    <row r="44" spans="1:6" x14ac:dyDescent="0.25">
      <c r="A44" s="40"/>
      <c r="E44" s="50"/>
      <c r="F44" s="46"/>
    </row>
    <row r="45" spans="1:6" ht="16.5" thickBot="1" x14ac:dyDescent="0.3">
      <c r="A45" s="2" t="s">
        <v>39</v>
      </c>
      <c r="E45" s="51">
        <v>14540079.16</v>
      </c>
      <c r="F45" s="46"/>
    </row>
    <row r="46" spans="1:6" ht="16.5" thickTop="1" x14ac:dyDescent="0.25">
      <c r="E46" s="52"/>
      <c r="F46" s="46"/>
    </row>
    <row r="47" spans="1:6" x14ac:dyDescent="0.25">
      <c r="A47" s="2" t="s">
        <v>40</v>
      </c>
      <c r="D47" s="53"/>
      <c r="E47" s="54"/>
      <c r="F47" s="46"/>
    </row>
    <row r="48" spans="1:6" x14ac:dyDescent="0.25">
      <c r="D48" s="55" t="s">
        <v>41</v>
      </c>
      <c r="E48" s="55" t="s">
        <v>42</v>
      </c>
      <c r="F48" s="46"/>
    </row>
    <row r="49" spans="1:6" x14ac:dyDescent="0.25">
      <c r="A49" s="40" t="s">
        <v>43</v>
      </c>
      <c r="D49" s="56">
        <v>30682</v>
      </c>
      <c r="E49" s="50">
        <v>132905823.31999999</v>
      </c>
      <c r="F49" s="46"/>
    </row>
    <row r="50" spans="1:6" x14ac:dyDescent="0.25">
      <c r="A50" s="40" t="s">
        <v>44</v>
      </c>
      <c r="D50" s="57"/>
      <c r="E50" s="47">
        <v>14106156.950000003</v>
      </c>
      <c r="F50" s="46"/>
    </row>
    <row r="51" spans="1:6" x14ac:dyDescent="0.25">
      <c r="A51" s="40"/>
      <c r="D51" s="58">
        <v>29680</v>
      </c>
      <c r="E51" s="59">
        <v>118799666.36999999</v>
      </c>
      <c r="F51" s="46"/>
    </row>
    <row r="52" spans="1:6" x14ac:dyDescent="0.25">
      <c r="F52" s="46"/>
    </row>
    <row r="53" spans="1:6" x14ac:dyDescent="0.25">
      <c r="A53" s="2" t="s">
        <v>45</v>
      </c>
      <c r="E53" s="53"/>
      <c r="F53" s="46"/>
    </row>
    <row r="54" spans="1:6" x14ac:dyDescent="0.25">
      <c r="F54" s="46"/>
    </row>
    <row r="55" spans="1:6" x14ac:dyDescent="0.25">
      <c r="A55" s="40" t="s">
        <v>39</v>
      </c>
      <c r="E55" s="60">
        <v>14540079.16</v>
      </c>
      <c r="F55" s="46"/>
    </row>
    <row r="56" spans="1:6" x14ac:dyDescent="0.25">
      <c r="A56" s="40" t="s">
        <v>46</v>
      </c>
      <c r="E56" s="60">
        <v>0</v>
      </c>
      <c r="F56" s="46"/>
    </row>
    <row r="57" spans="1:6" x14ac:dyDescent="0.25">
      <c r="A57" s="40" t="s">
        <v>47</v>
      </c>
      <c r="E57" s="61">
        <v>14540079.16</v>
      </c>
      <c r="F57" s="46"/>
    </row>
    <row r="58" spans="1:6" x14ac:dyDescent="0.25">
      <c r="F58" s="46"/>
    </row>
    <row r="59" spans="1:6" x14ac:dyDescent="0.25">
      <c r="A59" s="40" t="s">
        <v>48</v>
      </c>
      <c r="E59" s="37">
        <v>0</v>
      </c>
      <c r="F59" s="46"/>
    </row>
    <row r="60" spans="1:6" x14ac:dyDescent="0.25">
      <c r="F60" s="46"/>
    </row>
    <row r="61" spans="1:6" x14ac:dyDescent="0.25">
      <c r="A61" s="40" t="s">
        <v>49</v>
      </c>
      <c r="F61" s="46"/>
    </row>
    <row r="62" spans="1:6" x14ac:dyDescent="0.25">
      <c r="A62" s="44" t="s">
        <v>50</v>
      </c>
      <c r="E62" s="60">
        <v>111499.847975</v>
      </c>
      <c r="F62" s="46"/>
    </row>
    <row r="63" spans="1:6" x14ac:dyDescent="0.25">
      <c r="A63" s="44" t="s">
        <v>51</v>
      </c>
      <c r="E63" s="60">
        <v>111499.847975</v>
      </c>
      <c r="F63" s="46"/>
    </row>
    <row r="64" spans="1:6" x14ac:dyDescent="0.25">
      <c r="A64" s="44" t="s">
        <v>52</v>
      </c>
      <c r="E64" s="61">
        <v>0</v>
      </c>
      <c r="F64" s="46"/>
    </row>
    <row r="65" spans="1:6" x14ac:dyDescent="0.25">
      <c r="F65" s="46"/>
    </row>
    <row r="66" spans="1:6" x14ac:dyDescent="0.25">
      <c r="A66" s="40" t="s">
        <v>53</v>
      </c>
      <c r="F66" s="46"/>
    </row>
    <row r="67" spans="1:6" x14ac:dyDescent="0.25">
      <c r="A67" s="44" t="s">
        <v>54</v>
      </c>
      <c r="F67" s="46"/>
    </row>
    <row r="68" spans="1:6" x14ac:dyDescent="0.25">
      <c r="A68" s="62" t="s">
        <v>55</v>
      </c>
      <c r="E68" s="60">
        <v>0</v>
      </c>
      <c r="F68" s="46"/>
    </row>
    <row r="69" spans="1:6" x14ac:dyDescent="0.25">
      <c r="A69" s="62" t="s">
        <v>56</v>
      </c>
      <c r="E69" s="60">
        <v>0</v>
      </c>
      <c r="F69" s="46"/>
    </row>
    <row r="70" spans="1:6" x14ac:dyDescent="0.25">
      <c r="A70" s="62" t="s">
        <v>57</v>
      </c>
      <c r="E70" s="60">
        <v>0</v>
      </c>
      <c r="F70" s="46"/>
    </row>
    <row r="71" spans="1:6" x14ac:dyDescent="0.25">
      <c r="A71" s="62"/>
      <c r="E71" s="60"/>
      <c r="F71" s="46"/>
    </row>
    <row r="72" spans="1:6" x14ac:dyDescent="0.25">
      <c r="A72" s="62" t="s">
        <v>58</v>
      </c>
      <c r="E72" s="60">
        <v>0</v>
      </c>
      <c r="F72" s="46"/>
    </row>
    <row r="73" spans="1:6" x14ac:dyDescent="0.25">
      <c r="A73" s="62" t="s">
        <v>59</v>
      </c>
      <c r="E73" s="60">
        <v>0</v>
      </c>
      <c r="F73" s="46"/>
    </row>
    <row r="74" spans="1:6" x14ac:dyDescent="0.25">
      <c r="F74" s="46"/>
    </row>
    <row r="75" spans="1:6" x14ac:dyDescent="0.25">
      <c r="A75" s="44" t="s">
        <v>60</v>
      </c>
      <c r="F75" s="46"/>
    </row>
    <row r="76" spans="1:6" x14ac:dyDescent="0.25">
      <c r="A76" s="62" t="s">
        <v>61</v>
      </c>
      <c r="E76" s="60">
        <v>0</v>
      </c>
      <c r="F76" s="46"/>
    </row>
    <row r="77" spans="1:6" x14ac:dyDescent="0.25">
      <c r="A77" s="62" t="s">
        <v>62</v>
      </c>
      <c r="E77" s="60">
        <v>0</v>
      </c>
      <c r="F77" s="46"/>
    </row>
    <row r="78" spans="1:6" x14ac:dyDescent="0.25">
      <c r="A78" s="62" t="s">
        <v>63</v>
      </c>
      <c r="E78" s="60">
        <v>0</v>
      </c>
      <c r="F78" s="46"/>
    </row>
    <row r="79" spans="1:6" x14ac:dyDescent="0.25">
      <c r="A79" s="62"/>
      <c r="E79" s="60"/>
      <c r="F79" s="46"/>
    </row>
    <row r="80" spans="1:6" x14ac:dyDescent="0.25">
      <c r="A80" s="62" t="s">
        <v>64</v>
      </c>
      <c r="E80" s="60">
        <v>0</v>
      </c>
      <c r="F80" s="46"/>
    </row>
    <row r="81" spans="1:6" x14ac:dyDescent="0.25">
      <c r="A81" s="62" t="s">
        <v>65</v>
      </c>
      <c r="E81" s="60">
        <v>0</v>
      </c>
      <c r="F81" s="46"/>
    </row>
    <row r="82" spans="1:6" x14ac:dyDescent="0.25">
      <c r="A82" s="62"/>
      <c r="F82" s="46"/>
    </row>
    <row r="83" spans="1:6" x14ac:dyDescent="0.25">
      <c r="A83" s="44" t="s">
        <v>66</v>
      </c>
      <c r="F83" s="46"/>
    </row>
    <row r="84" spans="1:6" x14ac:dyDescent="0.25">
      <c r="A84" s="62" t="s">
        <v>67</v>
      </c>
      <c r="E84" s="60">
        <v>0</v>
      </c>
      <c r="F84" s="46"/>
    </row>
    <row r="85" spans="1:6" x14ac:dyDescent="0.25">
      <c r="A85" s="62" t="s">
        <v>68</v>
      </c>
      <c r="E85" s="60">
        <v>0</v>
      </c>
      <c r="F85" s="46"/>
    </row>
    <row r="86" spans="1:6" x14ac:dyDescent="0.25">
      <c r="A86" s="62" t="s">
        <v>69</v>
      </c>
      <c r="E86" s="60">
        <v>0</v>
      </c>
      <c r="F86" s="46"/>
    </row>
    <row r="87" spans="1:6" x14ac:dyDescent="0.25">
      <c r="A87" s="62"/>
      <c r="E87" s="60"/>
      <c r="F87" s="46"/>
    </row>
    <row r="88" spans="1:6" x14ac:dyDescent="0.25">
      <c r="A88" s="62" t="s">
        <v>70</v>
      </c>
      <c r="E88" s="60">
        <v>0</v>
      </c>
      <c r="F88" s="46"/>
    </row>
    <row r="89" spans="1:6" x14ac:dyDescent="0.25">
      <c r="A89" s="62" t="s">
        <v>71</v>
      </c>
      <c r="E89" s="60">
        <v>0</v>
      </c>
      <c r="F89" s="46"/>
    </row>
    <row r="90" spans="1:6" x14ac:dyDescent="0.25">
      <c r="F90" s="46"/>
    </row>
    <row r="91" spans="1:6" x14ac:dyDescent="0.25">
      <c r="A91" s="44" t="s">
        <v>72</v>
      </c>
      <c r="F91" s="46"/>
    </row>
    <row r="92" spans="1:6" x14ac:dyDescent="0.25">
      <c r="A92" s="62" t="s">
        <v>73</v>
      </c>
      <c r="E92" s="60">
        <v>0</v>
      </c>
      <c r="F92" s="46"/>
    </row>
    <row r="93" spans="1:6" x14ac:dyDescent="0.25">
      <c r="A93" s="62" t="s">
        <v>74</v>
      </c>
      <c r="E93" s="60">
        <v>0</v>
      </c>
      <c r="F93" s="46"/>
    </row>
    <row r="94" spans="1:6" x14ac:dyDescent="0.25">
      <c r="A94" s="62" t="s">
        <v>75</v>
      </c>
      <c r="E94" s="60">
        <v>57257.31</v>
      </c>
      <c r="F94" s="46"/>
    </row>
    <row r="95" spans="1:6" x14ac:dyDescent="0.25">
      <c r="A95" s="62"/>
      <c r="E95" s="60"/>
      <c r="F95" s="46"/>
    </row>
    <row r="96" spans="1:6" x14ac:dyDescent="0.25">
      <c r="A96" s="62" t="s">
        <v>76</v>
      </c>
      <c r="E96" s="60">
        <v>57257.31</v>
      </c>
      <c r="F96" s="46"/>
    </row>
    <row r="97" spans="1:6" x14ac:dyDescent="0.25">
      <c r="A97" s="62" t="s">
        <v>77</v>
      </c>
      <c r="E97" s="60">
        <v>0</v>
      </c>
      <c r="F97" s="46"/>
    </row>
    <row r="98" spans="1:6" x14ac:dyDescent="0.25">
      <c r="A98" s="62"/>
      <c r="E98" s="37"/>
      <c r="F98" s="46"/>
    </row>
    <row r="99" spans="1:6" x14ac:dyDescent="0.25">
      <c r="A99" s="44" t="s">
        <v>78</v>
      </c>
      <c r="F99" s="46"/>
    </row>
    <row r="100" spans="1:6" x14ac:dyDescent="0.25">
      <c r="A100" s="62" t="s">
        <v>79</v>
      </c>
      <c r="E100" s="61">
        <v>57257.31</v>
      </c>
      <c r="F100" s="46"/>
    </row>
    <row r="101" spans="1:6" x14ac:dyDescent="0.25">
      <c r="A101" s="62" t="s">
        <v>80</v>
      </c>
      <c r="E101" s="61">
        <v>57257.31</v>
      </c>
      <c r="F101" s="46"/>
    </row>
    <row r="102" spans="1:6" x14ac:dyDescent="0.25">
      <c r="A102" s="62" t="s">
        <v>81</v>
      </c>
      <c r="E102" s="61">
        <v>0</v>
      </c>
      <c r="F102" s="46"/>
    </row>
    <row r="103" spans="1:6" x14ac:dyDescent="0.25">
      <c r="A103" s="62" t="s">
        <v>82</v>
      </c>
      <c r="E103" s="61">
        <v>0</v>
      </c>
      <c r="F103" s="46"/>
    </row>
    <row r="104" spans="1:6" x14ac:dyDescent="0.25">
      <c r="F104" s="46"/>
    </row>
    <row r="105" spans="1:6" x14ac:dyDescent="0.25">
      <c r="A105" s="40" t="s">
        <v>83</v>
      </c>
      <c r="E105" s="63">
        <v>14371322.002025001</v>
      </c>
      <c r="F105" s="46"/>
    </row>
    <row r="106" spans="1:6" x14ac:dyDescent="0.25">
      <c r="A106" s="44"/>
      <c r="F106" s="46"/>
    </row>
    <row r="107" spans="1:6" x14ac:dyDescent="0.25">
      <c r="A107" s="40" t="s">
        <v>84</v>
      </c>
      <c r="E107" s="64">
        <v>14106156.950000003</v>
      </c>
      <c r="F107" s="46"/>
    </row>
    <row r="108" spans="1:6" x14ac:dyDescent="0.25">
      <c r="A108" s="40"/>
      <c r="F108" s="46"/>
    </row>
    <row r="109" spans="1:6" x14ac:dyDescent="0.25">
      <c r="A109" s="44" t="s">
        <v>85</v>
      </c>
      <c r="E109" s="60">
        <v>0</v>
      </c>
      <c r="F109" s="46"/>
    </row>
    <row r="110" spans="1:6" x14ac:dyDescent="0.25">
      <c r="A110" s="44" t="s">
        <v>86</v>
      </c>
      <c r="E110" s="65">
        <v>14106156.950000003</v>
      </c>
      <c r="F110" s="46"/>
    </row>
    <row r="111" spans="1:6" x14ac:dyDescent="0.25">
      <c r="A111" s="44" t="s">
        <v>87</v>
      </c>
      <c r="E111" s="61">
        <v>0</v>
      </c>
      <c r="F111" s="46"/>
    </row>
    <row r="112" spans="1:6" x14ac:dyDescent="0.25">
      <c r="A112" s="44"/>
      <c r="E112" s="63"/>
      <c r="F112" s="46"/>
    </row>
    <row r="113" spans="1:6" x14ac:dyDescent="0.25">
      <c r="A113" s="40" t="s">
        <v>88</v>
      </c>
      <c r="E113" s="61">
        <v>0</v>
      </c>
      <c r="F113" s="46"/>
    </row>
    <row r="114" spans="1:6" x14ac:dyDescent="0.25">
      <c r="A114" s="40"/>
      <c r="E114" s="66"/>
      <c r="F114" s="46"/>
    </row>
    <row r="115" spans="1:6" x14ac:dyDescent="0.25">
      <c r="A115" s="44" t="s">
        <v>89</v>
      </c>
      <c r="E115" s="60">
        <v>0</v>
      </c>
      <c r="F115" s="46"/>
    </row>
    <row r="116" spans="1:6" x14ac:dyDescent="0.25">
      <c r="A116" s="44" t="s">
        <v>90</v>
      </c>
      <c r="E116" s="61">
        <v>0</v>
      </c>
      <c r="F116" s="46"/>
    </row>
    <row r="117" spans="1:6" x14ac:dyDescent="0.25">
      <c r="A117" s="44" t="s">
        <v>91</v>
      </c>
      <c r="E117" s="61">
        <v>0</v>
      </c>
      <c r="F117" s="46"/>
    </row>
    <row r="118" spans="1:6" x14ac:dyDescent="0.25">
      <c r="A118" s="44"/>
      <c r="E118" s="63"/>
      <c r="F118" s="46"/>
    </row>
    <row r="119" spans="1:6" x14ac:dyDescent="0.25">
      <c r="A119" s="40" t="s">
        <v>92</v>
      </c>
      <c r="E119" s="61">
        <v>265165.05202499777</v>
      </c>
      <c r="F119" s="46"/>
    </row>
    <row r="120" spans="1:6" x14ac:dyDescent="0.25">
      <c r="A120" s="44" t="s">
        <v>93</v>
      </c>
      <c r="E120" s="60">
        <v>0</v>
      </c>
      <c r="F120" s="46"/>
    </row>
    <row r="121" spans="1:6" x14ac:dyDescent="0.25">
      <c r="A121" s="40" t="s">
        <v>94</v>
      </c>
      <c r="E121" s="61">
        <v>265165.05202499777</v>
      </c>
      <c r="F121" s="46"/>
    </row>
    <row r="122" spans="1:6" x14ac:dyDescent="0.25">
      <c r="F122" s="46"/>
    </row>
    <row r="123" spans="1:6" x14ac:dyDescent="0.25">
      <c r="A123" s="2" t="s">
        <v>95</v>
      </c>
      <c r="F123" s="46"/>
    </row>
    <row r="124" spans="1:6" x14ac:dyDescent="0.25">
      <c r="F124" s="46"/>
    </row>
    <row r="125" spans="1:6" x14ac:dyDescent="0.25">
      <c r="A125" s="40" t="s">
        <v>96</v>
      </c>
      <c r="E125" s="60">
        <v>0</v>
      </c>
      <c r="F125" s="46"/>
    </row>
    <row r="126" spans="1:6" x14ac:dyDescent="0.25">
      <c r="A126" s="40" t="s">
        <v>97</v>
      </c>
      <c r="E126" s="67">
        <v>0</v>
      </c>
      <c r="F126" s="46"/>
    </row>
    <row r="127" spans="1:6" x14ac:dyDescent="0.25">
      <c r="A127" s="40" t="s">
        <v>98</v>
      </c>
      <c r="E127" s="61">
        <v>0</v>
      </c>
      <c r="F127" s="46"/>
    </row>
    <row r="128" spans="1:6" x14ac:dyDescent="0.25">
      <c r="A128" s="40"/>
      <c r="E128" s="63"/>
      <c r="F128" s="46"/>
    </row>
    <row r="129" spans="1:6" x14ac:dyDescent="0.25">
      <c r="A129" s="40"/>
      <c r="E129" s="63"/>
      <c r="F129" s="46"/>
    </row>
    <row r="130" spans="1:6" x14ac:dyDescent="0.25">
      <c r="F130" s="46"/>
    </row>
    <row r="131" spans="1:6" x14ac:dyDescent="0.25">
      <c r="A131" s="2" t="s">
        <v>99</v>
      </c>
      <c r="F131" s="46"/>
    </row>
    <row r="132" spans="1:6" x14ac:dyDescent="0.25">
      <c r="F132" s="46"/>
    </row>
    <row r="133" spans="1:6" x14ac:dyDescent="0.25">
      <c r="A133" s="40" t="s">
        <v>100</v>
      </c>
      <c r="E133" s="61">
        <v>4012277.61</v>
      </c>
      <c r="F133" s="46"/>
    </row>
    <row r="134" spans="1:6" x14ac:dyDescent="0.25">
      <c r="A134" s="40" t="s">
        <v>101</v>
      </c>
      <c r="E134" s="61">
        <v>4012277.61</v>
      </c>
      <c r="F134" s="68"/>
    </row>
    <row r="135" spans="1:6" x14ac:dyDescent="0.25">
      <c r="A135" s="40" t="s">
        <v>102</v>
      </c>
      <c r="E135" s="60">
        <v>4012277.61</v>
      </c>
      <c r="F135" s="46"/>
    </row>
    <row r="136" spans="1:6" x14ac:dyDescent="0.25">
      <c r="A136" s="69" t="s">
        <v>103</v>
      </c>
      <c r="B136" s="69"/>
      <c r="C136" s="69"/>
      <c r="D136" s="69"/>
      <c r="E136" s="60">
        <v>0</v>
      </c>
    </row>
    <row r="137" spans="1:6" x14ac:dyDescent="0.25">
      <c r="A137" s="40" t="s">
        <v>104</v>
      </c>
      <c r="E137" s="61">
        <v>4012277.61</v>
      </c>
      <c r="F137" s="46"/>
    </row>
    <row r="138" spans="1:6" x14ac:dyDescent="0.25">
      <c r="F138" s="46"/>
    </row>
    <row r="139" spans="1:6" x14ac:dyDescent="0.25">
      <c r="A139" s="40" t="s">
        <v>105</v>
      </c>
      <c r="D139" s="70"/>
      <c r="E139" s="63">
        <v>4012277.61</v>
      </c>
      <c r="F139" s="46"/>
    </row>
    <row r="140" spans="1:6" x14ac:dyDescent="0.25">
      <c r="F140" s="46"/>
    </row>
    <row r="141" spans="1:6" x14ac:dyDescent="0.25">
      <c r="A141" s="2" t="s">
        <v>106</v>
      </c>
      <c r="F141" s="46"/>
    </row>
    <row r="142" spans="1:6" x14ac:dyDescent="0.25">
      <c r="F142" s="46"/>
    </row>
    <row r="143" spans="1:6" x14ac:dyDescent="0.25">
      <c r="A143" s="40" t="s">
        <v>107</v>
      </c>
      <c r="E143" s="71">
        <v>2.7165390800000001E-2</v>
      </c>
      <c r="F143" s="46"/>
    </row>
    <row r="144" spans="1:6" x14ac:dyDescent="0.25">
      <c r="A144" s="40" t="s">
        <v>108</v>
      </c>
      <c r="E144" s="72">
        <v>13.921607</v>
      </c>
      <c r="F144" s="46"/>
    </row>
    <row r="145" spans="1:6" x14ac:dyDescent="0.25">
      <c r="F145" s="46"/>
    </row>
    <row r="146" spans="1:6" x14ac:dyDescent="0.25">
      <c r="A146" s="40" t="s">
        <v>110</v>
      </c>
      <c r="E146" s="61">
        <v>115494.86</v>
      </c>
      <c r="F146" s="46"/>
    </row>
    <row r="147" spans="1:6" x14ac:dyDescent="0.25">
      <c r="A147" s="40" t="s">
        <v>109</v>
      </c>
      <c r="E147" s="61">
        <v>126521.43</v>
      </c>
      <c r="F147" s="74"/>
    </row>
    <row r="148" spans="1:6" x14ac:dyDescent="0.25">
      <c r="A148" s="40" t="s">
        <v>112</v>
      </c>
      <c r="E148" s="61">
        <v>133799817.56999999</v>
      </c>
      <c r="F148" s="74"/>
    </row>
    <row r="149" spans="1:6" x14ac:dyDescent="0.25">
      <c r="F149" s="74"/>
    </row>
    <row r="150" spans="1:6" x14ac:dyDescent="0.25">
      <c r="A150" s="40" t="s">
        <v>113</v>
      </c>
      <c r="E150" s="75">
        <v>-8.0000000000000004E-4</v>
      </c>
      <c r="F150" s="74"/>
    </row>
    <row r="151" spans="1:6" x14ac:dyDescent="0.25">
      <c r="A151" s="40" t="s">
        <v>114</v>
      </c>
      <c r="E151" s="75">
        <v>-3.5271323000000002E-3</v>
      </c>
      <c r="F151" s="74"/>
    </row>
    <row r="152" spans="1:6" x14ac:dyDescent="0.25">
      <c r="A152" s="40" t="s">
        <v>115</v>
      </c>
      <c r="E152" s="75">
        <v>-1.01796019E-2</v>
      </c>
      <c r="F152" s="74"/>
    </row>
    <row r="153" spans="1:6" x14ac:dyDescent="0.25">
      <c r="A153" s="40" t="s">
        <v>116</v>
      </c>
      <c r="E153" s="75">
        <v>9.8893139320443925E-4</v>
      </c>
      <c r="F153" s="46"/>
    </row>
    <row r="154" spans="1:6" x14ac:dyDescent="0.25">
      <c r="A154" s="40" t="s">
        <v>117</v>
      </c>
      <c r="E154" s="71">
        <v>-3.37945070169889E-3</v>
      </c>
      <c r="F154" s="46"/>
    </row>
    <row r="155" spans="1:6" x14ac:dyDescent="0.25">
      <c r="A155" s="40"/>
      <c r="F155" s="46"/>
    </row>
    <row r="156" spans="1:6" x14ac:dyDescent="0.25">
      <c r="A156" s="40" t="s">
        <v>118</v>
      </c>
      <c r="E156" s="63">
        <v>7840175.9499999993</v>
      </c>
      <c r="F156" s="46"/>
    </row>
    <row r="157" spans="1:6" x14ac:dyDescent="0.25">
      <c r="A157" s="40"/>
      <c r="F157" s="46"/>
    </row>
    <row r="158" spans="1:6" ht="30.75" x14ac:dyDescent="0.25">
      <c r="A158" s="40" t="s">
        <v>119</v>
      </c>
      <c r="D158" s="55" t="s">
        <v>42</v>
      </c>
      <c r="E158" s="55" t="s">
        <v>41</v>
      </c>
      <c r="F158" s="77" t="s">
        <v>120</v>
      </c>
    </row>
    <row r="159" spans="1:6" x14ac:dyDescent="0.25">
      <c r="A159" s="44" t="s">
        <v>121</v>
      </c>
      <c r="D159" s="60">
        <v>1868815.34</v>
      </c>
      <c r="E159" s="78">
        <v>331</v>
      </c>
      <c r="F159" s="79">
        <v>1.563309428224036E-2</v>
      </c>
    </row>
    <row r="160" spans="1:6" x14ac:dyDescent="0.25">
      <c r="A160" s="44" t="s">
        <v>122</v>
      </c>
      <c r="D160" s="60">
        <v>580293.09</v>
      </c>
      <c r="E160" s="78">
        <v>96</v>
      </c>
      <c r="F160" s="79">
        <v>4.854292659703119E-3</v>
      </c>
    </row>
    <row r="161" spans="1:6" x14ac:dyDescent="0.25">
      <c r="A161" s="44" t="s">
        <v>123</v>
      </c>
      <c r="D161" s="60">
        <v>90293.57</v>
      </c>
      <c r="E161" s="78">
        <v>17</v>
      </c>
      <c r="F161" s="79">
        <v>7.5532764670589107E-4</v>
      </c>
    </row>
    <row r="162" spans="1:6" x14ac:dyDescent="0.25">
      <c r="A162" s="44" t="s">
        <v>124</v>
      </c>
      <c r="D162" s="80">
        <v>0</v>
      </c>
      <c r="E162" s="81">
        <v>0</v>
      </c>
      <c r="F162" s="82">
        <v>0</v>
      </c>
    </row>
    <row r="163" spans="1:6" x14ac:dyDescent="0.25">
      <c r="A163" s="40" t="s">
        <v>125</v>
      </c>
      <c r="D163" s="60">
        <v>2539402</v>
      </c>
      <c r="E163" s="78">
        <v>444</v>
      </c>
      <c r="F163" s="79">
        <v>2.1242714588649368E-2</v>
      </c>
    </row>
    <row r="164" spans="1:6" x14ac:dyDescent="0.25">
      <c r="D164" s="75"/>
      <c r="E164" s="75"/>
      <c r="F164" s="83"/>
    </row>
    <row r="165" spans="1:6" x14ac:dyDescent="0.25">
      <c r="A165" s="40" t="s">
        <v>126</v>
      </c>
      <c r="D165" s="84"/>
      <c r="E165" s="84"/>
      <c r="F165" s="74"/>
    </row>
    <row r="166" spans="1:6" x14ac:dyDescent="0.25">
      <c r="A166" s="40" t="s">
        <v>127</v>
      </c>
      <c r="D166" s="75">
        <v>4.0000000000000001E-3</v>
      </c>
      <c r="E166" s="75">
        <v>2.7000000000000001E-3</v>
      </c>
      <c r="F166" s="74"/>
    </row>
    <row r="167" spans="1:6" x14ac:dyDescent="0.25">
      <c r="A167" s="40" t="s">
        <v>128</v>
      </c>
      <c r="D167" s="75">
        <v>4.7999999999999996E-3</v>
      </c>
      <c r="E167" s="75">
        <v>3.2417460999999998E-3</v>
      </c>
      <c r="F167" s="74"/>
    </row>
    <row r="168" spans="1:6" x14ac:dyDescent="0.25">
      <c r="A168" s="40" t="s">
        <v>129</v>
      </c>
      <c r="D168" s="75">
        <v>4.7999999999999996E-3</v>
      </c>
      <c r="E168" s="75">
        <v>2.9659083999999999E-3</v>
      </c>
      <c r="F168" s="74"/>
    </row>
    <row r="169" spans="1:6" x14ac:dyDescent="0.25">
      <c r="A169" s="40" t="s">
        <v>130</v>
      </c>
      <c r="D169" s="75">
        <v>5.6096203064090102E-3</v>
      </c>
      <c r="E169" s="75">
        <v>3.8072776280323448E-3</v>
      </c>
      <c r="F169" s="46"/>
    </row>
    <row r="170" spans="1:6" x14ac:dyDescent="0.25">
      <c r="A170" s="40" t="s">
        <v>131</v>
      </c>
      <c r="D170" s="75">
        <v>4.8024050766022515E-3</v>
      </c>
      <c r="E170" s="75">
        <v>3.1787330320080863E-3</v>
      </c>
      <c r="F170" s="46"/>
    </row>
    <row r="171" spans="1:6" x14ac:dyDescent="0.25">
      <c r="F171" s="46"/>
    </row>
    <row r="172" spans="1:6" x14ac:dyDescent="0.25">
      <c r="A172" s="2" t="s">
        <v>132</v>
      </c>
      <c r="F172" s="46"/>
    </row>
    <row r="173" spans="1:6" x14ac:dyDescent="0.25">
      <c r="F173" s="46"/>
    </row>
    <row r="174" spans="1:6" x14ac:dyDescent="0.25">
      <c r="A174" s="40" t="s">
        <v>133</v>
      </c>
      <c r="F174" s="46"/>
    </row>
    <row r="175" spans="1:6" x14ac:dyDescent="0.25">
      <c r="A175" s="40" t="s">
        <v>134</v>
      </c>
      <c r="E175" s="48"/>
      <c r="F175" s="46"/>
    </row>
    <row r="176" spans="1:6" x14ac:dyDescent="0.25">
      <c r="A176" s="40" t="s">
        <v>135</v>
      </c>
      <c r="E176" s="85" t="s">
        <v>136</v>
      </c>
      <c r="F176" s="46"/>
    </row>
    <row r="177" spans="1:6" x14ac:dyDescent="0.25">
      <c r="A177" s="40"/>
      <c r="E177" s="85"/>
      <c r="F177" s="46"/>
    </row>
    <row r="178" spans="1:6" x14ac:dyDescent="0.25">
      <c r="A178" s="40" t="s">
        <v>137</v>
      </c>
      <c r="E178" s="66"/>
      <c r="F178" s="46"/>
    </row>
    <row r="179" spans="1:6" x14ac:dyDescent="0.25">
      <c r="A179" s="40" t="s">
        <v>138</v>
      </c>
      <c r="E179" s="66"/>
      <c r="F179" s="46"/>
    </row>
    <row r="180" spans="1:6" x14ac:dyDescent="0.25">
      <c r="A180" s="40" t="s">
        <v>139</v>
      </c>
      <c r="E180" s="85"/>
      <c r="F180" s="46"/>
    </row>
    <row r="181" spans="1:6" x14ac:dyDescent="0.25">
      <c r="A181" s="40" t="s">
        <v>140</v>
      </c>
      <c r="E181" s="85" t="s">
        <v>136</v>
      </c>
      <c r="F181" s="46"/>
    </row>
    <row r="182" spans="1:6" x14ac:dyDescent="0.25">
      <c r="A182" s="40"/>
      <c r="E182" s="66"/>
      <c r="F182" s="46"/>
    </row>
    <row r="183" spans="1:6" x14ac:dyDescent="0.25">
      <c r="A183" s="40" t="s">
        <v>141</v>
      </c>
      <c r="E183" s="66"/>
      <c r="F183" s="46"/>
    </row>
    <row r="184" spans="1:6" x14ac:dyDescent="0.25">
      <c r="A184" s="40" t="s">
        <v>142</v>
      </c>
      <c r="E184" s="85" t="s">
        <v>136</v>
      </c>
      <c r="F184" s="46"/>
    </row>
    <row r="185" spans="1:6" x14ac:dyDescent="0.25">
      <c r="A185" s="40"/>
      <c r="E185" s="66"/>
      <c r="F185" s="46"/>
    </row>
    <row r="186" spans="1:6" x14ac:dyDescent="0.25">
      <c r="A186" s="40" t="s">
        <v>143</v>
      </c>
      <c r="E186" s="66"/>
      <c r="F186" s="46"/>
    </row>
    <row r="187" spans="1:6" x14ac:dyDescent="0.25">
      <c r="A187" s="40" t="s">
        <v>144</v>
      </c>
      <c r="E187" s="85" t="s">
        <v>136</v>
      </c>
      <c r="F187" s="46"/>
    </row>
    <row r="188" spans="1:6" x14ac:dyDescent="0.25">
      <c r="A188" s="40"/>
      <c r="E188" s="66"/>
      <c r="F188" s="46"/>
    </row>
    <row r="189" spans="1:6" x14ac:dyDescent="0.25">
      <c r="A189" s="40" t="s">
        <v>145</v>
      </c>
      <c r="E189" s="66"/>
      <c r="F189" s="46"/>
    </row>
    <row r="190" spans="1:6" x14ac:dyDescent="0.25">
      <c r="A190" s="40" t="s">
        <v>146</v>
      </c>
      <c r="E190" s="85" t="s">
        <v>136</v>
      </c>
      <c r="F190" s="46"/>
    </row>
    <row r="191" spans="1:6" x14ac:dyDescent="0.25">
      <c r="A191" s="40"/>
      <c r="E191" s="85"/>
      <c r="F191" s="46"/>
    </row>
    <row r="192" spans="1:6" x14ac:dyDescent="0.25">
      <c r="A192" s="40" t="s">
        <v>147</v>
      </c>
      <c r="E192" s="66"/>
    </row>
    <row r="193" spans="1:6" x14ac:dyDescent="0.25">
      <c r="A193" s="40" t="s">
        <v>148</v>
      </c>
      <c r="E193" s="85" t="s">
        <v>136</v>
      </c>
      <c r="F193" s="43"/>
    </row>
    <row r="196" spans="1:6" x14ac:dyDescent="0.25">
      <c r="F196" s="43"/>
    </row>
    <row r="197" spans="1:6" x14ac:dyDescent="0.25">
      <c r="F197" s="43"/>
    </row>
    <row r="198" spans="1:6" x14ac:dyDescent="0.25">
      <c r="F198" s="43"/>
    </row>
    <row r="199" spans="1:6" x14ac:dyDescent="0.25">
      <c r="F199" s="43"/>
    </row>
    <row r="200" spans="1:6" x14ac:dyDescent="0.25">
      <c r="F200" s="43"/>
    </row>
    <row r="201" spans="1:6" x14ac:dyDescent="0.25">
      <c r="F201" s="43"/>
    </row>
    <row r="202" spans="1:6" x14ac:dyDescent="0.25">
      <c r="F202" s="43"/>
    </row>
    <row r="203" spans="1:6" x14ac:dyDescent="0.25">
      <c r="F203" s="43"/>
    </row>
    <row r="204" spans="1:6" x14ac:dyDescent="0.25">
      <c r="F204" s="43"/>
    </row>
    <row r="205" spans="1:6" x14ac:dyDescent="0.25">
      <c r="F205" s="43"/>
    </row>
    <row r="206" spans="1:6" x14ac:dyDescent="0.25">
      <c r="F206" s="43"/>
    </row>
    <row r="207" spans="1:6" x14ac:dyDescent="0.25">
      <c r="F207" s="43"/>
    </row>
    <row r="208" spans="1:6" x14ac:dyDescent="0.25">
      <c r="F208" s="43"/>
    </row>
    <row r="209" spans="6:6" x14ac:dyDescent="0.25">
      <c r="F209" s="43"/>
    </row>
    <row r="210" spans="6:6" x14ac:dyDescent="0.25">
      <c r="F210" s="43"/>
    </row>
    <row r="211" spans="6:6" x14ac:dyDescent="0.25">
      <c r="F211" s="43"/>
    </row>
    <row r="212" spans="6:6" x14ac:dyDescent="0.25">
      <c r="F212" s="43"/>
    </row>
    <row r="213" spans="6:6" x14ac:dyDescent="0.25">
      <c r="F213" s="43"/>
    </row>
    <row r="214" spans="6:6" x14ac:dyDescent="0.25">
      <c r="F214" s="43"/>
    </row>
    <row r="215" spans="6:6" x14ac:dyDescent="0.25">
      <c r="F215" s="43"/>
    </row>
    <row r="216" spans="6:6" x14ac:dyDescent="0.25">
      <c r="F216" s="43"/>
    </row>
    <row r="217" spans="6:6" x14ac:dyDescent="0.25">
      <c r="F217" s="43"/>
    </row>
    <row r="218" spans="6:6" x14ac:dyDescent="0.25">
      <c r="F218" s="43"/>
    </row>
    <row r="219" spans="6:6" x14ac:dyDescent="0.25">
      <c r="F219" s="43"/>
    </row>
    <row r="220" spans="6:6" x14ac:dyDescent="0.25">
      <c r="F220" s="43"/>
    </row>
    <row r="221" spans="6:6" x14ac:dyDescent="0.25">
      <c r="F221" s="43"/>
    </row>
    <row r="222" spans="6:6" x14ac:dyDescent="0.25">
      <c r="F222" s="43"/>
    </row>
    <row r="223" spans="6:6" x14ac:dyDescent="0.25">
      <c r="F223" s="43"/>
    </row>
    <row r="224" spans="6:6" x14ac:dyDescent="0.25">
      <c r="F224" s="43"/>
    </row>
    <row r="225" spans="6:6" x14ac:dyDescent="0.25">
      <c r="F225" s="43"/>
    </row>
    <row r="226" spans="6:6" x14ac:dyDescent="0.25">
      <c r="F226" s="43"/>
    </row>
    <row r="227" spans="6:6" x14ac:dyDescent="0.25">
      <c r="F227" s="43"/>
    </row>
    <row r="228" spans="6:6" x14ac:dyDescent="0.25">
      <c r="F228" s="43"/>
    </row>
    <row r="229" spans="6:6" x14ac:dyDescent="0.25">
      <c r="F229" s="43"/>
    </row>
    <row r="230" spans="6:6" x14ac:dyDescent="0.25">
      <c r="F230" s="43"/>
    </row>
    <row r="231" spans="6:6" x14ac:dyDescent="0.25">
      <c r="F231" s="43"/>
    </row>
    <row r="232" spans="6:6" x14ac:dyDescent="0.25">
      <c r="F232" s="43"/>
    </row>
    <row r="233" spans="6:6" x14ac:dyDescent="0.25">
      <c r="F233" s="43"/>
    </row>
    <row r="234" spans="6:6" x14ac:dyDescent="0.25">
      <c r="F234" s="43"/>
    </row>
    <row r="235" spans="6:6" x14ac:dyDescent="0.25">
      <c r="F235" s="43"/>
    </row>
    <row r="236" spans="6:6" x14ac:dyDescent="0.25">
      <c r="F236" s="43"/>
    </row>
    <row r="237" spans="6:6" x14ac:dyDescent="0.25">
      <c r="F237" s="43"/>
    </row>
    <row r="238" spans="6:6" x14ac:dyDescent="0.25">
      <c r="F238" s="43"/>
    </row>
    <row r="239" spans="6:6" x14ac:dyDescent="0.25">
      <c r="F239" s="43"/>
    </row>
    <row r="240" spans="6:6" x14ac:dyDescent="0.25">
      <c r="F240" s="43"/>
    </row>
    <row r="241" spans="6:6" x14ac:dyDescent="0.25">
      <c r="F241" s="43"/>
    </row>
    <row r="242" spans="6:6" x14ac:dyDescent="0.25">
      <c r="F242" s="43"/>
    </row>
    <row r="243" spans="6:6" x14ac:dyDescent="0.25">
      <c r="F243" s="43"/>
    </row>
    <row r="244" spans="6:6" x14ac:dyDescent="0.25">
      <c r="F244" s="43"/>
    </row>
    <row r="245" spans="6:6" x14ac:dyDescent="0.25">
      <c r="F245" s="43"/>
    </row>
    <row r="246" spans="6:6" x14ac:dyDescent="0.25">
      <c r="F246" s="43"/>
    </row>
    <row r="247" spans="6:6" x14ac:dyDescent="0.25">
      <c r="F247" s="43"/>
    </row>
    <row r="248" spans="6:6" x14ac:dyDescent="0.25">
      <c r="F248" s="43"/>
    </row>
    <row r="249" spans="6:6" x14ac:dyDescent="0.25">
      <c r="F249" s="43"/>
    </row>
    <row r="250" spans="6:6" x14ac:dyDescent="0.25">
      <c r="F250" s="43"/>
    </row>
    <row r="251" spans="6:6" x14ac:dyDescent="0.25">
      <c r="F251" s="43"/>
    </row>
    <row r="252" spans="6:6" x14ac:dyDescent="0.25">
      <c r="F252" s="43"/>
    </row>
    <row r="253" spans="6:6" x14ac:dyDescent="0.25">
      <c r="F253" s="43"/>
    </row>
    <row r="254" spans="6:6" x14ac:dyDescent="0.25">
      <c r="F254" s="43"/>
    </row>
    <row r="255" spans="6:6" x14ac:dyDescent="0.25">
      <c r="F255" s="43"/>
    </row>
    <row r="256" spans="6:6" x14ac:dyDescent="0.25">
      <c r="F256" s="43"/>
    </row>
    <row r="257" spans="6:6" x14ac:dyDescent="0.25">
      <c r="F257" s="43"/>
    </row>
    <row r="258" spans="6:6" x14ac:dyDescent="0.25">
      <c r="F258" s="43"/>
    </row>
    <row r="259" spans="6:6" x14ac:dyDescent="0.25">
      <c r="F259" s="43"/>
    </row>
    <row r="260" spans="6:6" x14ac:dyDescent="0.25">
      <c r="F260" s="43"/>
    </row>
    <row r="261" spans="6:6" x14ac:dyDescent="0.25">
      <c r="F261" s="43"/>
    </row>
    <row r="262" spans="6:6" x14ac:dyDescent="0.25">
      <c r="F262" s="43"/>
    </row>
    <row r="263" spans="6:6" x14ac:dyDescent="0.25">
      <c r="F263" s="43"/>
    </row>
    <row r="264" spans="6:6" x14ac:dyDescent="0.25">
      <c r="F264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workbookViewId="0">
      <selection activeCell="D13" sqref="D12:D13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5.5703125" style="2" customWidth="1"/>
    <col min="4" max="4" width="23.85546875" style="2" customWidth="1"/>
    <col min="5" max="5" width="35.140625" style="2" bestFit="1" customWidth="1"/>
    <col min="6" max="6" width="23.8554687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42308</v>
      </c>
      <c r="C3" s="6" t="s">
        <v>2</v>
      </c>
      <c r="D3" s="2">
        <v>30</v>
      </c>
      <c r="E3" s="2" t="s">
        <v>3</v>
      </c>
      <c r="F3" s="7">
        <v>42278</v>
      </c>
    </row>
    <row r="4" spans="1:6" x14ac:dyDescent="0.25">
      <c r="A4" s="2" t="s">
        <v>4</v>
      </c>
      <c r="B4" s="8">
        <v>42324</v>
      </c>
      <c r="C4" s="6" t="s">
        <v>5</v>
      </c>
      <c r="D4" s="9">
        <v>32</v>
      </c>
      <c r="E4" s="2" t="s">
        <v>6</v>
      </c>
      <c r="F4" s="7">
        <v>42308</v>
      </c>
    </row>
    <row r="5" spans="1:6" x14ac:dyDescent="0.25">
      <c r="C5" s="4"/>
      <c r="E5" s="2" t="s">
        <v>7</v>
      </c>
      <c r="F5" s="7">
        <v>42292</v>
      </c>
    </row>
    <row r="6" spans="1:6" x14ac:dyDescent="0.25">
      <c r="C6" s="4"/>
      <c r="E6" s="2" t="s">
        <v>8</v>
      </c>
      <c r="F6" s="7">
        <v>42324</v>
      </c>
    </row>
    <row r="7" spans="1:6" x14ac:dyDescent="0.25">
      <c r="A7" s="10"/>
      <c r="B7" s="11"/>
      <c r="C7" s="10"/>
      <c r="D7" s="10"/>
      <c r="E7" s="12"/>
      <c r="F7" s="13"/>
    </row>
    <row r="8" spans="1:6" x14ac:dyDescent="0.25">
      <c r="A8" s="10"/>
      <c r="B8" s="10"/>
      <c r="C8" s="10"/>
      <c r="D8" s="10"/>
      <c r="E8" s="12"/>
      <c r="F8" s="13"/>
    </row>
    <row r="9" spans="1:6" x14ac:dyDescent="0.25">
      <c r="A9" s="14"/>
      <c r="B9" s="15" t="s">
        <v>9</v>
      </c>
      <c r="C9" s="15" t="s">
        <v>10</v>
      </c>
      <c r="D9" s="15" t="s">
        <v>11</v>
      </c>
      <c r="E9" s="15" t="s">
        <v>12</v>
      </c>
      <c r="F9" s="16" t="s">
        <v>13</v>
      </c>
    </row>
    <row r="10" spans="1:6" x14ac:dyDescent="0.25">
      <c r="A10" s="14" t="s">
        <v>14</v>
      </c>
      <c r="B10" s="17"/>
      <c r="C10" s="18">
        <v>1654254316.1800001</v>
      </c>
      <c r="D10" s="19">
        <v>149516346.53999999</v>
      </c>
      <c r="E10" s="20">
        <v>133799817.56999999</v>
      </c>
      <c r="F10" s="21">
        <v>8.3368992892773372E-2</v>
      </c>
    </row>
    <row r="11" spans="1:6" x14ac:dyDescent="0.25">
      <c r="A11" s="14" t="s">
        <v>15</v>
      </c>
      <c r="B11" s="17"/>
      <c r="C11" s="22">
        <v>49343270.390000001</v>
      </c>
      <c r="D11" s="19">
        <v>1074619.75</v>
      </c>
      <c r="E11" s="20">
        <v>893994.25</v>
      </c>
      <c r="F11" s="21"/>
    </row>
    <row r="12" spans="1:6" x14ac:dyDescent="0.25">
      <c r="A12" s="14" t="s">
        <v>16</v>
      </c>
      <c r="B12" s="17"/>
      <c r="C12" s="23">
        <v>1604911045.79</v>
      </c>
      <c r="D12" s="19">
        <v>148441726.78999999</v>
      </c>
      <c r="E12" s="20">
        <v>132905823.31999999</v>
      </c>
      <c r="F12" s="21"/>
    </row>
    <row r="13" spans="1:6" x14ac:dyDescent="0.25">
      <c r="A13" s="14" t="s">
        <v>17</v>
      </c>
      <c r="B13" s="10"/>
      <c r="C13" s="24">
        <v>1604911045.79</v>
      </c>
      <c r="D13" s="19">
        <v>148441726.78999999</v>
      </c>
      <c r="E13" s="20">
        <v>132905823.31999999</v>
      </c>
      <c r="F13" s="21">
        <v>8.2811956256789637E-2</v>
      </c>
    </row>
    <row r="14" spans="1:6" x14ac:dyDescent="0.25">
      <c r="A14" s="25" t="s">
        <v>18</v>
      </c>
      <c r="B14" s="26">
        <v>3.5860000000000002E-3</v>
      </c>
      <c r="C14" s="22">
        <v>379000000</v>
      </c>
      <c r="D14" s="19">
        <v>0</v>
      </c>
      <c r="E14" s="20">
        <v>0</v>
      </c>
      <c r="F14" s="21">
        <v>0</v>
      </c>
    </row>
    <row r="15" spans="1:6" x14ac:dyDescent="0.25">
      <c r="A15" s="25" t="s">
        <v>19</v>
      </c>
      <c r="B15" s="26">
        <v>5.4000000000000003E-3</v>
      </c>
      <c r="C15" s="22">
        <v>485000000</v>
      </c>
      <c r="D15" s="19">
        <v>0</v>
      </c>
      <c r="E15" s="20">
        <v>0</v>
      </c>
      <c r="F15" s="21">
        <v>0</v>
      </c>
    </row>
    <row r="16" spans="1:6" x14ac:dyDescent="0.25">
      <c r="A16" s="25" t="s">
        <v>20</v>
      </c>
      <c r="B16" s="26">
        <v>7.3000000000000001E-3</v>
      </c>
      <c r="C16" s="22">
        <v>514000000</v>
      </c>
      <c r="D16" s="19">
        <v>0</v>
      </c>
      <c r="E16" s="20">
        <v>0</v>
      </c>
      <c r="F16" s="21">
        <v>0</v>
      </c>
    </row>
    <row r="17" spans="1:6" x14ac:dyDescent="0.25">
      <c r="A17" s="25" t="s">
        <v>21</v>
      </c>
      <c r="B17" s="26">
        <v>0.01</v>
      </c>
      <c r="C17" s="22">
        <v>162714000</v>
      </c>
      <c r="D17" s="19">
        <v>84244681</v>
      </c>
      <c r="E17" s="20">
        <v>68708777.530000001</v>
      </c>
      <c r="F17" s="21">
        <v>0.4222671529800755</v>
      </c>
    </row>
    <row r="18" spans="1:6" x14ac:dyDescent="0.25">
      <c r="A18" s="25" t="s">
        <v>22</v>
      </c>
      <c r="B18" s="26">
        <v>0</v>
      </c>
      <c r="C18" s="22">
        <v>64197045.789999999</v>
      </c>
      <c r="D18" s="19">
        <v>64197045.789999999</v>
      </c>
      <c r="E18" s="20">
        <v>64197045.789999999</v>
      </c>
      <c r="F18" s="21">
        <v>1</v>
      </c>
    </row>
    <row r="19" spans="1:6" x14ac:dyDescent="0.25">
      <c r="A19" s="25"/>
      <c r="B19" s="27"/>
      <c r="C19" s="28"/>
      <c r="D19" s="28"/>
      <c r="E19" s="28"/>
      <c r="F19" s="29"/>
    </row>
    <row r="20" spans="1:6" x14ac:dyDescent="0.25">
      <c r="A20" s="25"/>
      <c r="B20" s="27"/>
      <c r="C20" s="28"/>
      <c r="D20" s="28"/>
      <c r="E20" s="28"/>
      <c r="F20" s="30"/>
    </row>
    <row r="21" spans="1:6" ht="30.75" x14ac:dyDescent="0.25">
      <c r="A21" s="25"/>
      <c r="B21" s="31" t="s">
        <v>23</v>
      </c>
      <c r="C21" s="32" t="s">
        <v>24</v>
      </c>
      <c r="D21" s="31" t="s">
        <v>25</v>
      </c>
      <c r="E21" s="31" t="s">
        <v>26</v>
      </c>
      <c r="F21" s="30"/>
    </row>
    <row r="22" spans="1:6" x14ac:dyDescent="0.25">
      <c r="A22" s="25" t="s">
        <v>18</v>
      </c>
      <c r="B22" s="19">
        <v>0</v>
      </c>
      <c r="C22" s="19">
        <v>0</v>
      </c>
      <c r="D22" s="33">
        <v>0</v>
      </c>
      <c r="E22" s="34">
        <v>0</v>
      </c>
      <c r="F22" s="30"/>
    </row>
    <row r="23" spans="1:6" x14ac:dyDescent="0.25">
      <c r="A23" s="25" t="s">
        <v>19</v>
      </c>
      <c r="B23" s="19">
        <v>0</v>
      </c>
      <c r="C23" s="19">
        <v>0</v>
      </c>
      <c r="D23" s="33">
        <v>0</v>
      </c>
      <c r="E23" s="34">
        <v>0</v>
      </c>
      <c r="F23" s="30"/>
    </row>
    <row r="24" spans="1:6" x14ac:dyDescent="0.25">
      <c r="A24" s="25" t="s">
        <v>20</v>
      </c>
      <c r="B24" s="19">
        <v>0</v>
      </c>
      <c r="C24" s="19">
        <v>0</v>
      </c>
      <c r="D24" s="33">
        <v>0</v>
      </c>
      <c r="E24" s="34">
        <v>0</v>
      </c>
      <c r="F24" s="30"/>
    </row>
    <row r="25" spans="1:6" x14ac:dyDescent="0.25">
      <c r="A25" s="25" t="s">
        <v>21</v>
      </c>
      <c r="B25" s="19">
        <v>15535903.469999999</v>
      </c>
      <c r="C25" s="19">
        <v>70203.899999999994</v>
      </c>
      <c r="D25" s="33">
        <v>95.479820236734383</v>
      </c>
      <c r="E25" s="34">
        <v>0.43145580589254762</v>
      </c>
      <c r="F25" s="30"/>
    </row>
    <row r="26" spans="1:6" x14ac:dyDescent="0.25">
      <c r="A26" s="25" t="s">
        <v>22</v>
      </c>
      <c r="B26" s="19">
        <v>0</v>
      </c>
      <c r="C26" s="19">
        <v>0</v>
      </c>
      <c r="D26" s="33">
        <v>0</v>
      </c>
      <c r="E26" s="34">
        <v>0</v>
      </c>
      <c r="F26" s="30"/>
    </row>
    <row r="27" spans="1:6" ht="16.5" thickBot="1" x14ac:dyDescent="0.3">
      <c r="A27" s="14" t="s">
        <v>27</v>
      </c>
      <c r="B27" s="35">
        <v>15535903.469999999</v>
      </c>
      <c r="C27" s="35">
        <v>70203.899999999994</v>
      </c>
      <c r="D27" s="36"/>
      <c r="E27" s="28"/>
      <c r="F27" s="30"/>
    </row>
    <row r="28" spans="1:6" x14ac:dyDescent="0.25">
      <c r="B28" s="37"/>
      <c r="C28" s="37"/>
      <c r="D28" s="38"/>
      <c r="E28" s="37"/>
      <c r="F28" s="39"/>
    </row>
    <row r="29" spans="1:6" x14ac:dyDescent="0.25">
      <c r="A29" s="40"/>
      <c r="B29" s="41"/>
      <c r="C29" s="37"/>
      <c r="D29" s="37"/>
      <c r="E29" s="37"/>
      <c r="F29" s="39"/>
    </row>
    <row r="30" spans="1:6" x14ac:dyDescent="0.25">
      <c r="A30" s="2" t="s">
        <v>28</v>
      </c>
      <c r="E30" s="42"/>
    </row>
    <row r="31" spans="1:6" x14ac:dyDescent="0.25">
      <c r="E31" s="42"/>
      <c r="F31" s="43"/>
    </row>
    <row r="32" spans="1:6" x14ac:dyDescent="0.25">
      <c r="A32" s="40" t="s">
        <v>29</v>
      </c>
      <c r="F32" s="43"/>
    </row>
    <row r="33" spans="1:6" x14ac:dyDescent="0.25">
      <c r="A33" s="44" t="s">
        <v>30</v>
      </c>
      <c r="E33" s="45">
        <v>334564.09000000003</v>
      </c>
      <c r="F33" s="46"/>
    </row>
    <row r="34" spans="1:6" x14ac:dyDescent="0.25">
      <c r="A34" s="44" t="s">
        <v>31</v>
      </c>
      <c r="E34" s="47">
        <v>0</v>
      </c>
      <c r="F34" s="46"/>
    </row>
    <row r="35" spans="1:6" x14ac:dyDescent="0.25">
      <c r="A35" s="40" t="s">
        <v>32</v>
      </c>
      <c r="E35" s="45">
        <v>334564.09000000003</v>
      </c>
      <c r="F35" s="46"/>
    </row>
    <row r="36" spans="1:6" x14ac:dyDescent="0.25">
      <c r="E36" s="48"/>
      <c r="F36" s="46"/>
    </row>
    <row r="37" spans="1:6" x14ac:dyDescent="0.25">
      <c r="A37" s="40" t="s">
        <v>33</v>
      </c>
      <c r="E37" s="48"/>
      <c r="F37" s="46"/>
    </row>
    <row r="38" spans="1:6" x14ac:dyDescent="0.25">
      <c r="A38" s="44" t="s">
        <v>34</v>
      </c>
      <c r="E38" s="45">
        <v>15645839.140000001</v>
      </c>
      <c r="F38" s="46"/>
    </row>
    <row r="39" spans="1:6" x14ac:dyDescent="0.25">
      <c r="A39" s="44" t="s">
        <v>35</v>
      </c>
      <c r="E39" s="47">
        <v>0</v>
      </c>
      <c r="F39" s="46"/>
    </row>
    <row r="40" spans="1:6" x14ac:dyDescent="0.25">
      <c r="A40" s="40" t="s">
        <v>36</v>
      </c>
      <c r="E40" s="45">
        <v>15645839.140000001</v>
      </c>
      <c r="F40" s="46"/>
    </row>
    <row r="41" spans="1:6" x14ac:dyDescent="0.25">
      <c r="A41" s="44"/>
      <c r="E41" s="49"/>
      <c r="F41" s="46"/>
    </row>
    <row r="42" spans="1:6" x14ac:dyDescent="0.25">
      <c r="A42" s="40" t="s">
        <v>37</v>
      </c>
      <c r="E42" s="45">
        <v>197524.57</v>
      </c>
      <c r="F42" s="46"/>
    </row>
    <row r="43" spans="1:6" x14ac:dyDescent="0.25">
      <c r="A43" s="40" t="s">
        <v>38</v>
      </c>
      <c r="E43" s="45">
        <v>0</v>
      </c>
      <c r="F43" s="46"/>
    </row>
    <row r="44" spans="1:6" x14ac:dyDescent="0.25">
      <c r="A44" s="40"/>
      <c r="E44" s="50"/>
      <c r="F44" s="46"/>
    </row>
    <row r="45" spans="1:6" ht="16.5" thickBot="1" x14ac:dyDescent="0.3">
      <c r="A45" s="2" t="s">
        <v>39</v>
      </c>
      <c r="E45" s="51">
        <v>16177927.800000001</v>
      </c>
      <c r="F45" s="46"/>
    </row>
    <row r="46" spans="1:6" ht="16.5" thickTop="1" x14ac:dyDescent="0.25">
      <c r="E46" s="52"/>
      <c r="F46" s="46"/>
    </row>
    <row r="47" spans="1:6" x14ac:dyDescent="0.25">
      <c r="A47" s="2" t="s">
        <v>40</v>
      </c>
      <c r="D47" s="53"/>
      <c r="E47" s="54"/>
      <c r="F47" s="46"/>
    </row>
    <row r="48" spans="1:6" x14ac:dyDescent="0.25">
      <c r="D48" s="55" t="s">
        <v>41</v>
      </c>
      <c r="E48" s="55" t="s">
        <v>42</v>
      </c>
      <c r="F48" s="46"/>
    </row>
    <row r="49" spans="1:6" x14ac:dyDescent="0.25">
      <c r="A49" s="40" t="s">
        <v>43</v>
      </c>
      <c r="D49" s="56">
        <v>31773</v>
      </c>
      <c r="E49" s="50">
        <v>148441726.78999999</v>
      </c>
      <c r="F49" s="46"/>
    </row>
    <row r="50" spans="1:6" x14ac:dyDescent="0.25">
      <c r="A50" s="40" t="s">
        <v>44</v>
      </c>
      <c r="D50" s="57"/>
      <c r="E50" s="47">
        <v>15535903.469999999</v>
      </c>
      <c r="F50" s="46"/>
    </row>
    <row r="51" spans="1:6" x14ac:dyDescent="0.25">
      <c r="A51" s="40"/>
      <c r="D51" s="58">
        <v>30682</v>
      </c>
      <c r="E51" s="59">
        <v>132905823.31999999</v>
      </c>
      <c r="F51" s="46"/>
    </row>
    <row r="52" spans="1:6" x14ac:dyDescent="0.25">
      <c r="F52" s="46"/>
    </row>
    <row r="53" spans="1:6" x14ac:dyDescent="0.25">
      <c r="A53" s="2" t="s">
        <v>45</v>
      </c>
      <c r="E53" s="53"/>
      <c r="F53" s="46"/>
    </row>
    <row r="54" spans="1:6" x14ac:dyDescent="0.25">
      <c r="F54" s="46"/>
    </row>
    <row r="55" spans="1:6" x14ac:dyDescent="0.25">
      <c r="A55" s="40" t="s">
        <v>39</v>
      </c>
      <c r="E55" s="60">
        <v>16177927.800000001</v>
      </c>
      <c r="F55" s="46"/>
    </row>
    <row r="56" spans="1:6" x14ac:dyDescent="0.25">
      <c r="A56" s="40" t="s">
        <v>46</v>
      </c>
      <c r="E56" s="60">
        <v>0</v>
      </c>
      <c r="F56" s="46"/>
    </row>
    <row r="57" spans="1:6" x14ac:dyDescent="0.25">
      <c r="A57" s="40" t="s">
        <v>47</v>
      </c>
      <c r="E57" s="61">
        <v>16177927.800000001</v>
      </c>
      <c r="F57" s="46"/>
    </row>
    <row r="58" spans="1:6" x14ac:dyDescent="0.25">
      <c r="F58" s="46"/>
    </row>
    <row r="59" spans="1:6" x14ac:dyDescent="0.25">
      <c r="A59" s="40" t="s">
        <v>48</v>
      </c>
      <c r="E59" s="37">
        <v>0</v>
      </c>
      <c r="F59" s="46"/>
    </row>
    <row r="60" spans="1:6" x14ac:dyDescent="0.25">
      <c r="F60" s="46"/>
    </row>
    <row r="61" spans="1:6" x14ac:dyDescent="0.25">
      <c r="A61" s="40" t="s">
        <v>49</v>
      </c>
      <c r="F61" s="46"/>
    </row>
    <row r="62" spans="1:6" x14ac:dyDescent="0.25">
      <c r="A62" s="44" t="s">
        <v>50</v>
      </c>
      <c r="E62" s="60">
        <v>124596.95544999999</v>
      </c>
      <c r="F62" s="46"/>
    </row>
    <row r="63" spans="1:6" x14ac:dyDescent="0.25">
      <c r="A63" s="44" t="s">
        <v>51</v>
      </c>
      <c r="E63" s="60">
        <v>124596.95544999999</v>
      </c>
      <c r="F63" s="46"/>
    </row>
    <row r="64" spans="1:6" x14ac:dyDescent="0.25">
      <c r="A64" s="44" t="s">
        <v>52</v>
      </c>
      <c r="E64" s="61">
        <v>0</v>
      </c>
      <c r="F64" s="46"/>
    </row>
    <row r="65" spans="1:6" x14ac:dyDescent="0.25">
      <c r="F65" s="46"/>
    </row>
    <row r="66" spans="1:6" x14ac:dyDescent="0.25">
      <c r="A66" s="40" t="s">
        <v>53</v>
      </c>
      <c r="F66" s="46"/>
    </row>
    <row r="67" spans="1:6" x14ac:dyDescent="0.25">
      <c r="A67" s="44" t="s">
        <v>54</v>
      </c>
      <c r="F67" s="46"/>
    </row>
    <row r="68" spans="1:6" x14ac:dyDescent="0.25">
      <c r="A68" s="62" t="s">
        <v>55</v>
      </c>
      <c r="E68" s="60">
        <v>0</v>
      </c>
      <c r="F68" s="46"/>
    </row>
    <row r="69" spans="1:6" x14ac:dyDescent="0.25">
      <c r="A69" s="62" t="s">
        <v>56</v>
      </c>
      <c r="E69" s="60">
        <v>0</v>
      </c>
      <c r="F69" s="46"/>
    </row>
    <row r="70" spans="1:6" x14ac:dyDescent="0.25">
      <c r="A70" s="62" t="s">
        <v>57</v>
      </c>
      <c r="E70" s="60">
        <v>0</v>
      </c>
      <c r="F70" s="46"/>
    </row>
    <row r="71" spans="1:6" x14ac:dyDescent="0.25">
      <c r="A71" s="62"/>
      <c r="E71" s="60"/>
      <c r="F71" s="46"/>
    </row>
    <row r="72" spans="1:6" x14ac:dyDescent="0.25">
      <c r="A72" s="62" t="s">
        <v>58</v>
      </c>
      <c r="E72" s="60">
        <v>0</v>
      </c>
      <c r="F72" s="46"/>
    </row>
    <row r="73" spans="1:6" x14ac:dyDescent="0.25">
      <c r="A73" s="62" t="s">
        <v>59</v>
      </c>
      <c r="E73" s="60">
        <v>0</v>
      </c>
      <c r="F73" s="46"/>
    </row>
    <row r="74" spans="1:6" x14ac:dyDescent="0.25">
      <c r="F74" s="46"/>
    </row>
    <row r="75" spans="1:6" x14ac:dyDescent="0.25">
      <c r="A75" s="44" t="s">
        <v>60</v>
      </c>
      <c r="F75" s="46"/>
    </row>
    <row r="76" spans="1:6" x14ac:dyDescent="0.25">
      <c r="A76" s="62" t="s">
        <v>61</v>
      </c>
      <c r="E76" s="60">
        <v>0</v>
      </c>
      <c r="F76" s="46"/>
    </row>
    <row r="77" spans="1:6" x14ac:dyDescent="0.25">
      <c r="A77" s="62" t="s">
        <v>62</v>
      </c>
      <c r="E77" s="60">
        <v>0</v>
      </c>
      <c r="F77" s="46"/>
    </row>
    <row r="78" spans="1:6" x14ac:dyDescent="0.25">
      <c r="A78" s="62" t="s">
        <v>63</v>
      </c>
      <c r="E78" s="60">
        <v>0</v>
      </c>
      <c r="F78" s="46"/>
    </row>
    <row r="79" spans="1:6" x14ac:dyDescent="0.25">
      <c r="A79" s="62"/>
      <c r="E79" s="60"/>
      <c r="F79" s="46"/>
    </row>
    <row r="80" spans="1:6" x14ac:dyDescent="0.25">
      <c r="A80" s="62" t="s">
        <v>64</v>
      </c>
      <c r="E80" s="60">
        <v>0</v>
      </c>
      <c r="F80" s="46"/>
    </row>
    <row r="81" spans="1:6" x14ac:dyDescent="0.25">
      <c r="A81" s="62" t="s">
        <v>65</v>
      </c>
      <c r="E81" s="60">
        <v>0</v>
      </c>
      <c r="F81" s="46"/>
    </row>
    <row r="82" spans="1:6" x14ac:dyDescent="0.25">
      <c r="A82" s="62"/>
      <c r="F82" s="46"/>
    </row>
    <row r="83" spans="1:6" x14ac:dyDescent="0.25">
      <c r="A83" s="44" t="s">
        <v>66</v>
      </c>
      <c r="F83" s="46"/>
    </row>
    <row r="84" spans="1:6" x14ac:dyDescent="0.25">
      <c r="A84" s="62" t="s">
        <v>67</v>
      </c>
      <c r="E84" s="60">
        <v>0</v>
      </c>
      <c r="F84" s="46"/>
    </row>
    <row r="85" spans="1:6" x14ac:dyDescent="0.25">
      <c r="A85" s="62" t="s">
        <v>68</v>
      </c>
      <c r="E85" s="60">
        <v>0</v>
      </c>
      <c r="F85" s="46"/>
    </row>
    <row r="86" spans="1:6" x14ac:dyDescent="0.25">
      <c r="A86" s="62" t="s">
        <v>69</v>
      </c>
      <c r="E86" s="60">
        <v>0</v>
      </c>
      <c r="F86" s="46"/>
    </row>
    <row r="87" spans="1:6" x14ac:dyDescent="0.25">
      <c r="A87" s="62"/>
      <c r="E87" s="60"/>
      <c r="F87" s="46"/>
    </row>
    <row r="88" spans="1:6" x14ac:dyDescent="0.25">
      <c r="A88" s="62" t="s">
        <v>70</v>
      </c>
      <c r="E88" s="60">
        <v>0</v>
      </c>
      <c r="F88" s="46"/>
    </row>
    <row r="89" spans="1:6" x14ac:dyDescent="0.25">
      <c r="A89" s="62" t="s">
        <v>71</v>
      </c>
      <c r="E89" s="60">
        <v>0</v>
      </c>
      <c r="F89" s="46"/>
    </row>
    <row r="90" spans="1:6" x14ac:dyDescent="0.25">
      <c r="F90" s="46"/>
    </row>
    <row r="91" spans="1:6" x14ac:dyDescent="0.25">
      <c r="A91" s="44" t="s">
        <v>72</v>
      </c>
      <c r="F91" s="46"/>
    </row>
    <row r="92" spans="1:6" x14ac:dyDescent="0.25">
      <c r="A92" s="62" t="s">
        <v>73</v>
      </c>
      <c r="E92" s="60">
        <v>0</v>
      </c>
      <c r="F92" s="46"/>
    </row>
    <row r="93" spans="1:6" x14ac:dyDescent="0.25">
      <c r="A93" s="62" t="s">
        <v>74</v>
      </c>
      <c r="E93" s="60">
        <v>0</v>
      </c>
      <c r="F93" s="46"/>
    </row>
    <row r="94" spans="1:6" x14ac:dyDescent="0.25">
      <c r="A94" s="62" t="s">
        <v>75</v>
      </c>
      <c r="E94" s="60">
        <v>70203.899999999994</v>
      </c>
      <c r="F94" s="46"/>
    </row>
    <row r="95" spans="1:6" x14ac:dyDescent="0.25">
      <c r="A95" s="62"/>
      <c r="E95" s="60"/>
      <c r="F95" s="46"/>
    </row>
    <row r="96" spans="1:6" x14ac:dyDescent="0.25">
      <c r="A96" s="62" t="s">
        <v>76</v>
      </c>
      <c r="E96" s="60">
        <v>70203.899999999994</v>
      </c>
      <c r="F96" s="46"/>
    </row>
    <row r="97" spans="1:6" x14ac:dyDescent="0.25">
      <c r="A97" s="62" t="s">
        <v>77</v>
      </c>
      <c r="E97" s="60">
        <v>0</v>
      </c>
      <c r="F97" s="46"/>
    </row>
    <row r="98" spans="1:6" x14ac:dyDescent="0.25">
      <c r="A98" s="62"/>
      <c r="E98" s="37"/>
      <c r="F98" s="46"/>
    </row>
    <row r="99" spans="1:6" x14ac:dyDescent="0.25">
      <c r="A99" s="44" t="s">
        <v>78</v>
      </c>
      <c r="F99" s="46"/>
    </row>
    <row r="100" spans="1:6" x14ac:dyDescent="0.25">
      <c r="A100" s="62" t="s">
        <v>79</v>
      </c>
      <c r="E100" s="61">
        <v>70203.899999999994</v>
      </c>
      <c r="F100" s="46"/>
    </row>
    <row r="101" spans="1:6" x14ac:dyDescent="0.25">
      <c r="A101" s="62" t="s">
        <v>80</v>
      </c>
      <c r="E101" s="61">
        <v>70203.899999999994</v>
      </c>
      <c r="F101" s="46"/>
    </row>
    <row r="102" spans="1:6" x14ac:dyDescent="0.25">
      <c r="A102" s="62" t="s">
        <v>81</v>
      </c>
      <c r="E102" s="61">
        <v>0</v>
      </c>
      <c r="F102" s="46"/>
    </row>
    <row r="103" spans="1:6" x14ac:dyDescent="0.25">
      <c r="A103" s="62" t="s">
        <v>82</v>
      </c>
      <c r="E103" s="61">
        <v>0</v>
      </c>
      <c r="F103" s="46"/>
    </row>
    <row r="104" spans="1:6" x14ac:dyDescent="0.25">
      <c r="F104" s="46"/>
    </row>
    <row r="105" spans="1:6" x14ac:dyDescent="0.25">
      <c r="A105" s="40" t="s">
        <v>83</v>
      </c>
      <c r="E105" s="63">
        <v>15983126.94455</v>
      </c>
      <c r="F105" s="46"/>
    </row>
    <row r="106" spans="1:6" x14ac:dyDescent="0.25">
      <c r="A106" s="44"/>
      <c r="F106" s="46"/>
    </row>
    <row r="107" spans="1:6" x14ac:dyDescent="0.25">
      <c r="A107" s="40" t="s">
        <v>84</v>
      </c>
      <c r="E107" s="64">
        <v>15535903.469999999</v>
      </c>
      <c r="F107" s="46"/>
    </row>
    <row r="108" spans="1:6" x14ac:dyDescent="0.25">
      <c r="A108" s="40"/>
      <c r="F108" s="46"/>
    </row>
    <row r="109" spans="1:6" x14ac:dyDescent="0.25">
      <c r="A109" s="44" t="s">
        <v>85</v>
      </c>
      <c r="E109" s="60">
        <v>0</v>
      </c>
      <c r="F109" s="46"/>
    </row>
    <row r="110" spans="1:6" x14ac:dyDescent="0.25">
      <c r="A110" s="44" t="s">
        <v>86</v>
      </c>
      <c r="E110" s="65">
        <v>15535903.469999999</v>
      </c>
      <c r="F110" s="46"/>
    </row>
    <row r="111" spans="1:6" x14ac:dyDescent="0.25">
      <c r="A111" s="44" t="s">
        <v>87</v>
      </c>
      <c r="E111" s="61">
        <v>0</v>
      </c>
      <c r="F111" s="46"/>
    </row>
    <row r="112" spans="1:6" x14ac:dyDescent="0.25">
      <c r="A112" s="44"/>
      <c r="E112" s="63"/>
      <c r="F112" s="46"/>
    </row>
    <row r="113" spans="1:6" x14ac:dyDescent="0.25">
      <c r="A113" s="40" t="s">
        <v>88</v>
      </c>
      <c r="E113" s="61">
        <v>0</v>
      </c>
      <c r="F113" s="46"/>
    </row>
    <row r="114" spans="1:6" x14ac:dyDescent="0.25">
      <c r="A114" s="40"/>
      <c r="E114" s="66"/>
      <c r="F114" s="46"/>
    </row>
    <row r="115" spans="1:6" x14ac:dyDescent="0.25">
      <c r="A115" s="44" t="s">
        <v>89</v>
      </c>
      <c r="E115" s="60">
        <v>0</v>
      </c>
      <c r="F115" s="46"/>
    </row>
    <row r="116" spans="1:6" x14ac:dyDescent="0.25">
      <c r="A116" s="44" t="s">
        <v>90</v>
      </c>
      <c r="E116" s="61">
        <v>0</v>
      </c>
      <c r="F116" s="46"/>
    </row>
    <row r="117" spans="1:6" x14ac:dyDescent="0.25">
      <c r="A117" s="44" t="s">
        <v>91</v>
      </c>
      <c r="E117" s="61">
        <v>0</v>
      </c>
      <c r="F117" s="46"/>
    </row>
    <row r="118" spans="1:6" x14ac:dyDescent="0.25">
      <c r="A118" s="44"/>
      <c r="E118" s="63"/>
      <c r="F118" s="46"/>
    </row>
    <row r="119" spans="1:6" x14ac:dyDescent="0.25">
      <c r="A119" s="40" t="s">
        <v>92</v>
      </c>
      <c r="E119" s="61">
        <v>447223.47455000132</v>
      </c>
      <c r="F119" s="46"/>
    </row>
    <row r="120" spans="1:6" x14ac:dyDescent="0.25">
      <c r="A120" s="44" t="s">
        <v>93</v>
      </c>
      <c r="E120" s="60">
        <v>0</v>
      </c>
      <c r="F120" s="46"/>
    </row>
    <row r="121" spans="1:6" x14ac:dyDescent="0.25">
      <c r="A121" s="40" t="s">
        <v>94</v>
      </c>
      <c r="E121" s="61">
        <v>447223.47455000132</v>
      </c>
      <c r="F121" s="46"/>
    </row>
    <row r="122" spans="1:6" x14ac:dyDescent="0.25">
      <c r="F122" s="46"/>
    </row>
    <row r="123" spans="1:6" x14ac:dyDescent="0.25">
      <c r="A123" s="2" t="s">
        <v>95</v>
      </c>
      <c r="F123" s="46"/>
    </row>
    <row r="124" spans="1:6" x14ac:dyDescent="0.25">
      <c r="F124" s="46"/>
    </row>
    <row r="125" spans="1:6" x14ac:dyDescent="0.25">
      <c r="A125" s="40" t="s">
        <v>96</v>
      </c>
      <c r="E125" s="60">
        <v>0</v>
      </c>
      <c r="F125" s="46"/>
    </row>
    <row r="126" spans="1:6" x14ac:dyDescent="0.25">
      <c r="A126" s="40" t="s">
        <v>97</v>
      </c>
      <c r="E126" s="67">
        <v>0</v>
      </c>
      <c r="F126" s="46"/>
    </row>
    <row r="127" spans="1:6" x14ac:dyDescent="0.25">
      <c r="A127" s="40" t="s">
        <v>98</v>
      </c>
      <c r="E127" s="61">
        <v>0</v>
      </c>
      <c r="F127" s="46"/>
    </row>
    <row r="128" spans="1:6" x14ac:dyDescent="0.25">
      <c r="A128" s="40"/>
      <c r="E128" s="63"/>
      <c r="F128" s="46"/>
    </row>
    <row r="129" spans="1:6" x14ac:dyDescent="0.25">
      <c r="A129" s="40"/>
      <c r="E129" s="63"/>
      <c r="F129" s="46"/>
    </row>
    <row r="130" spans="1:6" x14ac:dyDescent="0.25">
      <c r="F130" s="46"/>
    </row>
    <row r="131" spans="1:6" x14ac:dyDescent="0.25">
      <c r="A131" s="2" t="s">
        <v>99</v>
      </c>
      <c r="F131" s="46"/>
    </row>
    <row r="132" spans="1:6" x14ac:dyDescent="0.25">
      <c r="F132" s="46"/>
    </row>
    <row r="133" spans="1:6" x14ac:dyDescent="0.25">
      <c r="A133" s="40" t="s">
        <v>100</v>
      </c>
      <c r="E133" s="61">
        <v>4012277.61</v>
      </c>
      <c r="F133" s="46"/>
    </row>
    <row r="134" spans="1:6" x14ac:dyDescent="0.25">
      <c r="A134" s="40" t="s">
        <v>101</v>
      </c>
      <c r="E134" s="61">
        <v>4012277.61</v>
      </c>
      <c r="F134" s="68"/>
    </row>
    <row r="135" spans="1:6" x14ac:dyDescent="0.25">
      <c r="A135" s="40" t="s">
        <v>102</v>
      </c>
      <c r="E135" s="60">
        <v>4012277.61</v>
      </c>
      <c r="F135" s="46"/>
    </row>
    <row r="136" spans="1:6" x14ac:dyDescent="0.25">
      <c r="A136" s="69" t="s">
        <v>103</v>
      </c>
      <c r="B136" s="69"/>
      <c r="C136" s="69"/>
      <c r="D136" s="69"/>
      <c r="E136" s="60">
        <v>0</v>
      </c>
    </row>
    <row r="137" spans="1:6" x14ac:dyDescent="0.25">
      <c r="A137" s="40" t="s">
        <v>104</v>
      </c>
      <c r="E137" s="61">
        <v>4012277.61</v>
      </c>
      <c r="F137" s="46"/>
    </row>
    <row r="138" spans="1:6" x14ac:dyDescent="0.25">
      <c r="F138" s="46"/>
    </row>
    <row r="139" spans="1:6" x14ac:dyDescent="0.25">
      <c r="A139" s="40" t="s">
        <v>105</v>
      </c>
      <c r="D139" s="70"/>
      <c r="E139" s="63">
        <v>4012277.61</v>
      </c>
      <c r="F139" s="46"/>
    </row>
    <row r="140" spans="1:6" x14ac:dyDescent="0.25">
      <c r="F140" s="46"/>
    </row>
    <row r="141" spans="1:6" x14ac:dyDescent="0.25">
      <c r="A141" s="2" t="s">
        <v>106</v>
      </c>
      <c r="F141" s="46"/>
    </row>
    <row r="142" spans="1:6" x14ac:dyDescent="0.25">
      <c r="F142" s="46"/>
    </row>
    <row r="143" spans="1:6" x14ac:dyDescent="0.25">
      <c r="A143" s="40" t="s">
        <v>107</v>
      </c>
      <c r="E143" s="71">
        <v>2.6765084500000001E-2</v>
      </c>
      <c r="F143" s="46"/>
    </row>
    <row r="144" spans="1:6" x14ac:dyDescent="0.25">
      <c r="A144" s="40" t="s">
        <v>108</v>
      </c>
      <c r="E144" s="72">
        <v>14.545908000000001</v>
      </c>
      <c r="F144" s="46"/>
    </row>
    <row r="145" spans="1:6" x14ac:dyDescent="0.25">
      <c r="F145" s="46"/>
    </row>
    <row r="146" spans="1:6" x14ac:dyDescent="0.25">
      <c r="A146" s="40" t="s">
        <v>110</v>
      </c>
      <c r="E146" s="61">
        <v>197524.57</v>
      </c>
      <c r="F146" s="46"/>
    </row>
    <row r="147" spans="1:6" x14ac:dyDescent="0.25">
      <c r="A147" s="40" t="s">
        <v>109</v>
      </c>
      <c r="E147" s="61">
        <v>70689.83</v>
      </c>
      <c r="F147" s="74"/>
    </row>
    <row r="148" spans="1:6" x14ac:dyDescent="0.25">
      <c r="A148" s="40" t="s">
        <v>112</v>
      </c>
      <c r="E148" s="61">
        <v>149516346.53999999</v>
      </c>
      <c r="F148" s="74"/>
    </row>
    <row r="149" spans="1:6" x14ac:dyDescent="0.25">
      <c r="A149" s="40" t="s">
        <v>149</v>
      </c>
      <c r="E149" s="75">
        <v>-1.0179601864421E-2</v>
      </c>
      <c r="F149" s="74"/>
    </row>
    <row r="150" spans="1:6" x14ac:dyDescent="0.25">
      <c r="F150" s="74"/>
    </row>
    <row r="151" spans="1:6" x14ac:dyDescent="0.25">
      <c r="A151" s="40" t="s">
        <v>114</v>
      </c>
      <c r="E151" s="75">
        <v>-8.0471959999999995E-4</v>
      </c>
      <c r="F151" s="74"/>
    </row>
    <row r="152" spans="1:6" x14ac:dyDescent="0.25">
      <c r="A152" s="40" t="s">
        <v>115</v>
      </c>
      <c r="E152" s="75">
        <v>-3.5271323000000002E-3</v>
      </c>
      <c r="F152" s="74"/>
    </row>
    <row r="153" spans="1:6" x14ac:dyDescent="0.25">
      <c r="A153" s="40" t="s">
        <v>116</v>
      </c>
      <c r="E153" s="71">
        <v>-1.0179601864421E-2</v>
      </c>
      <c r="F153" s="46"/>
    </row>
    <row r="154" spans="1:6" x14ac:dyDescent="0.25">
      <c r="A154" s="40" t="s">
        <v>150</v>
      </c>
      <c r="E154" s="71">
        <v>-4.8371512548069998E-3</v>
      </c>
      <c r="F154" s="46"/>
    </row>
    <row r="155" spans="1:6" x14ac:dyDescent="0.25">
      <c r="A155" s="40"/>
      <c r="F155" s="46"/>
    </row>
    <row r="156" spans="1:6" x14ac:dyDescent="0.25">
      <c r="A156" s="40" t="s">
        <v>118</v>
      </c>
      <c r="E156" s="63">
        <v>7829149.3799999999</v>
      </c>
      <c r="F156" s="46"/>
    </row>
    <row r="157" spans="1:6" x14ac:dyDescent="0.25">
      <c r="A157" s="40"/>
      <c r="F157" s="46"/>
    </row>
    <row r="158" spans="1:6" x14ac:dyDescent="0.25">
      <c r="A158" s="40" t="s">
        <v>119</v>
      </c>
      <c r="D158" s="55" t="s">
        <v>42</v>
      </c>
      <c r="E158" s="55" t="s">
        <v>41</v>
      </c>
      <c r="F158" s="46"/>
    </row>
    <row r="159" spans="1:6" x14ac:dyDescent="0.25">
      <c r="A159" s="44" t="s">
        <v>151</v>
      </c>
      <c r="D159" s="60">
        <v>2196743.13</v>
      </c>
      <c r="E159" s="78">
        <v>368</v>
      </c>
      <c r="F159" s="46"/>
    </row>
    <row r="160" spans="1:6" x14ac:dyDescent="0.25">
      <c r="A160" s="44" t="s">
        <v>152</v>
      </c>
      <c r="D160" s="60">
        <v>480727.47</v>
      </c>
      <c r="E160" s="78">
        <v>68</v>
      </c>
      <c r="F160" s="46"/>
    </row>
    <row r="161" spans="1:6" x14ac:dyDescent="0.25">
      <c r="A161" s="44" t="s">
        <v>153</v>
      </c>
      <c r="D161" s="60">
        <v>163928.13</v>
      </c>
      <c r="E161" s="78">
        <v>23</v>
      </c>
      <c r="F161" s="74"/>
    </row>
    <row r="162" spans="1:6" x14ac:dyDescent="0.25">
      <c r="A162" s="40" t="s">
        <v>154</v>
      </c>
      <c r="D162" s="60">
        <v>2841398.7299999995</v>
      </c>
      <c r="E162" s="78">
        <v>459</v>
      </c>
      <c r="F162" s="46"/>
    </row>
    <row r="163" spans="1:6" x14ac:dyDescent="0.25">
      <c r="A163" s="40" t="s">
        <v>155</v>
      </c>
      <c r="D163" s="75">
        <v>4.818060380857663E-3</v>
      </c>
      <c r="E163" s="75">
        <v>2.9659083501727395E-3</v>
      </c>
      <c r="F163" s="74"/>
    </row>
    <row r="164" spans="1:6" x14ac:dyDescent="0.25">
      <c r="A164" s="40"/>
      <c r="D164" s="84"/>
      <c r="E164" s="84"/>
      <c r="F164" s="74"/>
    </row>
    <row r="165" spans="1:6" x14ac:dyDescent="0.25">
      <c r="A165" s="40" t="s">
        <v>156</v>
      </c>
      <c r="D165" s="84"/>
      <c r="E165" s="75">
        <v>2.6711996000000002E-3</v>
      </c>
      <c r="F165" s="74"/>
    </row>
    <row r="166" spans="1:6" x14ac:dyDescent="0.25">
      <c r="A166" s="40" t="s">
        <v>157</v>
      </c>
      <c r="D166" s="84"/>
      <c r="E166" s="75">
        <v>3.2417460999999998E-3</v>
      </c>
      <c r="F166" s="74"/>
    </row>
    <row r="167" spans="1:6" x14ac:dyDescent="0.25">
      <c r="A167" s="40" t="s">
        <v>158</v>
      </c>
      <c r="D167" s="84"/>
      <c r="E167" s="75">
        <v>2.9659083501727395E-3</v>
      </c>
      <c r="F167" s="46"/>
    </row>
    <row r="168" spans="1:6" x14ac:dyDescent="0.25">
      <c r="A168" s="40" t="s">
        <v>159</v>
      </c>
      <c r="D168" s="84"/>
      <c r="E168" s="75">
        <v>2.9596180167242464E-3</v>
      </c>
      <c r="F168" s="46"/>
    </row>
    <row r="169" spans="1:6" x14ac:dyDescent="0.25">
      <c r="F169" s="46"/>
    </row>
    <row r="170" spans="1:6" x14ac:dyDescent="0.25">
      <c r="A170" s="2" t="s">
        <v>132</v>
      </c>
      <c r="F170" s="46"/>
    </row>
    <row r="171" spans="1:6" x14ac:dyDescent="0.25">
      <c r="F171" s="46"/>
    </row>
    <row r="172" spans="1:6" x14ac:dyDescent="0.25">
      <c r="A172" s="40" t="s">
        <v>133</v>
      </c>
      <c r="F172" s="46"/>
    </row>
    <row r="173" spans="1:6" x14ac:dyDescent="0.25">
      <c r="A173" s="40" t="s">
        <v>134</v>
      </c>
      <c r="E173" s="48"/>
      <c r="F173" s="46"/>
    </row>
    <row r="174" spans="1:6" x14ac:dyDescent="0.25">
      <c r="A174" s="40" t="s">
        <v>135</v>
      </c>
      <c r="E174" s="85" t="s">
        <v>136</v>
      </c>
      <c r="F174" s="46"/>
    </row>
    <row r="175" spans="1:6" x14ac:dyDescent="0.25">
      <c r="A175" s="40"/>
      <c r="E175" s="85"/>
      <c r="F175" s="46"/>
    </row>
    <row r="176" spans="1:6" x14ac:dyDescent="0.25">
      <c r="A176" s="40" t="s">
        <v>137</v>
      </c>
      <c r="E176" s="66"/>
      <c r="F176" s="46"/>
    </row>
    <row r="177" spans="1:6" x14ac:dyDescent="0.25">
      <c r="A177" s="40" t="s">
        <v>138</v>
      </c>
      <c r="E177" s="66"/>
      <c r="F177" s="46"/>
    </row>
    <row r="178" spans="1:6" x14ac:dyDescent="0.25">
      <c r="A178" s="40" t="s">
        <v>139</v>
      </c>
      <c r="E178" s="85"/>
      <c r="F178" s="46"/>
    </row>
    <row r="179" spans="1:6" x14ac:dyDescent="0.25">
      <c r="A179" s="40" t="s">
        <v>140</v>
      </c>
      <c r="E179" s="85" t="s">
        <v>136</v>
      </c>
      <c r="F179" s="46"/>
    </row>
    <row r="180" spans="1:6" x14ac:dyDescent="0.25">
      <c r="A180" s="40"/>
      <c r="E180" s="66"/>
      <c r="F180" s="46"/>
    </row>
    <row r="181" spans="1:6" x14ac:dyDescent="0.25">
      <c r="A181" s="40" t="s">
        <v>141</v>
      </c>
      <c r="E181" s="66"/>
      <c r="F181" s="46"/>
    </row>
    <row r="182" spans="1:6" x14ac:dyDescent="0.25">
      <c r="A182" s="40" t="s">
        <v>142</v>
      </c>
      <c r="E182" s="85" t="s">
        <v>136</v>
      </c>
      <c r="F182" s="46"/>
    </row>
    <row r="183" spans="1:6" x14ac:dyDescent="0.25">
      <c r="A183" s="40"/>
      <c r="E183" s="66"/>
      <c r="F183" s="46"/>
    </row>
    <row r="184" spans="1:6" x14ac:dyDescent="0.25">
      <c r="A184" s="40" t="s">
        <v>143</v>
      </c>
      <c r="E184" s="66"/>
      <c r="F184" s="46"/>
    </row>
    <row r="185" spans="1:6" x14ac:dyDescent="0.25">
      <c r="A185" s="40" t="s">
        <v>144</v>
      </c>
      <c r="E185" s="85" t="s">
        <v>136</v>
      </c>
      <c r="F185" s="46"/>
    </row>
    <row r="186" spans="1:6" x14ac:dyDescent="0.25">
      <c r="A186" s="40"/>
      <c r="E186" s="66"/>
      <c r="F186" s="46"/>
    </row>
    <row r="187" spans="1:6" x14ac:dyDescent="0.25">
      <c r="A187" s="40" t="s">
        <v>145</v>
      </c>
      <c r="E187" s="66"/>
      <c r="F187" s="46"/>
    </row>
    <row r="188" spans="1:6" x14ac:dyDescent="0.25">
      <c r="A188" s="40" t="s">
        <v>146</v>
      </c>
      <c r="E188" s="85" t="s">
        <v>136</v>
      </c>
      <c r="F188" s="46"/>
    </row>
    <row r="189" spans="1:6" x14ac:dyDescent="0.25">
      <c r="A189" s="40"/>
      <c r="E189" s="85"/>
      <c r="F189" s="46"/>
    </row>
    <row r="190" spans="1:6" x14ac:dyDescent="0.25">
      <c r="A190" s="40" t="s">
        <v>147</v>
      </c>
      <c r="E190" s="66"/>
    </row>
    <row r="191" spans="1:6" x14ac:dyDescent="0.25">
      <c r="A191" s="40" t="s">
        <v>148</v>
      </c>
      <c r="E191" s="85" t="s">
        <v>136</v>
      </c>
      <c r="F191" s="43"/>
    </row>
    <row r="194" spans="6:6" x14ac:dyDescent="0.25">
      <c r="F194" s="43"/>
    </row>
    <row r="195" spans="6:6" x14ac:dyDescent="0.25">
      <c r="F195" s="43"/>
    </row>
    <row r="196" spans="6:6" x14ac:dyDescent="0.25">
      <c r="F196" s="43"/>
    </row>
    <row r="197" spans="6:6" x14ac:dyDescent="0.25">
      <c r="F197" s="43"/>
    </row>
    <row r="198" spans="6:6" x14ac:dyDescent="0.25">
      <c r="F198" s="43"/>
    </row>
    <row r="199" spans="6:6" x14ac:dyDescent="0.25">
      <c r="F199" s="43"/>
    </row>
    <row r="200" spans="6:6" x14ac:dyDescent="0.25">
      <c r="F200" s="43"/>
    </row>
    <row r="201" spans="6:6" x14ac:dyDescent="0.25">
      <c r="F201" s="43"/>
    </row>
    <row r="202" spans="6:6" x14ac:dyDescent="0.25">
      <c r="F202" s="43"/>
    </row>
    <row r="203" spans="6:6" x14ac:dyDescent="0.25">
      <c r="F203" s="43"/>
    </row>
    <row r="204" spans="6:6" x14ac:dyDescent="0.25">
      <c r="F204" s="43"/>
    </row>
    <row r="205" spans="6:6" x14ac:dyDescent="0.25">
      <c r="F205" s="43"/>
    </row>
    <row r="206" spans="6:6" x14ac:dyDescent="0.25">
      <c r="F206" s="43"/>
    </row>
    <row r="207" spans="6:6" x14ac:dyDescent="0.25">
      <c r="F207" s="43"/>
    </row>
    <row r="208" spans="6:6" x14ac:dyDescent="0.25">
      <c r="F208" s="43"/>
    </row>
    <row r="209" spans="6:6" x14ac:dyDescent="0.25">
      <c r="F209" s="43"/>
    </row>
    <row r="210" spans="6:6" x14ac:dyDescent="0.25">
      <c r="F210" s="43"/>
    </row>
    <row r="211" spans="6:6" x14ac:dyDescent="0.25">
      <c r="F211" s="43"/>
    </row>
    <row r="212" spans="6:6" x14ac:dyDescent="0.25">
      <c r="F212" s="43"/>
    </row>
    <row r="213" spans="6:6" x14ac:dyDescent="0.25">
      <c r="F213" s="43"/>
    </row>
    <row r="214" spans="6:6" x14ac:dyDescent="0.25">
      <c r="F214" s="43"/>
    </row>
    <row r="215" spans="6:6" x14ac:dyDescent="0.25">
      <c r="F215" s="43"/>
    </row>
    <row r="216" spans="6:6" x14ac:dyDescent="0.25">
      <c r="F216" s="43"/>
    </row>
    <row r="217" spans="6:6" x14ac:dyDescent="0.25">
      <c r="F217" s="43"/>
    </row>
    <row r="218" spans="6:6" x14ac:dyDescent="0.25">
      <c r="F218" s="43"/>
    </row>
    <row r="219" spans="6:6" x14ac:dyDescent="0.25">
      <c r="F219" s="43"/>
    </row>
    <row r="220" spans="6:6" x14ac:dyDescent="0.25">
      <c r="F220" s="43"/>
    </row>
    <row r="221" spans="6:6" x14ac:dyDescent="0.25">
      <c r="F221" s="43"/>
    </row>
    <row r="222" spans="6:6" x14ac:dyDescent="0.25">
      <c r="F222" s="43"/>
    </row>
    <row r="223" spans="6:6" x14ac:dyDescent="0.25">
      <c r="F223" s="43"/>
    </row>
    <row r="224" spans="6:6" x14ac:dyDescent="0.25">
      <c r="F224" s="43"/>
    </row>
    <row r="225" spans="6:6" x14ac:dyDescent="0.25">
      <c r="F225" s="43"/>
    </row>
    <row r="226" spans="6:6" x14ac:dyDescent="0.25">
      <c r="F226" s="43"/>
    </row>
    <row r="227" spans="6:6" x14ac:dyDescent="0.25">
      <c r="F227" s="43"/>
    </row>
    <row r="228" spans="6:6" x14ac:dyDescent="0.25">
      <c r="F228" s="43"/>
    </row>
    <row r="229" spans="6:6" x14ac:dyDescent="0.25">
      <c r="F229" s="43"/>
    </row>
    <row r="230" spans="6:6" x14ac:dyDescent="0.25">
      <c r="F230" s="43"/>
    </row>
    <row r="231" spans="6:6" x14ac:dyDescent="0.25">
      <c r="F231" s="43"/>
    </row>
    <row r="232" spans="6:6" x14ac:dyDescent="0.25">
      <c r="F232" s="43"/>
    </row>
    <row r="233" spans="6:6" x14ac:dyDescent="0.25">
      <c r="F233" s="43"/>
    </row>
    <row r="234" spans="6:6" x14ac:dyDescent="0.25">
      <c r="F234" s="43"/>
    </row>
    <row r="235" spans="6:6" x14ac:dyDescent="0.25">
      <c r="F235" s="43"/>
    </row>
    <row r="236" spans="6:6" x14ac:dyDescent="0.25">
      <c r="F236" s="43"/>
    </row>
    <row r="237" spans="6:6" x14ac:dyDescent="0.25">
      <c r="F237" s="43"/>
    </row>
    <row r="238" spans="6:6" x14ac:dyDescent="0.25">
      <c r="F238" s="43"/>
    </row>
    <row r="239" spans="6:6" x14ac:dyDescent="0.25">
      <c r="F239" s="43"/>
    </row>
    <row r="240" spans="6:6" x14ac:dyDescent="0.25">
      <c r="F240" s="43"/>
    </row>
    <row r="241" spans="6:6" x14ac:dyDescent="0.25">
      <c r="F241" s="43"/>
    </row>
    <row r="242" spans="6:6" x14ac:dyDescent="0.25">
      <c r="F242" s="43"/>
    </row>
    <row r="243" spans="6:6" x14ac:dyDescent="0.25">
      <c r="F243" s="43"/>
    </row>
    <row r="244" spans="6:6" x14ac:dyDescent="0.25">
      <c r="F244" s="43"/>
    </row>
    <row r="245" spans="6:6" x14ac:dyDescent="0.25">
      <c r="F245" s="43"/>
    </row>
    <row r="246" spans="6:6" x14ac:dyDescent="0.25">
      <c r="F246" s="43"/>
    </row>
    <row r="247" spans="6:6" x14ac:dyDescent="0.25">
      <c r="F247" s="43"/>
    </row>
    <row r="248" spans="6:6" x14ac:dyDescent="0.25">
      <c r="F248" s="43"/>
    </row>
    <row r="249" spans="6:6" x14ac:dyDescent="0.25">
      <c r="F249" s="43"/>
    </row>
    <row r="250" spans="6:6" x14ac:dyDescent="0.25">
      <c r="F250" s="43"/>
    </row>
    <row r="251" spans="6:6" x14ac:dyDescent="0.25">
      <c r="F251" s="43"/>
    </row>
    <row r="252" spans="6:6" x14ac:dyDescent="0.25">
      <c r="F252" s="43"/>
    </row>
    <row r="253" spans="6:6" x14ac:dyDescent="0.25">
      <c r="F253" s="43"/>
    </row>
    <row r="254" spans="6:6" x14ac:dyDescent="0.25">
      <c r="F254" s="43"/>
    </row>
    <row r="255" spans="6:6" x14ac:dyDescent="0.25">
      <c r="F255" s="43"/>
    </row>
    <row r="256" spans="6:6" x14ac:dyDescent="0.25">
      <c r="F256" s="43"/>
    </row>
    <row r="257" spans="6:6" x14ac:dyDescent="0.25">
      <c r="F257" s="43"/>
    </row>
    <row r="258" spans="6:6" x14ac:dyDescent="0.25">
      <c r="F258" s="43"/>
    </row>
    <row r="259" spans="6:6" x14ac:dyDescent="0.25">
      <c r="F259" s="43"/>
    </row>
    <row r="260" spans="6:6" x14ac:dyDescent="0.25">
      <c r="F260" s="43"/>
    </row>
    <row r="261" spans="6:6" x14ac:dyDescent="0.25">
      <c r="F261" s="43"/>
    </row>
    <row r="262" spans="6:6" x14ac:dyDescent="0.25">
      <c r="F262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5.5703125" style="2" customWidth="1"/>
    <col min="4" max="4" width="23.85546875" style="2" customWidth="1"/>
    <col min="5" max="5" width="35.140625" style="2" bestFit="1" customWidth="1"/>
    <col min="6" max="6" width="23.8554687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42277</v>
      </c>
      <c r="C3" s="6" t="s">
        <v>2</v>
      </c>
      <c r="D3" s="2">
        <v>30</v>
      </c>
      <c r="E3" s="2" t="s">
        <v>3</v>
      </c>
      <c r="F3" s="7">
        <v>42248</v>
      </c>
    </row>
    <row r="4" spans="1:6" x14ac:dyDescent="0.25">
      <c r="A4" s="2" t="s">
        <v>4</v>
      </c>
      <c r="B4" s="8">
        <v>42292</v>
      </c>
      <c r="C4" s="6" t="s">
        <v>5</v>
      </c>
      <c r="D4" s="9">
        <v>30</v>
      </c>
      <c r="E4" s="2" t="s">
        <v>6</v>
      </c>
      <c r="F4" s="7">
        <v>42277</v>
      </c>
    </row>
    <row r="5" spans="1:6" x14ac:dyDescent="0.25">
      <c r="C5" s="4"/>
      <c r="E5" s="2" t="s">
        <v>7</v>
      </c>
      <c r="F5" s="7">
        <v>42262</v>
      </c>
    </row>
    <row r="6" spans="1:6" x14ac:dyDescent="0.25">
      <c r="C6" s="4"/>
      <c r="E6" s="2" t="s">
        <v>8</v>
      </c>
      <c r="F6" s="7">
        <v>42292</v>
      </c>
    </row>
    <row r="7" spans="1:6" x14ac:dyDescent="0.25">
      <c r="A7" s="10"/>
      <c r="B7" s="11"/>
      <c r="C7" s="10"/>
      <c r="D7" s="10"/>
      <c r="E7" s="12"/>
      <c r="F7" s="13"/>
    </row>
    <row r="8" spans="1:6" x14ac:dyDescent="0.25">
      <c r="A8" s="10"/>
      <c r="B8" s="10"/>
      <c r="C8" s="10"/>
      <c r="D8" s="10"/>
      <c r="E8" s="12"/>
      <c r="F8" s="13"/>
    </row>
    <row r="9" spans="1:6" x14ac:dyDescent="0.25">
      <c r="A9" s="14"/>
      <c r="B9" s="15" t="s">
        <v>9</v>
      </c>
      <c r="C9" s="15" t="s">
        <v>10</v>
      </c>
      <c r="D9" s="15" t="s">
        <v>11</v>
      </c>
      <c r="E9" s="15" t="s">
        <v>12</v>
      </c>
      <c r="F9" s="16" t="s">
        <v>13</v>
      </c>
    </row>
    <row r="10" spans="1:6" x14ac:dyDescent="0.25">
      <c r="A10" s="14" t="s">
        <v>14</v>
      </c>
      <c r="B10" s="17"/>
      <c r="C10" s="18">
        <v>1654254316.1800001</v>
      </c>
      <c r="D10" s="19">
        <v>166337915.28999999</v>
      </c>
      <c r="E10" s="20">
        <v>149516346.53999999</v>
      </c>
      <c r="F10" s="21">
        <v>9.3161765527261478E-2</v>
      </c>
    </row>
    <row r="11" spans="1:6" x14ac:dyDescent="0.25">
      <c r="A11" s="14" t="s">
        <v>15</v>
      </c>
      <c r="B11" s="17"/>
      <c r="C11" s="22">
        <v>49343270.390000001</v>
      </c>
      <c r="D11" s="19">
        <v>1282629.56</v>
      </c>
      <c r="E11" s="20">
        <v>1074619.75</v>
      </c>
      <c r="F11" s="21"/>
    </row>
    <row r="12" spans="1:6" x14ac:dyDescent="0.25">
      <c r="A12" s="14" t="s">
        <v>16</v>
      </c>
      <c r="B12" s="17"/>
      <c r="C12" s="23">
        <v>1604911045.79</v>
      </c>
      <c r="D12" s="19">
        <v>165055285.72999999</v>
      </c>
      <c r="E12" s="20">
        <v>148441726.78999999</v>
      </c>
      <c r="F12" s="21"/>
    </row>
    <row r="13" spans="1:6" x14ac:dyDescent="0.25">
      <c r="A13" s="14" t="s">
        <v>17</v>
      </c>
      <c r="B13" s="10"/>
      <c r="C13" s="24">
        <v>1604911045.79</v>
      </c>
      <c r="D13" s="19">
        <v>165055285.72999999</v>
      </c>
      <c r="E13" s="20">
        <v>148441726.78999999</v>
      </c>
      <c r="F13" s="21">
        <v>9.249218340131192E-2</v>
      </c>
    </row>
    <row r="14" spans="1:6" x14ac:dyDescent="0.25">
      <c r="A14" s="25" t="s">
        <v>18</v>
      </c>
      <c r="B14" s="26">
        <v>3.5860000000000002E-3</v>
      </c>
      <c r="C14" s="22">
        <v>379000000</v>
      </c>
      <c r="D14" s="19">
        <v>0</v>
      </c>
      <c r="E14" s="20">
        <v>0</v>
      </c>
      <c r="F14" s="21">
        <v>0</v>
      </c>
    </row>
    <row r="15" spans="1:6" x14ac:dyDescent="0.25">
      <c r="A15" s="25" t="s">
        <v>19</v>
      </c>
      <c r="B15" s="26">
        <v>5.4000000000000003E-3</v>
      </c>
      <c r="C15" s="22">
        <v>485000000</v>
      </c>
      <c r="D15" s="19">
        <v>0</v>
      </c>
      <c r="E15" s="20">
        <v>0</v>
      </c>
      <c r="F15" s="21">
        <v>0</v>
      </c>
    </row>
    <row r="16" spans="1:6" x14ac:dyDescent="0.25">
      <c r="A16" s="25" t="s">
        <v>20</v>
      </c>
      <c r="B16" s="26">
        <v>7.3000000000000001E-3</v>
      </c>
      <c r="C16" s="22">
        <v>514000000</v>
      </c>
      <c r="D16" s="19">
        <v>0</v>
      </c>
      <c r="E16" s="20">
        <v>0</v>
      </c>
      <c r="F16" s="21">
        <v>0</v>
      </c>
    </row>
    <row r="17" spans="1:6" x14ac:dyDescent="0.25">
      <c r="A17" s="25" t="s">
        <v>21</v>
      </c>
      <c r="B17" s="26">
        <v>0.01</v>
      </c>
      <c r="C17" s="22">
        <v>162714000</v>
      </c>
      <c r="D17" s="19">
        <v>100858239.94</v>
      </c>
      <c r="E17" s="20">
        <v>84244681</v>
      </c>
      <c r="F17" s="21">
        <v>0.51774697321680985</v>
      </c>
    </row>
    <row r="18" spans="1:6" x14ac:dyDescent="0.25">
      <c r="A18" s="25" t="s">
        <v>22</v>
      </c>
      <c r="B18" s="26">
        <v>0</v>
      </c>
      <c r="C18" s="22">
        <v>64197045.789999999</v>
      </c>
      <c r="D18" s="19">
        <v>64197045.789999999</v>
      </c>
      <c r="E18" s="20">
        <v>64197045.789999999</v>
      </c>
      <c r="F18" s="21">
        <v>1</v>
      </c>
    </row>
    <row r="19" spans="1:6" x14ac:dyDescent="0.25">
      <c r="A19" s="25"/>
      <c r="B19" s="27"/>
      <c r="C19" s="28"/>
      <c r="D19" s="28"/>
      <c r="E19" s="28"/>
      <c r="F19" s="29"/>
    </row>
    <row r="20" spans="1:6" x14ac:dyDescent="0.25">
      <c r="A20" s="25"/>
      <c r="B20" s="27"/>
      <c r="C20" s="28"/>
      <c r="D20" s="28"/>
      <c r="E20" s="28"/>
      <c r="F20" s="30"/>
    </row>
    <row r="21" spans="1:6" ht="30.75" x14ac:dyDescent="0.25">
      <c r="A21" s="25"/>
      <c r="B21" s="31" t="s">
        <v>23</v>
      </c>
      <c r="C21" s="32" t="s">
        <v>24</v>
      </c>
      <c r="D21" s="31" t="s">
        <v>25</v>
      </c>
      <c r="E21" s="31" t="s">
        <v>26</v>
      </c>
      <c r="F21" s="30"/>
    </row>
    <row r="22" spans="1:6" x14ac:dyDescent="0.25">
      <c r="A22" s="25" t="s">
        <v>18</v>
      </c>
      <c r="B22" s="19">
        <v>0</v>
      </c>
      <c r="C22" s="19">
        <v>0</v>
      </c>
      <c r="D22" s="33">
        <v>0</v>
      </c>
      <c r="E22" s="34">
        <v>0</v>
      </c>
      <c r="F22" s="30"/>
    </row>
    <row r="23" spans="1:6" x14ac:dyDescent="0.25">
      <c r="A23" s="25" t="s">
        <v>19</v>
      </c>
      <c r="B23" s="19">
        <v>0</v>
      </c>
      <c r="C23" s="19">
        <v>0</v>
      </c>
      <c r="D23" s="33">
        <v>0</v>
      </c>
      <c r="E23" s="34">
        <v>0</v>
      </c>
      <c r="F23" s="30"/>
    </row>
    <row r="24" spans="1:6" x14ac:dyDescent="0.25">
      <c r="A24" s="25" t="s">
        <v>20</v>
      </c>
      <c r="B24" s="19">
        <v>0</v>
      </c>
      <c r="C24" s="19">
        <v>0</v>
      </c>
      <c r="D24" s="33">
        <v>0</v>
      </c>
      <c r="E24" s="34">
        <v>0</v>
      </c>
      <c r="F24" s="30"/>
    </row>
    <row r="25" spans="1:6" x14ac:dyDescent="0.25">
      <c r="A25" s="25" t="s">
        <v>21</v>
      </c>
      <c r="B25" s="19">
        <v>16613558.939999998</v>
      </c>
      <c r="C25" s="19">
        <v>84048.53</v>
      </c>
      <c r="D25" s="33">
        <v>102.10282421918211</v>
      </c>
      <c r="E25" s="34">
        <v>0.5165414776847721</v>
      </c>
      <c r="F25" s="30"/>
    </row>
    <row r="26" spans="1:6" x14ac:dyDescent="0.25">
      <c r="A26" s="25" t="s">
        <v>22</v>
      </c>
      <c r="B26" s="19">
        <v>0</v>
      </c>
      <c r="C26" s="19">
        <v>0</v>
      </c>
      <c r="D26" s="33">
        <v>0</v>
      </c>
      <c r="E26" s="34">
        <v>0</v>
      </c>
      <c r="F26" s="30"/>
    </row>
    <row r="27" spans="1:6" ht="16.5" thickBot="1" x14ac:dyDescent="0.3">
      <c r="A27" s="14" t="s">
        <v>27</v>
      </c>
      <c r="B27" s="35">
        <v>16613558.939999998</v>
      </c>
      <c r="C27" s="35">
        <v>84048.53</v>
      </c>
      <c r="D27" s="36"/>
      <c r="E27" s="28"/>
      <c r="F27" s="30"/>
    </row>
    <row r="28" spans="1:6" x14ac:dyDescent="0.25">
      <c r="B28" s="37"/>
      <c r="C28" s="37"/>
      <c r="D28" s="38"/>
      <c r="E28" s="37"/>
      <c r="F28" s="39"/>
    </row>
    <row r="29" spans="1:6" x14ac:dyDescent="0.25">
      <c r="A29" s="40"/>
      <c r="B29" s="41"/>
      <c r="C29" s="37"/>
      <c r="D29" s="37"/>
      <c r="E29" s="37"/>
      <c r="F29" s="39"/>
    </row>
    <row r="30" spans="1:6" x14ac:dyDescent="0.25">
      <c r="A30" s="2" t="s">
        <v>28</v>
      </c>
      <c r="E30" s="42"/>
    </row>
    <row r="31" spans="1:6" x14ac:dyDescent="0.25">
      <c r="E31" s="42"/>
      <c r="F31" s="43"/>
    </row>
    <row r="32" spans="1:6" x14ac:dyDescent="0.25">
      <c r="A32" s="40" t="s">
        <v>29</v>
      </c>
      <c r="F32" s="43"/>
    </row>
    <row r="33" spans="1:6" x14ac:dyDescent="0.25">
      <c r="A33" s="44" t="s">
        <v>30</v>
      </c>
      <c r="E33" s="45">
        <v>361192.66</v>
      </c>
      <c r="F33" s="46"/>
    </row>
    <row r="34" spans="1:6" x14ac:dyDescent="0.25">
      <c r="A34" s="44" t="s">
        <v>31</v>
      </c>
      <c r="E34" s="47">
        <v>0</v>
      </c>
      <c r="F34" s="46"/>
    </row>
    <row r="35" spans="1:6" x14ac:dyDescent="0.25">
      <c r="A35" s="40" t="s">
        <v>32</v>
      </c>
      <c r="E35" s="45">
        <v>361192.66</v>
      </c>
      <c r="F35" s="46"/>
    </row>
    <row r="36" spans="1:6" x14ac:dyDescent="0.25">
      <c r="E36" s="48"/>
      <c r="F36" s="46"/>
    </row>
    <row r="37" spans="1:6" x14ac:dyDescent="0.25">
      <c r="A37" s="40" t="s">
        <v>33</v>
      </c>
      <c r="E37" s="48"/>
      <c r="F37" s="46"/>
    </row>
    <row r="38" spans="1:6" x14ac:dyDescent="0.25">
      <c r="A38" s="44" t="s">
        <v>34</v>
      </c>
      <c r="E38" s="45">
        <v>16706024.550000001</v>
      </c>
      <c r="F38" s="46"/>
    </row>
    <row r="39" spans="1:6" x14ac:dyDescent="0.25">
      <c r="A39" s="44" t="s">
        <v>35</v>
      </c>
      <c r="E39" s="47">
        <v>0</v>
      </c>
      <c r="F39" s="46"/>
    </row>
    <row r="40" spans="1:6" x14ac:dyDescent="0.25">
      <c r="A40" s="40" t="s">
        <v>36</v>
      </c>
      <c r="E40" s="45">
        <v>16706024.550000001</v>
      </c>
      <c r="F40" s="46"/>
    </row>
    <row r="41" spans="1:6" x14ac:dyDescent="0.25">
      <c r="A41" s="44"/>
      <c r="E41" s="49"/>
      <c r="F41" s="46"/>
    </row>
    <row r="42" spans="1:6" x14ac:dyDescent="0.25">
      <c r="A42" s="40" t="s">
        <v>37</v>
      </c>
      <c r="E42" s="45">
        <v>164435.51999999999</v>
      </c>
      <c r="F42" s="46"/>
    </row>
    <row r="43" spans="1:6" x14ac:dyDescent="0.25">
      <c r="A43" s="40" t="s">
        <v>38</v>
      </c>
      <c r="E43" s="45">
        <v>0</v>
      </c>
      <c r="F43" s="46"/>
    </row>
    <row r="44" spans="1:6" x14ac:dyDescent="0.25">
      <c r="A44" s="40"/>
      <c r="E44" s="50"/>
      <c r="F44" s="46"/>
    </row>
    <row r="45" spans="1:6" ht="16.5" thickBot="1" x14ac:dyDescent="0.3">
      <c r="A45" s="2" t="s">
        <v>39</v>
      </c>
      <c r="E45" s="51">
        <v>17231652.73</v>
      </c>
      <c r="F45" s="46"/>
    </row>
    <row r="46" spans="1:6" ht="16.5" thickTop="1" x14ac:dyDescent="0.25">
      <c r="E46" s="52"/>
      <c r="F46" s="46"/>
    </row>
    <row r="47" spans="1:6" x14ac:dyDescent="0.25">
      <c r="A47" s="2" t="s">
        <v>40</v>
      </c>
      <c r="D47" s="53"/>
      <c r="E47" s="54"/>
      <c r="F47" s="46"/>
    </row>
    <row r="48" spans="1:6" x14ac:dyDescent="0.25">
      <c r="D48" s="55" t="s">
        <v>41</v>
      </c>
      <c r="E48" s="55" t="s">
        <v>42</v>
      </c>
      <c r="F48" s="46"/>
    </row>
    <row r="49" spans="1:6" x14ac:dyDescent="0.25">
      <c r="A49" s="40" t="s">
        <v>43</v>
      </c>
      <c r="D49" s="56">
        <v>32944</v>
      </c>
      <c r="E49" s="50">
        <v>165055285.72999999</v>
      </c>
      <c r="F49" s="46"/>
    </row>
    <row r="50" spans="1:6" x14ac:dyDescent="0.25">
      <c r="A50" s="40" t="s">
        <v>44</v>
      </c>
      <c r="D50" s="57"/>
      <c r="E50" s="47">
        <v>16613558.939999998</v>
      </c>
      <c r="F50" s="46"/>
    </row>
    <row r="51" spans="1:6" x14ac:dyDescent="0.25">
      <c r="A51" s="40"/>
      <c r="D51" s="58">
        <v>31773</v>
      </c>
      <c r="E51" s="59">
        <v>148441726.78999999</v>
      </c>
      <c r="F51" s="46"/>
    </row>
    <row r="52" spans="1:6" x14ac:dyDescent="0.25">
      <c r="F52" s="46"/>
    </row>
    <row r="53" spans="1:6" x14ac:dyDescent="0.25">
      <c r="A53" s="2" t="s">
        <v>45</v>
      </c>
      <c r="E53" s="53"/>
      <c r="F53" s="46"/>
    </row>
    <row r="54" spans="1:6" x14ac:dyDescent="0.25">
      <c r="F54" s="46"/>
    </row>
    <row r="55" spans="1:6" x14ac:dyDescent="0.25">
      <c r="A55" s="40" t="s">
        <v>39</v>
      </c>
      <c r="E55" s="60">
        <v>17231652.73</v>
      </c>
      <c r="F55" s="46"/>
    </row>
    <row r="56" spans="1:6" x14ac:dyDescent="0.25">
      <c r="A56" s="40" t="s">
        <v>46</v>
      </c>
      <c r="E56" s="60">
        <v>0</v>
      </c>
      <c r="F56" s="46"/>
    </row>
    <row r="57" spans="1:6" x14ac:dyDescent="0.25">
      <c r="A57" s="40" t="s">
        <v>47</v>
      </c>
      <c r="E57" s="61">
        <v>17231652.73</v>
      </c>
      <c r="F57" s="46"/>
    </row>
    <row r="58" spans="1:6" x14ac:dyDescent="0.25">
      <c r="F58" s="46"/>
    </row>
    <row r="59" spans="1:6" x14ac:dyDescent="0.25">
      <c r="A59" s="40" t="s">
        <v>48</v>
      </c>
      <c r="E59" s="37">
        <v>0</v>
      </c>
      <c r="F59" s="46"/>
    </row>
    <row r="60" spans="1:6" x14ac:dyDescent="0.25">
      <c r="F60" s="46"/>
    </row>
    <row r="61" spans="1:6" x14ac:dyDescent="0.25">
      <c r="A61" s="40" t="s">
        <v>49</v>
      </c>
      <c r="F61" s="46"/>
    </row>
    <row r="62" spans="1:6" x14ac:dyDescent="0.25">
      <c r="A62" s="44" t="s">
        <v>50</v>
      </c>
      <c r="E62" s="60">
        <v>138614.92940833332</v>
      </c>
      <c r="F62" s="46"/>
    </row>
    <row r="63" spans="1:6" x14ac:dyDescent="0.25">
      <c r="A63" s="44" t="s">
        <v>51</v>
      </c>
      <c r="E63" s="60">
        <v>138614.92940833332</v>
      </c>
      <c r="F63" s="46"/>
    </row>
    <row r="64" spans="1:6" x14ac:dyDescent="0.25">
      <c r="A64" s="44" t="s">
        <v>52</v>
      </c>
      <c r="E64" s="61">
        <v>0</v>
      </c>
      <c r="F64" s="46"/>
    </row>
    <row r="65" spans="1:6" x14ac:dyDescent="0.25">
      <c r="F65" s="46"/>
    </row>
    <row r="66" spans="1:6" x14ac:dyDescent="0.25">
      <c r="A66" s="40" t="s">
        <v>53</v>
      </c>
      <c r="F66" s="46"/>
    </row>
    <row r="67" spans="1:6" x14ac:dyDescent="0.25">
      <c r="A67" s="44" t="s">
        <v>54</v>
      </c>
      <c r="F67" s="46"/>
    </row>
    <row r="68" spans="1:6" x14ac:dyDescent="0.25">
      <c r="A68" s="62" t="s">
        <v>55</v>
      </c>
      <c r="E68" s="60">
        <v>0</v>
      </c>
      <c r="F68" s="46"/>
    </row>
    <row r="69" spans="1:6" x14ac:dyDescent="0.25">
      <c r="A69" s="62" t="s">
        <v>56</v>
      </c>
      <c r="E69" s="60">
        <v>0</v>
      </c>
      <c r="F69" s="46"/>
    </row>
    <row r="70" spans="1:6" x14ac:dyDescent="0.25">
      <c r="A70" s="62" t="s">
        <v>57</v>
      </c>
      <c r="E70" s="60">
        <v>0</v>
      </c>
      <c r="F70" s="46"/>
    </row>
    <row r="71" spans="1:6" x14ac:dyDescent="0.25">
      <c r="A71" s="62"/>
      <c r="E71" s="60"/>
      <c r="F71" s="46"/>
    </row>
    <row r="72" spans="1:6" x14ac:dyDescent="0.25">
      <c r="A72" s="62" t="s">
        <v>58</v>
      </c>
      <c r="E72" s="60">
        <v>0</v>
      </c>
      <c r="F72" s="46"/>
    </row>
    <row r="73" spans="1:6" x14ac:dyDescent="0.25">
      <c r="A73" s="62" t="s">
        <v>59</v>
      </c>
      <c r="E73" s="60">
        <v>0</v>
      </c>
      <c r="F73" s="46"/>
    </row>
    <row r="74" spans="1:6" x14ac:dyDescent="0.25">
      <c r="F74" s="46"/>
    </row>
    <row r="75" spans="1:6" x14ac:dyDescent="0.25">
      <c r="A75" s="44" t="s">
        <v>60</v>
      </c>
      <c r="F75" s="46"/>
    </row>
    <row r="76" spans="1:6" x14ac:dyDescent="0.25">
      <c r="A76" s="62" t="s">
        <v>61</v>
      </c>
      <c r="E76" s="60">
        <v>0</v>
      </c>
      <c r="F76" s="46"/>
    </row>
    <row r="77" spans="1:6" x14ac:dyDescent="0.25">
      <c r="A77" s="62" t="s">
        <v>62</v>
      </c>
      <c r="E77" s="60">
        <v>0</v>
      </c>
      <c r="F77" s="46"/>
    </row>
    <row r="78" spans="1:6" x14ac:dyDescent="0.25">
      <c r="A78" s="62" t="s">
        <v>63</v>
      </c>
      <c r="E78" s="60">
        <v>0</v>
      </c>
      <c r="F78" s="46"/>
    </row>
    <row r="79" spans="1:6" x14ac:dyDescent="0.25">
      <c r="A79" s="62"/>
      <c r="E79" s="60"/>
      <c r="F79" s="46"/>
    </row>
    <row r="80" spans="1:6" x14ac:dyDescent="0.25">
      <c r="A80" s="62" t="s">
        <v>64</v>
      </c>
      <c r="E80" s="60">
        <v>0</v>
      </c>
      <c r="F80" s="46"/>
    </row>
    <row r="81" spans="1:6" x14ac:dyDescent="0.25">
      <c r="A81" s="62" t="s">
        <v>65</v>
      </c>
      <c r="E81" s="60">
        <v>0</v>
      </c>
      <c r="F81" s="46"/>
    </row>
    <row r="82" spans="1:6" x14ac:dyDescent="0.25">
      <c r="A82" s="62"/>
      <c r="F82" s="46"/>
    </row>
    <row r="83" spans="1:6" x14ac:dyDescent="0.25">
      <c r="A83" s="44" t="s">
        <v>66</v>
      </c>
      <c r="F83" s="46"/>
    </row>
    <row r="84" spans="1:6" x14ac:dyDescent="0.25">
      <c r="A84" s="62" t="s">
        <v>67</v>
      </c>
      <c r="E84" s="60">
        <v>0</v>
      </c>
      <c r="F84" s="46"/>
    </row>
    <row r="85" spans="1:6" x14ac:dyDescent="0.25">
      <c r="A85" s="62" t="s">
        <v>68</v>
      </c>
      <c r="E85" s="60">
        <v>0</v>
      </c>
      <c r="F85" s="46"/>
    </row>
    <row r="86" spans="1:6" x14ac:dyDescent="0.25">
      <c r="A86" s="62" t="s">
        <v>69</v>
      </c>
      <c r="E86" s="60">
        <v>0</v>
      </c>
      <c r="F86" s="46"/>
    </row>
    <row r="87" spans="1:6" x14ac:dyDescent="0.25">
      <c r="A87" s="62"/>
      <c r="E87" s="60"/>
      <c r="F87" s="46"/>
    </row>
    <row r="88" spans="1:6" x14ac:dyDescent="0.25">
      <c r="A88" s="62" t="s">
        <v>70</v>
      </c>
      <c r="E88" s="60">
        <v>0</v>
      </c>
      <c r="F88" s="46"/>
    </row>
    <row r="89" spans="1:6" x14ac:dyDescent="0.25">
      <c r="A89" s="62" t="s">
        <v>71</v>
      </c>
      <c r="E89" s="60">
        <v>0</v>
      </c>
      <c r="F89" s="46"/>
    </row>
    <row r="90" spans="1:6" x14ac:dyDescent="0.25">
      <c r="F90" s="46"/>
    </row>
    <row r="91" spans="1:6" x14ac:dyDescent="0.25">
      <c r="A91" s="44" t="s">
        <v>72</v>
      </c>
      <c r="F91" s="46"/>
    </row>
    <row r="92" spans="1:6" x14ac:dyDescent="0.25">
      <c r="A92" s="62" t="s">
        <v>73</v>
      </c>
      <c r="E92" s="60">
        <v>0</v>
      </c>
      <c r="F92" s="46"/>
    </row>
    <row r="93" spans="1:6" x14ac:dyDescent="0.25">
      <c r="A93" s="62" t="s">
        <v>74</v>
      </c>
      <c r="E93" s="60">
        <v>0</v>
      </c>
      <c r="F93" s="46"/>
    </row>
    <row r="94" spans="1:6" x14ac:dyDescent="0.25">
      <c r="A94" s="62" t="s">
        <v>75</v>
      </c>
      <c r="E94" s="60">
        <v>84048.53</v>
      </c>
      <c r="F94" s="46"/>
    </row>
    <row r="95" spans="1:6" x14ac:dyDescent="0.25">
      <c r="A95" s="62"/>
      <c r="E95" s="60"/>
      <c r="F95" s="46"/>
    </row>
    <row r="96" spans="1:6" x14ac:dyDescent="0.25">
      <c r="A96" s="62" t="s">
        <v>76</v>
      </c>
      <c r="E96" s="60">
        <v>84048.53</v>
      </c>
      <c r="F96" s="46"/>
    </row>
    <row r="97" spans="1:6" x14ac:dyDescent="0.25">
      <c r="A97" s="62" t="s">
        <v>77</v>
      </c>
      <c r="E97" s="60">
        <v>0</v>
      </c>
      <c r="F97" s="46"/>
    </row>
    <row r="98" spans="1:6" x14ac:dyDescent="0.25">
      <c r="A98" s="62"/>
      <c r="E98" s="37"/>
      <c r="F98" s="46"/>
    </row>
    <row r="99" spans="1:6" x14ac:dyDescent="0.25">
      <c r="A99" s="44" t="s">
        <v>78</v>
      </c>
      <c r="F99" s="46"/>
    </row>
    <row r="100" spans="1:6" x14ac:dyDescent="0.25">
      <c r="A100" s="62" t="s">
        <v>79</v>
      </c>
      <c r="E100" s="61">
        <v>84048.53</v>
      </c>
      <c r="F100" s="46"/>
    </row>
    <row r="101" spans="1:6" x14ac:dyDescent="0.25">
      <c r="A101" s="62" t="s">
        <v>80</v>
      </c>
      <c r="E101" s="61">
        <v>84048.53</v>
      </c>
      <c r="F101" s="46"/>
    </row>
    <row r="102" spans="1:6" x14ac:dyDescent="0.25">
      <c r="A102" s="62" t="s">
        <v>81</v>
      </c>
      <c r="E102" s="61">
        <v>0</v>
      </c>
      <c r="F102" s="46"/>
    </row>
    <row r="103" spans="1:6" x14ac:dyDescent="0.25">
      <c r="A103" s="62" t="s">
        <v>82</v>
      </c>
      <c r="E103" s="61">
        <v>0</v>
      </c>
      <c r="F103" s="46"/>
    </row>
    <row r="104" spans="1:6" x14ac:dyDescent="0.25">
      <c r="F104" s="46"/>
    </row>
    <row r="105" spans="1:6" x14ac:dyDescent="0.25">
      <c r="A105" s="40" t="s">
        <v>83</v>
      </c>
      <c r="E105" s="63">
        <v>17008989.270591669</v>
      </c>
      <c r="F105" s="46"/>
    </row>
    <row r="106" spans="1:6" x14ac:dyDescent="0.25">
      <c r="A106" s="44"/>
      <c r="F106" s="46"/>
    </row>
    <row r="107" spans="1:6" x14ac:dyDescent="0.25">
      <c r="A107" s="40" t="s">
        <v>84</v>
      </c>
      <c r="E107" s="64">
        <v>16613558.939999998</v>
      </c>
      <c r="F107" s="46"/>
    </row>
    <row r="108" spans="1:6" x14ac:dyDescent="0.25">
      <c r="A108" s="40"/>
      <c r="F108" s="46"/>
    </row>
    <row r="109" spans="1:6" x14ac:dyDescent="0.25">
      <c r="A109" s="44" t="s">
        <v>85</v>
      </c>
      <c r="E109" s="60">
        <v>0</v>
      </c>
      <c r="F109" s="46"/>
    </row>
    <row r="110" spans="1:6" x14ac:dyDescent="0.25">
      <c r="A110" s="44" t="s">
        <v>86</v>
      </c>
      <c r="E110" s="65">
        <v>16613558.939999998</v>
      </c>
      <c r="F110" s="46"/>
    </row>
    <row r="111" spans="1:6" x14ac:dyDescent="0.25">
      <c r="A111" s="44" t="s">
        <v>87</v>
      </c>
      <c r="E111" s="61">
        <v>0</v>
      </c>
      <c r="F111" s="46"/>
    </row>
    <row r="112" spans="1:6" x14ac:dyDescent="0.25">
      <c r="A112" s="44"/>
      <c r="E112" s="63"/>
      <c r="F112" s="46"/>
    </row>
    <row r="113" spans="1:6" x14ac:dyDescent="0.25">
      <c r="A113" s="40" t="s">
        <v>88</v>
      </c>
      <c r="E113" s="61">
        <v>0</v>
      </c>
      <c r="F113" s="46"/>
    </row>
    <row r="114" spans="1:6" x14ac:dyDescent="0.25">
      <c r="A114" s="40"/>
      <c r="E114" s="66"/>
      <c r="F114" s="46"/>
    </row>
    <row r="115" spans="1:6" x14ac:dyDescent="0.25">
      <c r="A115" s="44" t="s">
        <v>89</v>
      </c>
      <c r="E115" s="60">
        <v>0</v>
      </c>
      <c r="F115" s="46"/>
    </row>
    <row r="116" spans="1:6" x14ac:dyDescent="0.25">
      <c r="A116" s="44" t="s">
        <v>90</v>
      </c>
      <c r="E116" s="61">
        <v>0</v>
      </c>
      <c r="F116" s="46"/>
    </row>
    <row r="117" spans="1:6" x14ac:dyDescent="0.25">
      <c r="A117" s="44" t="s">
        <v>91</v>
      </c>
      <c r="E117" s="61">
        <v>0</v>
      </c>
      <c r="F117" s="46"/>
    </row>
    <row r="118" spans="1:6" x14ac:dyDescent="0.25">
      <c r="A118" s="44"/>
      <c r="E118" s="63"/>
      <c r="F118" s="46"/>
    </row>
    <row r="119" spans="1:6" x14ac:dyDescent="0.25">
      <c r="A119" s="40" t="s">
        <v>92</v>
      </c>
      <c r="E119" s="61">
        <v>395430.33059167117</v>
      </c>
      <c r="F119" s="46"/>
    </row>
    <row r="120" spans="1:6" x14ac:dyDescent="0.25">
      <c r="A120" s="44" t="s">
        <v>93</v>
      </c>
      <c r="E120" s="60">
        <v>0</v>
      </c>
      <c r="F120" s="46"/>
    </row>
    <row r="121" spans="1:6" x14ac:dyDescent="0.25">
      <c r="A121" s="40" t="s">
        <v>94</v>
      </c>
      <c r="E121" s="61">
        <v>395430.33059167117</v>
      </c>
      <c r="F121" s="46"/>
    </row>
    <row r="122" spans="1:6" x14ac:dyDescent="0.25">
      <c r="F122" s="46"/>
    </row>
    <row r="123" spans="1:6" x14ac:dyDescent="0.25">
      <c r="A123" s="2" t="s">
        <v>95</v>
      </c>
      <c r="F123" s="46"/>
    </row>
    <row r="124" spans="1:6" x14ac:dyDescent="0.25">
      <c r="F124" s="46"/>
    </row>
    <row r="125" spans="1:6" x14ac:dyDescent="0.25">
      <c r="A125" s="40" t="s">
        <v>96</v>
      </c>
      <c r="E125" s="60">
        <v>0</v>
      </c>
      <c r="F125" s="46"/>
    </row>
    <row r="126" spans="1:6" x14ac:dyDescent="0.25">
      <c r="A126" s="40" t="s">
        <v>97</v>
      </c>
      <c r="E126" s="67">
        <v>0</v>
      </c>
      <c r="F126" s="46"/>
    </row>
    <row r="127" spans="1:6" x14ac:dyDescent="0.25">
      <c r="A127" s="40" t="s">
        <v>98</v>
      </c>
      <c r="E127" s="61">
        <v>0</v>
      </c>
      <c r="F127" s="46"/>
    </row>
    <row r="128" spans="1:6" x14ac:dyDescent="0.25">
      <c r="A128" s="40"/>
      <c r="E128" s="63"/>
      <c r="F128" s="46"/>
    </row>
    <row r="129" spans="1:6" x14ac:dyDescent="0.25">
      <c r="A129" s="40"/>
      <c r="E129" s="63"/>
      <c r="F129" s="46"/>
    </row>
    <row r="130" spans="1:6" x14ac:dyDescent="0.25">
      <c r="F130" s="46"/>
    </row>
    <row r="131" spans="1:6" x14ac:dyDescent="0.25">
      <c r="A131" s="2" t="s">
        <v>99</v>
      </c>
      <c r="F131" s="46"/>
    </row>
    <row r="132" spans="1:6" x14ac:dyDescent="0.25">
      <c r="F132" s="46"/>
    </row>
    <row r="133" spans="1:6" x14ac:dyDescent="0.25">
      <c r="A133" s="40" t="s">
        <v>100</v>
      </c>
      <c r="E133" s="61">
        <v>4012277.61</v>
      </c>
      <c r="F133" s="46"/>
    </row>
    <row r="134" spans="1:6" x14ac:dyDescent="0.25">
      <c r="A134" s="40" t="s">
        <v>101</v>
      </c>
      <c r="E134" s="61">
        <v>4012277.61</v>
      </c>
      <c r="F134" s="68"/>
    </row>
    <row r="135" spans="1:6" x14ac:dyDescent="0.25">
      <c r="A135" s="40" t="s">
        <v>102</v>
      </c>
      <c r="E135" s="60">
        <v>4012277.61</v>
      </c>
      <c r="F135" s="46"/>
    </row>
    <row r="136" spans="1:6" x14ac:dyDescent="0.25">
      <c r="A136" s="69" t="s">
        <v>103</v>
      </c>
      <c r="B136" s="69"/>
      <c r="C136" s="69"/>
      <c r="D136" s="69"/>
      <c r="E136" s="60">
        <v>0</v>
      </c>
    </row>
    <row r="137" spans="1:6" x14ac:dyDescent="0.25">
      <c r="A137" s="40" t="s">
        <v>104</v>
      </c>
      <c r="E137" s="61">
        <v>4012277.61</v>
      </c>
      <c r="F137" s="46"/>
    </row>
    <row r="138" spans="1:6" x14ac:dyDescent="0.25">
      <c r="F138" s="46"/>
    </row>
    <row r="139" spans="1:6" x14ac:dyDescent="0.25">
      <c r="A139" s="40" t="s">
        <v>105</v>
      </c>
      <c r="D139" s="70"/>
      <c r="E139" s="63">
        <v>4012277.61</v>
      </c>
      <c r="F139" s="46"/>
    </row>
    <row r="140" spans="1:6" x14ac:dyDescent="0.25">
      <c r="F140" s="46"/>
    </row>
    <row r="141" spans="1:6" x14ac:dyDescent="0.25">
      <c r="A141" s="2" t="s">
        <v>106</v>
      </c>
      <c r="F141" s="46"/>
    </row>
    <row r="142" spans="1:6" x14ac:dyDescent="0.25">
      <c r="F142" s="46"/>
    </row>
    <row r="143" spans="1:6" x14ac:dyDescent="0.25">
      <c r="A143" s="40" t="s">
        <v>107</v>
      </c>
      <c r="E143" s="71">
        <v>2.64479798E-2</v>
      </c>
      <c r="F143" s="46"/>
    </row>
    <row r="144" spans="1:6" x14ac:dyDescent="0.25">
      <c r="A144" s="40" t="s">
        <v>108</v>
      </c>
      <c r="E144" s="72">
        <v>15.225847</v>
      </c>
      <c r="F144" s="46"/>
    </row>
    <row r="145" spans="1:6" x14ac:dyDescent="0.25">
      <c r="F145" s="46"/>
    </row>
    <row r="146" spans="1:6" x14ac:dyDescent="0.25">
      <c r="A146" s="40" t="s">
        <v>110</v>
      </c>
      <c r="E146" s="61">
        <v>164435.51999999999</v>
      </c>
      <c r="F146" s="46"/>
    </row>
    <row r="147" spans="1:6" x14ac:dyDescent="0.25">
      <c r="A147" s="40" t="s">
        <v>109</v>
      </c>
      <c r="E147" s="61">
        <v>115544.2</v>
      </c>
      <c r="F147" s="74"/>
    </row>
    <row r="148" spans="1:6" x14ac:dyDescent="0.25">
      <c r="A148" s="40" t="s">
        <v>112</v>
      </c>
      <c r="E148" s="61">
        <v>166337915.28999999</v>
      </c>
      <c r="F148" s="74"/>
    </row>
    <row r="149" spans="1:6" x14ac:dyDescent="0.25">
      <c r="A149" s="40" t="s">
        <v>149</v>
      </c>
      <c r="E149" s="75">
        <v>-3.5271323376701667E-3</v>
      </c>
      <c r="F149" s="74"/>
    </row>
    <row r="150" spans="1:6" x14ac:dyDescent="0.25">
      <c r="F150" s="74"/>
    </row>
    <row r="151" spans="1:6" x14ac:dyDescent="0.25">
      <c r="A151" s="40" t="s">
        <v>114</v>
      </c>
      <c r="E151" s="75">
        <v>9.6300710000000002E-4</v>
      </c>
      <c r="F151" s="74"/>
    </row>
    <row r="152" spans="1:6" x14ac:dyDescent="0.25">
      <c r="A152" s="40" t="s">
        <v>115</v>
      </c>
      <c r="E152" s="75">
        <v>-8.0471959999999995E-4</v>
      </c>
      <c r="F152" s="74"/>
    </row>
    <row r="153" spans="1:6" x14ac:dyDescent="0.25">
      <c r="A153" s="40" t="s">
        <v>116</v>
      </c>
      <c r="E153" s="71">
        <v>-3.5271323376701667E-3</v>
      </c>
      <c r="F153" s="46"/>
    </row>
    <row r="154" spans="1:6" x14ac:dyDescent="0.25">
      <c r="A154" s="40" t="s">
        <v>150</v>
      </c>
      <c r="E154" s="71">
        <v>-1.1229482792233889E-3</v>
      </c>
      <c r="F154" s="46"/>
    </row>
    <row r="155" spans="1:6" x14ac:dyDescent="0.25">
      <c r="A155" s="40"/>
      <c r="F155" s="46"/>
    </row>
    <row r="156" spans="1:6" x14ac:dyDescent="0.25">
      <c r="A156" s="40" t="s">
        <v>118</v>
      </c>
      <c r="E156" s="63">
        <v>7955984.120000001</v>
      </c>
      <c r="F156" s="46"/>
    </row>
    <row r="157" spans="1:6" x14ac:dyDescent="0.25">
      <c r="A157" s="40"/>
      <c r="F157" s="46"/>
    </row>
    <row r="158" spans="1:6" x14ac:dyDescent="0.25">
      <c r="A158" s="40" t="s">
        <v>119</v>
      </c>
      <c r="D158" s="55" t="s">
        <v>42</v>
      </c>
      <c r="E158" s="55" t="s">
        <v>41</v>
      </c>
      <c r="F158" s="46"/>
    </row>
    <row r="159" spans="1:6" x14ac:dyDescent="0.25">
      <c r="A159" s="44" t="s">
        <v>151</v>
      </c>
      <c r="D159" s="60">
        <v>2145746.44</v>
      </c>
      <c r="E159" s="78">
        <v>332</v>
      </c>
      <c r="F159" s="46"/>
    </row>
    <row r="160" spans="1:6" x14ac:dyDescent="0.25">
      <c r="A160" s="44" t="s">
        <v>152</v>
      </c>
      <c r="D160" s="60">
        <v>597976.66</v>
      </c>
      <c r="E160" s="78">
        <v>85</v>
      </c>
      <c r="F160" s="46"/>
    </row>
    <row r="161" spans="1:6" x14ac:dyDescent="0.25">
      <c r="A161" s="44" t="s">
        <v>153</v>
      </c>
      <c r="D161" s="60">
        <v>115548.3</v>
      </c>
      <c r="E161" s="78">
        <v>18</v>
      </c>
      <c r="F161" s="74"/>
    </row>
    <row r="162" spans="1:6" x14ac:dyDescent="0.25">
      <c r="A162" s="40" t="s">
        <v>154</v>
      </c>
      <c r="D162" s="60">
        <v>2859271.4</v>
      </c>
      <c r="E162" s="78">
        <v>435</v>
      </c>
      <c r="F162" s="46"/>
    </row>
    <row r="163" spans="1:6" x14ac:dyDescent="0.25">
      <c r="A163" s="40" t="s">
        <v>155</v>
      </c>
      <c r="D163" s="75">
        <v>4.7722204060752071E-3</v>
      </c>
      <c r="E163" s="75">
        <v>3.24174613665691E-3</v>
      </c>
      <c r="F163" s="74"/>
    </row>
    <row r="164" spans="1:6" x14ac:dyDescent="0.25">
      <c r="A164" s="40"/>
      <c r="D164" s="84"/>
      <c r="E164" s="84"/>
      <c r="F164" s="74"/>
    </row>
    <row r="165" spans="1:6" x14ac:dyDescent="0.25">
      <c r="A165" s="40" t="s">
        <v>156</v>
      </c>
      <c r="D165" s="84"/>
      <c r="E165" s="75">
        <v>2.6158005999999999E-3</v>
      </c>
      <c r="F165" s="74"/>
    </row>
    <row r="166" spans="1:6" x14ac:dyDescent="0.25">
      <c r="A166" s="40" t="s">
        <v>157</v>
      </c>
      <c r="D166" s="84"/>
      <c r="E166" s="75">
        <v>2.6711996000000002E-3</v>
      </c>
      <c r="F166" s="74"/>
    </row>
    <row r="167" spans="1:6" x14ac:dyDescent="0.25">
      <c r="A167" s="40" t="s">
        <v>158</v>
      </c>
      <c r="D167" s="84"/>
      <c r="E167" s="75">
        <v>3.24174613665691E-3</v>
      </c>
      <c r="F167" s="46"/>
    </row>
    <row r="168" spans="1:6" x14ac:dyDescent="0.25">
      <c r="A168" s="40" t="s">
        <v>159</v>
      </c>
      <c r="D168" s="84"/>
      <c r="E168" s="75">
        <v>2.8429154455523035E-3</v>
      </c>
      <c r="F168" s="46"/>
    </row>
    <row r="169" spans="1:6" x14ac:dyDescent="0.25">
      <c r="F169" s="46"/>
    </row>
    <row r="170" spans="1:6" x14ac:dyDescent="0.25">
      <c r="A170" s="2" t="s">
        <v>132</v>
      </c>
      <c r="F170" s="46"/>
    </row>
    <row r="171" spans="1:6" x14ac:dyDescent="0.25">
      <c r="F171" s="46"/>
    </row>
    <row r="172" spans="1:6" x14ac:dyDescent="0.25">
      <c r="A172" s="40" t="s">
        <v>133</v>
      </c>
      <c r="F172" s="46"/>
    </row>
    <row r="173" spans="1:6" x14ac:dyDescent="0.25">
      <c r="A173" s="40" t="s">
        <v>134</v>
      </c>
      <c r="E173" s="48"/>
      <c r="F173" s="46"/>
    </row>
    <row r="174" spans="1:6" x14ac:dyDescent="0.25">
      <c r="A174" s="40" t="s">
        <v>135</v>
      </c>
      <c r="E174" s="85" t="s">
        <v>136</v>
      </c>
      <c r="F174" s="46"/>
    </row>
    <row r="175" spans="1:6" x14ac:dyDescent="0.25">
      <c r="A175" s="40"/>
      <c r="E175" s="85"/>
      <c r="F175" s="46"/>
    </row>
    <row r="176" spans="1:6" x14ac:dyDescent="0.25">
      <c r="A176" s="40" t="s">
        <v>137</v>
      </c>
      <c r="E176" s="66"/>
      <c r="F176" s="46"/>
    </row>
    <row r="177" spans="1:6" x14ac:dyDescent="0.25">
      <c r="A177" s="40" t="s">
        <v>138</v>
      </c>
      <c r="E177" s="66"/>
      <c r="F177" s="46"/>
    </row>
    <row r="178" spans="1:6" x14ac:dyDescent="0.25">
      <c r="A178" s="40" t="s">
        <v>139</v>
      </c>
      <c r="E178" s="85"/>
      <c r="F178" s="46"/>
    </row>
    <row r="179" spans="1:6" x14ac:dyDescent="0.25">
      <c r="A179" s="40" t="s">
        <v>140</v>
      </c>
      <c r="E179" s="85" t="s">
        <v>136</v>
      </c>
      <c r="F179" s="46"/>
    </row>
    <row r="180" spans="1:6" x14ac:dyDescent="0.25">
      <c r="A180" s="40"/>
      <c r="E180" s="66"/>
      <c r="F180" s="46"/>
    </row>
    <row r="181" spans="1:6" x14ac:dyDescent="0.25">
      <c r="A181" s="40" t="s">
        <v>141</v>
      </c>
      <c r="E181" s="66"/>
      <c r="F181" s="46"/>
    </row>
    <row r="182" spans="1:6" x14ac:dyDescent="0.25">
      <c r="A182" s="40" t="s">
        <v>142</v>
      </c>
      <c r="E182" s="85" t="s">
        <v>136</v>
      </c>
      <c r="F182" s="46"/>
    </row>
    <row r="183" spans="1:6" x14ac:dyDescent="0.25">
      <c r="A183" s="40"/>
      <c r="E183" s="66"/>
      <c r="F183" s="46"/>
    </row>
    <row r="184" spans="1:6" x14ac:dyDescent="0.25">
      <c r="A184" s="40" t="s">
        <v>143</v>
      </c>
      <c r="E184" s="66"/>
      <c r="F184" s="46"/>
    </row>
    <row r="185" spans="1:6" x14ac:dyDescent="0.25">
      <c r="A185" s="40" t="s">
        <v>144</v>
      </c>
      <c r="E185" s="85" t="s">
        <v>136</v>
      </c>
      <c r="F185" s="46"/>
    </row>
    <row r="186" spans="1:6" x14ac:dyDescent="0.25">
      <c r="A186" s="40"/>
      <c r="E186" s="66"/>
      <c r="F186" s="46"/>
    </row>
    <row r="187" spans="1:6" x14ac:dyDescent="0.25">
      <c r="A187" s="40" t="s">
        <v>145</v>
      </c>
      <c r="E187" s="66"/>
      <c r="F187" s="46"/>
    </row>
    <row r="188" spans="1:6" x14ac:dyDescent="0.25">
      <c r="A188" s="40" t="s">
        <v>146</v>
      </c>
      <c r="E188" s="85" t="s">
        <v>136</v>
      </c>
      <c r="F188" s="46"/>
    </row>
    <row r="189" spans="1:6" x14ac:dyDescent="0.25">
      <c r="A189" s="40"/>
      <c r="E189" s="85"/>
      <c r="F189" s="46"/>
    </row>
    <row r="190" spans="1:6" x14ac:dyDescent="0.25">
      <c r="A190" s="40" t="s">
        <v>147</v>
      </c>
      <c r="E190" s="66"/>
    </row>
    <row r="191" spans="1:6" x14ac:dyDescent="0.25">
      <c r="A191" s="40" t="s">
        <v>148</v>
      </c>
      <c r="E191" s="85" t="s">
        <v>136</v>
      </c>
      <c r="F191" s="43"/>
    </row>
    <row r="194" spans="6:6" x14ac:dyDescent="0.25">
      <c r="F194" s="43"/>
    </row>
    <row r="195" spans="6:6" x14ac:dyDescent="0.25">
      <c r="F195" s="43"/>
    </row>
    <row r="196" spans="6:6" x14ac:dyDescent="0.25">
      <c r="F196" s="43"/>
    </row>
    <row r="197" spans="6:6" x14ac:dyDescent="0.25">
      <c r="F197" s="43"/>
    </row>
    <row r="198" spans="6:6" x14ac:dyDescent="0.25">
      <c r="F198" s="43"/>
    </row>
    <row r="199" spans="6:6" x14ac:dyDescent="0.25">
      <c r="F199" s="43"/>
    </row>
    <row r="200" spans="6:6" x14ac:dyDescent="0.25">
      <c r="F200" s="43"/>
    </row>
    <row r="201" spans="6:6" x14ac:dyDescent="0.25">
      <c r="F201" s="43"/>
    </row>
    <row r="202" spans="6:6" x14ac:dyDescent="0.25">
      <c r="F202" s="43"/>
    </row>
    <row r="203" spans="6:6" x14ac:dyDescent="0.25">
      <c r="F203" s="43"/>
    </row>
    <row r="204" spans="6:6" x14ac:dyDescent="0.25">
      <c r="F204" s="43"/>
    </row>
    <row r="205" spans="6:6" x14ac:dyDescent="0.25">
      <c r="F205" s="43"/>
    </row>
    <row r="206" spans="6:6" x14ac:dyDescent="0.25">
      <c r="F206" s="43"/>
    </row>
    <row r="207" spans="6:6" x14ac:dyDescent="0.25">
      <c r="F207" s="43"/>
    </row>
    <row r="208" spans="6:6" x14ac:dyDescent="0.25">
      <c r="F208" s="43"/>
    </row>
    <row r="209" spans="6:6" x14ac:dyDescent="0.25">
      <c r="F209" s="43"/>
    </row>
    <row r="210" spans="6:6" x14ac:dyDescent="0.25">
      <c r="F210" s="43"/>
    </row>
    <row r="211" spans="6:6" x14ac:dyDescent="0.25">
      <c r="F211" s="43"/>
    </row>
    <row r="212" spans="6:6" x14ac:dyDescent="0.25">
      <c r="F212" s="43"/>
    </row>
    <row r="213" spans="6:6" x14ac:dyDescent="0.25">
      <c r="F213" s="43"/>
    </row>
    <row r="214" spans="6:6" x14ac:dyDescent="0.25">
      <c r="F214" s="43"/>
    </row>
    <row r="215" spans="6:6" x14ac:dyDescent="0.25">
      <c r="F215" s="43"/>
    </row>
    <row r="216" spans="6:6" x14ac:dyDescent="0.25">
      <c r="F216" s="43"/>
    </row>
    <row r="217" spans="6:6" x14ac:dyDescent="0.25">
      <c r="F217" s="43"/>
    </row>
    <row r="218" spans="6:6" x14ac:dyDescent="0.25">
      <c r="F218" s="43"/>
    </row>
    <row r="219" spans="6:6" x14ac:dyDescent="0.25">
      <c r="F219" s="43"/>
    </row>
    <row r="220" spans="6:6" x14ac:dyDescent="0.25">
      <c r="F220" s="43"/>
    </row>
    <row r="221" spans="6:6" x14ac:dyDescent="0.25">
      <c r="F221" s="43"/>
    </row>
    <row r="222" spans="6:6" x14ac:dyDescent="0.25">
      <c r="F222" s="43"/>
    </row>
    <row r="223" spans="6:6" x14ac:dyDescent="0.25">
      <c r="F223" s="43"/>
    </row>
    <row r="224" spans="6:6" x14ac:dyDescent="0.25">
      <c r="F224" s="43"/>
    </row>
    <row r="225" spans="6:6" x14ac:dyDescent="0.25">
      <c r="F225" s="43"/>
    </row>
    <row r="226" spans="6:6" x14ac:dyDescent="0.25">
      <c r="F226" s="43"/>
    </row>
    <row r="227" spans="6:6" x14ac:dyDescent="0.25">
      <c r="F227" s="43"/>
    </row>
    <row r="228" spans="6:6" x14ac:dyDescent="0.25">
      <c r="F228" s="43"/>
    </row>
    <row r="229" spans="6:6" x14ac:dyDescent="0.25">
      <c r="F229" s="43"/>
    </row>
    <row r="230" spans="6:6" x14ac:dyDescent="0.25">
      <c r="F230" s="43"/>
    </row>
    <row r="231" spans="6:6" x14ac:dyDescent="0.25">
      <c r="F231" s="43"/>
    </row>
    <row r="232" spans="6:6" x14ac:dyDescent="0.25">
      <c r="F232" s="43"/>
    </row>
    <row r="233" spans="6:6" x14ac:dyDescent="0.25">
      <c r="F233" s="43"/>
    </row>
    <row r="234" spans="6:6" x14ac:dyDescent="0.25">
      <c r="F234" s="43"/>
    </row>
    <row r="235" spans="6:6" x14ac:dyDescent="0.25">
      <c r="F235" s="43"/>
    </row>
    <row r="236" spans="6:6" x14ac:dyDescent="0.25">
      <c r="F236" s="43"/>
    </row>
    <row r="237" spans="6:6" x14ac:dyDescent="0.25">
      <c r="F237" s="43"/>
    </row>
    <row r="238" spans="6:6" x14ac:dyDescent="0.25">
      <c r="F238" s="43"/>
    </row>
    <row r="239" spans="6:6" x14ac:dyDescent="0.25">
      <c r="F239" s="43"/>
    </row>
    <row r="240" spans="6:6" x14ac:dyDescent="0.25">
      <c r="F240" s="43"/>
    </row>
    <row r="241" spans="6:6" x14ac:dyDescent="0.25">
      <c r="F241" s="43"/>
    </row>
    <row r="242" spans="6:6" x14ac:dyDescent="0.25">
      <c r="F242" s="43"/>
    </row>
    <row r="243" spans="6:6" x14ac:dyDescent="0.25">
      <c r="F243" s="43"/>
    </row>
    <row r="244" spans="6:6" x14ac:dyDescent="0.25">
      <c r="F244" s="43"/>
    </row>
    <row r="245" spans="6:6" x14ac:dyDescent="0.25">
      <c r="F245" s="43"/>
    </row>
    <row r="246" spans="6:6" x14ac:dyDescent="0.25">
      <c r="F246" s="43"/>
    </row>
    <row r="247" spans="6:6" x14ac:dyDescent="0.25">
      <c r="F247" s="43"/>
    </row>
    <row r="248" spans="6:6" x14ac:dyDescent="0.25">
      <c r="F248" s="43"/>
    </row>
    <row r="249" spans="6:6" x14ac:dyDescent="0.25">
      <c r="F249" s="43"/>
    </row>
    <row r="250" spans="6:6" x14ac:dyDescent="0.25">
      <c r="F250" s="43"/>
    </row>
    <row r="251" spans="6:6" x14ac:dyDescent="0.25">
      <c r="F251" s="43"/>
    </row>
    <row r="252" spans="6:6" x14ac:dyDescent="0.25">
      <c r="F252" s="43"/>
    </row>
    <row r="253" spans="6:6" x14ac:dyDescent="0.25">
      <c r="F253" s="43"/>
    </row>
    <row r="254" spans="6:6" x14ac:dyDescent="0.25">
      <c r="F254" s="43"/>
    </row>
    <row r="255" spans="6:6" x14ac:dyDescent="0.25">
      <c r="F255" s="43"/>
    </row>
    <row r="256" spans="6:6" x14ac:dyDescent="0.25">
      <c r="F256" s="43"/>
    </row>
    <row r="257" spans="6:6" x14ac:dyDescent="0.25">
      <c r="F257" s="43"/>
    </row>
    <row r="258" spans="6:6" x14ac:dyDescent="0.25">
      <c r="F258" s="43"/>
    </row>
    <row r="259" spans="6:6" x14ac:dyDescent="0.25">
      <c r="F259" s="43"/>
    </row>
    <row r="260" spans="6:6" x14ac:dyDescent="0.25">
      <c r="F260" s="43"/>
    </row>
    <row r="261" spans="6:6" x14ac:dyDescent="0.25">
      <c r="F261" s="43"/>
    </row>
    <row r="262" spans="6:6" x14ac:dyDescent="0.25">
      <c r="F262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5.5703125" style="2" customWidth="1"/>
    <col min="4" max="4" width="23.85546875" style="2" customWidth="1"/>
    <col min="5" max="5" width="35.140625" style="2" bestFit="1" customWidth="1"/>
    <col min="6" max="6" width="23.8554687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f>[1]Notes!C19</f>
        <v>42247</v>
      </c>
      <c r="C3" s="6" t="s">
        <v>2</v>
      </c>
      <c r="D3" s="2">
        <f>[1]Notes!C28</f>
        <v>30</v>
      </c>
      <c r="E3" s="2" t="s">
        <v>3</v>
      </c>
      <c r="F3" s="7">
        <f>[1]Notes!C18+1</f>
        <v>42217</v>
      </c>
    </row>
    <row r="4" spans="1:6" x14ac:dyDescent="0.25">
      <c r="A4" s="2" t="s">
        <v>4</v>
      </c>
      <c r="B4" s="8">
        <f>Curr_DistDate</f>
        <v>42262</v>
      </c>
      <c r="C4" s="6" t="s">
        <v>5</v>
      </c>
      <c r="D4" s="9">
        <f>[1]Notes!C29</f>
        <v>29</v>
      </c>
      <c r="E4" s="2" t="s">
        <v>6</v>
      </c>
      <c r="F4" s="7">
        <f>[1]Notes!C19</f>
        <v>42247</v>
      </c>
    </row>
    <row r="5" spans="1:6" x14ac:dyDescent="0.25">
      <c r="C5" s="4"/>
      <c r="E5" s="2" t="s">
        <v>7</v>
      </c>
      <c r="F5" s="7">
        <f>IF(Curr_DistDate&lt;&gt;First_DistDate,Prev_DistDate,[1]Notes!C14)</f>
        <v>42233</v>
      </c>
    </row>
    <row r="6" spans="1:6" x14ac:dyDescent="0.25">
      <c r="C6" s="4"/>
      <c r="E6" s="2" t="s">
        <v>8</v>
      </c>
      <c r="F6" s="7">
        <f>Curr_DistDate</f>
        <v>42262</v>
      </c>
    </row>
    <row r="7" spans="1:6" x14ac:dyDescent="0.25">
      <c r="A7" s="10"/>
      <c r="B7" s="11"/>
      <c r="C7" s="10"/>
      <c r="D7" s="10"/>
      <c r="E7" s="12"/>
      <c r="F7" s="13"/>
    </row>
    <row r="8" spans="1:6" x14ac:dyDescent="0.25">
      <c r="A8" s="10"/>
      <c r="B8" s="10"/>
      <c r="C8" s="10"/>
      <c r="D8" s="10"/>
      <c r="E8" s="12"/>
      <c r="F8" s="13"/>
    </row>
    <row r="9" spans="1:6" x14ac:dyDescent="0.25">
      <c r="A9" s="14"/>
      <c r="B9" s="15" t="s">
        <v>9</v>
      </c>
      <c r="C9" s="15" t="s">
        <v>10</v>
      </c>
      <c r="D9" s="15" t="s">
        <v>11</v>
      </c>
      <c r="E9" s="15" t="s">
        <v>12</v>
      </c>
      <c r="F9" s="16" t="s">
        <v>13</v>
      </c>
    </row>
    <row r="10" spans="1:6" x14ac:dyDescent="0.25">
      <c r="A10" s="14" t="s">
        <v>14</v>
      </c>
      <c r="B10" s="17"/>
      <c r="C10" s="18">
        <v>1654254316.1800001</v>
      </c>
      <c r="D10" s="19">
        <f>Coll_BegBal</f>
        <v>183228543.41999999</v>
      </c>
      <c r="E10" s="20">
        <f>Coll_EndBal</f>
        <v>166337915.28999999</v>
      </c>
      <c r="F10" s="21">
        <f>IF(C12&lt;=0,0,E10/C12)</f>
        <v>0.10364307462792866</v>
      </c>
    </row>
    <row r="11" spans="1:6" x14ac:dyDescent="0.25">
      <c r="A11" s="14" t="s">
        <v>15</v>
      </c>
      <c r="B11" s="17"/>
      <c r="C11" s="22">
        <v>49343270.390000001</v>
      </c>
      <c r="D11" s="19">
        <f>OC_BegBal</f>
        <v>1508080.24</v>
      </c>
      <c r="E11" s="20">
        <f>OC_EndBal</f>
        <v>1282629.56</v>
      </c>
      <c r="F11" s="21"/>
    </row>
    <row r="12" spans="1:6" x14ac:dyDescent="0.25">
      <c r="A12" s="14" t="s">
        <v>16</v>
      </c>
      <c r="B12" s="17"/>
      <c r="C12" s="23">
        <f>C10-C11</f>
        <v>1604911045.79</v>
      </c>
      <c r="D12" s="19">
        <f>Adj_BegBal</f>
        <v>181720463.17999998</v>
      </c>
      <c r="E12" s="20">
        <f>Adj_EndBal</f>
        <v>165055285.72999999</v>
      </c>
      <c r="F12" s="21"/>
    </row>
    <row r="13" spans="1:6" x14ac:dyDescent="0.25">
      <c r="A13" s="14" t="s">
        <v>17</v>
      </c>
      <c r="B13" s="10"/>
      <c r="C13" s="24">
        <f>SUM(C14:C18)</f>
        <v>1604911045.79</v>
      </c>
      <c r="D13" s="19">
        <f>SUM(D14:D18)</f>
        <v>181720463.18000001</v>
      </c>
      <c r="E13" s="20">
        <f>SUM(E14:E18)</f>
        <v>165055285.73000002</v>
      </c>
      <c r="F13" s="21">
        <f t="shared" ref="F13:F18" si="0">IF(C13&lt;=0,0,E13/C13)</f>
        <v>0.10284388419094802</v>
      </c>
    </row>
    <row r="14" spans="1:6" x14ac:dyDescent="0.25">
      <c r="A14" s="25" t="s">
        <v>18</v>
      </c>
      <c r="B14" s="26">
        <v>3.5860000000000002E-3</v>
      </c>
      <c r="C14" s="22">
        <v>379000000</v>
      </c>
      <c r="D14" s="19">
        <f>[1]Notes!C4</f>
        <v>0</v>
      </c>
      <c r="E14" s="20">
        <f>[1]Notes!P4</f>
        <v>0</v>
      </c>
      <c r="F14" s="21">
        <f t="shared" si="0"/>
        <v>0</v>
      </c>
    </row>
    <row r="15" spans="1:6" x14ac:dyDescent="0.25">
      <c r="A15" s="25" t="s">
        <v>19</v>
      </c>
      <c r="B15" s="26">
        <v>5.4000000000000003E-3</v>
      </c>
      <c r="C15" s="22">
        <v>485000000</v>
      </c>
      <c r="D15" s="19">
        <f>[1]Notes!C5</f>
        <v>0</v>
      </c>
      <c r="E15" s="20">
        <f>[1]Notes!P5</f>
        <v>0</v>
      </c>
      <c r="F15" s="21">
        <f t="shared" si="0"/>
        <v>0</v>
      </c>
    </row>
    <row r="16" spans="1:6" x14ac:dyDescent="0.25">
      <c r="A16" s="25" t="s">
        <v>20</v>
      </c>
      <c r="B16" s="26">
        <v>7.3000000000000001E-3</v>
      </c>
      <c r="C16" s="22">
        <v>514000000</v>
      </c>
      <c r="D16" s="19">
        <f>[1]Notes!C6</f>
        <v>0</v>
      </c>
      <c r="E16" s="20">
        <f>[1]Notes!P6</f>
        <v>0</v>
      </c>
      <c r="F16" s="21">
        <f t="shared" si="0"/>
        <v>0</v>
      </c>
    </row>
    <row r="17" spans="1:6" x14ac:dyDescent="0.25">
      <c r="A17" s="25" t="s">
        <v>21</v>
      </c>
      <c r="B17" s="26">
        <v>0.01</v>
      </c>
      <c r="C17" s="22">
        <v>162714000</v>
      </c>
      <c r="D17" s="19">
        <f>[1]Notes!C7</f>
        <v>117523417.39</v>
      </c>
      <c r="E17" s="20">
        <f>[1]Notes!P7</f>
        <v>100858239.94000001</v>
      </c>
      <c r="F17" s="21">
        <f t="shared" si="0"/>
        <v>0.61984979743599211</v>
      </c>
    </row>
    <row r="18" spans="1:6" x14ac:dyDescent="0.25">
      <c r="A18" s="25" t="s">
        <v>22</v>
      </c>
      <c r="B18" s="26">
        <v>0</v>
      </c>
      <c r="C18" s="22">
        <v>64197045.789999999</v>
      </c>
      <c r="D18" s="19">
        <f>[1]Notes!C8</f>
        <v>64197045.789999999</v>
      </c>
      <c r="E18" s="20">
        <f>[1]Notes!P8</f>
        <v>64197045.789999999</v>
      </c>
      <c r="F18" s="21">
        <f t="shared" si="0"/>
        <v>1</v>
      </c>
    </row>
    <row r="19" spans="1:6" x14ac:dyDescent="0.25">
      <c r="A19" s="25"/>
      <c r="B19" s="27"/>
      <c r="C19" s="28"/>
      <c r="D19" s="28"/>
      <c r="E19" s="28"/>
      <c r="F19" s="29"/>
    </row>
    <row r="20" spans="1:6" x14ac:dyDescent="0.25">
      <c r="A20" s="25"/>
      <c r="B20" s="27"/>
      <c r="C20" s="28"/>
      <c r="D20" s="28"/>
      <c r="E20" s="28"/>
      <c r="F20" s="30"/>
    </row>
    <row r="21" spans="1:6" ht="30.75" x14ac:dyDescent="0.25">
      <c r="A21" s="25"/>
      <c r="B21" s="31" t="s">
        <v>23</v>
      </c>
      <c r="C21" s="32" t="s">
        <v>24</v>
      </c>
      <c r="D21" s="31" t="s">
        <v>25</v>
      </c>
      <c r="E21" s="31" t="s">
        <v>26</v>
      </c>
      <c r="F21" s="30"/>
    </row>
    <row r="22" spans="1:6" x14ac:dyDescent="0.25">
      <c r="A22" s="25" t="s">
        <v>18</v>
      </c>
      <c r="B22" s="19">
        <f>[1]Notes!N4</f>
        <v>0</v>
      </c>
      <c r="C22" s="19">
        <f>[1]Notes!K4</f>
        <v>0</v>
      </c>
      <c r="D22" s="33">
        <f>IF(C15&lt;=0,0,B22/(C14/1000))</f>
        <v>0</v>
      </c>
      <c r="E22" s="34">
        <f>IF(C15&lt;=0,0,C22/(C14/1000))</f>
        <v>0</v>
      </c>
      <c r="F22" s="30"/>
    </row>
    <row r="23" spans="1:6" x14ac:dyDescent="0.25">
      <c r="A23" s="25" t="s">
        <v>19</v>
      </c>
      <c r="B23" s="19">
        <f>[1]Notes!N5</f>
        <v>0</v>
      </c>
      <c r="C23" s="19">
        <f>[1]Notes!K5</f>
        <v>0</v>
      </c>
      <c r="D23" s="33">
        <f>IF(C16&lt;=0,0,B23/(C15/1000))</f>
        <v>0</v>
      </c>
      <c r="E23" s="34">
        <f>IF(C16&lt;=0,0,C23/(C15/1000))</f>
        <v>0</v>
      </c>
      <c r="F23" s="30"/>
    </row>
    <row r="24" spans="1:6" x14ac:dyDescent="0.25">
      <c r="A24" s="25" t="s">
        <v>20</v>
      </c>
      <c r="B24" s="19">
        <f>[1]Notes!N6</f>
        <v>0</v>
      </c>
      <c r="C24" s="19">
        <f>[1]Notes!K6</f>
        <v>0</v>
      </c>
      <c r="D24" s="33">
        <f>IF(C17&lt;=0,0,B24/(C16/1000))</f>
        <v>0</v>
      </c>
      <c r="E24" s="34">
        <f>IF(C17&lt;=0,0,C24/(C16/1000))</f>
        <v>0</v>
      </c>
      <c r="F24" s="30"/>
    </row>
    <row r="25" spans="1:6" x14ac:dyDescent="0.25">
      <c r="A25" s="25" t="s">
        <v>21</v>
      </c>
      <c r="B25" s="19">
        <f>[1]Notes!N7</f>
        <v>16665177.449999988</v>
      </c>
      <c r="C25" s="19">
        <f>[1]Notes!K7</f>
        <v>97936.18</v>
      </c>
      <c r="D25" s="33">
        <f>IF(C18&lt;=0,0,B25/(C17/1000))</f>
        <v>102.42005881485298</v>
      </c>
      <c r="E25" s="34">
        <f>IF(C18&lt;=0,0,C25/(C17/1000))</f>
        <v>0.60189153975687393</v>
      </c>
      <c r="F25" s="30"/>
    </row>
    <row r="26" spans="1:6" x14ac:dyDescent="0.25">
      <c r="A26" s="25" t="s">
        <v>22</v>
      </c>
      <c r="B26" s="19">
        <f>[1]Notes!N8</f>
        <v>0</v>
      </c>
      <c r="C26" s="19">
        <f>[1]Notes!K8</f>
        <v>0</v>
      </c>
      <c r="D26" s="33">
        <f>IF(C19&lt;=0,0,B26/(C18/1000))</f>
        <v>0</v>
      </c>
      <c r="E26" s="34">
        <f>IF(C19&lt;=0,0,C26/(C18/1000))</f>
        <v>0</v>
      </c>
      <c r="F26" s="30"/>
    </row>
    <row r="27" spans="1:6" ht="16.5" thickBot="1" x14ac:dyDescent="0.3">
      <c r="A27" s="14" t="s">
        <v>27</v>
      </c>
      <c r="B27" s="35">
        <f>SUM(B22:B26)</f>
        <v>16665177.449999988</v>
      </c>
      <c r="C27" s="35">
        <f>SUM(C22:C26)</f>
        <v>97936.18</v>
      </c>
      <c r="D27" s="36"/>
      <c r="E27" s="28"/>
      <c r="F27" s="30"/>
    </row>
    <row r="28" spans="1:6" x14ac:dyDescent="0.25">
      <c r="B28" s="37"/>
      <c r="C28" s="37"/>
      <c r="D28" s="38"/>
      <c r="E28" s="37"/>
      <c r="F28" s="39"/>
    </row>
    <row r="29" spans="1:6" x14ac:dyDescent="0.25">
      <c r="A29" s="40"/>
      <c r="B29" s="41"/>
      <c r="C29" s="37"/>
      <c r="D29" s="37"/>
      <c r="E29" s="37"/>
      <c r="F29" s="39"/>
    </row>
    <row r="30" spans="1:6" x14ac:dyDescent="0.25">
      <c r="A30" s="2" t="s">
        <v>28</v>
      </c>
      <c r="E30" s="42"/>
    </row>
    <row r="31" spans="1:6" x14ac:dyDescent="0.25">
      <c r="E31" s="42"/>
      <c r="F31" s="43"/>
    </row>
    <row r="32" spans="1:6" x14ac:dyDescent="0.25">
      <c r="A32" s="40" t="s">
        <v>29</v>
      </c>
      <c r="F32" s="43"/>
    </row>
    <row r="33" spans="1:6" x14ac:dyDescent="0.25">
      <c r="A33" s="44" t="s">
        <v>30</v>
      </c>
      <c r="E33" s="45">
        <f>[1]Sources!B6</f>
        <v>393426.7</v>
      </c>
      <c r="F33" s="46"/>
    </row>
    <row r="34" spans="1:6" x14ac:dyDescent="0.25">
      <c r="A34" s="44" t="s">
        <v>31</v>
      </c>
      <c r="E34" s="47">
        <f>[1]Sources!B28</f>
        <v>0</v>
      </c>
      <c r="F34" s="46"/>
    </row>
    <row r="35" spans="1:6" x14ac:dyDescent="0.25">
      <c r="A35" s="40" t="s">
        <v>32</v>
      </c>
      <c r="E35" s="45">
        <f>SUM(E33:E34)</f>
        <v>393426.7</v>
      </c>
      <c r="F35" s="46"/>
    </row>
    <row r="36" spans="1:6" x14ac:dyDescent="0.25">
      <c r="E36" s="48"/>
      <c r="F36" s="46"/>
    </row>
    <row r="37" spans="1:6" x14ac:dyDescent="0.25">
      <c r="A37" s="40" t="s">
        <v>33</v>
      </c>
      <c r="E37" s="48"/>
      <c r="F37" s="46"/>
    </row>
    <row r="38" spans="1:6" x14ac:dyDescent="0.25">
      <c r="A38" s="44" t="s">
        <v>34</v>
      </c>
      <c r="E38" s="45">
        <f>[1]Sources!B15</f>
        <v>16736863.66</v>
      </c>
      <c r="F38" s="46"/>
    </row>
    <row r="39" spans="1:6" x14ac:dyDescent="0.25">
      <c r="A39" s="44" t="s">
        <v>35</v>
      </c>
      <c r="E39" s="47">
        <f>[1]Sources!B29</f>
        <v>0</v>
      </c>
      <c r="F39" s="46"/>
    </row>
    <row r="40" spans="1:6" x14ac:dyDescent="0.25">
      <c r="A40" s="40" t="s">
        <v>36</v>
      </c>
      <c r="E40" s="45">
        <f>SUM(E38:E39)</f>
        <v>16736863.66</v>
      </c>
      <c r="F40" s="46"/>
    </row>
    <row r="41" spans="1:6" x14ac:dyDescent="0.25">
      <c r="A41" s="44"/>
      <c r="E41" s="49"/>
      <c r="F41" s="46"/>
    </row>
    <row r="42" spans="1:6" x14ac:dyDescent="0.25">
      <c r="A42" s="40" t="s">
        <v>37</v>
      </c>
      <c r="E42" s="45">
        <f>[1]Sources!B16</f>
        <v>166051.77000000002</v>
      </c>
      <c r="F42" s="46"/>
    </row>
    <row r="43" spans="1:6" x14ac:dyDescent="0.25">
      <c r="A43" s="40" t="s">
        <v>38</v>
      </c>
      <c r="E43" s="45">
        <f>IF([1]Sources!B7&lt;0,0,[1]Sources!B7)</f>
        <v>0</v>
      </c>
      <c r="F43" s="46"/>
    </row>
    <row r="44" spans="1:6" x14ac:dyDescent="0.25">
      <c r="A44" s="40"/>
      <c r="E44" s="50"/>
      <c r="F44" s="46"/>
    </row>
    <row r="45" spans="1:6" ht="16.5" thickBot="1" x14ac:dyDescent="0.3">
      <c r="A45" s="2" t="s">
        <v>39</v>
      </c>
      <c r="E45" s="51">
        <f>E35+E40+E42+E43</f>
        <v>17296342.129999999</v>
      </c>
      <c r="F45" s="46"/>
    </row>
    <row r="46" spans="1:6" ht="16.5" thickTop="1" x14ac:dyDescent="0.25">
      <c r="E46" s="52"/>
      <c r="F46" s="46"/>
    </row>
    <row r="47" spans="1:6" x14ac:dyDescent="0.25">
      <c r="A47" s="2" t="s">
        <v>40</v>
      </c>
      <c r="D47" s="53"/>
      <c r="E47" s="54"/>
      <c r="F47" s="46"/>
    </row>
    <row r="48" spans="1:6" x14ac:dyDescent="0.25">
      <c r="D48" s="55" t="s">
        <v>41</v>
      </c>
      <c r="E48" s="55" t="s">
        <v>42</v>
      </c>
      <c r="F48" s="46"/>
    </row>
    <row r="49" spans="1:6" x14ac:dyDescent="0.25">
      <c r="A49" s="40" t="s">
        <v>43</v>
      </c>
      <c r="D49" s="56">
        <f>[1]Collateral!C4</f>
        <v>34024</v>
      </c>
      <c r="E49" s="50">
        <f>Adj_BegBal</f>
        <v>181720463.17999998</v>
      </c>
      <c r="F49" s="46"/>
    </row>
    <row r="50" spans="1:6" x14ac:dyDescent="0.25">
      <c r="A50" s="40" t="s">
        <v>44</v>
      </c>
      <c r="D50" s="57"/>
      <c r="E50" s="47">
        <f>D12-E12</f>
        <v>16665177.449999988</v>
      </c>
      <c r="F50" s="46"/>
    </row>
    <row r="51" spans="1:6" x14ac:dyDescent="0.25">
      <c r="A51" s="40"/>
      <c r="D51" s="58">
        <f>[1]Collateral!C5</f>
        <v>32944</v>
      </c>
      <c r="E51" s="59">
        <f>E49-E50</f>
        <v>165055285.72999999</v>
      </c>
      <c r="F51" s="46"/>
    </row>
    <row r="52" spans="1:6" x14ac:dyDescent="0.25">
      <c r="F52" s="46"/>
    </row>
    <row r="53" spans="1:6" x14ac:dyDescent="0.25">
      <c r="A53" s="2" t="s">
        <v>45</v>
      </c>
      <c r="E53" s="53"/>
      <c r="F53" s="46"/>
    </row>
    <row r="54" spans="1:6" x14ac:dyDescent="0.25">
      <c r="F54" s="46"/>
    </row>
    <row r="55" spans="1:6" x14ac:dyDescent="0.25">
      <c r="A55" s="40" t="s">
        <v>39</v>
      </c>
      <c r="E55" s="60">
        <f>E45</f>
        <v>17296342.129999999</v>
      </c>
      <c r="F55" s="46"/>
    </row>
    <row r="56" spans="1:6" x14ac:dyDescent="0.25">
      <c r="A56" s="40" t="s">
        <v>46</v>
      </c>
      <c r="E56" s="60">
        <f>'[1]Credit Support'!B6</f>
        <v>0</v>
      </c>
      <c r="F56" s="46"/>
    </row>
    <row r="57" spans="1:6" x14ac:dyDescent="0.25">
      <c r="A57" s="40" t="s">
        <v>47</v>
      </c>
      <c r="E57" s="61">
        <f>SUM(E55:E56)</f>
        <v>17296342.129999999</v>
      </c>
      <c r="F57" s="46"/>
    </row>
    <row r="58" spans="1:6" x14ac:dyDescent="0.25">
      <c r="F58" s="46"/>
    </row>
    <row r="59" spans="1:6" x14ac:dyDescent="0.25">
      <c r="A59" s="40" t="s">
        <v>48</v>
      </c>
      <c r="E59" s="37">
        <f>[1]Waterfall!B9</f>
        <v>0</v>
      </c>
      <c r="F59" s="46"/>
    </row>
    <row r="60" spans="1:6" x14ac:dyDescent="0.25">
      <c r="F60" s="46"/>
    </row>
    <row r="61" spans="1:6" x14ac:dyDescent="0.25">
      <c r="A61" s="40" t="s">
        <v>49</v>
      </c>
      <c r="F61" s="46"/>
    </row>
    <row r="62" spans="1:6" x14ac:dyDescent="0.25">
      <c r="A62" s="44" t="s">
        <v>50</v>
      </c>
      <c r="E62" s="60">
        <f>[1]Waterfall!B10</f>
        <v>152690.45285</v>
      </c>
      <c r="F62" s="46"/>
    </row>
    <row r="63" spans="1:6" x14ac:dyDescent="0.25">
      <c r="A63" s="44" t="s">
        <v>51</v>
      </c>
      <c r="E63" s="60">
        <f>[1]Waterfall!C10</f>
        <v>152690.45285</v>
      </c>
      <c r="F63" s="46"/>
    </row>
    <row r="64" spans="1:6" x14ac:dyDescent="0.25">
      <c r="A64" s="44" t="s">
        <v>52</v>
      </c>
      <c r="E64" s="61">
        <f>[1]Waterfall!E10</f>
        <v>0</v>
      </c>
      <c r="F64" s="46"/>
    </row>
    <row r="65" spans="1:6" x14ac:dyDescent="0.25">
      <c r="F65" s="46"/>
    </row>
    <row r="66" spans="1:6" x14ac:dyDescent="0.25">
      <c r="A66" s="40" t="s">
        <v>53</v>
      </c>
      <c r="F66" s="46"/>
    </row>
    <row r="67" spans="1:6" x14ac:dyDescent="0.25">
      <c r="A67" s="44" t="s">
        <v>54</v>
      </c>
      <c r="F67" s="46"/>
    </row>
    <row r="68" spans="1:6" x14ac:dyDescent="0.25">
      <c r="A68" s="62" t="s">
        <v>55</v>
      </c>
      <c r="E68" s="60">
        <f>[1]Notes!I4</f>
        <v>0</v>
      </c>
      <c r="F68" s="46"/>
    </row>
    <row r="69" spans="1:6" x14ac:dyDescent="0.25">
      <c r="A69" s="62" t="s">
        <v>56</v>
      </c>
      <c r="E69" s="60">
        <f>[1]Notes!J4</f>
        <v>0</v>
      </c>
      <c r="F69" s="46"/>
    </row>
    <row r="70" spans="1:6" x14ac:dyDescent="0.25">
      <c r="A70" s="62" t="s">
        <v>57</v>
      </c>
      <c r="E70" s="60">
        <f>[1]Notes!H4</f>
        <v>0</v>
      </c>
      <c r="F70" s="46"/>
    </row>
    <row r="71" spans="1:6" x14ac:dyDescent="0.25">
      <c r="A71" s="62"/>
      <c r="E71" s="60"/>
      <c r="F71" s="46"/>
    </row>
    <row r="72" spans="1:6" x14ac:dyDescent="0.25">
      <c r="A72" s="62" t="s">
        <v>58</v>
      </c>
      <c r="E72" s="60">
        <f>[1]Notes!K4</f>
        <v>0</v>
      </c>
      <c r="F72" s="46"/>
    </row>
    <row r="73" spans="1:6" x14ac:dyDescent="0.25">
      <c r="A73" s="62" t="s">
        <v>59</v>
      </c>
      <c r="E73" s="60">
        <f>[1]Notes!L4-[1]Notes!I4</f>
        <v>0</v>
      </c>
      <c r="F73" s="46"/>
    </row>
    <row r="74" spans="1:6" x14ac:dyDescent="0.25">
      <c r="F74" s="46"/>
    </row>
    <row r="75" spans="1:6" x14ac:dyDescent="0.25">
      <c r="A75" s="44" t="s">
        <v>60</v>
      </c>
      <c r="F75" s="46"/>
    </row>
    <row r="76" spans="1:6" x14ac:dyDescent="0.25">
      <c r="A76" s="62" t="s">
        <v>61</v>
      </c>
      <c r="E76" s="60">
        <f>[1]Notes!I4</f>
        <v>0</v>
      </c>
      <c r="F76" s="46"/>
    </row>
    <row r="77" spans="1:6" x14ac:dyDescent="0.25">
      <c r="A77" s="62" t="s">
        <v>62</v>
      </c>
      <c r="E77" s="60">
        <f>[1]Notes!J5</f>
        <v>0</v>
      </c>
      <c r="F77" s="46"/>
    </row>
    <row r="78" spans="1:6" x14ac:dyDescent="0.25">
      <c r="A78" s="62" t="s">
        <v>63</v>
      </c>
      <c r="E78" s="60">
        <f>[1]Notes!H5</f>
        <v>0</v>
      </c>
      <c r="F78" s="46"/>
    </row>
    <row r="79" spans="1:6" x14ac:dyDescent="0.25">
      <c r="A79" s="62"/>
      <c r="E79" s="60"/>
      <c r="F79" s="46"/>
    </row>
    <row r="80" spans="1:6" x14ac:dyDescent="0.25">
      <c r="A80" s="62" t="s">
        <v>64</v>
      </c>
      <c r="E80" s="60">
        <f>[1]Notes!K5</f>
        <v>0</v>
      </c>
      <c r="F80" s="46"/>
    </row>
    <row r="81" spans="1:6" x14ac:dyDescent="0.25">
      <c r="A81" s="62" t="s">
        <v>65</v>
      </c>
      <c r="E81" s="60">
        <f>[1]Notes!L5-[1]Notes!I5</f>
        <v>0</v>
      </c>
      <c r="F81" s="46"/>
    </row>
    <row r="82" spans="1:6" x14ac:dyDescent="0.25">
      <c r="A82" s="62"/>
      <c r="F82" s="46"/>
    </row>
    <row r="83" spans="1:6" x14ac:dyDescent="0.25">
      <c r="A83" s="44" t="s">
        <v>66</v>
      </c>
      <c r="F83" s="46"/>
    </row>
    <row r="84" spans="1:6" x14ac:dyDescent="0.25">
      <c r="A84" s="62" t="s">
        <v>67</v>
      </c>
      <c r="E84" s="60">
        <f>[1]Notes!I6</f>
        <v>0</v>
      </c>
      <c r="F84" s="46"/>
    </row>
    <row r="85" spans="1:6" x14ac:dyDescent="0.25">
      <c r="A85" s="62" t="s">
        <v>68</v>
      </c>
      <c r="E85" s="60">
        <f>[1]Notes!J6</f>
        <v>0</v>
      </c>
      <c r="F85" s="46"/>
    </row>
    <row r="86" spans="1:6" x14ac:dyDescent="0.25">
      <c r="A86" s="62" t="s">
        <v>69</v>
      </c>
      <c r="E86" s="60">
        <f>[1]Notes!H6</f>
        <v>0</v>
      </c>
      <c r="F86" s="46"/>
    </row>
    <row r="87" spans="1:6" x14ac:dyDescent="0.25">
      <c r="A87" s="62"/>
      <c r="E87" s="60"/>
      <c r="F87" s="46"/>
    </row>
    <row r="88" spans="1:6" x14ac:dyDescent="0.25">
      <c r="A88" s="62" t="s">
        <v>70</v>
      </c>
      <c r="E88" s="60">
        <f>[1]Notes!K6</f>
        <v>0</v>
      </c>
      <c r="F88" s="46"/>
    </row>
    <row r="89" spans="1:6" x14ac:dyDescent="0.25">
      <c r="A89" s="62" t="s">
        <v>71</v>
      </c>
      <c r="E89" s="60">
        <f>[1]Notes!L6-[1]Notes!I6</f>
        <v>0</v>
      </c>
      <c r="F89" s="46"/>
    </row>
    <row r="90" spans="1:6" x14ac:dyDescent="0.25">
      <c r="F90" s="46"/>
    </row>
    <row r="91" spans="1:6" x14ac:dyDescent="0.25">
      <c r="A91" s="44" t="s">
        <v>72</v>
      </c>
      <c r="F91" s="46"/>
    </row>
    <row r="92" spans="1:6" x14ac:dyDescent="0.25">
      <c r="A92" s="62" t="s">
        <v>73</v>
      </c>
      <c r="E92" s="60">
        <f>[1]Notes!I7</f>
        <v>0</v>
      </c>
      <c r="F92" s="46"/>
    </row>
    <row r="93" spans="1:6" x14ac:dyDescent="0.25">
      <c r="A93" s="62" t="s">
        <v>74</v>
      </c>
      <c r="E93" s="60">
        <f>[1]Notes!J7</f>
        <v>0</v>
      </c>
      <c r="F93" s="46"/>
    </row>
    <row r="94" spans="1:6" x14ac:dyDescent="0.25">
      <c r="A94" s="62" t="s">
        <v>75</v>
      </c>
      <c r="E94" s="60">
        <f>[1]Notes!H7</f>
        <v>97936.18</v>
      </c>
      <c r="F94" s="46"/>
    </row>
    <row r="95" spans="1:6" x14ac:dyDescent="0.25">
      <c r="A95" s="62"/>
      <c r="E95" s="60"/>
      <c r="F95" s="46"/>
    </row>
    <row r="96" spans="1:6" x14ac:dyDescent="0.25">
      <c r="A96" s="62" t="s">
        <v>76</v>
      </c>
      <c r="E96" s="60">
        <f>[1]Notes!K7</f>
        <v>97936.18</v>
      </c>
      <c r="F96" s="46"/>
    </row>
    <row r="97" spans="1:6" x14ac:dyDescent="0.25">
      <c r="A97" s="62" t="s">
        <v>77</v>
      </c>
      <c r="E97" s="60">
        <f>[1]Notes!L7-[1]Notes!I7</f>
        <v>0</v>
      </c>
      <c r="F97" s="46"/>
    </row>
    <row r="98" spans="1:6" x14ac:dyDescent="0.25">
      <c r="A98" s="62"/>
      <c r="E98" s="37"/>
      <c r="F98" s="46"/>
    </row>
    <row r="99" spans="1:6" x14ac:dyDescent="0.25">
      <c r="A99" s="44" t="s">
        <v>78</v>
      </c>
      <c r="F99" s="46"/>
    </row>
    <row r="100" spans="1:6" x14ac:dyDescent="0.25">
      <c r="A100" s="62" t="s">
        <v>79</v>
      </c>
      <c r="E100" s="61">
        <f>E70+E78+E86+E94</f>
        <v>97936.18</v>
      </c>
      <c r="F100" s="46"/>
    </row>
    <row r="101" spans="1:6" x14ac:dyDescent="0.25">
      <c r="A101" s="62" t="s">
        <v>80</v>
      </c>
      <c r="E101" s="61">
        <f>E72+E80+E88+E96</f>
        <v>97936.18</v>
      </c>
      <c r="F101" s="46"/>
    </row>
    <row r="102" spans="1:6" x14ac:dyDescent="0.25">
      <c r="A102" s="62" t="s">
        <v>81</v>
      </c>
      <c r="E102" s="61">
        <f>E68+E76+E84+E92</f>
        <v>0</v>
      </c>
      <c r="F102" s="46"/>
    </row>
    <row r="103" spans="1:6" x14ac:dyDescent="0.25">
      <c r="A103" s="62" t="s">
        <v>82</v>
      </c>
      <c r="E103" s="61">
        <f>E73+E81+E89+E97</f>
        <v>0</v>
      </c>
      <c r="F103" s="46"/>
    </row>
    <row r="104" spans="1:6" x14ac:dyDescent="0.25">
      <c r="F104" s="46"/>
    </row>
    <row r="105" spans="1:6" x14ac:dyDescent="0.25">
      <c r="A105" s="40" t="s">
        <v>83</v>
      </c>
      <c r="E105" s="63">
        <f>Avail_Amt-SUM([1]Waterfall!C9:C16)</f>
        <v>17045715.49715</v>
      </c>
      <c r="F105" s="46"/>
    </row>
    <row r="106" spans="1:6" x14ac:dyDescent="0.25">
      <c r="A106" s="44"/>
      <c r="F106" s="46"/>
    </row>
    <row r="107" spans="1:6" x14ac:dyDescent="0.25">
      <c r="A107" s="40" t="s">
        <v>84</v>
      </c>
      <c r="E107" s="64">
        <f>SUM([1]Notes!N4:N7)</f>
        <v>16665177.449999988</v>
      </c>
      <c r="F107" s="46"/>
    </row>
    <row r="108" spans="1:6" x14ac:dyDescent="0.25">
      <c r="A108" s="40"/>
      <c r="F108" s="46"/>
    </row>
    <row r="109" spans="1:6" x14ac:dyDescent="0.25">
      <c r="A109" s="44" t="s">
        <v>85</v>
      </c>
      <c r="E109" s="60">
        <f>SUM([1]Notes!M4:M7)</f>
        <v>0</v>
      </c>
      <c r="F109" s="46"/>
    </row>
    <row r="110" spans="1:6" x14ac:dyDescent="0.25">
      <c r="A110" s="44" t="s">
        <v>86</v>
      </c>
      <c r="E110" s="65">
        <f>SUM([1]Notes!N4:N7)</f>
        <v>16665177.449999988</v>
      </c>
      <c r="F110" s="46"/>
    </row>
    <row r="111" spans="1:6" x14ac:dyDescent="0.25">
      <c r="A111" s="44" t="s">
        <v>87</v>
      </c>
      <c r="E111" s="61">
        <f>SUM([1]Notes!O4:O7)-SUM([1]Notes!M4:M7)</f>
        <v>0</v>
      </c>
      <c r="F111" s="46"/>
    </row>
    <row r="112" spans="1:6" x14ac:dyDescent="0.25">
      <c r="A112" s="44"/>
      <c r="E112" s="63"/>
      <c r="F112" s="46"/>
    </row>
    <row r="113" spans="1:6" x14ac:dyDescent="0.25">
      <c r="A113" s="40" t="s">
        <v>88</v>
      </c>
      <c r="E113" s="61">
        <f>[1]Notes!N8</f>
        <v>0</v>
      </c>
      <c r="F113" s="46"/>
    </row>
    <row r="114" spans="1:6" x14ac:dyDescent="0.25">
      <c r="A114" s="40"/>
      <c r="E114" s="66"/>
      <c r="F114" s="46"/>
    </row>
    <row r="115" spans="1:6" x14ac:dyDescent="0.25">
      <c r="A115" s="44" t="s">
        <v>89</v>
      </c>
      <c r="E115" s="60">
        <f>[1]Notes!M8</f>
        <v>0</v>
      </c>
      <c r="F115" s="46"/>
    </row>
    <row r="116" spans="1:6" x14ac:dyDescent="0.25">
      <c r="A116" s="44" t="s">
        <v>90</v>
      </c>
      <c r="E116" s="61">
        <f>[1]Notes!N8</f>
        <v>0</v>
      </c>
      <c r="F116" s="46"/>
    </row>
    <row r="117" spans="1:6" x14ac:dyDescent="0.25">
      <c r="A117" s="44" t="s">
        <v>91</v>
      </c>
      <c r="E117" s="61">
        <f>[1]Notes!O8-[1]Notes!M8</f>
        <v>0</v>
      </c>
      <c r="F117" s="46"/>
    </row>
    <row r="118" spans="1:6" x14ac:dyDescent="0.25">
      <c r="A118" s="44"/>
      <c r="E118" s="63"/>
      <c r="F118" s="46"/>
    </row>
    <row r="119" spans="1:6" x14ac:dyDescent="0.25">
      <c r="A119" s="40" t="s">
        <v>92</v>
      </c>
      <c r="E119" s="61">
        <f>Avail_Amt-SUM([1]Waterfall!C9:C20)</f>
        <v>380538.04715001211</v>
      </c>
      <c r="F119" s="46"/>
    </row>
    <row r="120" spans="1:6" x14ac:dyDescent="0.25">
      <c r="A120" s="44" t="s">
        <v>93</v>
      </c>
      <c r="E120" s="60">
        <f>[1]Waterfall!C21</f>
        <v>0</v>
      </c>
      <c r="F120" s="46"/>
    </row>
    <row r="121" spans="1:6" x14ac:dyDescent="0.25">
      <c r="A121" s="40" t="s">
        <v>94</v>
      </c>
      <c r="E121" s="61">
        <f>E119-E120</f>
        <v>380538.04715001211</v>
      </c>
      <c r="F121" s="46"/>
    </row>
    <row r="122" spans="1:6" x14ac:dyDescent="0.25">
      <c r="F122" s="46"/>
    </row>
    <row r="123" spans="1:6" x14ac:dyDescent="0.25">
      <c r="A123" s="2" t="s">
        <v>95</v>
      </c>
      <c r="F123" s="46"/>
    </row>
    <row r="124" spans="1:6" x14ac:dyDescent="0.25">
      <c r="F124" s="46"/>
    </row>
    <row r="125" spans="1:6" x14ac:dyDescent="0.25">
      <c r="A125" s="40" t="s">
        <v>96</v>
      </c>
      <c r="E125" s="60">
        <f>'[1]Credit Support'!B12</f>
        <v>0</v>
      </c>
      <c r="F125" s="46"/>
    </row>
    <row r="126" spans="1:6" x14ac:dyDescent="0.25">
      <c r="A126" s="40" t="s">
        <v>97</v>
      </c>
      <c r="E126" s="67">
        <f>'[1]Credit Support'!B13</f>
        <v>0</v>
      </c>
      <c r="F126" s="46"/>
    </row>
    <row r="127" spans="1:6" x14ac:dyDescent="0.25">
      <c r="A127" s="40" t="s">
        <v>98</v>
      </c>
      <c r="E127" s="61">
        <f>'[1]Credit Support'!B14</f>
        <v>0</v>
      </c>
      <c r="F127" s="46"/>
    </row>
    <row r="128" spans="1:6" x14ac:dyDescent="0.25">
      <c r="A128" s="40"/>
      <c r="E128" s="63"/>
      <c r="F128" s="46"/>
    </row>
    <row r="129" spans="1:6" x14ac:dyDescent="0.25">
      <c r="A129" s="40"/>
      <c r="E129" s="63"/>
      <c r="F129" s="46"/>
    </row>
    <row r="130" spans="1:6" x14ac:dyDescent="0.25">
      <c r="F130" s="46"/>
    </row>
    <row r="131" spans="1:6" x14ac:dyDescent="0.25">
      <c r="A131" s="2" t="s">
        <v>99</v>
      </c>
      <c r="F131" s="46"/>
    </row>
    <row r="132" spans="1:6" x14ac:dyDescent="0.25">
      <c r="F132" s="46"/>
    </row>
    <row r="133" spans="1:6" x14ac:dyDescent="0.25">
      <c r="A133" s="40" t="s">
        <v>100</v>
      </c>
      <c r="E133" s="61">
        <f>'[1]Initial Data'!D14</f>
        <v>4012277.61</v>
      </c>
      <c r="F133" s="46"/>
    </row>
    <row r="134" spans="1:6" x14ac:dyDescent="0.25">
      <c r="A134" s="40" t="s">
        <v>101</v>
      </c>
      <c r="E134" s="61">
        <f>'[1]Credit Support'!B8</f>
        <v>4012277.61</v>
      </c>
      <c r="F134" s="68"/>
    </row>
    <row r="135" spans="1:6" x14ac:dyDescent="0.25">
      <c r="A135" s="40" t="s">
        <v>102</v>
      </c>
      <c r="E135" s="60">
        <f>'[1]Credit Support'!B4</f>
        <v>4012277.61</v>
      </c>
      <c r="F135" s="46"/>
    </row>
    <row r="136" spans="1:6" x14ac:dyDescent="0.25">
      <c r="A136" s="69" t="s">
        <v>103</v>
      </c>
      <c r="B136" s="69"/>
      <c r="C136" s="69"/>
      <c r="D136" s="69"/>
      <c r="E136" s="60">
        <f>'[1]Credit Support'!B5</f>
        <v>0</v>
      </c>
    </row>
    <row r="137" spans="1:6" x14ac:dyDescent="0.25">
      <c r="A137" s="40" t="s">
        <v>104</v>
      </c>
      <c r="E137" s="61">
        <f>'[1]Credit Support'!B7</f>
        <v>4012277.61</v>
      </c>
      <c r="F137" s="46"/>
    </row>
    <row r="138" spans="1:6" x14ac:dyDescent="0.25">
      <c r="F138" s="46"/>
    </row>
    <row r="139" spans="1:6" x14ac:dyDescent="0.25">
      <c r="A139" s="40" t="s">
        <v>105</v>
      </c>
      <c r="D139" s="70"/>
      <c r="E139" s="63">
        <f>E134</f>
        <v>4012277.61</v>
      </c>
      <c r="F139" s="46"/>
    </row>
    <row r="140" spans="1:6" x14ac:dyDescent="0.25">
      <c r="F140" s="46"/>
    </row>
    <row r="141" spans="1:6" x14ac:dyDescent="0.25">
      <c r="A141" s="2" t="s">
        <v>106</v>
      </c>
      <c r="F141" s="46"/>
    </row>
    <row r="142" spans="1:6" x14ac:dyDescent="0.25">
      <c r="F142" s="46"/>
    </row>
    <row r="143" spans="1:6" x14ac:dyDescent="0.25">
      <c r="A143" s="40" t="s">
        <v>107</v>
      </c>
      <c r="E143" s="71">
        <f>[1]Sources!B31</f>
        <v>2.6160245700000001E-2</v>
      </c>
      <c r="F143" s="46"/>
    </row>
    <row r="144" spans="1:6" x14ac:dyDescent="0.25">
      <c r="A144" s="40" t="s">
        <v>108</v>
      </c>
      <c r="E144" s="72">
        <f>[1]Sources!B32</f>
        <v>15.941973000000001</v>
      </c>
      <c r="F144" s="46"/>
    </row>
    <row r="145" spans="1:6" x14ac:dyDescent="0.25">
      <c r="F145" s="46"/>
    </row>
    <row r="146" spans="1:6" x14ac:dyDescent="0.25">
      <c r="A146" s="40" t="s">
        <v>110</v>
      </c>
      <c r="E146" s="61">
        <f>[1]Sources!B16</f>
        <v>166051.77000000002</v>
      </c>
      <c r="F146" s="46"/>
    </row>
    <row r="147" spans="1:6" x14ac:dyDescent="0.25">
      <c r="A147" s="40" t="s">
        <v>109</v>
      </c>
      <c r="E147" s="61">
        <f>[1]Collateral!C18</f>
        <v>153764.47</v>
      </c>
      <c r="F147" s="74"/>
    </row>
    <row r="148" spans="1:6" x14ac:dyDescent="0.25">
      <c r="A148" s="40" t="s">
        <v>112</v>
      </c>
      <c r="E148" s="61">
        <f>Coll_BegBal</f>
        <v>183228543.41999999</v>
      </c>
      <c r="F148" s="74"/>
    </row>
    <row r="149" spans="1:6" x14ac:dyDescent="0.25">
      <c r="A149" s="40" t="s">
        <v>149</v>
      </c>
      <c r="E149" s="75">
        <f>IF(E148&lt;=0,0,12*(E147-E146)/E148)</f>
        <v>-8.0471959907479039E-4</v>
      </c>
      <c r="F149" s="74"/>
    </row>
    <row r="150" spans="1:6" x14ac:dyDescent="0.25">
      <c r="F150" s="74"/>
    </row>
    <row r="151" spans="1:6" x14ac:dyDescent="0.25">
      <c r="A151" s="40" t="s">
        <v>114</v>
      </c>
      <c r="E151" s="75">
        <f>[1]Sources!B34</f>
        <v>-4.6947680000000002E-3</v>
      </c>
      <c r="F151" s="74"/>
    </row>
    <row r="152" spans="1:6" x14ac:dyDescent="0.25">
      <c r="A152" s="40" t="s">
        <v>115</v>
      </c>
      <c r="E152" s="75">
        <f>[1]Sources!B35</f>
        <v>9.6300710000000002E-4</v>
      </c>
      <c r="F152" s="74"/>
    </row>
    <row r="153" spans="1:6" x14ac:dyDescent="0.25">
      <c r="A153" s="40" t="s">
        <v>116</v>
      </c>
      <c r="E153" s="71">
        <f>E149</f>
        <v>-8.0471959907479039E-4</v>
      </c>
      <c r="F153" s="46"/>
    </row>
    <row r="154" spans="1:6" x14ac:dyDescent="0.25">
      <c r="A154" s="40" t="s">
        <v>150</v>
      </c>
      <c r="E154" s="71">
        <f>AVERAGE(E151:E153)</f>
        <v>-1.5121601663582636E-3</v>
      </c>
      <c r="F154" s="46"/>
    </row>
    <row r="155" spans="1:6" x14ac:dyDescent="0.25">
      <c r="A155" s="40"/>
      <c r="F155" s="46"/>
    </row>
    <row r="156" spans="1:6" x14ac:dyDescent="0.25">
      <c r="A156" s="40" t="s">
        <v>118</v>
      </c>
      <c r="E156" s="63">
        <f>[1]Collateral!C19</f>
        <v>8004875.4399999995</v>
      </c>
      <c r="F156" s="46"/>
    </row>
    <row r="157" spans="1:6" x14ac:dyDescent="0.25">
      <c r="A157" s="40"/>
      <c r="F157" s="46"/>
    </row>
    <row r="158" spans="1:6" x14ac:dyDescent="0.25">
      <c r="A158" s="40" t="s">
        <v>119</v>
      </c>
      <c r="D158" s="55" t="s">
        <v>42</v>
      </c>
      <c r="E158" s="55" t="s">
        <v>41</v>
      </c>
      <c r="F158" s="46"/>
    </row>
    <row r="159" spans="1:6" x14ac:dyDescent="0.25">
      <c r="A159" s="44" t="s">
        <v>151</v>
      </c>
      <c r="D159" s="60">
        <f>[1]Collateral!C15</f>
        <v>2270415.31</v>
      </c>
      <c r="E159" s="78">
        <f>[1]Collateral!B15</f>
        <v>342</v>
      </c>
      <c r="F159" s="46"/>
    </row>
    <row r="160" spans="1:6" x14ac:dyDescent="0.25">
      <c r="A160" s="44" t="s">
        <v>152</v>
      </c>
      <c r="D160" s="60">
        <f>[1]Collateral!C16</f>
        <v>548765.09</v>
      </c>
      <c r="E160" s="78">
        <f>[1]Collateral!B16</f>
        <v>72</v>
      </c>
      <c r="F160" s="46"/>
    </row>
    <row r="161" spans="1:6" x14ac:dyDescent="0.25">
      <c r="A161" s="44" t="s">
        <v>153</v>
      </c>
      <c r="D161" s="60">
        <f>[1]Collateral!C17</f>
        <v>111142.61</v>
      </c>
      <c r="E161" s="78">
        <f>[1]Collateral!B17</f>
        <v>16</v>
      </c>
      <c r="F161" s="74"/>
    </row>
    <row r="162" spans="1:6" x14ac:dyDescent="0.25">
      <c r="A162" s="40" t="s">
        <v>154</v>
      </c>
      <c r="D162" s="60">
        <f>SUM(D159:D161)</f>
        <v>2930323.01</v>
      </c>
      <c r="E162" s="78">
        <f>SUM(E159:E161)</f>
        <v>430</v>
      </c>
      <c r="F162" s="46"/>
    </row>
    <row r="163" spans="1:6" x14ac:dyDescent="0.25">
      <c r="A163" s="40" t="s">
        <v>155</v>
      </c>
      <c r="D163" s="75">
        <f>IF(Coll_EndBal&lt;=0,0,SUM(D160:D161)/Coll_EndBal)</f>
        <v>3.9672716761508719E-3</v>
      </c>
      <c r="E163" s="75">
        <f>IF(D51&lt;=0,0,SUM([1]Report!E160:E161)/D51)</f>
        <v>2.6711996114618746E-3</v>
      </c>
      <c r="F163" s="74"/>
    </row>
    <row r="164" spans="1:6" x14ac:dyDescent="0.25">
      <c r="A164" s="40"/>
      <c r="D164" s="84"/>
      <c r="E164" s="84"/>
      <c r="F164" s="74"/>
    </row>
    <row r="165" spans="1:6" x14ac:dyDescent="0.25">
      <c r="A165" s="40" t="s">
        <v>156</v>
      </c>
      <c r="D165" s="84"/>
      <c r="E165" s="75">
        <f>[1]Collateral!B21</f>
        <v>2.6430967E-3</v>
      </c>
      <c r="F165" s="74"/>
    </row>
    <row r="166" spans="1:6" x14ac:dyDescent="0.25">
      <c r="A166" s="40" t="s">
        <v>157</v>
      </c>
      <c r="D166" s="84"/>
      <c r="E166" s="75">
        <f>[1]Collateral!B22</f>
        <v>2.6158005999999999E-3</v>
      </c>
      <c r="F166" s="74"/>
    </row>
    <row r="167" spans="1:6" x14ac:dyDescent="0.25">
      <c r="A167" s="40" t="s">
        <v>158</v>
      </c>
      <c r="D167" s="84"/>
      <c r="E167" s="75">
        <f>E163</f>
        <v>2.6711996114618746E-3</v>
      </c>
      <c r="F167" s="46"/>
    </row>
    <row r="168" spans="1:6" x14ac:dyDescent="0.25">
      <c r="A168" s="40" t="s">
        <v>159</v>
      </c>
      <c r="D168" s="84"/>
      <c r="E168" s="75">
        <f>AVERAGE(E165:E167)</f>
        <v>2.643365637153958E-3</v>
      </c>
      <c r="F168" s="46"/>
    </row>
    <row r="169" spans="1:6" x14ac:dyDescent="0.25">
      <c r="F169" s="46"/>
    </row>
    <row r="170" spans="1:6" x14ac:dyDescent="0.25">
      <c r="A170" s="2" t="s">
        <v>132</v>
      </c>
      <c r="F170" s="46"/>
    </row>
    <row r="171" spans="1:6" x14ac:dyDescent="0.25">
      <c r="F171" s="46"/>
    </row>
    <row r="172" spans="1:6" x14ac:dyDescent="0.25">
      <c r="A172" s="40" t="s">
        <v>133</v>
      </c>
      <c r="F172" s="46"/>
    </row>
    <row r="173" spans="1:6" x14ac:dyDescent="0.25">
      <c r="A173" s="40" t="s">
        <v>134</v>
      </c>
      <c r="E173" s="48"/>
      <c r="F173" s="46"/>
    </row>
    <row r="174" spans="1:6" x14ac:dyDescent="0.25">
      <c r="A174" s="40" t="s">
        <v>135</v>
      </c>
      <c r="E174" s="85" t="str">
        <f>VLOOKUP("STMNT_TO_NOTEHLD_1",'[1]Current Data'!B$1:F$65536,2,FALSE)</f>
        <v>NO</v>
      </c>
      <c r="F174" s="46"/>
    </row>
    <row r="175" spans="1:6" x14ac:dyDescent="0.25">
      <c r="A175" s="40"/>
      <c r="E175" s="85"/>
      <c r="F175" s="46"/>
    </row>
    <row r="176" spans="1:6" x14ac:dyDescent="0.25">
      <c r="A176" s="40" t="s">
        <v>137</v>
      </c>
      <c r="E176" s="66"/>
      <c r="F176" s="46"/>
    </row>
    <row r="177" spans="1:6" x14ac:dyDescent="0.25">
      <c r="A177" s="40" t="s">
        <v>138</v>
      </c>
      <c r="E177" s="66"/>
      <c r="F177" s="46"/>
    </row>
    <row r="178" spans="1:6" x14ac:dyDescent="0.25">
      <c r="A178" s="40" t="s">
        <v>139</v>
      </c>
      <c r="E178" s="85"/>
      <c r="F178" s="46"/>
    </row>
    <row r="179" spans="1:6" x14ac:dyDescent="0.25">
      <c r="A179" s="40" t="s">
        <v>140</v>
      </c>
      <c r="E179" s="85" t="str">
        <f>VLOOKUP("STMNT_TO_NOTEHLD_2",'[1]Current Data'!B$1:F$65536,2,FALSE)</f>
        <v>NO</v>
      </c>
      <c r="F179" s="46"/>
    </row>
    <row r="180" spans="1:6" x14ac:dyDescent="0.25">
      <c r="A180" s="40"/>
      <c r="E180" s="66"/>
      <c r="F180" s="46"/>
    </row>
    <row r="181" spans="1:6" x14ac:dyDescent="0.25">
      <c r="A181" s="40" t="s">
        <v>141</v>
      </c>
      <c r="E181" s="66"/>
      <c r="F181" s="46"/>
    </row>
    <row r="182" spans="1:6" x14ac:dyDescent="0.25">
      <c r="A182" s="40" t="s">
        <v>142</v>
      </c>
      <c r="E182" s="85" t="str">
        <f>VLOOKUP("STMNT_TO_NOTEHLD_3",'[1]Current Data'!B$1:F$65536,2,FALSE)</f>
        <v>NO</v>
      </c>
      <c r="F182" s="46"/>
    </row>
    <row r="183" spans="1:6" x14ac:dyDescent="0.25">
      <c r="A183" s="40"/>
      <c r="E183" s="66"/>
      <c r="F183" s="46"/>
    </row>
    <row r="184" spans="1:6" x14ac:dyDescent="0.25">
      <c r="A184" s="40" t="s">
        <v>143</v>
      </c>
      <c r="E184" s="66"/>
      <c r="F184" s="46"/>
    </row>
    <row r="185" spans="1:6" x14ac:dyDescent="0.25">
      <c r="A185" s="40" t="s">
        <v>144</v>
      </c>
      <c r="E185" s="85" t="str">
        <f>VLOOKUP("STMNT_TO_NOTEHLD_4",'[1]Current Data'!B$1:F$65536,2,FALSE)</f>
        <v>NO</v>
      </c>
      <c r="F185" s="46"/>
    </row>
    <row r="186" spans="1:6" x14ac:dyDescent="0.25">
      <c r="A186" s="40"/>
      <c r="E186" s="66"/>
      <c r="F186" s="46"/>
    </row>
    <row r="187" spans="1:6" x14ac:dyDescent="0.25">
      <c r="A187" s="40" t="s">
        <v>145</v>
      </c>
      <c r="E187" s="66"/>
      <c r="F187" s="46"/>
    </row>
    <row r="188" spans="1:6" x14ac:dyDescent="0.25">
      <c r="A188" s="40" t="s">
        <v>146</v>
      </c>
      <c r="E188" s="85" t="str">
        <f>VLOOKUP("STMNT_TO_NOTEHLD_5",'[1]Current Data'!B$1:F$65536,2,FALSE)</f>
        <v>NO</v>
      </c>
      <c r="F188" s="46"/>
    </row>
    <row r="189" spans="1:6" x14ac:dyDescent="0.25">
      <c r="A189" s="40"/>
      <c r="E189" s="85"/>
      <c r="F189" s="46"/>
    </row>
    <row r="190" spans="1:6" x14ac:dyDescent="0.25">
      <c r="A190" s="40" t="s">
        <v>147</v>
      </c>
      <c r="E190" s="66"/>
    </row>
    <row r="191" spans="1:6" x14ac:dyDescent="0.25">
      <c r="A191" s="40" t="s">
        <v>148</v>
      </c>
      <c r="E191" s="85" t="str">
        <f>VLOOKUP("STMNT_TO_NOTEHLD_6",'[1]Current Data'!B$1:F$65536,2,FALSE)</f>
        <v>NO</v>
      </c>
      <c r="F191" s="43"/>
    </row>
    <row r="194" spans="6:6" x14ac:dyDescent="0.25">
      <c r="F194" s="43"/>
    </row>
    <row r="195" spans="6:6" x14ac:dyDescent="0.25">
      <c r="F195" s="43"/>
    </row>
    <row r="196" spans="6:6" x14ac:dyDescent="0.25">
      <c r="F196" s="43"/>
    </row>
    <row r="197" spans="6:6" x14ac:dyDescent="0.25">
      <c r="F197" s="43"/>
    </row>
    <row r="198" spans="6:6" x14ac:dyDescent="0.25">
      <c r="F198" s="43"/>
    </row>
    <row r="199" spans="6:6" x14ac:dyDescent="0.25">
      <c r="F199" s="43"/>
    </row>
    <row r="200" spans="6:6" x14ac:dyDescent="0.25">
      <c r="F200" s="43"/>
    </row>
    <row r="201" spans="6:6" x14ac:dyDescent="0.25">
      <c r="F201" s="43"/>
    </row>
    <row r="202" spans="6:6" x14ac:dyDescent="0.25">
      <c r="F202" s="43"/>
    </row>
    <row r="203" spans="6:6" x14ac:dyDescent="0.25">
      <c r="F203" s="43"/>
    </row>
    <row r="204" spans="6:6" x14ac:dyDescent="0.25">
      <c r="F204" s="43"/>
    </row>
    <row r="205" spans="6:6" x14ac:dyDescent="0.25">
      <c r="F205" s="43"/>
    </row>
    <row r="206" spans="6:6" x14ac:dyDescent="0.25">
      <c r="F206" s="43"/>
    </row>
    <row r="207" spans="6:6" x14ac:dyDescent="0.25">
      <c r="F207" s="43"/>
    </row>
    <row r="208" spans="6:6" x14ac:dyDescent="0.25">
      <c r="F208" s="43"/>
    </row>
    <row r="209" spans="6:6" x14ac:dyDescent="0.25">
      <c r="F209" s="43"/>
    </row>
    <row r="210" spans="6:6" x14ac:dyDescent="0.25">
      <c r="F210" s="43"/>
    </row>
    <row r="211" spans="6:6" x14ac:dyDescent="0.25">
      <c r="F211" s="43"/>
    </row>
    <row r="212" spans="6:6" x14ac:dyDescent="0.25">
      <c r="F212" s="43"/>
    </row>
    <row r="213" spans="6:6" x14ac:dyDescent="0.25">
      <c r="F213" s="43"/>
    </row>
    <row r="214" spans="6:6" x14ac:dyDescent="0.25">
      <c r="F214" s="43"/>
    </row>
    <row r="215" spans="6:6" x14ac:dyDescent="0.25">
      <c r="F215" s="43"/>
    </row>
    <row r="216" spans="6:6" x14ac:dyDescent="0.25">
      <c r="F216" s="43"/>
    </row>
    <row r="217" spans="6:6" x14ac:dyDescent="0.25">
      <c r="F217" s="43"/>
    </row>
    <row r="218" spans="6:6" x14ac:dyDescent="0.25">
      <c r="F218" s="43"/>
    </row>
    <row r="219" spans="6:6" x14ac:dyDescent="0.25">
      <c r="F219" s="43"/>
    </row>
    <row r="220" spans="6:6" x14ac:dyDescent="0.25">
      <c r="F220" s="43"/>
    </row>
    <row r="221" spans="6:6" x14ac:dyDescent="0.25">
      <c r="F221" s="43"/>
    </row>
    <row r="222" spans="6:6" x14ac:dyDescent="0.25">
      <c r="F222" s="43"/>
    </row>
    <row r="223" spans="6:6" x14ac:dyDescent="0.25">
      <c r="F223" s="43"/>
    </row>
    <row r="224" spans="6:6" x14ac:dyDescent="0.25">
      <c r="F224" s="43"/>
    </row>
    <row r="225" spans="6:6" x14ac:dyDescent="0.25">
      <c r="F225" s="43"/>
    </row>
    <row r="226" spans="6:6" x14ac:dyDescent="0.25">
      <c r="F226" s="43"/>
    </row>
    <row r="227" spans="6:6" x14ac:dyDescent="0.25">
      <c r="F227" s="43"/>
    </row>
    <row r="228" spans="6:6" x14ac:dyDescent="0.25">
      <c r="F228" s="43"/>
    </row>
    <row r="229" spans="6:6" x14ac:dyDescent="0.25">
      <c r="F229" s="43"/>
    </row>
    <row r="230" spans="6:6" x14ac:dyDescent="0.25">
      <c r="F230" s="43"/>
    </row>
    <row r="231" spans="6:6" x14ac:dyDescent="0.25">
      <c r="F231" s="43"/>
    </row>
    <row r="232" spans="6:6" x14ac:dyDescent="0.25">
      <c r="F232" s="43"/>
    </row>
    <row r="233" spans="6:6" x14ac:dyDescent="0.25">
      <c r="F233" s="43"/>
    </row>
    <row r="234" spans="6:6" x14ac:dyDescent="0.25">
      <c r="F234" s="43"/>
    </row>
    <row r="235" spans="6:6" x14ac:dyDescent="0.25">
      <c r="F235" s="43"/>
    </row>
    <row r="236" spans="6:6" x14ac:dyDescent="0.25">
      <c r="F236" s="43"/>
    </row>
    <row r="237" spans="6:6" x14ac:dyDescent="0.25">
      <c r="F237" s="43"/>
    </row>
    <row r="238" spans="6:6" x14ac:dyDescent="0.25">
      <c r="F238" s="43"/>
    </row>
    <row r="239" spans="6:6" x14ac:dyDescent="0.25">
      <c r="F239" s="43"/>
    </row>
    <row r="240" spans="6:6" x14ac:dyDescent="0.25">
      <c r="F240" s="43"/>
    </row>
    <row r="241" spans="6:6" x14ac:dyDescent="0.25">
      <c r="F241" s="43"/>
    </row>
    <row r="242" spans="6:6" x14ac:dyDescent="0.25">
      <c r="F242" s="43"/>
    </row>
    <row r="243" spans="6:6" x14ac:dyDescent="0.25">
      <c r="F243" s="43"/>
    </row>
    <row r="244" spans="6:6" x14ac:dyDescent="0.25">
      <c r="F244" s="43"/>
    </row>
    <row r="245" spans="6:6" x14ac:dyDescent="0.25">
      <c r="F245" s="43"/>
    </row>
    <row r="246" spans="6:6" x14ac:dyDescent="0.25">
      <c r="F246" s="43"/>
    </row>
    <row r="247" spans="6:6" x14ac:dyDescent="0.25">
      <c r="F247" s="43"/>
    </row>
    <row r="248" spans="6:6" x14ac:dyDescent="0.25">
      <c r="F248" s="43"/>
    </row>
    <row r="249" spans="6:6" x14ac:dyDescent="0.25">
      <c r="F249" s="43"/>
    </row>
    <row r="250" spans="6:6" x14ac:dyDescent="0.25">
      <c r="F250" s="43"/>
    </row>
    <row r="251" spans="6:6" x14ac:dyDescent="0.25">
      <c r="F251" s="43"/>
    </row>
    <row r="252" spans="6:6" x14ac:dyDescent="0.25">
      <c r="F252" s="43"/>
    </row>
    <row r="253" spans="6:6" x14ac:dyDescent="0.25">
      <c r="F253" s="43"/>
    </row>
    <row r="254" spans="6:6" x14ac:dyDescent="0.25">
      <c r="F254" s="43"/>
    </row>
    <row r="255" spans="6:6" x14ac:dyDescent="0.25">
      <c r="F255" s="43"/>
    </row>
    <row r="256" spans="6:6" x14ac:dyDescent="0.25">
      <c r="F256" s="43"/>
    </row>
    <row r="257" spans="6:6" x14ac:dyDescent="0.25">
      <c r="F257" s="43"/>
    </row>
    <row r="258" spans="6:6" x14ac:dyDescent="0.25">
      <c r="F258" s="43"/>
    </row>
    <row r="259" spans="6:6" x14ac:dyDescent="0.25">
      <c r="F259" s="43"/>
    </row>
    <row r="260" spans="6:6" x14ac:dyDescent="0.25">
      <c r="F260" s="43"/>
    </row>
    <row r="261" spans="6:6" x14ac:dyDescent="0.25">
      <c r="F261" s="43"/>
    </row>
    <row r="262" spans="6:6" x14ac:dyDescent="0.25">
      <c r="F262" s="4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91"/>
  <sheetViews>
    <sheetView topLeftCell="C1" workbookViewId="0">
      <selection activeCell="F12" sqref="F12"/>
    </sheetView>
  </sheetViews>
  <sheetFormatPr defaultRowHeight="15.75" x14ac:dyDescent="0.25"/>
  <cols>
    <col min="3" max="3" width="34.5703125" style="87" customWidth="1"/>
    <col min="4" max="4" width="23.85546875" style="87" customWidth="1"/>
    <col min="5" max="5" width="25.5703125" style="87" customWidth="1"/>
    <col min="6" max="6" width="23.85546875" style="87" customWidth="1"/>
    <col min="7" max="7" width="35.140625" style="87" bestFit="1" customWidth="1"/>
    <col min="8" max="8" width="23.85546875" style="43" customWidth="1"/>
  </cols>
  <sheetData>
    <row r="1" spans="3:8" x14ac:dyDescent="0.25">
      <c r="C1" s="86" t="s">
        <v>0</v>
      </c>
    </row>
    <row r="2" spans="3:8" x14ac:dyDescent="0.25">
      <c r="E2" s="88"/>
    </row>
    <row r="3" spans="3:8" x14ac:dyDescent="0.25">
      <c r="C3" s="87" t="s">
        <v>1</v>
      </c>
      <c r="D3" s="89">
        <v>42216</v>
      </c>
      <c r="E3" s="90" t="s">
        <v>2</v>
      </c>
      <c r="F3" s="87">
        <v>30</v>
      </c>
      <c r="G3" s="87" t="s">
        <v>3</v>
      </c>
      <c r="H3" s="91">
        <v>42186</v>
      </c>
    </row>
    <row r="4" spans="3:8" x14ac:dyDescent="0.25">
      <c r="C4" s="87" t="s">
        <v>4</v>
      </c>
      <c r="D4" s="92">
        <v>42233</v>
      </c>
      <c r="E4" s="90" t="s">
        <v>5</v>
      </c>
      <c r="F4" s="93">
        <v>33</v>
      </c>
      <c r="G4" s="87" t="s">
        <v>6</v>
      </c>
      <c r="H4" s="91">
        <v>42216</v>
      </c>
    </row>
    <row r="5" spans="3:8" x14ac:dyDescent="0.25">
      <c r="E5" s="88"/>
      <c r="G5" s="87" t="s">
        <v>7</v>
      </c>
      <c r="H5" s="91">
        <v>42200</v>
      </c>
    </row>
    <row r="6" spans="3:8" x14ac:dyDescent="0.25">
      <c r="E6" s="88"/>
      <c r="G6" s="87" t="s">
        <v>8</v>
      </c>
      <c r="H6" s="91">
        <v>42233</v>
      </c>
    </row>
    <row r="7" spans="3:8" x14ac:dyDescent="0.25">
      <c r="C7" s="94"/>
      <c r="D7" s="95"/>
      <c r="E7" s="94"/>
      <c r="F7" s="94"/>
      <c r="G7" s="94"/>
      <c r="H7" s="96"/>
    </row>
    <row r="8" spans="3:8" x14ac:dyDescent="0.25">
      <c r="C8" s="94"/>
      <c r="D8" s="94"/>
      <c r="E8" s="94"/>
      <c r="F8" s="94"/>
      <c r="G8" s="94"/>
      <c r="H8" s="96"/>
    </row>
    <row r="9" spans="3:8" x14ac:dyDescent="0.25">
      <c r="D9" s="97" t="s">
        <v>9</v>
      </c>
      <c r="E9" s="97" t="s">
        <v>10</v>
      </c>
      <c r="F9" s="97" t="s">
        <v>11</v>
      </c>
      <c r="G9" s="97" t="s">
        <v>12</v>
      </c>
      <c r="H9" s="98" t="s">
        <v>13</v>
      </c>
    </row>
    <row r="10" spans="3:8" x14ac:dyDescent="0.25">
      <c r="C10" s="87" t="s">
        <v>14</v>
      </c>
      <c r="D10" s="99"/>
      <c r="E10" s="100">
        <v>1654254316.1800001</v>
      </c>
      <c r="F10" s="101">
        <v>201857952.38999999</v>
      </c>
      <c r="G10" s="101">
        <v>183228543.41999999</v>
      </c>
      <c r="H10" s="102">
        <v>0.11416741376454777</v>
      </c>
    </row>
    <row r="11" spans="3:8" x14ac:dyDescent="0.25">
      <c r="C11" s="87" t="s">
        <v>15</v>
      </c>
      <c r="D11" s="99"/>
      <c r="E11" s="100">
        <v>49343270.390000001</v>
      </c>
      <c r="F11" s="101">
        <v>1772443.26</v>
      </c>
      <c r="G11" s="101">
        <v>1508080.24</v>
      </c>
      <c r="H11" s="102"/>
    </row>
    <row r="12" spans="3:8" x14ac:dyDescent="0.25">
      <c r="C12" s="87" t="s">
        <v>16</v>
      </c>
      <c r="D12" s="99"/>
      <c r="E12" s="103">
        <v>1604911045.79</v>
      </c>
      <c r="F12" s="101">
        <v>200085509.13</v>
      </c>
      <c r="G12" s="101">
        <v>181720463.17999998</v>
      </c>
      <c r="H12" s="102"/>
    </row>
    <row r="13" spans="3:8" x14ac:dyDescent="0.25">
      <c r="C13" s="87" t="s">
        <v>17</v>
      </c>
      <c r="D13" s="94"/>
      <c r="E13" s="104">
        <v>1604911045.79</v>
      </c>
      <c r="F13" s="101">
        <v>200085509.13</v>
      </c>
      <c r="G13" s="101">
        <v>181720463.17999998</v>
      </c>
      <c r="H13" s="102">
        <v>0.11322774782857206</v>
      </c>
    </row>
    <row r="14" spans="3:8" x14ac:dyDescent="0.25">
      <c r="C14" s="105" t="s">
        <v>18</v>
      </c>
      <c r="D14" s="106">
        <v>3.5860000000000002E-3</v>
      </c>
      <c r="E14" s="100">
        <v>379000000</v>
      </c>
      <c r="F14" s="101">
        <v>0</v>
      </c>
      <c r="G14" s="101">
        <v>0</v>
      </c>
      <c r="H14" s="102">
        <v>0</v>
      </c>
    </row>
    <row r="15" spans="3:8" x14ac:dyDescent="0.25">
      <c r="C15" s="105" t="s">
        <v>19</v>
      </c>
      <c r="D15" s="106">
        <v>5.4000000000000003E-3</v>
      </c>
      <c r="E15" s="100">
        <v>485000000</v>
      </c>
      <c r="F15" s="101">
        <v>0</v>
      </c>
      <c r="G15" s="101">
        <v>0</v>
      </c>
      <c r="H15" s="102">
        <v>0</v>
      </c>
    </row>
    <row r="16" spans="3:8" x14ac:dyDescent="0.25">
      <c r="C16" s="105" t="s">
        <v>20</v>
      </c>
      <c r="D16" s="106">
        <v>7.3000000000000001E-3</v>
      </c>
      <c r="E16" s="100">
        <v>514000000</v>
      </c>
      <c r="F16" s="101">
        <v>0</v>
      </c>
      <c r="G16" s="101">
        <v>0</v>
      </c>
      <c r="H16" s="102">
        <v>0</v>
      </c>
    </row>
    <row r="17" spans="3:8" x14ac:dyDescent="0.25">
      <c r="C17" s="105" t="s">
        <v>21</v>
      </c>
      <c r="D17" s="106">
        <v>0.01</v>
      </c>
      <c r="E17" s="100">
        <v>162714000</v>
      </c>
      <c r="F17" s="101">
        <v>135888463.34</v>
      </c>
      <c r="G17" s="101">
        <v>117523417.38999999</v>
      </c>
      <c r="H17" s="102">
        <v>0.72226985625084494</v>
      </c>
    </row>
    <row r="18" spans="3:8" x14ac:dyDescent="0.25">
      <c r="C18" s="105" t="s">
        <v>22</v>
      </c>
      <c r="D18" s="106">
        <v>0</v>
      </c>
      <c r="E18" s="100">
        <v>64197045.789999999</v>
      </c>
      <c r="F18" s="101">
        <v>64197045.789999999</v>
      </c>
      <c r="G18" s="101">
        <v>64197045.789999999</v>
      </c>
      <c r="H18" s="102">
        <v>1</v>
      </c>
    </row>
    <row r="19" spans="3:8" x14ac:dyDescent="0.25">
      <c r="C19" s="105"/>
      <c r="D19" s="107"/>
      <c r="E19" s="108"/>
      <c r="F19" s="108"/>
      <c r="G19" s="108"/>
      <c r="H19" s="109"/>
    </row>
    <row r="20" spans="3:8" x14ac:dyDescent="0.25">
      <c r="C20" s="105"/>
      <c r="D20" s="107"/>
      <c r="E20" s="108"/>
      <c r="F20" s="108"/>
      <c r="G20" s="108"/>
      <c r="H20" s="110"/>
    </row>
    <row r="21" spans="3:8" ht="30.75" x14ac:dyDescent="0.25">
      <c r="C21" s="105"/>
      <c r="D21" s="111" t="s">
        <v>160</v>
      </c>
      <c r="E21" s="112" t="s">
        <v>24</v>
      </c>
      <c r="F21" s="111" t="s">
        <v>161</v>
      </c>
      <c r="G21" s="111" t="s">
        <v>162</v>
      </c>
      <c r="H21" s="110"/>
    </row>
    <row r="22" spans="3:8" x14ac:dyDescent="0.25">
      <c r="C22" s="105" t="s">
        <v>18</v>
      </c>
      <c r="D22" s="101">
        <v>0</v>
      </c>
      <c r="E22" s="101">
        <v>0</v>
      </c>
      <c r="F22" s="113">
        <v>0</v>
      </c>
      <c r="G22" s="113">
        <v>0</v>
      </c>
      <c r="H22" s="110"/>
    </row>
    <row r="23" spans="3:8" x14ac:dyDescent="0.25">
      <c r="C23" s="105" t="s">
        <v>19</v>
      </c>
      <c r="D23" s="101">
        <v>0</v>
      </c>
      <c r="E23" s="101">
        <v>0</v>
      </c>
      <c r="F23" s="113">
        <v>0</v>
      </c>
      <c r="G23" s="113">
        <v>0</v>
      </c>
      <c r="H23" s="110"/>
    </row>
    <row r="24" spans="3:8" x14ac:dyDescent="0.25">
      <c r="C24" s="105" t="s">
        <v>20</v>
      </c>
      <c r="D24" s="101">
        <v>0</v>
      </c>
      <c r="E24" s="101">
        <v>0</v>
      </c>
      <c r="F24" s="113">
        <v>0</v>
      </c>
      <c r="G24" s="113">
        <v>0</v>
      </c>
      <c r="H24" s="110"/>
    </row>
    <row r="25" spans="3:8" x14ac:dyDescent="0.25">
      <c r="C25" s="105" t="s">
        <v>21</v>
      </c>
      <c r="D25" s="101">
        <v>18365045.950000018</v>
      </c>
      <c r="E25" s="101">
        <v>113240.39</v>
      </c>
      <c r="F25" s="113">
        <v>112.86703018793723</v>
      </c>
      <c r="G25" s="113">
        <v>0.69594742923165798</v>
      </c>
      <c r="H25" s="110"/>
    </row>
    <row r="26" spans="3:8" x14ac:dyDescent="0.25">
      <c r="C26" s="105" t="s">
        <v>22</v>
      </c>
      <c r="D26" s="101">
        <v>0</v>
      </c>
      <c r="E26" s="101">
        <v>0</v>
      </c>
      <c r="F26" s="113">
        <v>0</v>
      </c>
      <c r="G26" s="113">
        <v>0</v>
      </c>
      <c r="H26" s="110"/>
    </row>
    <row r="27" spans="3:8" ht="16.5" thickBot="1" x14ac:dyDescent="0.3">
      <c r="C27" s="87" t="s">
        <v>27</v>
      </c>
      <c r="D27" s="114">
        <v>18365045.950000018</v>
      </c>
      <c r="E27" s="114">
        <v>113240.39</v>
      </c>
      <c r="F27" s="115"/>
      <c r="G27" s="108"/>
      <c r="H27" s="110"/>
    </row>
    <row r="28" spans="3:8" x14ac:dyDescent="0.25">
      <c r="D28" s="108"/>
      <c r="E28" s="108"/>
      <c r="F28" s="115"/>
      <c r="G28" s="108"/>
      <c r="H28" s="110"/>
    </row>
    <row r="29" spans="3:8" x14ac:dyDescent="0.25">
      <c r="C29" s="105"/>
      <c r="D29" s="107"/>
      <c r="E29" s="108"/>
      <c r="F29" s="108"/>
      <c r="G29" s="108"/>
      <c r="H29" s="110"/>
    </row>
    <row r="30" spans="3:8" x14ac:dyDescent="0.25">
      <c r="C30" s="87" t="s">
        <v>28</v>
      </c>
      <c r="G30" s="116"/>
    </row>
    <row r="31" spans="3:8" x14ac:dyDescent="0.25">
      <c r="G31" s="116"/>
    </row>
    <row r="32" spans="3:8" x14ac:dyDescent="0.25">
      <c r="C32" s="105" t="s">
        <v>29</v>
      </c>
    </row>
    <row r="33" spans="3:8" x14ac:dyDescent="0.25">
      <c r="C33" s="117" t="s">
        <v>30</v>
      </c>
      <c r="G33" s="118">
        <v>438485.44</v>
      </c>
      <c r="H33" s="46"/>
    </row>
    <row r="34" spans="3:8" x14ac:dyDescent="0.25">
      <c r="C34" s="117" t="s">
        <v>31</v>
      </c>
      <c r="G34" s="119">
        <v>0</v>
      </c>
      <c r="H34" s="46"/>
    </row>
    <row r="35" spans="3:8" x14ac:dyDescent="0.25">
      <c r="C35" s="105" t="s">
        <v>32</v>
      </c>
      <c r="G35" s="118">
        <v>438485.44</v>
      </c>
      <c r="H35" s="46"/>
    </row>
    <row r="36" spans="3:8" x14ac:dyDescent="0.25">
      <c r="G36" s="120"/>
      <c r="H36" s="46"/>
    </row>
    <row r="37" spans="3:8" x14ac:dyDescent="0.25">
      <c r="C37" s="105" t="s">
        <v>33</v>
      </c>
      <c r="G37" s="120"/>
      <c r="H37" s="46"/>
    </row>
    <row r="38" spans="3:8" x14ac:dyDescent="0.25">
      <c r="C38" s="117" t="s">
        <v>34</v>
      </c>
      <c r="G38" s="118">
        <v>18455451.59</v>
      </c>
      <c r="H38" s="46"/>
    </row>
    <row r="39" spans="3:8" x14ac:dyDescent="0.25">
      <c r="C39" s="117" t="s">
        <v>35</v>
      </c>
      <c r="G39" s="119">
        <v>0</v>
      </c>
      <c r="H39" s="46"/>
    </row>
    <row r="40" spans="3:8" x14ac:dyDescent="0.25">
      <c r="C40" s="105" t="s">
        <v>36</v>
      </c>
      <c r="G40" s="118">
        <v>18455451.59</v>
      </c>
      <c r="H40" s="46"/>
    </row>
    <row r="41" spans="3:8" x14ac:dyDescent="0.25">
      <c r="C41" s="117"/>
      <c r="G41" s="121"/>
      <c r="H41" s="46"/>
    </row>
    <row r="42" spans="3:8" x14ac:dyDescent="0.25">
      <c r="C42" s="105" t="s">
        <v>37</v>
      </c>
      <c r="G42" s="118">
        <v>157758.16</v>
      </c>
      <c r="H42" s="46"/>
    </row>
    <row r="43" spans="3:8" x14ac:dyDescent="0.25">
      <c r="C43" s="105" t="s">
        <v>38</v>
      </c>
      <c r="G43" s="118">
        <v>0</v>
      </c>
      <c r="H43" s="46"/>
    </row>
    <row r="44" spans="3:8" x14ac:dyDescent="0.25">
      <c r="C44" s="105"/>
      <c r="G44" s="122"/>
      <c r="H44" s="46"/>
    </row>
    <row r="45" spans="3:8" ht="16.5" thickBot="1" x14ac:dyDescent="0.3">
      <c r="C45" s="87" t="s">
        <v>39</v>
      </c>
      <c r="G45" s="123">
        <v>19051695.190000001</v>
      </c>
      <c r="H45" s="46"/>
    </row>
    <row r="46" spans="3:8" ht="16.5" thickTop="1" x14ac:dyDescent="0.25">
      <c r="G46" s="124"/>
      <c r="H46" s="46"/>
    </row>
    <row r="47" spans="3:8" x14ac:dyDescent="0.25">
      <c r="C47" s="87" t="s">
        <v>40</v>
      </c>
      <c r="F47" s="125"/>
      <c r="G47" s="126"/>
      <c r="H47" s="46"/>
    </row>
    <row r="48" spans="3:8" x14ac:dyDescent="0.25">
      <c r="F48" s="127" t="s">
        <v>41</v>
      </c>
      <c r="G48" s="127" t="s">
        <v>42</v>
      </c>
      <c r="H48" s="46"/>
    </row>
    <row r="49" spans="3:8" x14ac:dyDescent="0.25">
      <c r="C49" s="105" t="s">
        <v>43</v>
      </c>
      <c r="F49" s="128">
        <v>35186</v>
      </c>
      <c r="G49" s="122">
        <v>200085509.13</v>
      </c>
      <c r="H49" s="46"/>
    </row>
    <row r="50" spans="3:8" x14ac:dyDescent="0.25">
      <c r="C50" s="105" t="s">
        <v>44</v>
      </c>
      <c r="F50" s="94"/>
      <c r="G50" s="119">
        <v>18365045.950000018</v>
      </c>
      <c r="H50" s="46"/>
    </row>
    <row r="51" spans="3:8" x14ac:dyDescent="0.25">
      <c r="C51" s="105"/>
      <c r="F51" s="129">
        <v>34024</v>
      </c>
      <c r="G51" s="118">
        <v>181720463.17999998</v>
      </c>
      <c r="H51" s="46"/>
    </row>
    <row r="52" spans="3:8" x14ac:dyDescent="0.25">
      <c r="H52" s="46"/>
    </row>
    <row r="53" spans="3:8" x14ac:dyDescent="0.25">
      <c r="C53" s="87" t="s">
        <v>45</v>
      </c>
      <c r="G53" s="125"/>
      <c r="H53" s="46"/>
    </row>
    <row r="54" spans="3:8" x14ac:dyDescent="0.25">
      <c r="H54" s="46"/>
    </row>
    <row r="55" spans="3:8" x14ac:dyDescent="0.25">
      <c r="C55" s="105" t="s">
        <v>39</v>
      </c>
      <c r="G55" s="101">
        <v>19051695.190000001</v>
      </c>
      <c r="H55" s="46"/>
    </row>
    <row r="56" spans="3:8" x14ac:dyDescent="0.25">
      <c r="C56" s="105" t="s">
        <v>46</v>
      </c>
      <c r="G56" s="101">
        <v>0</v>
      </c>
      <c r="H56" s="46"/>
    </row>
    <row r="57" spans="3:8" x14ac:dyDescent="0.25">
      <c r="C57" s="105" t="s">
        <v>47</v>
      </c>
      <c r="G57" s="130">
        <v>19051695.190000001</v>
      </c>
      <c r="H57" s="46"/>
    </row>
    <row r="58" spans="3:8" x14ac:dyDescent="0.25">
      <c r="H58" s="46"/>
    </row>
    <row r="59" spans="3:8" x14ac:dyDescent="0.25">
      <c r="C59" s="105" t="s">
        <v>48</v>
      </c>
      <c r="G59" s="108">
        <v>0</v>
      </c>
      <c r="H59" s="46"/>
    </row>
    <row r="60" spans="3:8" x14ac:dyDescent="0.25">
      <c r="H60" s="46"/>
    </row>
    <row r="61" spans="3:8" x14ac:dyDescent="0.25">
      <c r="C61" s="105" t="s">
        <v>49</v>
      </c>
      <c r="H61" s="46"/>
    </row>
    <row r="62" spans="3:8" x14ac:dyDescent="0.25">
      <c r="C62" s="117" t="s">
        <v>50</v>
      </c>
      <c r="G62" s="101">
        <v>168214.96032499999</v>
      </c>
      <c r="H62" s="46"/>
    </row>
    <row r="63" spans="3:8" x14ac:dyDescent="0.25">
      <c r="C63" s="117" t="s">
        <v>51</v>
      </c>
      <c r="G63" s="101">
        <v>168214.96032499999</v>
      </c>
      <c r="H63" s="46"/>
    </row>
    <row r="64" spans="3:8" x14ac:dyDescent="0.25">
      <c r="C64" s="117" t="s">
        <v>52</v>
      </c>
      <c r="G64" s="130">
        <v>0</v>
      </c>
      <c r="H64" s="46"/>
    </row>
    <row r="65" spans="3:8" x14ac:dyDescent="0.25">
      <c r="H65" s="46"/>
    </row>
    <row r="66" spans="3:8" x14ac:dyDescent="0.25">
      <c r="C66" s="105" t="s">
        <v>53</v>
      </c>
      <c r="H66" s="46"/>
    </row>
    <row r="67" spans="3:8" x14ac:dyDescent="0.25">
      <c r="C67" s="117" t="s">
        <v>54</v>
      </c>
      <c r="H67" s="46"/>
    </row>
    <row r="68" spans="3:8" x14ac:dyDescent="0.25">
      <c r="C68" s="131" t="s">
        <v>55</v>
      </c>
      <c r="G68" s="101">
        <v>0</v>
      </c>
      <c r="H68" s="46"/>
    </row>
    <row r="69" spans="3:8" x14ac:dyDescent="0.25">
      <c r="C69" s="131" t="s">
        <v>56</v>
      </c>
      <c r="G69" s="101">
        <v>0</v>
      </c>
      <c r="H69" s="46"/>
    </row>
    <row r="70" spans="3:8" x14ac:dyDescent="0.25">
      <c r="C70" s="131" t="s">
        <v>57</v>
      </c>
      <c r="G70" s="101">
        <v>0</v>
      </c>
      <c r="H70" s="46"/>
    </row>
    <row r="71" spans="3:8" x14ac:dyDescent="0.25">
      <c r="C71" s="131"/>
      <c r="G71" s="101"/>
      <c r="H71" s="46"/>
    </row>
    <row r="72" spans="3:8" x14ac:dyDescent="0.25">
      <c r="C72" s="131" t="s">
        <v>58</v>
      </c>
      <c r="G72" s="101">
        <v>0</v>
      </c>
      <c r="H72" s="46"/>
    </row>
    <row r="73" spans="3:8" x14ac:dyDescent="0.25">
      <c r="C73" s="131" t="s">
        <v>59</v>
      </c>
      <c r="G73" s="101">
        <v>0</v>
      </c>
      <c r="H73" s="46"/>
    </row>
    <row r="74" spans="3:8" x14ac:dyDescent="0.25">
      <c r="H74" s="46"/>
    </row>
    <row r="75" spans="3:8" x14ac:dyDescent="0.25">
      <c r="C75" s="117" t="s">
        <v>60</v>
      </c>
      <c r="H75" s="46"/>
    </row>
    <row r="76" spans="3:8" x14ac:dyDescent="0.25">
      <c r="C76" s="131" t="s">
        <v>61</v>
      </c>
      <c r="G76" s="101">
        <v>0</v>
      </c>
      <c r="H76" s="46"/>
    </row>
    <row r="77" spans="3:8" x14ac:dyDescent="0.25">
      <c r="C77" s="131" t="s">
        <v>62</v>
      </c>
      <c r="G77" s="101">
        <v>0</v>
      </c>
      <c r="H77" s="46"/>
    </row>
    <row r="78" spans="3:8" x14ac:dyDescent="0.25">
      <c r="C78" s="131" t="s">
        <v>63</v>
      </c>
      <c r="G78" s="101">
        <v>0</v>
      </c>
      <c r="H78" s="46"/>
    </row>
    <row r="79" spans="3:8" x14ac:dyDescent="0.25">
      <c r="C79" s="131"/>
      <c r="G79" s="101"/>
      <c r="H79" s="46"/>
    </row>
    <row r="80" spans="3:8" x14ac:dyDescent="0.25">
      <c r="C80" s="131" t="s">
        <v>64</v>
      </c>
      <c r="G80" s="101">
        <v>0</v>
      </c>
      <c r="H80" s="46"/>
    </row>
    <row r="81" spans="3:8" x14ac:dyDescent="0.25">
      <c r="C81" s="131" t="s">
        <v>65</v>
      </c>
      <c r="G81" s="101">
        <v>0</v>
      </c>
      <c r="H81" s="46"/>
    </row>
    <row r="82" spans="3:8" x14ac:dyDescent="0.25">
      <c r="C82" s="131"/>
      <c r="H82" s="46"/>
    </row>
    <row r="83" spans="3:8" x14ac:dyDescent="0.25">
      <c r="C83" s="117" t="s">
        <v>66</v>
      </c>
      <c r="H83" s="46"/>
    </row>
    <row r="84" spans="3:8" x14ac:dyDescent="0.25">
      <c r="C84" s="131" t="s">
        <v>67</v>
      </c>
      <c r="G84" s="101">
        <v>0</v>
      </c>
      <c r="H84" s="46"/>
    </row>
    <row r="85" spans="3:8" x14ac:dyDescent="0.25">
      <c r="C85" s="131" t="s">
        <v>68</v>
      </c>
      <c r="G85" s="101">
        <v>0</v>
      </c>
      <c r="H85" s="46"/>
    </row>
    <row r="86" spans="3:8" x14ac:dyDescent="0.25">
      <c r="C86" s="131" t="s">
        <v>69</v>
      </c>
      <c r="G86" s="101">
        <v>0</v>
      </c>
      <c r="H86" s="46"/>
    </row>
    <row r="87" spans="3:8" x14ac:dyDescent="0.25">
      <c r="C87" s="131"/>
      <c r="G87" s="101"/>
      <c r="H87" s="46"/>
    </row>
    <row r="88" spans="3:8" x14ac:dyDescent="0.25">
      <c r="C88" s="131" t="s">
        <v>70</v>
      </c>
      <c r="G88" s="101">
        <v>0</v>
      </c>
      <c r="H88" s="46"/>
    </row>
    <row r="89" spans="3:8" x14ac:dyDescent="0.25">
      <c r="C89" s="131" t="s">
        <v>71</v>
      </c>
      <c r="G89" s="101">
        <v>0</v>
      </c>
      <c r="H89" s="46"/>
    </row>
    <row r="90" spans="3:8" x14ac:dyDescent="0.25">
      <c r="H90" s="46"/>
    </row>
    <row r="91" spans="3:8" x14ac:dyDescent="0.25">
      <c r="C91" s="117" t="s">
        <v>72</v>
      </c>
      <c r="H91" s="46"/>
    </row>
    <row r="92" spans="3:8" x14ac:dyDescent="0.25">
      <c r="C92" s="131" t="s">
        <v>73</v>
      </c>
      <c r="G92" s="101">
        <v>0</v>
      </c>
      <c r="H92" s="46"/>
    </row>
    <row r="93" spans="3:8" x14ac:dyDescent="0.25">
      <c r="C93" s="131" t="s">
        <v>74</v>
      </c>
      <c r="G93" s="101">
        <v>0</v>
      </c>
      <c r="H93" s="46"/>
    </row>
    <row r="94" spans="3:8" x14ac:dyDescent="0.25">
      <c r="C94" s="131" t="s">
        <v>75</v>
      </c>
      <c r="G94" s="101">
        <v>113240.39</v>
      </c>
      <c r="H94" s="46"/>
    </row>
    <row r="95" spans="3:8" x14ac:dyDescent="0.25">
      <c r="C95" s="131"/>
      <c r="G95" s="101"/>
      <c r="H95" s="46"/>
    </row>
    <row r="96" spans="3:8" x14ac:dyDescent="0.25">
      <c r="C96" s="131" t="s">
        <v>76</v>
      </c>
      <c r="G96" s="101">
        <v>113240.39</v>
      </c>
      <c r="H96" s="46"/>
    </row>
    <row r="97" spans="3:8" x14ac:dyDescent="0.25">
      <c r="C97" s="131" t="s">
        <v>77</v>
      </c>
      <c r="G97" s="101">
        <v>0</v>
      </c>
      <c r="H97" s="46"/>
    </row>
    <row r="98" spans="3:8" x14ac:dyDescent="0.25">
      <c r="C98" s="131"/>
      <c r="G98" s="108"/>
      <c r="H98" s="46"/>
    </row>
    <row r="99" spans="3:8" x14ac:dyDescent="0.25">
      <c r="C99" s="117" t="s">
        <v>78</v>
      </c>
      <c r="H99" s="46"/>
    </row>
    <row r="100" spans="3:8" x14ac:dyDescent="0.25">
      <c r="C100" s="131" t="s">
        <v>79</v>
      </c>
      <c r="G100" s="130">
        <v>113240.39</v>
      </c>
      <c r="H100" s="46"/>
    </row>
    <row r="101" spans="3:8" x14ac:dyDescent="0.25">
      <c r="C101" s="131" t="s">
        <v>80</v>
      </c>
      <c r="G101" s="130">
        <v>113240.39</v>
      </c>
      <c r="H101" s="46"/>
    </row>
    <row r="102" spans="3:8" x14ac:dyDescent="0.25">
      <c r="C102" s="131" t="s">
        <v>81</v>
      </c>
      <c r="G102" s="130">
        <v>0</v>
      </c>
      <c r="H102" s="46"/>
    </row>
    <row r="103" spans="3:8" x14ac:dyDescent="0.25">
      <c r="C103" s="131" t="s">
        <v>82</v>
      </c>
      <c r="G103" s="130">
        <v>0</v>
      </c>
      <c r="H103" s="46"/>
    </row>
    <row r="104" spans="3:8" x14ac:dyDescent="0.25">
      <c r="H104" s="46"/>
    </row>
    <row r="105" spans="3:8" x14ac:dyDescent="0.25">
      <c r="C105" s="105" t="s">
        <v>83</v>
      </c>
      <c r="G105" s="132">
        <v>18770239.839675002</v>
      </c>
      <c r="H105" s="46"/>
    </row>
    <row r="106" spans="3:8" x14ac:dyDescent="0.25">
      <c r="C106" s="117"/>
      <c r="H106" s="46"/>
    </row>
    <row r="107" spans="3:8" x14ac:dyDescent="0.25">
      <c r="C107" s="105" t="s">
        <v>84</v>
      </c>
      <c r="G107" s="133">
        <v>18365045.950000018</v>
      </c>
      <c r="H107" s="46"/>
    </row>
    <row r="108" spans="3:8" x14ac:dyDescent="0.25">
      <c r="C108" s="105"/>
      <c r="H108" s="46"/>
    </row>
    <row r="109" spans="3:8" x14ac:dyDescent="0.25">
      <c r="C109" s="117" t="s">
        <v>85</v>
      </c>
      <c r="G109" s="101">
        <v>0</v>
      </c>
      <c r="H109" s="46"/>
    </row>
    <row r="110" spans="3:8" x14ac:dyDescent="0.25">
      <c r="C110" s="117" t="s">
        <v>86</v>
      </c>
      <c r="G110" s="134">
        <v>18365045.950000018</v>
      </c>
      <c r="H110" s="46"/>
    </row>
    <row r="111" spans="3:8" x14ac:dyDescent="0.25">
      <c r="C111" s="117" t="s">
        <v>87</v>
      </c>
      <c r="G111" s="130">
        <v>0</v>
      </c>
      <c r="H111" s="46"/>
    </row>
    <row r="112" spans="3:8" x14ac:dyDescent="0.25">
      <c r="C112" s="117"/>
      <c r="G112" s="132"/>
      <c r="H112" s="46"/>
    </row>
    <row r="113" spans="3:8" x14ac:dyDescent="0.25">
      <c r="C113" s="105" t="s">
        <v>88</v>
      </c>
      <c r="G113" s="130">
        <v>0</v>
      </c>
      <c r="H113" s="46"/>
    </row>
    <row r="114" spans="3:8" x14ac:dyDescent="0.25">
      <c r="C114" s="105"/>
      <c r="G114" s="94"/>
      <c r="H114" s="46"/>
    </row>
    <row r="115" spans="3:8" x14ac:dyDescent="0.25">
      <c r="C115" s="117" t="s">
        <v>89</v>
      </c>
      <c r="G115" s="101">
        <v>0</v>
      </c>
      <c r="H115" s="46"/>
    </row>
    <row r="116" spans="3:8" x14ac:dyDescent="0.25">
      <c r="C116" s="117" t="s">
        <v>90</v>
      </c>
      <c r="G116" s="130">
        <v>0</v>
      </c>
      <c r="H116" s="46"/>
    </row>
    <row r="117" spans="3:8" x14ac:dyDescent="0.25">
      <c r="C117" s="117" t="s">
        <v>91</v>
      </c>
      <c r="G117" s="130">
        <v>0</v>
      </c>
      <c r="H117" s="46"/>
    </row>
    <row r="118" spans="3:8" x14ac:dyDescent="0.25">
      <c r="C118" s="117"/>
      <c r="G118" s="132"/>
      <c r="H118" s="46"/>
    </row>
    <row r="119" spans="3:8" x14ac:dyDescent="0.25">
      <c r="C119" s="105" t="s">
        <v>92</v>
      </c>
      <c r="G119" s="130">
        <v>405193.88967498392</v>
      </c>
      <c r="H119" s="46"/>
    </row>
    <row r="120" spans="3:8" x14ac:dyDescent="0.25">
      <c r="C120" s="117" t="s">
        <v>93</v>
      </c>
      <c r="G120" s="101">
        <v>0</v>
      </c>
      <c r="H120" s="46"/>
    </row>
    <row r="121" spans="3:8" x14ac:dyDescent="0.25">
      <c r="C121" s="105" t="s">
        <v>94</v>
      </c>
      <c r="G121" s="130">
        <v>405193.88967498392</v>
      </c>
      <c r="H121" s="46"/>
    </row>
    <row r="122" spans="3:8" x14ac:dyDescent="0.25">
      <c r="H122" s="46"/>
    </row>
    <row r="123" spans="3:8" x14ac:dyDescent="0.25">
      <c r="C123" s="87" t="s">
        <v>95</v>
      </c>
      <c r="H123" s="46"/>
    </row>
    <row r="124" spans="3:8" x14ac:dyDescent="0.25">
      <c r="H124" s="46"/>
    </row>
    <row r="125" spans="3:8" x14ac:dyDescent="0.25">
      <c r="C125" s="105" t="s">
        <v>96</v>
      </c>
      <c r="G125" s="101">
        <v>0</v>
      </c>
      <c r="H125" s="46"/>
    </row>
    <row r="126" spans="3:8" x14ac:dyDescent="0.25">
      <c r="C126" s="105" t="s">
        <v>97</v>
      </c>
      <c r="G126" s="135">
        <v>0</v>
      </c>
      <c r="H126" s="46"/>
    </row>
    <row r="127" spans="3:8" x14ac:dyDescent="0.25">
      <c r="C127" s="105" t="s">
        <v>98</v>
      </c>
      <c r="G127" s="130">
        <v>0</v>
      </c>
      <c r="H127" s="46"/>
    </row>
    <row r="128" spans="3:8" x14ac:dyDescent="0.25">
      <c r="C128" s="105"/>
      <c r="G128" s="132"/>
      <c r="H128" s="46"/>
    </row>
    <row r="129" spans="3:8" x14ac:dyDescent="0.25">
      <c r="C129" s="105"/>
      <c r="G129" s="132"/>
      <c r="H129" s="46"/>
    </row>
    <row r="130" spans="3:8" x14ac:dyDescent="0.25">
      <c r="H130" s="46"/>
    </row>
    <row r="131" spans="3:8" x14ac:dyDescent="0.25">
      <c r="C131" s="87" t="s">
        <v>99</v>
      </c>
      <c r="H131" s="46"/>
    </row>
    <row r="132" spans="3:8" x14ac:dyDescent="0.25">
      <c r="H132" s="46"/>
    </row>
    <row r="133" spans="3:8" x14ac:dyDescent="0.25">
      <c r="C133" s="105" t="s">
        <v>100</v>
      </c>
      <c r="G133" s="130">
        <v>4012277.61</v>
      </c>
      <c r="H133" s="46"/>
    </row>
    <row r="134" spans="3:8" x14ac:dyDescent="0.25">
      <c r="C134" s="105" t="s">
        <v>101</v>
      </c>
      <c r="G134" s="130">
        <v>4012277.61</v>
      </c>
    </row>
    <row r="135" spans="3:8" x14ac:dyDescent="0.25">
      <c r="C135" s="105" t="s">
        <v>102</v>
      </c>
      <c r="G135" s="101">
        <v>4012277.61</v>
      </c>
      <c r="H135" s="46"/>
    </row>
    <row r="136" spans="3:8" x14ac:dyDescent="0.25">
      <c r="C136" s="136" t="s">
        <v>103</v>
      </c>
      <c r="D136" s="136"/>
      <c r="E136" s="136"/>
      <c r="F136" s="136"/>
      <c r="G136" s="101">
        <v>0</v>
      </c>
    </row>
    <row r="137" spans="3:8" x14ac:dyDescent="0.25">
      <c r="C137" s="105" t="s">
        <v>104</v>
      </c>
      <c r="G137" s="130">
        <v>4012277.61</v>
      </c>
      <c r="H137" s="46"/>
    </row>
    <row r="138" spans="3:8" x14ac:dyDescent="0.25">
      <c r="H138" s="46"/>
    </row>
    <row r="139" spans="3:8" x14ac:dyDescent="0.25">
      <c r="C139" s="105" t="s">
        <v>105</v>
      </c>
      <c r="F139" s="137"/>
      <c r="G139" s="132">
        <v>4012277.61</v>
      </c>
      <c r="H139" s="46"/>
    </row>
    <row r="140" spans="3:8" x14ac:dyDescent="0.25">
      <c r="H140" s="46"/>
    </row>
    <row r="141" spans="3:8" x14ac:dyDescent="0.25">
      <c r="C141" s="87" t="s">
        <v>106</v>
      </c>
      <c r="H141" s="46"/>
    </row>
    <row r="142" spans="3:8" x14ac:dyDescent="0.25">
      <c r="H142" s="46"/>
    </row>
    <row r="143" spans="3:8" x14ac:dyDescent="0.25">
      <c r="C143" s="105" t="s">
        <v>107</v>
      </c>
      <c r="G143" s="138">
        <v>2.5936037499999998E-2</v>
      </c>
      <c r="H143" s="46"/>
    </row>
    <row r="144" spans="3:8" x14ac:dyDescent="0.25">
      <c r="C144" s="105" t="s">
        <v>108</v>
      </c>
      <c r="G144" s="139">
        <v>16.676646999999999</v>
      </c>
      <c r="H144" s="46"/>
    </row>
    <row r="145" spans="3:8" x14ac:dyDescent="0.25">
      <c r="H145" s="46"/>
    </row>
    <row r="146" spans="3:8" x14ac:dyDescent="0.25">
      <c r="C146" s="105" t="s">
        <v>110</v>
      </c>
      <c r="G146" s="130">
        <v>157758.16</v>
      </c>
      <c r="H146" s="46"/>
    </row>
    <row r="147" spans="3:8" x14ac:dyDescent="0.25">
      <c r="C147" s="105" t="s">
        <v>109</v>
      </c>
      <c r="G147" s="130">
        <v>173957.38</v>
      </c>
      <c r="H147" s="74"/>
    </row>
    <row r="148" spans="3:8" x14ac:dyDescent="0.25">
      <c r="C148" s="105" t="s">
        <v>112</v>
      </c>
      <c r="G148" s="130">
        <v>201857952.38999999</v>
      </c>
      <c r="H148" s="74"/>
    </row>
    <row r="149" spans="3:8" x14ac:dyDescent="0.25">
      <c r="C149" s="105" t="s">
        <v>149</v>
      </c>
      <c r="G149" s="140">
        <v>9.6300709334664833E-4</v>
      </c>
      <c r="H149" s="74"/>
    </row>
    <row r="150" spans="3:8" x14ac:dyDescent="0.25">
      <c r="H150" s="74"/>
    </row>
    <row r="151" spans="3:8" x14ac:dyDescent="0.25">
      <c r="C151" s="105" t="s">
        <v>114</v>
      </c>
      <c r="G151" s="140">
        <v>-4.6719290999999996E-3</v>
      </c>
      <c r="H151" s="74"/>
    </row>
    <row r="152" spans="3:8" x14ac:dyDescent="0.25">
      <c r="C152" s="105" t="s">
        <v>115</v>
      </c>
      <c r="G152" s="140">
        <v>-4.6947680000000002E-3</v>
      </c>
      <c r="H152" s="74"/>
    </row>
    <row r="153" spans="3:8" x14ac:dyDescent="0.25">
      <c r="C153" s="105" t="s">
        <v>116</v>
      </c>
      <c r="G153" s="138">
        <v>9.6300709334664833E-4</v>
      </c>
      <c r="H153" s="46"/>
    </row>
    <row r="154" spans="3:8" x14ac:dyDescent="0.25">
      <c r="C154" s="105" t="s">
        <v>150</v>
      </c>
      <c r="G154" s="138">
        <v>-2.8012300022177837E-3</v>
      </c>
      <c r="H154" s="46"/>
    </row>
    <row r="155" spans="3:8" x14ac:dyDescent="0.25">
      <c r="C155" s="105"/>
      <c r="H155" s="46"/>
    </row>
    <row r="156" spans="3:8" x14ac:dyDescent="0.25">
      <c r="C156" s="105" t="s">
        <v>118</v>
      </c>
      <c r="G156" s="132">
        <v>8005337.6299999999</v>
      </c>
      <c r="H156" s="46"/>
    </row>
    <row r="157" spans="3:8" x14ac:dyDescent="0.25">
      <c r="C157" s="105"/>
      <c r="H157" s="46"/>
    </row>
    <row r="158" spans="3:8" x14ac:dyDescent="0.25">
      <c r="C158" s="105" t="s">
        <v>119</v>
      </c>
      <c r="F158" s="127" t="s">
        <v>42</v>
      </c>
      <c r="G158" s="127" t="s">
        <v>41</v>
      </c>
      <c r="H158" s="46"/>
    </row>
    <row r="159" spans="3:8" x14ac:dyDescent="0.25">
      <c r="C159" s="117" t="s">
        <v>151</v>
      </c>
      <c r="F159" s="101">
        <v>2327486.86</v>
      </c>
      <c r="G159" s="141">
        <v>318</v>
      </c>
      <c r="H159" s="46"/>
    </row>
    <row r="160" spans="3:8" x14ac:dyDescent="0.25">
      <c r="C160" s="117" t="s">
        <v>152</v>
      </c>
      <c r="F160" s="101">
        <v>641997.56000000006</v>
      </c>
      <c r="G160" s="141">
        <v>77</v>
      </c>
      <c r="H160" s="46"/>
    </row>
    <row r="161" spans="3:8" x14ac:dyDescent="0.25">
      <c r="C161" s="117" t="s">
        <v>153</v>
      </c>
      <c r="F161" s="101">
        <v>84473.45</v>
      </c>
      <c r="G161" s="141">
        <v>12</v>
      </c>
      <c r="H161" s="74"/>
    </row>
    <row r="162" spans="3:8" x14ac:dyDescent="0.25">
      <c r="C162" s="105" t="s">
        <v>154</v>
      </c>
      <c r="F162" s="101">
        <v>3053957.87</v>
      </c>
      <c r="G162" s="141">
        <v>407</v>
      </c>
      <c r="H162" s="46"/>
    </row>
    <row r="163" spans="3:8" x14ac:dyDescent="0.25">
      <c r="C163" s="105" t="s">
        <v>155</v>
      </c>
      <c r="F163" s="140">
        <v>3.9648353713906308E-3</v>
      </c>
      <c r="G163" s="140">
        <v>2.6158006113331765E-3</v>
      </c>
      <c r="H163" s="74"/>
    </row>
    <row r="164" spans="3:8" x14ac:dyDescent="0.25">
      <c r="C164" s="105"/>
      <c r="F164" s="142"/>
      <c r="G164" s="142"/>
      <c r="H164" s="74"/>
    </row>
    <row r="165" spans="3:8" x14ac:dyDescent="0.25">
      <c r="C165" s="105" t="s">
        <v>156</v>
      </c>
      <c r="F165" s="142"/>
      <c r="G165" s="140">
        <v>2.3669941999999999E-3</v>
      </c>
      <c r="H165" s="74"/>
    </row>
    <row r="166" spans="3:8" x14ac:dyDescent="0.25">
      <c r="C166" s="105" t="s">
        <v>157</v>
      </c>
      <c r="F166" s="142"/>
      <c r="G166" s="140">
        <v>2.6430967E-3</v>
      </c>
      <c r="H166" s="74"/>
    </row>
    <row r="167" spans="3:8" x14ac:dyDescent="0.25">
      <c r="C167" s="105" t="s">
        <v>158</v>
      </c>
      <c r="F167" s="142"/>
      <c r="G167" s="140">
        <v>2.6158006113331765E-3</v>
      </c>
      <c r="H167" s="46"/>
    </row>
    <row r="168" spans="3:8" x14ac:dyDescent="0.25">
      <c r="C168" s="105" t="s">
        <v>159</v>
      </c>
      <c r="F168" s="142"/>
      <c r="G168" s="140">
        <v>2.5419638371110588E-3</v>
      </c>
      <c r="H168" s="46"/>
    </row>
    <row r="169" spans="3:8" x14ac:dyDescent="0.25">
      <c r="H169" s="46"/>
    </row>
    <row r="170" spans="3:8" x14ac:dyDescent="0.25">
      <c r="C170" s="87" t="s">
        <v>132</v>
      </c>
      <c r="H170" s="46"/>
    </row>
    <row r="171" spans="3:8" x14ac:dyDescent="0.25">
      <c r="H171" s="46"/>
    </row>
    <row r="172" spans="3:8" x14ac:dyDescent="0.25">
      <c r="C172" s="105" t="s">
        <v>133</v>
      </c>
      <c r="H172" s="46"/>
    </row>
    <row r="173" spans="3:8" x14ac:dyDescent="0.25">
      <c r="C173" s="105" t="s">
        <v>134</v>
      </c>
      <c r="G173" s="120"/>
      <c r="H173" s="46"/>
    </row>
    <row r="174" spans="3:8" x14ac:dyDescent="0.25">
      <c r="C174" s="105" t="s">
        <v>135</v>
      </c>
      <c r="G174" s="143" t="s">
        <v>136</v>
      </c>
      <c r="H174" s="46"/>
    </row>
    <row r="175" spans="3:8" x14ac:dyDescent="0.25">
      <c r="C175" s="105"/>
      <c r="G175" s="143"/>
      <c r="H175" s="46"/>
    </row>
    <row r="176" spans="3:8" x14ac:dyDescent="0.25">
      <c r="C176" s="105" t="s">
        <v>137</v>
      </c>
      <c r="G176" s="94"/>
      <c r="H176" s="46"/>
    </row>
    <row r="177" spans="3:8" x14ac:dyDescent="0.25">
      <c r="C177" s="105" t="s">
        <v>138</v>
      </c>
      <c r="G177" s="94"/>
      <c r="H177" s="46"/>
    </row>
    <row r="178" spans="3:8" x14ac:dyDescent="0.25">
      <c r="C178" s="105" t="s">
        <v>139</v>
      </c>
      <c r="G178" s="143"/>
      <c r="H178" s="46"/>
    </row>
    <row r="179" spans="3:8" x14ac:dyDescent="0.25">
      <c r="C179" s="105" t="s">
        <v>140</v>
      </c>
      <c r="G179" s="143" t="s">
        <v>136</v>
      </c>
      <c r="H179" s="46"/>
    </row>
    <row r="180" spans="3:8" x14ac:dyDescent="0.25">
      <c r="C180" s="105"/>
      <c r="G180" s="94"/>
      <c r="H180" s="46"/>
    </row>
    <row r="181" spans="3:8" x14ac:dyDescent="0.25">
      <c r="C181" s="105" t="s">
        <v>141</v>
      </c>
      <c r="G181" s="94"/>
      <c r="H181" s="46"/>
    </row>
    <row r="182" spans="3:8" x14ac:dyDescent="0.25">
      <c r="C182" s="105" t="s">
        <v>142</v>
      </c>
      <c r="G182" s="143" t="s">
        <v>136</v>
      </c>
      <c r="H182" s="46"/>
    </row>
    <row r="183" spans="3:8" x14ac:dyDescent="0.25">
      <c r="C183" s="105"/>
      <c r="G183" s="94"/>
      <c r="H183" s="46"/>
    </row>
    <row r="184" spans="3:8" x14ac:dyDescent="0.25">
      <c r="C184" s="105" t="s">
        <v>143</v>
      </c>
      <c r="G184" s="94"/>
      <c r="H184" s="46"/>
    </row>
    <row r="185" spans="3:8" x14ac:dyDescent="0.25">
      <c r="C185" s="105" t="s">
        <v>144</v>
      </c>
      <c r="G185" s="143" t="s">
        <v>136</v>
      </c>
      <c r="H185" s="46"/>
    </row>
    <row r="186" spans="3:8" x14ac:dyDescent="0.25">
      <c r="C186" s="105"/>
      <c r="G186" s="94"/>
      <c r="H186" s="46"/>
    </row>
    <row r="187" spans="3:8" x14ac:dyDescent="0.25">
      <c r="C187" s="105" t="s">
        <v>145</v>
      </c>
      <c r="G187" s="94"/>
      <c r="H187" s="46"/>
    </row>
    <row r="188" spans="3:8" x14ac:dyDescent="0.25">
      <c r="C188" s="105" t="s">
        <v>146</v>
      </c>
      <c r="G188" s="143" t="s">
        <v>136</v>
      </c>
      <c r="H188" s="46"/>
    </row>
    <row r="189" spans="3:8" x14ac:dyDescent="0.25">
      <c r="C189" s="105"/>
      <c r="G189" s="143"/>
      <c r="H189" s="46"/>
    </row>
    <row r="190" spans="3:8" x14ac:dyDescent="0.25">
      <c r="C190" s="105" t="s">
        <v>147</v>
      </c>
      <c r="G190" s="94"/>
    </row>
    <row r="191" spans="3:8" x14ac:dyDescent="0.25">
      <c r="C191" s="105" t="s">
        <v>148</v>
      </c>
      <c r="G191" s="143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workbookViewId="0">
      <selection activeCell="E16" sqref="E16"/>
    </sheetView>
  </sheetViews>
  <sheetFormatPr defaultRowHeight="15.75" x14ac:dyDescent="0.25"/>
  <cols>
    <col min="1" max="1" width="34.5703125" style="87" customWidth="1"/>
    <col min="2" max="2" width="23.85546875" style="87" customWidth="1"/>
    <col min="3" max="3" width="25.5703125" style="87" customWidth="1"/>
    <col min="4" max="4" width="23.85546875" style="87" customWidth="1"/>
    <col min="5" max="5" width="35.140625" style="87" bestFit="1" customWidth="1"/>
    <col min="6" max="6" width="23.85546875" style="43" customWidth="1"/>
  </cols>
  <sheetData>
    <row r="1" spans="1:6" x14ac:dyDescent="0.25">
      <c r="A1" s="86" t="s">
        <v>0</v>
      </c>
    </row>
    <row r="2" spans="1:6" x14ac:dyDescent="0.25">
      <c r="C2" s="88"/>
    </row>
    <row r="3" spans="1:6" x14ac:dyDescent="0.25">
      <c r="A3" s="87" t="s">
        <v>1</v>
      </c>
      <c r="B3" s="89">
        <v>42185</v>
      </c>
      <c r="C3" s="90" t="s">
        <v>2</v>
      </c>
      <c r="D3" s="87">
        <v>30</v>
      </c>
      <c r="E3" s="87" t="s">
        <v>3</v>
      </c>
      <c r="F3" s="91">
        <v>42156</v>
      </c>
    </row>
    <row r="4" spans="1:6" x14ac:dyDescent="0.25">
      <c r="A4" s="87" t="s">
        <v>4</v>
      </c>
      <c r="B4" s="92">
        <v>42200</v>
      </c>
      <c r="C4" s="90" t="s">
        <v>5</v>
      </c>
      <c r="D4" s="93">
        <v>30</v>
      </c>
      <c r="E4" s="87" t="s">
        <v>6</v>
      </c>
      <c r="F4" s="91">
        <v>42185</v>
      </c>
    </row>
    <row r="5" spans="1:6" x14ac:dyDescent="0.25">
      <c r="C5" s="88"/>
      <c r="E5" s="87" t="s">
        <v>7</v>
      </c>
      <c r="F5" s="91">
        <v>42170</v>
      </c>
    </row>
    <row r="6" spans="1:6" x14ac:dyDescent="0.25">
      <c r="C6" s="88"/>
      <c r="E6" s="87" t="s">
        <v>8</v>
      </c>
      <c r="F6" s="91">
        <v>42200</v>
      </c>
    </row>
    <row r="7" spans="1:6" x14ac:dyDescent="0.25">
      <c r="A7" s="94"/>
      <c r="B7" s="95"/>
      <c r="C7" s="94"/>
      <c r="D7" s="94"/>
      <c r="E7" s="94"/>
      <c r="F7" s="96"/>
    </row>
    <row r="8" spans="1:6" x14ac:dyDescent="0.25">
      <c r="A8" s="94"/>
      <c r="B8" s="94"/>
      <c r="C8" s="94"/>
      <c r="D8" s="94"/>
      <c r="E8" s="94"/>
      <c r="F8" s="96"/>
    </row>
    <row r="9" spans="1:6" x14ac:dyDescent="0.25">
      <c r="B9" s="97" t="s">
        <v>9</v>
      </c>
      <c r="C9" s="97" t="s">
        <v>10</v>
      </c>
      <c r="D9" s="97" t="s">
        <v>11</v>
      </c>
      <c r="E9" s="97" t="s">
        <v>12</v>
      </c>
      <c r="F9" s="98" t="s">
        <v>13</v>
      </c>
    </row>
    <row r="10" spans="1:6" x14ac:dyDescent="0.25">
      <c r="A10" s="87" t="s">
        <v>14</v>
      </c>
      <c r="B10" s="99"/>
      <c r="C10" s="100">
        <v>1654254316.1800001</v>
      </c>
      <c r="D10" s="101">
        <v>221539304.99000001</v>
      </c>
      <c r="E10" s="101">
        <v>201857952.38999999</v>
      </c>
      <c r="F10" s="102">
        <v>0.12577516549562884</v>
      </c>
    </row>
    <row r="11" spans="1:6" x14ac:dyDescent="0.25">
      <c r="A11" s="87" t="s">
        <v>15</v>
      </c>
      <c r="B11" s="99"/>
      <c r="C11" s="100">
        <v>49343270.390000001</v>
      </c>
      <c r="D11" s="101">
        <v>2067470.02</v>
      </c>
      <c r="E11" s="101">
        <v>1772443.26</v>
      </c>
      <c r="F11" s="102"/>
    </row>
    <row r="12" spans="1:6" x14ac:dyDescent="0.25">
      <c r="A12" s="87" t="s">
        <v>16</v>
      </c>
      <c r="B12" s="99"/>
      <c r="C12" s="103">
        <v>1604911045.79</v>
      </c>
      <c r="D12" s="101">
        <v>219471834.97</v>
      </c>
      <c r="E12" s="101">
        <v>200085509.13</v>
      </c>
      <c r="F12" s="102"/>
    </row>
    <row r="13" spans="1:6" x14ac:dyDescent="0.25">
      <c r="A13" s="87" t="s">
        <v>17</v>
      </c>
      <c r="B13" s="94"/>
      <c r="C13" s="104">
        <v>1604911045.79</v>
      </c>
      <c r="D13" s="101">
        <v>219471834.97</v>
      </c>
      <c r="E13" s="101">
        <v>200085509.13</v>
      </c>
      <c r="F13" s="102">
        <v>0.12467077826828096</v>
      </c>
    </row>
    <row r="14" spans="1:6" x14ac:dyDescent="0.25">
      <c r="A14" s="105" t="s">
        <v>18</v>
      </c>
      <c r="B14" s="106">
        <v>3.5860000000000002E-3</v>
      </c>
      <c r="C14" s="100">
        <v>379000000</v>
      </c>
      <c r="D14" s="101">
        <v>0</v>
      </c>
      <c r="E14" s="101">
        <v>0</v>
      </c>
      <c r="F14" s="102">
        <v>0</v>
      </c>
    </row>
    <row r="15" spans="1:6" x14ac:dyDescent="0.25">
      <c r="A15" s="105" t="s">
        <v>19</v>
      </c>
      <c r="B15" s="106">
        <v>5.4000000000000003E-3</v>
      </c>
      <c r="C15" s="100">
        <v>485000000</v>
      </c>
      <c r="D15" s="101">
        <v>0</v>
      </c>
      <c r="E15" s="101">
        <v>0</v>
      </c>
      <c r="F15" s="102">
        <v>0</v>
      </c>
    </row>
    <row r="16" spans="1:6" x14ac:dyDescent="0.25">
      <c r="A16" s="105" t="s">
        <v>20</v>
      </c>
      <c r="B16" s="106">
        <v>7.3000000000000001E-3</v>
      </c>
      <c r="C16" s="100">
        <v>514000000</v>
      </c>
      <c r="D16" s="101">
        <v>0</v>
      </c>
      <c r="E16" s="101">
        <v>0</v>
      </c>
      <c r="F16" s="102">
        <v>0</v>
      </c>
    </row>
    <row r="17" spans="1:6" x14ac:dyDescent="0.25">
      <c r="A17" s="105" t="s">
        <v>21</v>
      </c>
      <c r="B17" s="106">
        <v>0.01</v>
      </c>
      <c r="C17" s="100">
        <v>162714000</v>
      </c>
      <c r="D17" s="101">
        <v>155274789.18000001</v>
      </c>
      <c r="E17" s="101">
        <v>135888463.34</v>
      </c>
      <c r="F17" s="102">
        <v>0.83513688643878214</v>
      </c>
    </row>
    <row r="18" spans="1:6" x14ac:dyDescent="0.25">
      <c r="A18" s="105" t="s">
        <v>22</v>
      </c>
      <c r="B18" s="106">
        <v>0</v>
      </c>
      <c r="C18" s="100">
        <v>64197045.789999999</v>
      </c>
      <c r="D18" s="101">
        <v>64197045.789999999</v>
      </c>
      <c r="E18" s="101">
        <v>64197045.789999999</v>
      </c>
      <c r="F18" s="102">
        <v>1</v>
      </c>
    </row>
    <row r="19" spans="1:6" x14ac:dyDescent="0.25">
      <c r="A19" s="105"/>
      <c r="B19" s="107"/>
      <c r="C19" s="108"/>
      <c r="D19" s="108"/>
      <c r="E19" s="108"/>
      <c r="F19" s="109"/>
    </row>
    <row r="20" spans="1:6" x14ac:dyDescent="0.25">
      <c r="A20" s="105"/>
      <c r="B20" s="107"/>
      <c r="C20" s="108"/>
      <c r="D20" s="108"/>
      <c r="E20" s="108"/>
      <c r="F20" s="110"/>
    </row>
    <row r="21" spans="1:6" ht="30.75" x14ac:dyDescent="0.25">
      <c r="A21" s="105"/>
      <c r="B21" s="111" t="s">
        <v>160</v>
      </c>
      <c r="C21" s="112" t="s">
        <v>24</v>
      </c>
      <c r="D21" s="111" t="s">
        <v>161</v>
      </c>
      <c r="E21" s="111" t="s">
        <v>162</v>
      </c>
      <c r="F21" s="110"/>
    </row>
    <row r="22" spans="1:6" x14ac:dyDescent="0.25">
      <c r="A22" s="105" t="s">
        <v>18</v>
      </c>
      <c r="B22" s="101">
        <v>0</v>
      </c>
      <c r="C22" s="101">
        <v>0</v>
      </c>
      <c r="D22" s="113">
        <v>0</v>
      </c>
      <c r="E22" s="113">
        <v>0</v>
      </c>
      <c r="F22" s="110"/>
    </row>
    <row r="23" spans="1:6" x14ac:dyDescent="0.25">
      <c r="A23" s="105" t="s">
        <v>19</v>
      </c>
      <c r="B23" s="101">
        <v>0</v>
      </c>
      <c r="C23" s="101">
        <v>0</v>
      </c>
      <c r="D23" s="113">
        <v>0</v>
      </c>
      <c r="E23" s="113">
        <v>0</v>
      </c>
      <c r="F23" s="110"/>
    </row>
    <row r="24" spans="1:6" x14ac:dyDescent="0.25">
      <c r="A24" s="105" t="s">
        <v>20</v>
      </c>
      <c r="B24" s="101">
        <v>0</v>
      </c>
      <c r="C24" s="101">
        <v>0</v>
      </c>
      <c r="D24" s="113">
        <v>0</v>
      </c>
      <c r="E24" s="113">
        <v>0</v>
      </c>
      <c r="F24" s="110"/>
    </row>
    <row r="25" spans="1:6" x14ac:dyDescent="0.25">
      <c r="A25" s="105" t="s">
        <v>21</v>
      </c>
      <c r="B25" s="101">
        <v>19386325.840000004</v>
      </c>
      <c r="C25" s="101">
        <v>129395.66</v>
      </c>
      <c r="D25" s="113">
        <v>119.1435637990585</v>
      </c>
      <c r="E25" s="113">
        <v>0.7952337229740527</v>
      </c>
      <c r="F25" s="110"/>
    </row>
    <row r="26" spans="1:6" x14ac:dyDescent="0.25">
      <c r="A26" s="105" t="s">
        <v>22</v>
      </c>
      <c r="B26" s="101">
        <v>0</v>
      </c>
      <c r="C26" s="101">
        <v>0</v>
      </c>
      <c r="D26" s="113">
        <v>0</v>
      </c>
      <c r="E26" s="113">
        <v>0</v>
      </c>
      <c r="F26" s="110"/>
    </row>
    <row r="27" spans="1:6" ht="16.5" thickBot="1" x14ac:dyDescent="0.3">
      <c r="A27" s="87" t="s">
        <v>27</v>
      </c>
      <c r="B27" s="114">
        <v>19386325.840000004</v>
      </c>
      <c r="C27" s="114">
        <v>129395.66</v>
      </c>
      <c r="D27" s="115"/>
      <c r="E27" s="108"/>
      <c r="F27" s="110"/>
    </row>
    <row r="28" spans="1:6" x14ac:dyDescent="0.25">
      <c r="B28" s="108"/>
      <c r="C28" s="108"/>
      <c r="D28" s="115"/>
      <c r="E28" s="108"/>
      <c r="F28" s="110"/>
    </row>
    <row r="29" spans="1:6" x14ac:dyDescent="0.25">
      <c r="A29" s="105"/>
      <c r="B29" s="107"/>
      <c r="C29" s="108"/>
      <c r="D29" s="108"/>
      <c r="E29" s="108"/>
      <c r="F29" s="110"/>
    </row>
    <row r="30" spans="1:6" x14ac:dyDescent="0.25">
      <c r="A30" s="87" t="s">
        <v>28</v>
      </c>
      <c r="E30" s="116"/>
    </row>
    <row r="31" spans="1:6" x14ac:dyDescent="0.25">
      <c r="E31" s="116"/>
    </row>
    <row r="32" spans="1:6" x14ac:dyDescent="0.25">
      <c r="A32" s="105" t="s">
        <v>29</v>
      </c>
    </row>
    <row r="33" spans="1:6" x14ac:dyDescent="0.25">
      <c r="A33" s="117" t="s">
        <v>30</v>
      </c>
      <c r="E33" s="118">
        <v>491771</v>
      </c>
      <c r="F33" s="46"/>
    </row>
    <row r="34" spans="1:6" x14ac:dyDescent="0.25">
      <c r="A34" s="117" t="s">
        <v>31</v>
      </c>
      <c r="E34" s="119">
        <v>0</v>
      </c>
      <c r="F34" s="46"/>
    </row>
    <row r="35" spans="1:6" x14ac:dyDescent="0.25">
      <c r="A35" s="105" t="s">
        <v>32</v>
      </c>
      <c r="E35" s="118">
        <v>491771</v>
      </c>
      <c r="F35" s="46"/>
    </row>
    <row r="36" spans="1:6" x14ac:dyDescent="0.25">
      <c r="E36" s="120"/>
      <c r="F36" s="46"/>
    </row>
    <row r="37" spans="1:6" x14ac:dyDescent="0.25">
      <c r="A37" s="105" t="s">
        <v>33</v>
      </c>
      <c r="E37" s="120"/>
      <c r="F37" s="46"/>
    </row>
    <row r="38" spans="1:6" x14ac:dyDescent="0.25">
      <c r="A38" s="117" t="s">
        <v>34</v>
      </c>
      <c r="E38" s="118">
        <v>19607026.670000002</v>
      </c>
      <c r="F38" s="46"/>
    </row>
    <row r="39" spans="1:6" x14ac:dyDescent="0.25">
      <c r="A39" s="117" t="s">
        <v>35</v>
      </c>
      <c r="E39" s="119">
        <v>0</v>
      </c>
      <c r="F39" s="46"/>
    </row>
    <row r="40" spans="1:6" x14ac:dyDescent="0.25">
      <c r="A40" s="105" t="s">
        <v>36</v>
      </c>
      <c r="E40" s="118">
        <v>19607026.670000002</v>
      </c>
      <c r="F40" s="46"/>
    </row>
    <row r="41" spans="1:6" x14ac:dyDescent="0.25">
      <c r="A41" s="117"/>
      <c r="E41" s="121"/>
      <c r="F41" s="46"/>
    </row>
    <row r="42" spans="1:6" x14ac:dyDescent="0.25">
      <c r="A42" s="105" t="s">
        <v>37</v>
      </c>
      <c r="E42" s="118">
        <v>160998.9</v>
      </c>
      <c r="F42" s="46"/>
    </row>
    <row r="43" spans="1:6" x14ac:dyDescent="0.25">
      <c r="A43" s="105" t="s">
        <v>38</v>
      </c>
      <c r="E43" s="118">
        <v>0</v>
      </c>
      <c r="F43" s="46"/>
    </row>
    <row r="44" spans="1:6" x14ac:dyDescent="0.25">
      <c r="A44" s="105"/>
      <c r="E44" s="122"/>
      <c r="F44" s="46"/>
    </row>
    <row r="45" spans="1:6" ht="16.5" thickBot="1" x14ac:dyDescent="0.3">
      <c r="A45" s="87" t="s">
        <v>39</v>
      </c>
      <c r="E45" s="123">
        <v>20259796.57</v>
      </c>
      <c r="F45" s="46"/>
    </row>
    <row r="46" spans="1:6" ht="16.5" thickTop="1" x14ac:dyDescent="0.25">
      <c r="E46" s="124"/>
      <c r="F46" s="46"/>
    </row>
    <row r="47" spans="1:6" x14ac:dyDescent="0.25">
      <c r="A47" s="87" t="s">
        <v>40</v>
      </c>
      <c r="D47" s="125"/>
      <c r="E47" s="126"/>
      <c r="F47" s="46"/>
    </row>
    <row r="48" spans="1:6" x14ac:dyDescent="0.25">
      <c r="D48" s="127" t="s">
        <v>41</v>
      </c>
      <c r="E48" s="127" t="s">
        <v>42</v>
      </c>
      <c r="F48" s="46"/>
    </row>
    <row r="49" spans="1:6" x14ac:dyDescent="0.25">
      <c r="A49" s="105" t="s">
        <v>43</v>
      </c>
      <c r="D49" s="128">
        <v>36333</v>
      </c>
      <c r="E49" s="122">
        <v>219471834.97</v>
      </c>
      <c r="F49" s="46"/>
    </row>
    <row r="50" spans="1:6" x14ac:dyDescent="0.25">
      <c r="A50" s="105" t="s">
        <v>44</v>
      </c>
      <c r="D50" s="94"/>
      <c r="E50" s="119">
        <v>19386325.840000004</v>
      </c>
      <c r="F50" s="46"/>
    </row>
    <row r="51" spans="1:6" x14ac:dyDescent="0.25">
      <c r="A51" s="105"/>
      <c r="D51" s="129">
        <v>35186</v>
      </c>
      <c r="E51" s="118">
        <v>200085509.13</v>
      </c>
      <c r="F51" s="46"/>
    </row>
    <row r="52" spans="1:6" x14ac:dyDescent="0.25">
      <c r="F52" s="46"/>
    </row>
    <row r="53" spans="1:6" x14ac:dyDescent="0.25">
      <c r="A53" s="87" t="s">
        <v>45</v>
      </c>
      <c r="E53" s="125"/>
      <c r="F53" s="46"/>
    </row>
    <row r="54" spans="1:6" x14ac:dyDescent="0.25">
      <c r="F54" s="46"/>
    </row>
    <row r="55" spans="1:6" x14ac:dyDescent="0.25">
      <c r="A55" s="105" t="s">
        <v>39</v>
      </c>
      <c r="E55" s="101">
        <v>20259796.57</v>
      </c>
      <c r="F55" s="46"/>
    </row>
    <row r="56" spans="1:6" x14ac:dyDescent="0.25">
      <c r="A56" s="105" t="s">
        <v>46</v>
      </c>
      <c r="E56" s="101">
        <v>0</v>
      </c>
      <c r="F56" s="46"/>
    </row>
    <row r="57" spans="1:6" x14ac:dyDescent="0.25">
      <c r="A57" s="105" t="s">
        <v>47</v>
      </c>
      <c r="E57" s="130">
        <v>20259796.57</v>
      </c>
      <c r="F57" s="46"/>
    </row>
    <row r="58" spans="1:6" x14ac:dyDescent="0.25">
      <c r="F58" s="46"/>
    </row>
    <row r="59" spans="1:6" x14ac:dyDescent="0.25">
      <c r="A59" s="105" t="s">
        <v>48</v>
      </c>
      <c r="E59" s="108">
        <v>17979.52</v>
      </c>
      <c r="F59" s="46"/>
    </row>
    <row r="60" spans="1:6" x14ac:dyDescent="0.25">
      <c r="F60" s="46"/>
    </row>
    <row r="61" spans="1:6" x14ac:dyDescent="0.25">
      <c r="A61" s="105" t="s">
        <v>49</v>
      </c>
      <c r="F61" s="46"/>
    </row>
    <row r="62" spans="1:6" x14ac:dyDescent="0.25">
      <c r="A62" s="117" t="s">
        <v>50</v>
      </c>
      <c r="E62" s="101">
        <v>184616.08749166667</v>
      </c>
      <c r="F62" s="46"/>
    </row>
    <row r="63" spans="1:6" x14ac:dyDescent="0.25">
      <c r="A63" s="117" t="s">
        <v>51</v>
      </c>
      <c r="E63" s="101">
        <v>184616.08749166667</v>
      </c>
      <c r="F63" s="46"/>
    </row>
    <row r="64" spans="1:6" x14ac:dyDescent="0.25">
      <c r="A64" s="117" t="s">
        <v>52</v>
      </c>
      <c r="E64" s="130">
        <v>0</v>
      </c>
      <c r="F64" s="46"/>
    </row>
    <row r="65" spans="1:6" x14ac:dyDescent="0.25">
      <c r="F65" s="46"/>
    </row>
    <row r="66" spans="1:6" x14ac:dyDescent="0.25">
      <c r="A66" s="105" t="s">
        <v>53</v>
      </c>
      <c r="F66" s="46"/>
    </row>
    <row r="67" spans="1:6" x14ac:dyDescent="0.25">
      <c r="A67" s="117" t="s">
        <v>54</v>
      </c>
      <c r="F67" s="46"/>
    </row>
    <row r="68" spans="1:6" x14ac:dyDescent="0.25">
      <c r="A68" s="131" t="s">
        <v>55</v>
      </c>
      <c r="E68" s="101">
        <v>0</v>
      </c>
      <c r="F68" s="46"/>
    </row>
    <row r="69" spans="1:6" x14ac:dyDescent="0.25">
      <c r="A69" s="131" t="s">
        <v>56</v>
      </c>
      <c r="E69" s="101">
        <v>0</v>
      </c>
      <c r="F69" s="46"/>
    </row>
    <row r="70" spans="1:6" x14ac:dyDescent="0.25">
      <c r="A70" s="131" t="s">
        <v>57</v>
      </c>
      <c r="E70" s="101">
        <v>0</v>
      </c>
      <c r="F70" s="46"/>
    </row>
    <row r="71" spans="1:6" x14ac:dyDescent="0.25">
      <c r="A71" s="131"/>
      <c r="E71" s="101"/>
      <c r="F71" s="46"/>
    </row>
    <row r="72" spans="1:6" x14ac:dyDescent="0.25">
      <c r="A72" s="131" t="s">
        <v>58</v>
      </c>
      <c r="E72" s="101">
        <v>0</v>
      </c>
      <c r="F72" s="46"/>
    </row>
    <row r="73" spans="1:6" x14ac:dyDescent="0.25">
      <c r="A73" s="131" t="s">
        <v>59</v>
      </c>
      <c r="E73" s="101">
        <v>0</v>
      </c>
      <c r="F73" s="46"/>
    </row>
    <row r="74" spans="1:6" x14ac:dyDescent="0.25">
      <c r="F74" s="46"/>
    </row>
    <row r="75" spans="1:6" x14ac:dyDescent="0.25">
      <c r="A75" s="117" t="s">
        <v>60</v>
      </c>
      <c r="F75" s="46"/>
    </row>
    <row r="76" spans="1:6" x14ac:dyDescent="0.25">
      <c r="A76" s="131" t="s">
        <v>61</v>
      </c>
      <c r="E76" s="101">
        <v>0</v>
      </c>
      <c r="F76" s="46"/>
    </row>
    <row r="77" spans="1:6" x14ac:dyDescent="0.25">
      <c r="A77" s="131" t="s">
        <v>62</v>
      </c>
      <c r="E77" s="101">
        <v>0</v>
      </c>
      <c r="F77" s="46"/>
    </row>
    <row r="78" spans="1:6" x14ac:dyDescent="0.25">
      <c r="A78" s="131" t="s">
        <v>63</v>
      </c>
      <c r="E78" s="101">
        <v>0</v>
      </c>
      <c r="F78" s="46"/>
    </row>
    <row r="79" spans="1:6" x14ac:dyDescent="0.25">
      <c r="A79" s="131"/>
      <c r="E79" s="101"/>
      <c r="F79" s="46"/>
    </row>
    <row r="80" spans="1:6" x14ac:dyDescent="0.25">
      <c r="A80" s="131" t="s">
        <v>64</v>
      </c>
      <c r="E80" s="101">
        <v>0</v>
      </c>
      <c r="F80" s="46"/>
    </row>
    <row r="81" spans="1:6" x14ac:dyDescent="0.25">
      <c r="A81" s="131" t="s">
        <v>65</v>
      </c>
      <c r="E81" s="101">
        <v>0</v>
      </c>
      <c r="F81" s="46"/>
    </row>
    <row r="82" spans="1:6" x14ac:dyDescent="0.25">
      <c r="A82" s="131"/>
      <c r="F82" s="46"/>
    </row>
    <row r="83" spans="1:6" x14ac:dyDescent="0.25">
      <c r="A83" s="117" t="s">
        <v>66</v>
      </c>
      <c r="F83" s="46"/>
    </row>
    <row r="84" spans="1:6" x14ac:dyDescent="0.25">
      <c r="A84" s="131" t="s">
        <v>67</v>
      </c>
      <c r="E84" s="101">
        <v>0</v>
      </c>
      <c r="F84" s="46"/>
    </row>
    <row r="85" spans="1:6" x14ac:dyDescent="0.25">
      <c r="A85" s="131" t="s">
        <v>68</v>
      </c>
      <c r="E85" s="101">
        <v>0</v>
      </c>
      <c r="F85" s="46"/>
    </row>
    <row r="86" spans="1:6" x14ac:dyDescent="0.25">
      <c r="A86" s="131" t="s">
        <v>69</v>
      </c>
      <c r="E86" s="101">
        <v>0</v>
      </c>
      <c r="F86" s="46"/>
    </row>
    <row r="87" spans="1:6" x14ac:dyDescent="0.25">
      <c r="A87" s="131"/>
      <c r="E87" s="101"/>
      <c r="F87" s="46"/>
    </row>
    <row r="88" spans="1:6" x14ac:dyDescent="0.25">
      <c r="A88" s="131" t="s">
        <v>70</v>
      </c>
      <c r="E88" s="101">
        <v>0</v>
      </c>
      <c r="F88" s="46"/>
    </row>
    <row r="89" spans="1:6" x14ac:dyDescent="0.25">
      <c r="A89" s="131" t="s">
        <v>71</v>
      </c>
      <c r="E89" s="101">
        <v>0</v>
      </c>
      <c r="F89" s="46"/>
    </row>
    <row r="90" spans="1:6" x14ac:dyDescent="0.25">
      <c r="F90" s="46"/>
    </row>
    <row r="91" spans="1:6" x14ac:dyDescent="0.25">
      <c r="A91" s="117" t="s">
        <v>72</v>
      </c>
      <c r="F91" s="46"/>
    </row>
    <row r="92" spans="1:6" x14ac:dyDescent="0.25">
      <c r="A92" s="131" t="s">
        <v>73</v>
      </c>
      <c r="E92" s="101">
        <v>0</v>
      </c>
      <c r="F92" s="46"/>
    </row>
    <row r="93" spans="1:6" x14ac:dyDescent="0.25">
      <c r="A93" s="131" t="s">
        <v>74</v>
      </c>
      <c r="E93" s="101">
        <v>0</v>
      </c>
      <c r="F93" s="46"/>
    </row>
    <row r="94" spans="1:6" x14ac:dyDescent="0.25">
      <c r="A94" s="131" t="s">
        <v>75</v>
      </c>
      <c r="E94" s="101">
        <v>129395.66</v>
      </c>
      <c r="F94" s="46"/>
    </row>
    <row r="95" spans="1:6" x14ac:dyDescent="0.25">
      <c r="A95" s="131"/>
      <c r="E95" s="101"/>
      <c r="F95" s="46"/>
    </row>
    <row r="96" spans="1:6" x14ac:dyDescent="0.25">
      <c r="A96" s="131" t="s">
        <v>76</v>
      </c>
      <c r="E96" s="101">
        <v>129395.66</v>
      </c>
      <c r="F96" s="46"/>
    </row>
    <row r="97" spans="1:6" x14ac:dyDescent="0.25">
      <c r="A97" s="131" t="s">
        <v>77</v>
      </c>
      <c r="E97" s="101">
        <v>0</v>
      </c>
      <c r="F97" s="46"/>
    </row>
    <row r="98" spans="1:6" x14ac:dyDescent="0.25">
      <c r="A98" s="131"/>
      <c r="E98" s="108"/>
      <c r="F98" s="46"/>
    </row>
    <row r="99" spans="1:6" x14ac:dyDescent="0.25">
      <c r="A99" s="117" t="s">
        <v>78</v>
      </c>
      <c r="F99" s="46"/>
    </row>
    <row r="100" spans="1:6" x14ac:dyDescent="0.25">
      <c r="A100" s="131" t="s">
        <v>79</v>
      </c>
      <c r="E100" s="130">
        <v>129395.66</v>
      </c>
      <c r="F100" s="46"/>
    </row>
    <row r="101" spans="1:6" x14ac:dyDescent="0.25">
      <c r="A101" s="131" t="s">
        <v>80</v>
      </c>
      <c r="E101" s="130">
        <v>129395.66</v>
      </c>
      <c r="F101" s="46"/>
    </row>
    <row r="102" spans="1:6" x14ac:dyDescent="0.25">
      <c r="A102" s="131" t="s">
        <v>81</v>
      </c>
      <c r="E102" s="130">
        <v>0</v>
      </c>
      <c r="F102" s="46"/>
    </row>
    <row r="103" spans="1:6" x14ac:dyDescent="0.25">
      <c r="A103" s="131" t="s">
        <v>82</v>
      </c>
      <c r="E103" s="130">
        <v>0</v>
      </c>
      <c r="F103" s="46"/>
    </row>
    <row r="104" spans="1:6" x14ac:dyDescent="0.25">
      <c r="F104" s="46"/>
    </row>
    <row r="105" spans="1:6" x14ac:dyDescent="0.25">
      <c r="A105" s="105" t="s">
        <v>83</v>
      </c>
      <c r="E105" s="132">
        <v>19927805.302508332</v>
      </c>
      <c r="F105" s="46"/>
    </row>
    <row r="106" spans="1:6" x14ac:dyDescent="0.25">
      <c r="A106" s="117"/>
      <c r="F106" s="46"/>
    </row>
    <row r="107" spans="1:6" x14ac:dyDescent="0.25">
      <c r="A107" s="105" t="s">
        <v>84</v>
      </c>
      <c r="E107" s="133">
        <v>19386325.840000004</v>
      </c>
      <c r="F107" s="46"/>
    </row>
    <row r="108" spans="1:6" x14ac:dyDescent="0.25">
      <c r="A108" s="105"/>
      <c r="F108" s="46"/>
    </row>
    <row r="109" spans="1:6" x14ac:dyDescent="0.25">
      <c r="A109" s="117" t="s">
        <v>85</v>
      </c>
      <c r="E109" s="101">
        <v>0</v>
      </c>
      <c r="F109" s="46"/>
    </row>
    <row r="110" spans="1:6" x14ac:dyDescent="0.25">
      <c r="A110" s="117" t="s">
        <v>86</v>
      </c>
      <c r="E110" s="134">
        <v>19386325.840000004</v>
      </c>
      <c r="F110" s="46"/>
    </row>
    <row r="111" spans="1:6" x14ac:dyDescent="0.25">
      <c r="A111" s="117" t="s">
        <v>87</v>
      </c>
      <c r="E111" s="130">
        <v>0</v>
      </c>
      <c r="F111" s="46"/>
    </row>
    <row r="112" spans="1:6" x14ac:dyDescent="0.25">
      <c r="A112" s="117"/>
      <c r="E112" s="132"/>
      <c r="F112" s="46"/>
    </row>
    <row r="113" spans="1:6" x14ac:dyDescent="0.25">
      <c r="A113" s="105" t="s">
        <v>88</v>
      </c>
      <c r="E113" s="130">
        <v>0</v>
      </c>
      <c r="F113" s="46"/>
    </row>
    <row r="114" spans="1:6" x14ac:dyDescent="0.25">
      <c r="A114" s="105"/>
      <c r="E114" s="94"/>
      <c r="F114" s="46"/>
    </row>
    <row r="115" spans="1:6" x14ac:dyDescent="0.25">
      <c r="A115" s="117" t="s">
        <v>89</v>
      </c>
      <c r="E115" s="101">
        <v>0</v>
      </c>
      <c r="F115" s="46"/>
    </row>
    <row r="116" spans="1:6" x14ac:dyDescent="0.25">
      <c r="A116" s="117" t="s">
        <v>90</v>
      </c>
      <c r="E116" s="130">
        <v>0</v>
      </c>
      <c r="F116" s="46"/>
    </row>
    <row r="117" spans="1:6" x14ac:dyDescent="0.25">
      <c r="A117" s="117" t="s">
        <v>91</v>
      </c>
      <c r="E117" s="130">
        <v>0</v>
      </c>
      <c r="F117" s="46"/>
    </row>
    <row r="118" spans="1:6" x14ac:dyDescent="0.25">
      <c r="A118" s="117"/>
      <c r="E118" s="132"/>
      <c r="F118" s="46"/>
    </row>
    <row r="119" spans="1:6" x14ac:dyDescent="0.25">
      <c r="A119" s="105" t="s">
        <v>92</v>
      </c>
      <c r="E119" s="130">
        <v>541479.46250832826</v>
      </c>
      <c r="F119" s="46"/>
    </row>
    <row r="120" spans="1:6" x14ac:dyDescent="0.25">
      <c r="A120" s="117" t="s">
        <v>93</v>
      </c>
      <c r="E120" s="101">
        <v>0</v>
      </c>
      <c r="F120" s="46"/>
    </row>
    <row r="121" spans="1:6" x14ac:dyDescent="0.25">
      <c r="A121" s="105" t="s">
        <v>94</v>
      </c>
      <c r="E121" s="130">
        <v>541479.46250832826</v>
      </c>
      <c r="F121" s="46"/>
    </row>
    <row r="122" spans="1:6" x14ac:dyDescent="0.25">
      <c r="F122" s="46"/>
    </row>
    <row r="123" spans="1:6" x14ac:dyDescent="0.25">
      <c r="A123" s="87" t="s">
        <v>95</v>
      </c>
      <c r="F123" s="46"/>
    </row>
    <row r="124" spans="1:6" x14ac:dyDescent="0.25">
      <c r="F124" s="46"/>
    </row>
    <row r="125" spans="1:6" x14ac:dyDescent="0.25">
      <c r="A125" s="105" t="s">
        <v>96</v>
      </c>
      <c r="E125" s="101">
        <v>0</v>
      </c>
      <c r="F125" s="46"/>
    </row>
    <row r="126" spans="1:6" x14ac:dyDescent="0.25">
      <c r="A126" s="105" t="s">
        <v>97</v>
      </c>
      <c r="E126" s="135">
        <v>0</v>
      </c>
      <c r="F126" s="46"/>
    </row>
    <row r="127" spans="1:6" x14ac:dyDescent="0.25">
      <c r="A127" s="105" t="s">
        <v>98</v>
      </c>
      <c r="E127" s="130">
        <v>0</v>
      </c>
      <c r="F127" s="46"/>
    </row>
    <row r="128" spans="1:6" x14ac:dyDescent="0.25">
      <c r="A128" s="105"/>
      <c r="E128" s="132"/>
      <c r="F128" s="46"/>
    </row>
    <row r="129" spans="1:6" x14ac:dyDescent="0.25">
      <c r="A129" s="105"/>
      <c r="E129" s="132"/>
      <c r="F129" s="46"/>
    </row>
    <row r="130" spans="1:6" x14ac:dyDescent="0.25">
      <c r="F130" s="46"/>
    </row>
    <row r="131" spans="1:6" x14ac:dyDescent="0.25">
      <c r="A131" s="87" t="s">
        <v>99</v>
      </c>
      <c r="F131" s="46"/>
    </row>
    <row r="132" spans="1:6" x14ac:dyDescent="0.25">
      <c r="F132" s="46"/>
    </row>
    <row r="133" spans="1:6" x14ac:dyDescent="0.25">
      <c r="A133" s="105" t="s">
        <v>100</v>
      </c>
      <c r="E133" s="130">
        <v>4012277.61</v>
      </c>
      <c r="F133" s="46"/>
    </row>
    <row r="134" spans="1:6" x14ac:dyDescent="0.25">
      <c r="A134" s="105" t="s">
        <v>101</v>
      </c>
      <c r="E134" s="130">
        <v>4012277.61</v>
      </c>
    </row>
    <row r="135" spans="1:6" x14ac:dyDescent="0.25">
      <c r="A135" s="105" t="s">
        <v>102</v>
      </c>
      <c r="E135" s="101">
        <v>4012277.61</v>
      </c>
      <c r="F135" s="46"/>
    </row>
    <row r="136" spans="1:6" x14ac:dyDescent="0.25">
      <c r="A136" s="136" t="s">
        <v>103</v>
      </c>
      <c r="B136" s="136"/>
      <c r="C136" s="136"/>
      <c r="D136" s="136"/>
      <c r="E136" s="101">
        <v>0</v>
      </c>
    </row>
    <row r="137" spans="1:6" x14ac:dyDescent="0.25">
      <c r="A137" s="105" t="s">
        <v>104</v>
      </c>
      <c r="E137" s="130">
        <v>4012277.61</v>
      </c>
      <c r="F137" s="46"/>
    </row>
    <row r="138" spans="1:6" x14ac:dyDescent="0.25">
      <c r="F138" s="46"/>
    </row>
    <row r="139" spans="1:6" x14ac:dyDescent="0.25">
      <c r="A139" s="105" t="s">
        <v>105</v>
      </c>
      <c r="D139" s="137"/>
      <c r="E139" s="132">
        <v>4012277.61</v>
      </c>
      <c r="F139" s="46"/>
    </row>
    <row r="140" spans="1:6" x14ac:dyDescent="0.25">
      <c r="F140" s="46"/>
    </row>
    <row r="141" spans="1:6" x14ac:dyDescent="0.25">
      <c r="A141" s="87" t="s">
        <v>106</v>
      </c>
      <c r="F141" s="46"/>
    </row>
    <row r="142" spans="1:6" x14ac:dyDescent="0.25">
      <c r="F142" s="46"/>
    </row>
    <row r="143" spans="1:6" x14ac:dyDescent="0.25">
      <c r="A143" s="105" t="s">
        <v>107</v>
      </c>
      <c r="E143" s="138">
        <v>2.5726802999999999E-2</v>
      </c>
      <c r="F143" s="46"/>
    </row>
    <row r="144" spans="1:6" x14ac:dyDescent="0.25">
      <c r="A144" s="105" t="s">
        <v>108</v>
      </c>
      <c r="E144" s="139">
        <v>17.463750999999998</v>
      </c>
      <c r="F144" s="46"/>
    </row>
    <row r="145" spans="1:6" x14ac:dyDescent="0.25">
      <c r="F145" s="46"/>
    </row>
    <row r="146" spans="1:6" x14ac:dyDescent="0.25">
      <c r="A146" s="105" t="s">
        <v>110</v>
      </c>
      <c r="E146" s="130">
        <v>160998.9</v>
      </c>
      <c r="F146" s="46"/>
    </row>
    <row r="147" spans="1:6" x14ac:dyDescent="0.25">
      <c r="A147" s="105" t="s">
        <v>109</v>
      </c>
      <c r="E147" s="130">
        <v>74325.929999999993</v>
      </c>
      <c r="F147" s="74"/>
    </row>
    <row r="148" spans="1:6" x14ac:dyDescent="0.25">
      <c r="A148" s="105" t="s">
        <v>112</v>
      </c>
      <c r="E148" s="130">
        <v>221539304.99000001</v>
      </c>
      <c r="F148" s="74"/>
    </row>
    <row r="149" spans="1:6" x14ac:dyDescent="0.25">
      <c r="A149" s="105" t="s">
        <v>149</v>
      </c>
      <c r="E149" s="140">
        <v>-4.6947680008608298E-3</v>
      </c>
      <c r="F149" s="74"/>
    </row>
    <row r="150" spans="1:6" x14ac:dyDescent="0.25">
      <c r="F150" s="74"/>
    </row>
    <row r="151" spans="1:6" x14ac:dyDescent="0.25">
      <c r="A151" s="105" t="s">
        <v>114</v>
      </c>
      <c r="E151" s="140">
        <v>1.2272048E-3</v>
      </c>
      <c r="F151" s="74"/>
    </row>
    <row r="152" spans="1:6" x14ac:dyDescent="0.25">
      <c r="A152" s="105" t="s">
        <v>115</v>
      </c>
      <c r="E152" s="140">
        <v>-4.6719290999999996E-3</v>
      </c>
      <c r="F152" s="74"/>
    </row>
    <row r="153" spans="1:6" x14ac:dyDescent="0.25">
      <c r="A153" s="105" t="s">
        <v>116</v>
      </c>
      <c r="E153" s="138">
        <v>-4.6947680008608298E-3</v>
      </c>
      <c r="F153" s="46"/>
    </row>
    <row r="154" spans="1:6" x14ac:dyDescent="0.25">
      <c r="A154" s="105" t="s">
        <v>150</v>
      </c>
      <c r="E154" s="138">
        <v>-2.7131641002869429E-3</v>
      </c>
      <c r="F154" s="46"/>
    </row>
    <row r="155" spans="1:6" x14ac:dyDescent="0.25">
      <c r="A155" s="105"/>
      <c r="F155" s="46"/>
    </row>
    <row r="156" spans="1:6" x14ac:dyDescent="0.25">
      <c r="A156" s="105" t="s">
        <v>118</v>
      </c>
      <c r="E156" s="132">
        <v>7989138.4099999992</v>
      </c>
      <c r="F156" s="46"/>
    </row>
    <row r="157" spans="1:6" x14ac:dyDescent="0.25">
      <c r="A157" s="105"/>
      <c r="F157" s="46"/>
    </row>
    <row r="158" spans="1:6" x14ac:dyDescent="0.25">
      <c r="A158" s="105" t="s">
        <v>119</v>
      </c>
      <c r="D158" s="127" t="s">
        <v>42</v>
      </c>
      <c r="E158" s="127" t="s">
        <v>41</v>
      </c>
      <c r="F158" s="46"/>
    </row>
    <row r="159" spans="1:6" x14ac:dyDescent="0.25">
      <c r="A159" s="117" t="s">
        <v>151</v>
      </c>
      <c r="D159" s="101">
        <v>2315337.39</v>
      </c>
      <c r="E159" s="141">
        <v>299</v>
      </c>
      <c r="F159" s="46"/>
    </row>
    <row r="160" spans="1:6" x14ac:dyDescent="0.25">
      <c r="A160" s="117" t="s">
        <v>152</v>
      </c>
      <c r="D160" s="101">
        <v>626655.30000000005</v>
      </c>
      <c r="E160" s="141">
        <v>77</v>
      </c>
      <c r="F160" s="46"/>
    </row>
    <row r="161" spans="1:6" x14ac:dyDescent="0.25">
      <c r="A161" s="117" t="s">
        <v>153</v>
      </c>
      <c r="D161" s="101">
        <v>143832.73000000001</v>
      </c>
      <c r="E161" s="141">
        <v>16</v>
      </c>
      <c r="F161" s="74"/>
    </row>
    <row r="162" spans="1:6" x14ac:dyDescent="0.25">
      <c r="A162" s="105" t="s">
        <v>154</v>
      </c>
      <c r="D162" s="101">
        <v>3085825.4200000004</v>
      </c>
      <c r="E162" s="141">
        <v>392</v>
      </c>
      <c r="F162" s="46"/>
    </row>
    <row r="163" spans="1:6" x14ac:dyDescent="0.25">
      <c r="A163" s="105" t="s">
        <v>155</v>
      </c>
      <c r="D163" s="140">
        <v>3.8169813023337194E-3</v>
      </c>
      <c r="E163" s="140">
        <v>2.6430966861820042E-3</v>
      </c>
      <c r="F163" s="74"/>
    </row>
    <row r="164" spans="1:6" x14ac:dyDescent="0.25">
      <c r="A164" s="105"/>
      <c r="D164" s="142"/>
      <c r="E164" s="142"/>
      <c r="F164" s="74"/>
    </row>
    <row r="165" spans="1:6" x14ac:dyDescent="0.25">
      <c r="A165" s="105" t="s">
        <v>156</v>
      </c>
      <c r="D165" s="142"/>
      <c r="E165" s="140">
        <v>1.9601524999999999E-3</v>
      </c>
      <c r="F165" s="74"/>
    </row>
    <row r="166" spans="1:6" x14ac:dyDescent="0.25">
      <c r="A166" s="105" t="s">
        <v>157</v>
      </c>
      <c r="D166" s="142"/>
      <c r="E166" s="140">
        <v>2.3669941999999999E-3</v>
      </c>
      <c r="F166" s="74"/>
    </row>
    <row r="167" spans="1:6" x14ac:dyDescent="0.25">
      <c r="A167" s="105" t="s">
        <v>158</v>
      </c>
      <c r="D167" s="142"/>
      <c r="E167" s="140">
        <v>2.6430966861820042E-3</v>
      </c>
      <c r="F167" s="46"/>
    </row>
    <row r="168" spans="1:6" x14ac:dyDescent="0.25">
      <c r="A168" s="105" t="s">
        <v>159</v>
      </c>
      <c r="D168" s="142"/>
      <c r="E168" s="140">
        <v>2.3234144620606681E-3</v>
      </c>
      <c r="F168" s="46"/>
    </row>
    <row r="169" spans="1:6" x14ac:dyDescent="0.25">
      <c r="F169" s="46"/>
    </row>
    <row r="170" spans="1:6" x14ac:dyDescent="0.25">
      <c r="A170" s="87" t="s">
        <v>132</v>
      </c>
      <c r="F170" s="46"/>
    </row>
    <row r="171" spans="1:6" x14ac:dyDescent="0.25">
      <c r="F171" s="46"/>
    </row>
    <row r="172" spans="1:6" x14ac:dyDescent="0.25">
      <c r="A172" s="105" t="s">
        <v>133</v>
      </c>
      <c r="F172" s="46"/>
    </row>
    <row r="173" spans="1:6" x14ac:dyDescent="0.25">
      <c r="A173" s="105" t="s">
        <v>134</v>
      </c>
      <c r="E173" s="120"/>
      <c r="F173" s="46"/>
    </row>
    <row r="174" spans="1:6" x14ac:dyDescent="0.25">
      <c r="A174" s="105" t="s">
        <v>135</v>
      </c>
      <c r="E174" s="143" t="s">
        <v>136</v>
      </c>
      <c r="F174" s="46"/>
    </row>
    <row r="175" spans="1:6" x14ac:dyDescent="0.25">
      <c r="A175" s="105"/>
      <c r="E175" s="143"/>
      <c r="F175" s="46"/>
    </row>
    <row r="176" spans="1:6" x14ac:dyDescent="0.25">
      <c r="A176" s="105" t="s">
        <v>137</v>
      </c>
      <c r="E176" s="94"/>
      <c r="F176" s="46"/>
    </row>
    <row r="177" spans="1:6" x14ac:dyDescent="0.25">
      <c r="A177" s="105" t="s">
        <v>138</v>
      </c>
      <c r="E177" s="94"/>
      <c r="F177" s="46"/>
    </row>
    <row r="178" spans="1:6" x14ac:dyDescent="0.25">
      <c r="A178" s="105" t="s">
        <v>139</v>
      </c>
      <c r="E178" s="143"/>
      <c r="F178" s="46"/>
    </row>
    <row r="179" spans="1:6" x14ac:dyDescent="0.25">
      <c r="A179" s="105" t="s">
        <v>140</v>
      </c>
      <c r="E179" s="143" t="s">
        <v>136</v>
      </c>
      <c r="F179" s="46"/>
    </row>
    <row r="180" spans="1:6" x14ac:dyDescent="0.25">
      <c r="A180" s="105"/>
      <c r="E180" s="94"/>
      <c r="F180" s="46"/>
    </row>
    <row r="181" spans="1:6" x14ac:dyDescent="0.25">
      <c r="A181" s="105" t="s">
        <v>141</v>
      </c>
      <c r="E181" s="94"/>
      <c r="F181" s="46"/>
    </row>
    <row r="182" spans="1:6" x14ac:dyDescent="0.25">
      <c r="A182" s="105" t="s">
        <v>142</v>
      </c>
      <c r="E182" s="143" t="s">
        <v>136</v>
      </c>
      <c r="F182" s="46"/>
    </row>
    <row r="183" spans="1:6" x14ac:dyDescent="0.25">
      <c r="A183" s="105"/>
      <c r="E183" s="94"/>
      <c r="F183" s="46"/>
    </row>
    <row r="184" spans="1:6" x14ac:dyDescent="0.25">
      <c r="A184" s="105" t="s">
        <v>143</v>
      </c>
      <c r="E184" s="94"/>
      <c r="F184" s="46"/>
    </row>
    <row r="185" spans="1:6" x14ac:dyDescent="0.25">
      <c r="A185" s="105" t="s">
        <v>144</v>
      </c>
      <c r="E185" s="143" t="s">
        <v>136</v>
      </c>
      <c r="F185" s="46"/>
    </row>
    <row r="186" spans="1:6" x14ac:dyDescent="0.25">
      <c r="A186" s="105"/>
      <c r="E186" s="94"/>
      <c r="F186" s="46"/>
    </row>
    <row r="187" spans="1:6" x14ac:dyDescent="0.25">
      <c r="A187" s="105" t="s">
        <v>145</v>
      </c>
      <c r="E187" s="94"/>
      <c r="F187" s="46"/>
    </row>
    <row r="188" spans="1:6" x14ac:dyDescent="0.25">
      <c r="A188" s="105" t="s">
        <v>146</v>
      </c>
      <c r="E188" s="143" t="s">
        <v>136</v>
      </c>
      <c r="F188" s="46"/>
    </row>
    <row r="189" spans="1:6" x14ac:dyDescent="0.25">
      <c r="A189" s="105"/>
      <c r="E189" s="143"/>
      <c r="F189" s="46"/>
    </row>
    <row r="190" spans="1:6" x14ac:dyDescent="0.25">
      <c r="A190" s="105" t="s">
        <v>147</v>
      </c>
      <c r="E190" s="94"/>
    </row>
    <row r="191" spans="1:6" x14ac:dyDescent="0.25">
      <c r="A191" s="105" t="s">
        <v>148</v>
      </c>
      <c r="E191" s="143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workbookViewId="0">
      <selection sqref="A1:F1048576"/>
    </sheetView>
  </sheetViews>
  <sheetFormatPr defaultRowHeight="15.75" x14ac:dyDescent="0.25"/>
  <cols>
    <col min="1" max="1" width="34.5703125" style="87" customWidth="1"/>
    <col min="2" max="2" width="23.85546875" style="87" customWidth="1"/>
    <col min="3" max="3" width="25.5703125" style="87" customWidth="1"/>
    <col min="4" max="4" width="23.85546875" style="87" customWidth="1"/>
    <col min="5" max="5" width="35.140625" style="87" bestFit="1" customWidth="1"/>
    <col min="6" max="6" width="23.85546875" style="43" customWidth="1"/>
  </cols>
  <sheetData>
    <row r="1" spans="1:6" x14ac:dyDescent="0.25">
      <c r="A1" s="86" t="s">
        <v>0</v>
      </c>
    </row>
    <row r="2" spans="1:6" x14ac:dyDescent="0.25">
      <c r="C2" s="88"/>
    </row>
    <row r="3" spans="1:6" x14ac:dyDescent="0.25">
      <c r="A3" s="87" t="s">
        <v>1</v>
      </c>
      <c r="B3" s="89">
        <v>42155</v>
      </c>
      <c r="C3" s="90" t="s">
        <v>2</v>
      </c>
      <c r="D3" s="87">
        <v>30</v>
      </c>
      <c r="E3" s="87" t="s">
        <v>3</v>
      </c>
      <c r="F3" s="91">
        <v>42125</v>
      </c>
    </row>
    <row r="4" spans="1:6" x14ac:dyDescent="0.25">
      <c r="A4" s="87" t="s">
        <v>4</v>
      </c>
      <c r="B4" s="92">
        <v>42170</v>
      </c>
      <c r="C4" s="90" t="s">
        <v>5</v>
      </c>
      <c r="D4" s="93">
        <v>31</v>
      </c>
      <c r="E4" s="87" t="s">
        <v>6</v>
      </c>
      <c r="F4" s="91">
        <v>42155</v>
      </c>
    </row>
    <row r="5" spans="1:6" x14ac:dyDescent="0.25">
      <c r="C5" s="88"/>
      <c r="E5" s="87" t="s">
        <v>7</v>
      </c>
      <c r="F5" s="91">
        <v>42139</v>
      </c>
    </row>
    <row r="6" spans="1:6" x14ac:dyDescent="0.25">
      <c r="C6" s="88"/>
      <c r="E6" s="87" t="s">
        <v>8</v>
      </c>
      <c r="F6" s="91">
        <v>42170</v>
      </c>
    </row>
    <row r="7" spans="1:6" x14ac:dyDescent="0.25">
      <c r="A7" s="94"/>
      <c r="B7" s="95"/>
      <c r="C7" s="94"/>
      <c r="D7" s="94"/>
      <c r="E7" s="94"/>
      <c r="F7" s="96"/>
    </row>
    <row r="8" spans="1:6" x14ac:dyDescent="0.25">
      <c r="A8" s="94"/>
      <c r="B8" s="94"/>
      <c r="C8" s="94"/>
      <c r="D8" s="94"/>
      <c r="E8" s="94"/>
      <c r="F8" s="96"/>
    </row>
    <row r="9" spans="1:6" x14ac:dyDescent="0.25">
      <c r="B9" s="97" t="s">
        <v>9</v>
      </c>
      <c r="C9" s="97" t="s">
        <v>10</v>
      </c>
      <c r="D9" s="97" t="s">
        <v>11</v>
      </c>
      <c r="E9" s="97" t="s">
        <v>12</v>
      </c>
      <c r="F9" s="98" t="s">
        <v>13</v>
      </c>
    </row>
    <row r="10" spans="1:6" x14ac:dyDescent="0.25">
      <c r="A10" s="87" t="s">
        <v>14</v>
      </c>
      <c r="B10" s="99"/>
      <c r="C10" s="100">
        <v>1654254316.1800001</v>
      </c>
      <c r="D10" s="101">
        <v>239866121.52000001</v>
      </c>
      <c r="E10" s="101">
        <v>221539304.99000001</v>
      </c>
      <c r="F10" s="102">
        <v>0.13803837014589784</v>
      </c>
    </row>
    <row r="11" spans="1:6" x14ac:dyDescent="0.25">
      <c r="A11" s="87" t="s">
        <v>15</v>
      </c>
      <c r="B11" s="99"/>
      <c r="C11" s="100">
        <v>49343270.390000001</v>
      </c>
      <c r="D11" s="101">
        <v>2365861.7599999998</v>
      </c>
      <c r="E11" s="101">
        <v>2067470.02</v>
      </c>
      <c r="F11" s="102"/>
    </row>
    <row r="12" spans="1:6" x14ac:dyDescent="0.25">
      <c r="A12" s="87" t="s">
        <v>16</v>
      </c>
      <c r="B12" s="99"/>
      <c r="C12" s="103">
        <v>1604911045.79</v>
      </c>
      <c r="D12" s="101">
        <v>237500259.76000002</v>
      </c>
      <c r="E12" s="101">
        <v>219471834.97</v>
      </c>
      <c r="F12" s="102"/>
    </row>
    <row r="13" spans="1:6" x14ac:dyDescent="0.25">
      <c r="A13" s="87" t="s">
        <v>17</v>
      </c>
      <c r="B13" s="94"/>
      <c r="C13" s="104">
        <v>1604911045.79</v>
      </c>
      <c r="D13" s="101">
        <v>237500259.7599999</v>
      </c>
      <c r="E13" s="101">
        <v>219471834.96999988</v>
      </c>
      <c r="F13" s="102">
        <v>0.13675015543429528</v>
      </c>
    </row>
    <row r="14" spans="1:6" x14ac:dyDescent="0.25">
      <c r="A14" s="105" t="s">
        <v>18</v>
      </c>
      <c r="B14" s="106">
        <v>3.5860000000000002E-3</v>
      </c>
      <c r="C14" s="100">
        <v>379000000</v>
      </c>
      <c r="D14" s="101">
        <v>0</v>
      </c>
      <c r="E14" s="101">
        <v>0</v>
      </c>
      <c r="F14" s="102">
        <v>0</v>
      </c>
    </row>
    <row r="15" spans="1:6" x14ac:dyDescent="0.25">
      <c r="A15" s="105" t="s">
        <v>19</v>
      </c>
      <c r="B15" s="106">
        <v>5.4000000000000003E-3</v>
      </c>
      <c r="C15" s="100">
        <v>485000000</v>
      </c>
      <c r="D15" s="101">
        <v>0</v>
      </c>
      <c r="E15" s="101">
        <v>0</v>
      </c>
      <c r="F15" s="102">
        <v>0</v>
      </c>
    </row>
    <row r="16" spans="1:6" x14ac:dyDescent="0.25">
      <c r="A16" s="105" t="s">
        <v>20</v>
      </c>
      <c r="B16" s="106">
        <v>7.3000000000000001E-3</v>
      </c>
      <c r="C16" s="100">
        <v>514000000</v>
      </c>
      <c r="D16" s="101">
        <v>10589213.9699999</v>
      </c>
      <c r="E16" s="101">
        <v>0</v>
      </c>
      <c r="F16" s="102">
        <v>0</v>
      </c>
    </row>
    <row r="17" spans="1:6" x14ac:dyDescent="0.25">
      <c r="A17" s="105" t="s">
        <v>21</v>
      </c>
      <c r="B17" s="106">
        <v>0.01</v>
      </c>
      <c r="C17" s="100">
        <v>162714000</v>
      </c>
      <c r="D17" s="101">
        <v>162714000</v>
      </c>
      <c r="E17" s="101">
        <v>155274789.17999989</v>
      </c>
      <c r="F17" s="102">
        <v>0.95428045023783992</v>
      </c>
    </row>
    <row r="18" spans="1:6" x14ac:dyDescent="0.25">
      <c r="A18" s="105" t="s">
        <v>22</v>
      </c>
      <c r="B18" s="106">
        <v>0</v>
      </c>
      <c r="C18" s="100">
        <v>64197045.789999999</v>
      </c>
      <c r="D18" s="101">
        <v>64197045.789999999</v>
      </c>
      <c r="E18" s="101">
        <v>64197045.789999999</v>
      </c>
      <c r="F18" s="102">
        <v>1</v>
      </c>
    </row>
    <row r="19" spans="1:6" x14ac:dyDescent="0.25">
      <c r="A19" s="105"/>
      <c r="B19" s="107"/>
      <c r="C19" s="108"/>
      <c r="D19" s="108"/>
      <c r="E19" s="108"/>
      <c r="F19" s="109"/>
    </row>
    <row r="20" spans="1:6" x14ac:dyDescent="0.25">
      <c r="A20" s="105"/>
      <c r="B20" s="107"/>
      <c r="C20" s="108"/>
      <c r="D20" s="108"/>
      <c r="E20" s="108"/>
      <c r="F20" s="110"/>
    </row>
    <row r="21" spans="1:6" ht="30.75" x14ac:dyDescent="0.25">
      <c r="A21" s="105"/>
      <c r="B21" s="111" t="s">
        <v>160</v>
      </c>
      <c r="C21" s="112" t="s">
        <v>24</v>
      </c>
      <c r="D21" s="111" t="s">
        <v>161</v>
      </c>
      <c r="E21" s="111" t="s">
        <v>162</v>
      </c>
      <c r="F21" s="110"/>
    </row>
    <row r="22" spans="1:6" x14ac:dyDescent="0.25">
      <c r="A22" s="105" t="s">
        <v>18</v>
      </c>
      <c r="B22" s="101">
        <v>0</v>
      </c>
      <c r="C22" s="101">
        <v>0</v>
      </c>
      <c r="D22" s="113">
        <v>0</v>
      </c>
      <c r="E22" s="113">
        <v>0</v>
      </c>
      <c r="F22" s="110"/>
    </row>
    <row r="23" spans="1:6" x14ac:dyDescent="0.25">
      <c r="A23" s="105" t="s">
        <v>19</v>
      </c>
      <c r="B23" s="101">
        <v>0</v>
      </c>
      <c r="C23" s="101">
        <v>0</v>
      </c>
      <c r="D23" s="113">
        <v>0</v>
      </c>
      <c r="E23" s="113">
        <v>0</v>
      </c>
      <c r="F23" s="110"/>
    </row>
    <row r="24" spans="1:6" x14ac:dyDescent="0.25">
      <c r="A24" s="105" t="s">
        <v>20</v>
      </c>
      <c r="B24" s="101">
        <v>10589213.9699999</v>
      </c>
      <c r="C24" s="101">
        <v>6441.77</v>
      </c>
      <c r="D24" s="113">
        <v>20.601583599221595</v>
      </c>
      <c r="E24" s="113">
        <v>1.2532626459143969E-2</v>
      </c>
      <c r="F24" s="110"/>
    </row>
    <row r="25" spans="1:6" x14ac:dyDescent="0.25">
      <c r="A25" s="105" t="s">
        <v>21</v>
      </c>
      <c r="B25" s="101">
        <v>7439210.8200001214</v>
      </c>
      <c r="C25" s="101">
        <v>135595</v>
      </c>
      <c r="D25" s="113">
        <v>45.719549762160121</v>
      </c>
      <c r="E25" s="113">
        <v>0.83333333333333337</v>
      </c>
      <c r="F25" s="110"/>
    </row>
    <row r="26" spans="1:6" x14ac:dyDescent="0.25">
      <c r="A26" s="105" t="s">
        <v>22</v>
      </c>
      <c r="B26" s="101">
        <v>0</v>
      </c>
      <c r="C26" s="101">
        <v>0</v>
      </c>
      <c r="D26" s="113">
        <v>0</v>
      </c>
      <c r="E26" s="113">
        <v>0</v>
      </c>
      <c r="F26" s="110"/>
    </row>
    <row r="27" spans="1:6" ht="16.5" thickBot="1" x14ac:dyDescent="0.3">
      <c r="A27" s="87" t="s">
        <v>27</v>
      </c>
      <c r="B27" s="114">
        <v>18028424.790000021</v>
      </c>
      <c r="C27" s="114">
        <v>142036.76999999999</v>
      </c>
      <c r="D27" s="115"/>
      <c r="E27" s="108"/>
      <c r="F27" s="110"/>
    </row>
    <row r="28" spans="1:6" x14ac:dyDescent="0.25">
      <c r="B28" s="108"/>
      <c r="C28" s="108"/>
      <c r="D28" s="115"/>
      <c r="E28" s="108"/>
      <c r="F28" s="110"/>
    </row>
    <row r="29" spans="1:6" x14ac:dyDescent="0.25">
      <c r="A29" s="105"/>
      <c r="B29" s="107"/>
      <c r="C29" s="108"/>
      <c r="D29" s="108"/>
      <c r="E29" s="108"/>
      <c r="F29" s="110"/>
    </row>
    <row r="30" spans="1:6" x14ac:dyDescent="0.25">
      <c r="A30" s="87" t="s">
        <v>28</v>
      </c>
      <c r="E30" s="116"/>
    </row>
    <row r="31" spans="1:6" x14ac:dyDescent="0.25">
      <c r="E31" s="116"/>
    </row>
    <row r="32" spans="1:6" x14ac:dyDescent="0.25">
      <c r="A32" s="105" t="s">
        <v>29</v>
      </c>
    </row>
    <row r="33" spans="1:6" x14ac:dyDescent="0.25">
      <c r="A33" s="117" t="s">
        <v>30</v>
      </c>
      <c r="E33" s="118">
        <v>488848.03</v>
      </c>
      <c r="F33" s="46"/>
    </row>
    <row r="34" spans="1:6" x14ac:dyDescent="0.25">
      <c r="A34" s="117" t="s">
        <v>31</v>
      </c>
      <c r="E34" s="119">
        <v>0</v>
      </c>
      <c r="F34" s="46"/>
    </row>
    <row r="35" spans="1:6" x14ac:dyDescent="0.25">
      <c r="A35" s="105" t="s">
        <v>32</v>
      </c>
      <c r="E35" s="118">
        <v>488848.03</v>
      </c>
      <c r="F35" s="46"/>
    </row>
    <row r="36" spans="1:6" x14ac:dyDescent="0.25">
      <c r="E36" s="120"/>
      <c r="F36" s="46"/>
    </row>
    <row r="37" spans="1:6" x14ac:dyDescent="0.25">
      <c r="A37" s="105" t="s">
        <v>33</v>
      </c>
      <c r="E37" s="120"/>
      <c r="F37" s="46"/>
    </row>
    <row r="38" spans="1:6" x14ac:dyDescent="0.25">
      <c r="A38" s="117" t="s">
        <v>34</v>
      </c>
      <c r="E38" s="118">
        <v>18227552.649999999</v>
      </c>
      <c r="F38" s="46"/>
    </row>
    <row r="39" spans="1:6" x14ac:dyDescent="0.25">
      <c r="A39" s="117" t="s">
        <v>35</v>
      </c>
      <c r="E39" s="119">
        <v>0</v>
      </c>
      <c r="F39" s="46"/>
    </row>
    <row r="40" spans="1:6" x14ac:dyDescent="0.25">
      <c r="A40" s="105" t="s">
        <v>36</v>
      </c>
      <c r="E40" s="118">
        <v>18227552.649999999</v>
      </c>
      <c r="F40" s="46"/>
    </row>
    <row r="41" spans="1:6" x14ac:dyDescent="0.25">
      <c r="A41" s="117"/>
      <c r="E41" s="121"/>
      <c r="F41" s="46"/>
    </row>
    <row r="42" spans="1:6" x14ac:dyDescent="0.25">
      <c r="A42" s="105" t="s">
        <v>37</v>
      </c>
      <c r="E42" s="118">
        <v>192650.34</v>
      </c>
      <c r="F42" s="46"/>
    </row>
    <row r="43" spans="1:6" x14ac:dyDescent="0.25">
      <c r="A43" s="105" t="s">
        <v>38</v>
      </c>
      <c r="E43" s="118">
        <v>17979.52</v>
      </c>
      <c r="F43" s="46"/>
    </row>
    <row r="44" spans="1:6" x14ac:dyDescent="0.25">
      <c r="A44" s="105"/>
      <c r="E44" s="122"/>
      <c r="F44" s="46"/>
    </row>
    <row r="45" spans="1:6" ht="16.5" thickBot="1" x14ac:dyDescent="0.3">
      <c r="A45" s="87" t="s">
        <v>39</v>
      </c>
      <c r="E45" s="123">
        <v>18927030.539999999</v>
      </c>
      <c r="F45" s="46"/>
    </row>
    <row r="46" spans="1:6" ht="16.5" thickTop="1" x14ac:dyDescent="0.25">
      <c r="E46" s="124"/>
      <c r="F46" s="46"/>
    </row>
    <row r="47" spans="1:6" x14ac:dyDescent="0.25">
      <c r="A47" s="87" t="s">
        <v>40</v>
      </c>
      <c r="D47" s="125"/>
      <c r="E47" s="126"/>
      <c r="F47" s="46"/>
    </row>
    <row r="48" spans="1:6" x14ac:dyDescent="0.25">
      <c r="D48" s="127" t="s">
        <v>41</v>
      </c>
      <c r="E48" s="127" t="s">
        <v>42</v>
      </c>
      <c r="F48" s="46"/>
    </row>
    <row r="49" spans="1:6" x14ac:dyDescent="0.25">
      <c r="A49" s="105" t="s">
        <v>43</v>
      </c>
      <c r="D49" s="128">
        <v>37242</v>
      </c>
      <c r="E49" s="122">
        <v>237500259.76000002</v>
      </c>
      <c r="F49" s="46"/>
    </row>
    <row r="50" spans="1:6" x14ac:dyDescent="0.25">
      <c r="A50" s="105" t="s">
        <v>44</v>
      </c>
      <c r="D50" s="94"/>
      <c r="E50" s="119">
        <v>18028424.790000021</v>
      </c>
      <c r="F50" s="46"/>
    </row>
    <row r="51" spans="1:6" x14ac:dyDescent="0.25">
      <c r="A51" s="105"/>
      <c r="D51" s="129">
        <v>36333</v>
      </c>
      <c r="E51" s="118">
        <v>219471834.97</v>
      </c>
      <c r="F51" s="46"/>
    </row>
    <row r="52" spans="1:6" x14ac:dyDescent="0.25">
      <c r="F52" s="46"/>
    </row>
    <row r="53" spans="1:6" x14ac:dyDescent="0.25">
      <c r="A53" s="87" t="s">
        <v>45</v>
      </c>
      <c r="E53" s="125"/>
      <c r="F53" s="46"/>
    </row>
    <row r="54" spans="1:6" x14ac:dyDescent="0.25">
      <c r="F54" s="46"/>
    </row>
    <row r="55" spans="1:6" x14ac:dyDescent="0.25">
      <c r="A55" s="105" t="s">
        <v>39</v>
      </c>
      <c r="E55" s="101">
        <v>18927030.539999999</v>
      </c>
      <c r="F55" s="46"/>
    </row>
    <row r="56" spans="1:6" x14ac:dyDescent="0.25">
      <c r="A56" s="105" t="s">
        <v>46</v>
      </c>
      <c r="E56" s="101">
        <v>0</v>
      </c>
      <c r="F56" s="46"/>
    </row>
    <row r="57" spans="1:6" x14ac:dyDescent="0.25">
      <c r="A57" s="105" t="s">
        <v>47</v>
      </c>
      <c r="E57" s="130">
        <v>18927030.539999999</v>
      </c>
      <c r="F57" s="46"/>
    </row>
    <row r="58" spans="1:6" x14ac:dyDescent="0.25">
      <c r="F58" s="46"/>
    </row>
    <row r="59" spans="1:6" x14ac:dyDescent="0.25">
      <c r="A59" s="105" t="s">
        <v>48</v>
      </c>
      <c r="E59" s="108">
        <v>1347.07</v>
      </c>
      <c r="F59" s="46"/>
    </row>
    <row r="60" spans="1:6" x14ac:dyDescent="0.25">
      <c r="F60" s="46"/>
    </row>
    <row r="61" spans="1:6" x14ac:dyDescent="0.25">
      <c r="A61" s="105" t="s">
        <v>49</v>
      </c>
      <c r="F61" s="46"/>
    </row>
    <row r="62" spans="1:6" x14ac:dyDescent="0.25">
      <c r="A62" s="117" t="s">
        <v>50</v>
      </c>
      <c r="E62" s="101">
        <v>199888.43460000001</v>
      </c>
      <c r="F62" s="46"/>
    </row>
    <row r="63" spans="1:6" x14ac:dyDescent="0.25">
      <c r="A63" s="117" t="s">
        <v>51</v>
      </c>
      <c r="E63" s="101">
        <v>199888.43460000001</v>
      </c>
      <c r="F63" s="46"/>
    </row>
    <row r="64" spans="1:6" x14ac:dyDescent="0.25">
      <c r="A64" s="117" t="s">
        <v>52</v>
      </c>
      <c r="E64" s="130">
        <v>0</v>
      </c>
      <c r="F64" s="46"/>
    </row>
    <row r="65" spans="1:6" x14ac:dyDescent="0.25">
      <c r="F65" s="46"/>
    </row>
    <row r="66" spans="1:6" x14ac:dyDescent="0.25">
      <c r="A66" s="105" t="s">
        <v>53</v>
      </c>
      <c r="F66" s="46"/>
    </row>
    <row r="67" spans="1:6" x14ac:dyDescent="0.25">
      <c r="A67" s="117" t="s">
        <v>54</v>
      </c>
      <c r="F67" s="46"/>
    </row>
    <row r="68" spans="1:6" x14ac:dyDescent="0.25">
      <c r="A68" s="131" t="s">
        <v>55</v>
      </c>
      <c r="E68" s="101">
        <v>0</v>
      </c>
      <c r="F68" s="46"/>
    </row>
    <row r="69" spans="1:6" x14ac:dyDescent="0.25">
      <c r="A69" s="131" t="s">
        <v>56</v>
      </c>
      <c r="E69" s="101">
        <v>0</v>
      </c>
      <c r="F69" s="46"/>
    </row>
    <row r="70" spans="1:6" x14ac:dyDescent="0.25">
      <c r="A70" s="131" t="s">
        <v>57</v>
      </c>
      <c r="E70" s="101">
        <v>0</v>
      </c>
      <c r="F70" s="46"/>
    </row>
    <row r="71" spans="1:6" x14ac:dyDescent="0.25">
      <c r="A71" s="131"/>
      <c r="E71" s="101"/>
      <c r="F71" s="46"/>
    </row>
    <row r="72" spans="1:6" x14ac:dyDescent="0.25">
      <c r="A72" s="131" t="s">
        <v>58</v>
      </c>
      <c r="E72" s="101">
        <v>0</v>
      </c>
      <c r="F72" s="46"/>
    </row>
    <row r="73" spans="1:6" x14ac:dyDescent="0.25">
      <c r="A73" s="131" t="s">
        <v>59</v>
      </c>
      <c r="E73" s="101">
        <v>0</v>
      </c>
      <c r="F73" s="46"/>
    </row>
    <row r="74" spans="1:6" x14ac:dyDescent="0.25">
      <c r="F74" s="46"/>
    </row>
    <row r="75" spans="1:6" x14ac:dyDescent="0.25">
      <c r="A75" s="117" t="s">
        <v>60</v>
      </c>
      <c r="F75" s="46"/>
    </row>
    <row r="76" spans="1:6" x14ac:dyDescent="0.25">
      <c r="A76" s="131" t="s">
        <v>61</v>
      </c>
      <c r="E76" s="101">
        <v>0</v>
      </c>
      <c r="F76" s="46"/>
    </row>
    <row r="77" spans="1:6" x14ac:dyDescent="0.25">
      <c r="A77" s="131" t="s">
        <v>62</v>
      </c>
      <c r="E77" s="101">
        <v>0</v>
      </c>
      <c r="F77" s="46"/>
    </row>
    <row r="78" spans="1:6" x14ac:dyDescent="0.25">
      <c r="A78" s="131" t="s">
        <v>63</v>
      </c>
      <c r="E78" s="101">
        <v>0</v>
      </c>
      <c r="F78" s="46"/>
    </row>
    <row r="79" spans="1:6" x14ac:dyDescent="0.25">
      <c r="A79" s="131"/>
      <c r="E79" s="101"/>
      <c r="F79" s="46"/>
    </row>
    <row r="80" spans="1:6" x14ac:dyDescent="0.25">
      <c r="A80" s="131" t="s">
        <v>64</v>
      </c>
      <c r="E80" s="101">
        <v>0</v>
      </c>
      <c r="F80" s="46"/>
    </row>
    <row r="81" spans="1:6" x14ac:dyDescent="0.25">
      <c r="A81" s="131" t="s">
        <v>65</v>
      </c>
      <c r="E81" s="101">
        <v>0</v>
      </c>
      <c r="F81" s="46"/>
    </row>
    <row r="82" spans="1:6" x14ac:dyDescent="0.25">
      <c r="A82" s="131"/>
      <c r="F82" s="46"/>
    </row>
    <row r="83" spans="1:6" x14ac:dyDescent="0.25">
      <c r="A83" s="117" t="s">
        <v>66</v>
      </c>
      <c r="F83" s="46"/>
    </row>
    <row r="84" spans="1:6" x14ac:dyDescent="0.25">
      <c r="A84" s="131" t="s">
        <v>67</v>
      </c>
      <c r="E84" s="101">
        <v>0</v>
      </c>
      <c r="F84" s="46"/>
    </row>
    <row r="85" spans="1:6" x14ac:dyDescent="0.25">
      <c r="A85" s="131" t="s">
        <v>68</v>
      </c>
      <c r="E85" s="101">
        <v>0</v>
      </c>
      <c r="F85" s="46"/>
    </row>
    <row r="86" spans="1:6" x14ac:dyDescent="0.25">
      <c r="A86" s="131" t="s">
        <v>69</v>
      </c>
      <c r="E86" s="101">
        <v>6441.77</v>
      </c>
      <c r="F86" s="46"/>
    </row>
    <row r="87" spans="1:6" x14ac:dyDescent="0.25">
      <c r="A87" s="131"/>
      <c r="E87" s="101"/>
      <c r="F87" s="46"/>
    </row>
    <row r="88" spans="1:6" x14ac:dyDescent="0.25">
      <c r="A88" s="131" t="s">
        <v>70</v>
      </c>
      <c r="E88" s="101">
        <v>6441.77</v>
      </c>
      <c r="F88" s="46"/>
    </row>
    <row r="89" spans="1:6" x14ac:dyDescent="0.25">
      <c r="A89" s="131" t="s">
        <v>71</v>
      </c>
      <c r="E89" s="101">
        <v>0</v>
      </c>
      <c r="F89" s="46"/>
    </row>
    <row r="90" spans="1:6" x14ac:dyDescent="0.25">
      <c r="F90" s="46"/>
    </row>
    <row r="91" spans="1:6" x14ac:dyDescent="0.25">
      <c r="A91" s="117" t="s">
        <v>72</v>
      </c>
      <c r="F91" s="46"/>
    </row>
    <row r="92" spans="1:6" x14ac:dyDescent="0.25">
      <c r="A92" s="131" t="s">
        <v>73</v>
      </c>
      <c r="E92" s="101">
        <v>0</v>
      </c>
      <c r="F92" s="46"/>
    </row>
    <row r="93" spans="1:6" x14ac:dyDescent="0.25">
      <c r="A93" s="131" t="s">
        <v>74</v>
      </c>
      <c r="E93" s="101">
        <v>0</v>
      </c>
      <c r="F93" s="46"/>
    </row>
    <row r="94" spans="1:6" x14ac:dyDescent="0.25">
      <c r="A94" s="131" t="s">
        <v>75</v>
      </c>
      <c r="E94" s="101">
        <v>135595</v>
      </c>
      <c r="F94" s="46"/>
    </row>
    <row r="95" spans="1:6" x14ac:dyDescent="0.25">
      <c r="A95" s="131"/>
      <c r="E95" s="101"/>
      <c r="F95" s="46"/>
    </row>
    <row r="96" spans="1:6" x14ac:dyDescent="0.25">
      <c r="A96" s="131" t="s">
        <v>76</v>
      </c>
      <c r="E96" s="101">
        <v>135595</v>
      </c>
      <c r="F96" s="46"/>
    </row>
    <row r="97" spans="1:6" x14ac:dyDescent="0.25">
      <c r="A97" s="131" t="s">
        <v>77</v>
      </c>
      <c r="E97" s="101">
        <v>0</v>
      </c>
      <c r="F97" s="46"/>
    </row>
    <row r="98" spans="1:6" x14ac:dyDescent="0.25">
      <c r="A98" s="131"/>
      <c r="E98" s="108"/>
      <c r="F98" s="46"/>
    </row>
    <row r="99" spans="1:6" x14ac:dyDescent="0.25">
      <c r="A99" s="117" t="s">
        <v>78</v>
      </c>
      <c r="F99" s="46"/>
    </row>
    <row r="100" spans="1:6" x14ac:dyDescent="0.25">
      <c r="A100" s="131" t="s">
        <v>79</v>
      </c>
      <c r="E100" s="130">
        <v>142036.76999999999</v>
      </c>
      <c r="F100" s="46"/>
    </row>
    <row r="101" spans="1:6" x14ac:dyDescent="0.25">
      <c r="A101" s="131" t="s">
        <v>80</v>
      </c>
      <c r="E101" s="130">
        <v>142036.76999999999</v>
      </c>
      <c r="F101" s="46"/>
    </row>
    <row r="102" spans="1:6" x14ac:dyDescent="0.25">
      <c r="A102" s="131" t="s">
        <v>81</v>
      </c>
      <c r="E102" s="130">
        <v>0</v>
      </c>
      <c r="F102" s="46"/>
    </row>
    <row r="103" spans="1:6" x14ac:dyDescent="0.25">
      <c r="A103" s="131" t="s">
        <v>82</v>
      </c>
      <c r="E103" s="130">
        <v>0</v>
      </c>
      <c r="F103" s="46"/>
    </row>
    <row r="104" spans="1:6" x14ac:dyDescent="0.25">
      <c r="F104" s="46"/>
    </row>
    <row r="105" spans="1:6" x14ac:dyDescent="0.25">
      <c r="A105" s="105" t="s">
        <v>83</v>
      </c>
      <c r="E105" s="132">
        <v>18583758.2654</v>
      </c>
      <c r="F105" s="46"/>
    </row>
    <row r="106" spans="1:6" x14ac:dyDescent="0.25">
      <c r="A106" s="117"/>
      <c r="F106" s="46"/>
    </row>
    <row r="107" spans="1:6" x14ac:dyDescent="0.25">
      <c r="A107" s="105" t="s">
        <v>84</v>
      </c>
      <c r="E107" s="133">
        <v>18028424.790000021</v>
      </c>
      <c r="F107" s="46"/>
    </row>
    <row r="108" spans="1:6" x14ac:dyDescent="0.25">
      <c r="A108" s="105"/>
      <c r="F108" s="46"/>
    </row>
    <row r="109" spans="1:6" x14ac:dyDescent="0.25">
      <c r="A109" s="117" t="s">
        <v>85</v>
      </c>
      <c r="E109" s="101">
        <v>0</v>
      </c>
      <c r="F109" s="46"/>
    </row>
    <row r="110" spans="1:6" x14ac:dyDescent="0.25">
      <c r="A110" s="117" t="s">
        <v>86</v>
      </c>
      <c r="E110" s="134">
        <v>18028424.790000021</v>
      </c>
      <c r="F110" s="46"/>
    </row>
    <row r="111" spans="1:6" x14ac:dyDescent="0.25">
      <c r="A111" s="117" t="s">
        <v>87</v>
      </c>
      <c r="E111" s="130">
        <v>0</v>
      </c>
      <c r="F111" s="46"/>
    </row>
    <row r="112" spans="1:6" x14ac:dyDescent="0.25">
      <c r="A112" s="117"/>
      <c r="E112" s="132"/>
      <c r="F112" s="46"/>
    </row>
    <row r="113" spans="1:6" x14ac:dyDescent="0.25">
      <c r="A113" s="105" t="s">
        <v>88</v>
      </c>
      <c r="E113" s="130">
        <v>0</v>
      </c>
      <c r="F113" s="46"/>
    </row>
    <row r="114" spans="1:6" x14ac:dyDescent="0.25">
      <c r="A114" s="105"/>
      <c r="E114" s="94"/>
      <c r="F114" s="46"/>
    </row>
    <row r="115" spans="1:6" x14ac:dyDescent="0.25">
      <c r="A115" s="117" t="s">
        <v>89</v>
      </c>
      <c r="E115" s="101">
        <v>0</v>
      </c>
      <c r="F115" s="46"/>
    </row>
    <row r="116" spans="1:6" x14ac:dyDescent="0.25">
      <c r="A116" s="117" t="s">
        <v>90</v>
      </c>
      <c r="E116" s="130">
        <v>0</v>
      </c>
      <c r="F116" s="46"/>
    </row>
    <row r="117" spans="1:6" x14ac:dyDescent="0.25">
      <c r="A117" s="117" t="s">
        <v>91</v>
      </c>
      <c r="E117" s="130">
        <v>0</v>
      </c>
      <c r="F117" s="46"/>
    </row>
    <row r="118" spans="1:6" x14ac:dyDescent="0.25">
      <c r="A118" s="117"/>
      <c r="E118" s="132"/>
      <c r="F118" s="46"/>
    </row>
    <row r="119" spans="1:6" x14ac:dyDescent="0.25">
      <c r="A119" s="105" t="s">
        <v>92</v>
      </c>
      <c r="E119" s="130">
        <v>555333.47539997846</v>
      </c>
      <c r="F119" s="46"/>
    </row>
    <row r="120" spans="1:6" x14ac:dyDescent="0.25">
      <c r="A120" s="117" t="s">
        <v>93</v>
      </c>
      <c r="E120" s="101">
        <v>0</v>
      </c>
      <c r="F120" s="46"/>
    </row>
    <row r="121" spans="1:6" x14ac:dyDescent="0.25">
      <c r="A121" s="105" t="s">
        <v>94</v>
      </c>
      <c r="E121" s="130">
        <v>555333.47539997846</v>
      </c>
      <c r="F121" s="46"/>
    </row>
    <row r="122" spans="1:6" x14ac:dyDescent="0.25">
      <c r="F122" s="46"/>
    </row>
    <row r="123" spans="1:6" x14ac:dyDescent="0.25">
      <c r="A123" s="87" t="s">
        <v>95</v>
      </c>
      <c r="F123" s="46"/>
    </row>
    <row r="124" spans="1:6" x14ac:dyDescent="0.25">
      <c r="F124" s="46"/>
    </row>
    <row r="125" spans="1:6" x14ac:dyDescent="0.25">
      <c r="A125" s="105" t="s">
        <v>96</v>
      </c>
      <c r="E125" s="101">
        <v>0</v>
      </c>
      <c r="F125" s="46"/>
    </row>
    <row r="126" spans="1:6" x14ac:dyDescent="0.25">
      <c r="A126" s="105" t="s">
        <v>97</v>
      </c>
      <c r="E126" s="135">
        <v>0</v>
      </c>
      <c r="F126" s="46"/>
    </row>
    <row r="127" spans="1:6" x14ac:dyDescent="0.25">
      <c r="A127" s="105" t="s">
        <v>98</v>
      </c>
      <c r="E127" s="130">
        <v>0</v>
      </c>
      <c r="F127" s="46"/>
    </row>
    <row r="128" spans="1:6" x14ac:dyDescent="0.25">
      <c r="A128" s="105"/>
      <c r="E128" s="132"/>
      <c r="F128" s="46"/>
    </row>
    <row r="129" spans="1:6" x14ac:dyDescent="0.25">
      <c r="A129" s="105"/>
      <c r="E129" s="132"/>
      <c r="F129" s="46"/>
    </row>
    <row r="130" spans="1:6" x14ac:dyDescent="0.25">
      <c r="F130" s="46"/>
    </row>
    <row r="131" spans="1:6" x14ac:dyDescent="0.25">
      <c r="A131" s="87" t="s">
        <v>99</v>
      </c>
      <c r="F131" s="46"/>
    </row>
    <row r="132" spans="1:6" x14ac:dyDescent="0.25">
      <c r="F132" s="46"/>
    </row>
    <row r="133" spans="1:6" x14ac:dyDescent="0.25">
      <c r="A133" s="105" t="s">
        <v>100</v>
      </c>
      <c r="E133" s="130">
        <v>4012277.61</v>
      </c>
      <c r="F133" s="46"/>
    </row>
    <row r="134" spans="1:6" x14ac:dyDescent="0.25">
      <c r="A134" s="105" t="s">
        <v>101</v>
      </c>
      <c r="E134" s="130">
        <v>4012277.61</v>
      </c>
    </row>
    <row r="135" spans="1:6" x14ac:dyDescent="0.25">
      <c r="A135" s="105" t="s">
        <v>102</v>
      </c>
      <c r="E135" s="101">
        <v>4012277.61</v>
      </c>
      <c r="F135" s="46"/>
    </row>
    <row r="136" spans="1:6" x14ac:dyDescent="0.25">
      <c r="A136" s="136" t="s">
        <v>103</v>
      </c>
      <c r="B136" s="136"/>
      <c r="C136" s="136"/>
      <c r="D136" s="136"/>
      <c r="E136" s="101">
        <v>0</v>
      </c>
    </row>
    <row r="137" spans="1:6" x14ac:dyDescent="0.25">
      <c r="A137" s="105" t="s">
        <v>104</v>
      </c>
      <c r="E137" s="130">
        <v>4012277.61</v>
      </c>
      <c r="F137" s="46"/>
    </row>
    <row r="138" spans="1:6" x14ac:dyDescent="0.25">
      <c r="F138" s="46"/>
    </row>
    <row r="139" spans="1:6" x14ac:dyDescent="0.25">
      <c r="A139" s="105" t="s">
        <v>105</v>
      </c>
      <c r="D139" s="137"/>
      <c r="E139" s="132">
        <v>4012277.61</v>
      </c>
      <c r="F139" s="46"/>
    </row>
    <row r="140" spans="1:6" x14ac:dyDescent="0.25">
      <c r="F140" s="46"/>
    </row>
    <row r="141" spans="1:6" x14ac:dyDescent="0.25">
      <c r="A141" s="87" t="s">
        <v>106</v>
      </c>
      <c r="F141" s="46"/>
    </row>
    <row r="142" spans="1:6" x14ac:dyDescent="0.25">
      <c r="F142" s="46"/>
    </row>
    <row r="143" spans="1:6" x14ac:dyDescent="0.25">
      <c r="A143" s="105" t="s">
        <v>107</v>
      </c>
      <c r="E143" s="138">
        <v>2.5600515300000001E-2</v>
      </c>
      <c r="F143" s="46"/>
    </row>
    <row r="144" spans="1:6" x14ac:dyDescent="0.25">
      <c r="A144" s="105" t="s">
        <v>108</v>
      </c>
      <c r="E144" s="139">
        <v>18.297166000000001</v>
      </c>
      <c r="F144" s="46"/>
    </row>
    <row r="145" spans="1:6" x14ac:dyDescent="0.25">
      <c r="F145" s="46"/>
    </row>
    <row r="146" spans="1:6" x14ac:dyDescent="0.25">
      <c r="A146" s="105" t="s">
        <v>110</v>
      </c>
      <c r="E146" s="130">
        <v>192650.34</v>
      </c>
      <c r="F146" s="46"/>
    </row>
    <row r="147" spans="1:6" x14ac:dyDescent="0.25">
      <c r="A147" s="105" t="s">
        <v>109</v>
      </c>
      <c r="E147" s="130">
        <v>99263.88</v>
      </c>
      <c r="F147" s="74"/>
    </row>
    <row r="148" spans="1:6" x14ac:dyDescent="0.25">
      <c r="A148" s="105" t="s">
        <v>112</v>
      </c>
      <c r="E148" s="130">
        <v>239866121.52000001</v>
      </c>
      <c r="F148" s="74"/>
    </row>
    <row r="149" spans="1:6" x14ac:dyDescent="0.25">
      <c r="A149" s="105" t="s">
        <v>149</v>
      </c>
      <c r="E149" s="140">
        <v>-4.6719291282098022E-3</v>
      </c>
      <c r="F149" s="74"/>
    </row>
    <row r="150" spans="1:6" x14ac:dyDescent="0.25">
      <c r="F150" s="74"/>
    </row>
    <row r="151" spans="1:6" x14ac:dyDescent="0.25">
      <c r="A151" s="105" t="s">
        <v>114</v>
      </c>
      <c r="E151" s="140">
        <v>1.33273826E-2</v>
      </c>
      <c r="F151" s="74"/>
    </row>
    <row r="152" spans="1:6" x14ac:dyDescent="0.25">
      <c r="A152" s="105" t="s">
        <v>115</v>
      </c>
      <c r="E152" s="140">
        <v>1.2272048E-3</v>
      </c>
      <c r="F152" s="74"/>
    </row>
    <row r="153" spans="1:6" x14ac:dyDescent="0.25">
      <c r="A153" s="105" t="s">
        <v>116</v>
      </c>
      <c r="E153" s="138">
        <v>-4.6719291282098022E-3</v>
      </c>
      <c r="F153" s="46"/>
    </row>
    <row r="154" spans="1:6" x14ac:dyDescent="0.25">
      <c r="A154" s="105" t="s">
        <v>150</v>
      </c>
      <c r="E154" s="138">
        <v>3.2942194239300657E-3</v>
      </c>
      <c r="F154" s="46"/>
    </row>
    <row r="155" spans="1:6" x14ac:dyDescent="0.25">
      <c r="A155" s="105"/>
      <c r="F155" s="46"/>
    </row>
    <row r="156" spans="1:6" x14ac:dyDescent="0.25">
      <c r="A156" s="105" t="s">
        <v>118</v>
      </c>
      <c r="E156" s="132">
        <v>8075811.3799999999</v>
      </c>
      <c r="F156" s="46"/>
    </row>
    <row r="157" spans="1:6" x14ac:dyDescent="0.25">
      <c r="A157" s="105"/>
      <c r="F157" s="46"/>
    </row>
    <row r="158" spans="1:6" x14ac:dyDescent="0.25">
      <c r="A158" s="105" t="s">
        <v>119</v>
      </c>
      <c r="D158" s="127" t="s">
        <v>42</v>
      </c>
      <c r="E158" s="127" t="s">
        <v>41</v>
      </c>
      <c r="F158" s="46"/>
    </row>
    <row r="159" spans="1:6" x14ac:dyDescent="0.25">
      <c r="A159" s="117" t="s">
        <v>151</v>
      </c>
      <c r="D159" s="101">
        <v>2528331.66</v>
      </c>
      <c r="E159" s="141">
        <v>326</v>
      </c>
      <c r="F159" s="46"/>
    </row>
    <row r="160" spans="1:6" x14ac:dyDescent="0.25">
      <c r="A160" s="117" t="s">
        <v>152</v>
      </c>
      <c r="D160" s="101">
        <v>706435.7</v>
      </c>
      <c r="E160" s="141">
        <v>79</v>
      </c>
      <c r="F160" s="46"/>
    </row>
    <row r="161" spans="1:6" x14ac:dyDescent="0.25">
      <c r="A161" s="117" t="s">
        <v>153</v>
      </c>
      <c r="D161" s="101">
        <v>82594.36</v>
      </c>
      <c r="E161" s="141">
        <v>7</v>
      </c>
      <c r="F161" s="74"/>
    </row>
    <row r="162" spans="1:6" x14ac:dyDescent="0.25">
      <c r="A162" s="105" t="s">
        <v>154</v>
      </c>
      <c r="D162" s="101">
        <v>3317361.72</v>
      </c>
      <c r="E162" s="141">
        <v>412</v>
      </c>
      <c r="F162" s="46"/>
    </row>
    <row r="163" spans="1:6" x14ac:dyDescent="0.25">
      <c r="A163" s="105" t="s">
        <v>155</v>
      </c>
      <c r="D163" s="140">
        <v>3.5615804610184894E-3</v>
      </c>
      <c r="E163" s="140">
        <v>2.3669941926072716E-3</v>
      </c>
      <c r="F163" s="74"/>
    </row>
    <row r="164" spans="1:6" x14ac:dyDescent="0.25">
      <c r="A164" s="105"/>
      <c r="D164" s="142"/>
      <c r="E164" s="142"/>
      <c r="F164" s="74"/>
    </row>
    <row r="165" spans="1:6" x14ac:dyDescent="0.25">
      <c r="A165" s="105" t="s">
        <v>156</v>
      </c>
      <c r="D165" s="142"/>
      <c r="E165" s="140">
        <v>1.7264380000000001E-3</v>
      </c>
      <c r="F165" s="74"/>
    </row>
    <row r="166" spans="1:6" x14ac:dyDescent="0.25">
      <c r="A166" s="105" t="s">
        <v>157</v>
      </c>
      <c r="D166" s="142"/>
      <c r="E166" s="140">
        <v>1.9601524999999999E-3</v>
      </c>
      <c r="F166" s="74"/>
    </row>
    <row r="167" spans="1:6" x14ac:dyDescent="0.25">
      <c r="A167" s="105" t="s">
        <v>158</v>
      </c>
      <c r="D167" s="142"/>
      <c r="E167" s="140">
        <v>2.3669941926072716E-3</v>
      </c>
      <c r="F167" s="46"/>
    </row>
    <row r="168" spans="1:6" x14ac:dyDescent="0.25">
      <c r="A168" s="105" t="s">
        <v>159</v>
      </c>
      <c r="D168" s="142"/>
      <c r="E168" s="140">
        <v>2.0178615642024236E-3</v>
      </c>
      <c r="F168" s="46"/>
    </row>
    <row r="169" spans="1:6" x14ac:dyDescent="0.25">
      <c r="F169" s="46"/>
    </row>
    <row r="170" spans="1:6" x14ac:dyDescent="0.25">
      <c r="A170" s="87" t="s">
        <v>132</v>
      </c>
      <c r="F170" s="46"/>
    </row>
    <row r="171" spans="1:6" x14ac:dyDescent="0.25">
      <c r="F171" s="46"/>
    </row>
    <row r="172" spans="1:6" x14ac:dyDescent="0.25">
      <c r="A172" s="105" t="s">
        <v>133</v>
      </c>
      <c r="F172" s="46"/>
    </row>
    <row r="173" spans="1:6" x14ac:dyDescent="0.25">
      <c r="A173" s="105" t="s">
        <v>134</v>
      </c>
      <c r="E173" s="120"/>
      <c r="F173" s="46"/>
    </row>
    <row r="174" spans="1:6" x14ac:dyDescent="0.25">
      <c r="A174" s="105" t="s">
        <v>135</v>
      </c>
      <c r="E174" s="143" t="s">
        <v>136</v>
      </c>
      <c r="F174" s="46"/>
    </row>
    <row r="175" spans="1:6" x14ac:dyDescent="0.25">
      <c r="A175" s="105"/>
      <c r="E175" s="143"/>
      <c r="F175" s="46"/>
    </row>
    <row r="176" spans="1:6" x14ac:dyDescent="0.25">
      <c r="A176" s="105" t="s">
        <v>137</v>
      </c>
      <c r="E176" s="94"/>
      <c r="F176" s="46"/>
    </row>
    <row r="177" spans="1:6" x14ac:dyDescent="0.25">
      <c r="A177" s="105" t="s">
        <v>138</v>
      </c>
      <c r="E177" s="94"/>
      <c r="F177" s="46"/>
    </row>
    <row r="178" spans="1:6" x14ac:dyDescent="0.25">
      <c r="A178" s="105" t="s">
        <v>139</v>
      </c>
      <c r="E178" s="143"/>
      <c r="F178" s="46"/>
    </row>
    <row r="179" spans="1:6" x14ac:dyDescent="0.25">
      <c r="A179" s="105" t="s">
        <v>140</v>
      </c>
      <c r="E179" s="143" t="s">
        <v>136</v>
      </c>
      <c r="F179" s="46"/>
    </row>
    <row r="180" spans="1:6" x14ac:dyDescent="0.25">
      <c r="A180" s="105"/>
      <c r="E180" s="94"/>
      <c r="F180" s="46"/>
    </row>
    <row r="181" spans="1:6" x14ac:dyDescent="0.25">
      <c r="A181" s="105" t="s">
        <v>141</v>
      </c>
      <c r="E181" s="94"/>
      <c r="F181" s="46"/>
    </row>
    <row r="182" spans="1:6" x14ac:dyDescent="0.25">
      <c r="A182" s="105" t="s">
        <v>142</v>
      </c>
      <c r="E182" s="143" t="s">
        <v>136</v>
      </c>
      <c r="F182" s="46"/>
    </row>
    <row r="183" spans="1:6" x14ac:dyDescent="0.25">
      <c r="A183" s="105"/>
      <c r="E183" s="94"/>
      <c r="F183" s="46"/>
    </row>
    <row r="184" spans="1:6" x14ac:dyDescent="0.25">
      <c r="A184" s="105" t="s">
        <v>143</v>
      </c>
      <c r="E184" s="94"/>
      <c r="F184" s="46"/>
    </row>
    <row r="185" spans="1:6" x14ac:dyDescent="0.25">
      <c r="A185" s="105" t="s">
        <v>144</v>
      </c>
      <c r="E185" s="143" t="s">
        <v>136</v>
      </c>
      <c r="F185" s="46"/>
    </row>
    <row r="186" spans="1:6" x14ac:dyDescent="0.25">
      <c r="A186" s="105"/>
      <c r="E186" s="94"/>
      <c r="F186" s="46"/>
    </row>
    <row r="187" spans="1:6" x14ac:dyDescent="0.25">
      <c r="A187" s="105" t="s">
        <v>145</v>
      </c>
      <c r="E187" s="94"/>
      <c r="F187" s="46"/>
    </row>
    <row r="188" spans="1:6" x14ac:dyDescent="0.25">
      <c r="A188" s="105" t="s">
        <v>146</v>
      </c>
      <c r="E188" s="143" t="s">
        <v>136</v>
      </c>
      <c r="F188" s="46"/>
    </row>
    <row r="189" spans="1:6" x14ac:dyDescent="0.25">
      <c r="A189" s="105"/>
      <c r="E189" s="143"/>
      <c r="F189" s="46"/>
    </row>
    <row r="190" spans="1:6" x14ac:dyDescent="0.25">
      <c r="A190" s="105" t="s">
        <v>147</v>
      </c>
      <c r="E190" s="94"/>
    </row>
    <row r="191" spans="1:6" x14ac:dyDescent="0.25">
      <c r="A191" s="105" t="s">
        <v>148</v>
      </c>
      <c r="E191" s="14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workbookViewId="0">
      <selection activeCell="D18" sqref="D18"/>
    </sheetView>
  </sheetViews>
  <sheetFormatPr defaultRowHeight="15.75" x14ac:dyDescent="0.25"/>
  <cols>
    <col min="1" max="1" width="34.5703125" style="87" customWidth="1"/>
    <col min="2" max="2" width="23.85546875" style="87" customWidth="1"/>
    <col min="3" max="3" width="24.5703125" style="87" customWidth="1"/>
    <col min="4" max="4" width="23.85546875" style="87" customWidth="1"/>
    <col min="5" max="5" width="35.140625" style="87" bestFit="1" customWidth="1"/>
    <col min="6" max="6" width="23.85546875" style="43" customWidth="1"/>
  </cols>
  <sheetData>
    <row r="1" spans="1:6" x14ac:dyDescent="0.25">
      <c r="A1" s="86" t="s">
        <v>0</v>
      </c>
    </row>
    <row r="2" spans="1:6" x14ac:dyDescent="0.25">
      <c r="C2" s="88"/>
    </row>
    <row r="3" spans="1:6" x14ac:dyDescent="0.25">
      <c r="A3" s="87" t="s">
        <v>1</v>
      </c>
      <c r="B3" s="89">
        <v>42124</v>
      </c>
      <c r="C3" s="90" t="s">
        <v>163</v>
      </c>
      <c r="D3" s="87">
        <v>30</v>
      </c>
      <c r="E3" s="87" t="s">
        <v>3</v>
      </c>
      <c r="F3" s="91">
        <v>42095</v>
      </c>
    </row>
    <row r="4" spans="1:6" x14ac:dyDescent="0.25">
      <c r="A4" s="87" t="s">
        <v>4</v>
      </c>
      <c r="B4" s="92">
        <v>42139</v>
      </c>
      <c r="C4" s="90" t="s">
        <v>164</v>
      </c>
      <c r="D4" s="93">
        <v>30</v>
      </c>
      <c r="E4" s="87" t="s">
        <v>6</v>
      </c>
      <c r="F4" s="91">
        <v>42124</v>
      </c>
    </row>
    <row r="5" spans="1:6" x14ac:dyDescent="0.25">
      <c r="C5" s="88"/>
      <c r="E5" s="87" t="s">
        <v>7</v>
      </c>
      <c r="F5" s="91">
        <v>42109</v>
      </c>
    </row>
    <row r="6" spans="1:6" x14ac:dyDescent="0.25">
      <c r="C6" s="88"/>
      <c r="E6" s="87" t="s">
        <v>8</v>
      </c>
      <c r="F6" s="91">
        <v>42139</v>
      </c>
    </row>
    <row r="7" spans="1:6" x14ac:dyDescent="0.25">
      <c r="A7" s="94"/>
      <c r="B7" s="95"/>
      <c r="C7" s="94"/>
      <c r="D7" s="94"/>
      <c r="E7" s="94"/>
      <c r="F7" s="96"/>
    </row>
    <row r="8" spans="1:6" x14ac:dyDescent="0.25">
      <c r="A8" s="94"/>
      <c r="B8" s="94"/>
      <c r="C8" s="94"/>
      <c r="D8" s="94"/>
      <c r="E8" s="94"/>
      <c r="F8" s="96"/>
    </row>
    <row r="9" spans="1:6" x14ac:dyDescent="0.25">
      <c r="B9" s="97" t="s">
        <v>9</v>
      </c>
      <c r="C9" s="97" t="s">
        <v>10</v>
      </c>
      <c r="D9" s="97" t="s">
        <v>11</v>
      </c>
      <c r="E9" s="97" t="s">
        <v>12</v>
      </c>
      <c r="F9" s="98" t="s">
        <v>13</v>
      </c>
    </row>
    <row r="10" spans="1:6" x14ac:dyDescent="0.25">
      <c r="A10" s="87" t="s">
        <v>14</v>
      </c>
      <c r="B10" s="99"/>
      <c r="C10" s="100">
        <v>1654254316.1800001</v>
      </c>
      <c r="D10" s="101">
        <v>260105528.12</v>
      </c>
      <c r="E10" s="101">
        <v>239866121.52000001</v>
      </c>
      <c r="F10" s="102">
        <v>0.14945758031214032</v>
      </c>
    </row>
    <row r="11" spans="1:6" x14ac:dyDescent="0.25">
      <c r="A11" s="87" t="s">
        <v>15</v>
      </c>
      <c r="B11" s="99"/>
      <c r="C11" s="100">
        <v>49343270.390000001</v>
      </c>
      <c r="D11" s="101">
        <v>2708960.17</v>
      </c>
      <c r="E11" s="101">
        <v>2365861.7599999998</v>
      </c>
      <c r="F11" s="102"/>
    </row>
    <row r="12" spans="1:6" x14ac:dyDescent="0.25">
      <c r="A12" s="87" t="s">
        <v>16</v>
      </c>
      <c r="B12" s="99"/>
      <c r="C12" s="103">
        <v>1604911045.79</v>
      </c>
      <c r="D12" s="101">
        <v>257396567.95000002</v>
      </c>
      <c r="E12" s="101">
        <v>237500259.76000002</v>
      </c>
      <c r="F12" s="102"/>
    </row>
    <row r="13" spans="1:6" x14ac:dyDescent="0.25">
      <c r="A13" s="87" t="s">
        <v>17</v>
      </c>
      <c r="B13" s="94"/>
      <c r="C13" s="104">
        <v>1604911045.79</v>
      </c>
      <c r="D13" s="101">
        <v>257396567.9499999</v>
      </c>
      <c r="E13" s="101">
        <v>237500259.7599999</v>
      </c>
      <c r="F13" s="102">
        <v>0.14798344143933098</v>
      </c>
    </row>
    <row r="14" spans="1:6" x14ac:dyDescent="0.25">
      <c r="A14" s="105" t="s">
        <v>18</v>
      </c>
      <c r="B14" s="106">
        <v>3.5860000000000002E-3</v>
      </c>
      <c r="C14" s="100">
        <v>379000000</v>
      </c>
      <c r="D14" s="101">
        <v>0</v>
      </c>
      <c r="E14" s="101">
        <v>0</v>
      </c>
      <c r="F14" s="102">
        <v>0</v>
      </c>
    </row>
    <row r="15" spans="1:6" x14ac:dyDescent="0.25">
      <c r="A15" s="105" t="s">
        <v>19</v>
      </c>
      <c r="B15" s="106">
        <v>5.4000000000000003E-3</v>
      </c>
      <c r="C15" s="100">
        <v>485000000</v>
      </c>
      <c r="D15" s="101">
        <v>0</v>
      </c>
      <c r="E15" s="101">
        <v>0</v>
      </c>
      <c r="F15" s="102">
        <v>0</v>
      </c>
    </row>
    <row r="16" spans="1:6" x14ac:dyDescent="0.25">
      <c r="A16" s="105" t="s">
        <v>20</v>
      </c>
      <c r="B16" s="106">
        <v>7.3000000000000001E-3</v>
      </c>
      <c r="C16" s="100">
        <v>514000000</v>
      </c>
      <c r="D16" s="101">
        <v>30485522.1599999</v>
      </c>
      <c r="E16" s="101">
        <v>10589213.969999902</v>
      </c>
      <c r="F16" s="102">
        <v>2.0601583599221599E-2</v>
      </c>
    </row>
    <row r="17" spans="1:6" x14ac:dyDescent="0.25">
      <c r="A17" s="105" t="s">
        <v>21</v>
      </c>
      <c r="B17" s="106">
        <v>0.01</v>
      </c>
      <c r="C17" s="100">
        <v>162714000</v>
      </c>
      <c r="D17" s="101">
        <v>162714000</v>
      </c>
      <c r="E17" s="101">
        <v>162714000</v>
      </c>
      <c r="F17" s="102">
        <v>1</v>
      </c>
    </row>
    <row r="18" spans="1:6" x14ac:dyDescent="0.25">
      <c r="A18" s="105" t="s">
        <v>22</v>
      </c>
      <c r="B18" s="106">
        <v>0</v>
      </c>
      <c r="C18" s="100">
        <v>64197045.789999999</v>
      </c>
      <c r="D18" s="101">
        <v>64197045.789999999</v>
      </c>
      <c r="E18" s="101">
        <v>64197045.789999999</v>
      </c>
      <c r="F18" s="102">
        <v>1</v>
      </c>
    </row>
    <row r="19" spans="1:6" x14ac:dyDescent="0.25">
      <c r="A19" s="105"/>
      <c r="B19" s="107"/>
      <c r="C19" s="108"/>
      <c r="D19" s="108"/>
      <c r="E19" s="108"/>
      <c r="F19" s="109"/>
    </row>
    <row r="20" spans="1:6" x14ac:dyDescent="0.25">
      <c r="A20" s="105"/>
      <c r="B20" s="107"/>
      <c r="C20" s="108"/>
      <c r="D20" s="108"/>
      <c r="E20" s="108"/>
      <c r="F20" s="110"/>
    </row>
    <row r="21" spans="1:6" ht="30.75" x14ac:dyDescent="0.25">
      <c r="A21" s="105"/>
      <c r="B21" s="111" t="s">
        <v>160</v>
      </c>
      <c r="C21" s="112" t="s">
        <v>24</v>
      </c>
      <c r="D21" s="111" t="s">
        <v>161</v>
      </c>
      <c r="E21" s="111" t="s">
        <v>162</v>
      </c>
      <c r="F21" s="110"/>
    </row>
    <row r="22" spans="1:6" x14ac:dyDescent="0.25">
      <c r="A22" s="105" t="s">
        <v>18</v>
      </c>
      <c r="B22" s="101">
        <v>0</v>
      </c>
      <c r="C22" s="101">
        <v>0</v>
      </c>
      <c r="D22" s="113">
        <v>0</v>
      </c>
      <c r="E22" s="113">
        <v>0</v>
      </c>
      <c r="F22" s="110"/>
    </row>
    <row r="23" spans="1:6" x14ac:dyDescent="0.25">
      <c r="A23" s="105" t="s">
        <v>19</v>
      </c>
      <c r="B23" s="101">
        <v>0</v>
      </c>
      <c r="C23" s="101">
        <v>0</v>
      </c>
      <c r="D23" s="113">
        <v>0</v>
      </c>
      <c r="E23" s="113">
        <v>0</v>
      </c>
      <c r="F23" s="110"/>
    </row>
    <row r="24" spans="1:6" x14ac:dyDescent="0.25">
      <c r="A24" s="105" t="s">
        <v>20</v>
      </c>
      <c r="B24" s="101">
        <v>19896308.189999998</v>
      </c>
      <c r="C24" s="101">
        <v>18545.36</v>
      </c>
      <c r="D24" s="113">
        <v>38.708770797665366</v>
      </c>
      <c r="E24" s="113">
        <v>3.6080466926070039E-2</v>
      </c>
      <c r="F24" s="110"/>
    </row>
    <row r="25" spans="1:6" x14ac:dyDescent="0.25">
      <c r="A25" s="105" t="s">
        <v>21</v>
      </c>
      <c r="B25" s="101">
        <v>0</v>
      </c>
      <c r="C25" s="101">
        <v>135595</v>
      </c>
      <c r="D25" s="113">
        <v>0</v>
      </c>
      <c r="E25" s="113">
        <v>0.83333333333333337</v>
      </c>
      <c r="F25" s="110"/>
    </row>
    <row r="26" spans="1:6" x14ac:dyDescent="0.25">
      <c r="A26" s="105" t="s">
        <v>22</v>
      </c>
      <c r="B26" s="101">
        <v>0</v>
      </c>
      <c r="C26" s="101">
        <v>0</v>
      </c>
      <c r="D26" s="113">
        <v>0</v>
      </c>
      <c r="E26" s="113">
        <v>0</v>
      </c>
      <c r="F26" s="110"/>
    </row>
    <row r="27" spans="1:6" ht="16.5" thickBot="1" x14ac:dyDescent="0.3">
      <c r="A27" s="87" t="s">
        <v>27</v>
      </c>
      <c r="B27" s="114">
        <v>19896308.189999998</v>
      </c>
      <c r="C27" s="114">
        <v>154140.35999999999</v>
      </c>
      <c r="D27" s="115"/>
      <c r="E27" s="108"/>
      <c r="F27" s="110"/>
    </row>
    <row r="28" spans="1:6" x14ac:dyDescent="0.25">
      <c r="B28" s="108"/>
      <c r="C28" s="108"/>
      <c r="D28" s="115"/>
      <c r="E28" s="108"/>
      <c r="F28" s="110"/>
    </row>
    <row r="29" spans="1:6" x14ac:dyDescent="0.25">
      <c r="A29" s="105"/>
      <c r="B29" s="107"/>
      <c r="C29" s="108"/>
      <c r="D29" s="108"/>
      <c r="E29" s="108"/>
      <c r="F29" s="110"/>
    </row>
    <row r="30" spans="1:6" x14ac:dyDescent="0.25">
      <c r="A30" s="87" t="s">
        <v>28</v>
      </c>
      <c r="E30" s="116"/>
    </row>
    <row r="31" spans="1:6" x14ac:dyDescent="0.25">
      <c r="E31" s="116"/>
    </row>
    <row r="32" spans="1:6" x14ac:dyDescent="0.25">
      <c r="A32" s="105" t="s">
        <v>29</v>
      </c>
    </row>
    <row r="33" spans="1:6" x14ac:dyDescent="0.25">
      <c r="A33" s="117" t="s">
        <v>30</v>
      </c>
      <c r="E33" s="118">
        <v>539849.74</v>
      </c>
      <c r="F33" s="46"/>
    </row>
    <row r="34" spans="1:6" x14ac:dyDescent="0.25">
      <c r="A34" s="117" t="s">
        <v>31</v>
      </c>
      <c r="E34" s="119">
        <v>0</v>
      </c>
      <c r="F34" s="46"/>
    </row>
    <row r="35" spans="1:6" x14ac:dyDescent="0.25">
      <c r="A35" s="105" t="s">
        <v>32</v>
      </c>
      <c r="E35" s="118">
        <v>539849.74</v>
      </c>
      <c r="F35" s="46"/>
    </row>
    <row r="36" spans="1:6" x14ac:dyDescent="0.25">
      <c r="E36" s="120"/>
      <c r="F36" s="46"/>
    </row>
    <row r="37" spans="1:6" x14ac:dyDescent="0.25">
      <c r="A37" s="105" t="s">
        <v>33</v>
      </c>
      <c r="E37" s="120"/>
      <c r="F37" s="46"/>
    </row>
    <row r="38" spans="1:6" x14ac:dyDescent="0.25">
      <c r="A38" s="117" t="s">
        <v>34</v>
      </c>
      <c r="E38" s="118">
        <v>20035347.82</v>
      </c>
      <c r="F38" s="46"/>
    </row>
    <row r="39" spans="1:6" x14ac:dyDescent="0.25">
      <c r="A39" s="117" t="s">
        <v>35</v>
      </c>
      <c r="E39" s="119">
        <v>0</v>
      </c>
      <c r="F39" s="46"/>
    </row>
    <row r="40" spans="1:6" x14ac:dyDescent="0.25">
      <c r="A40" s="105" t="s">
        <v>36</v>
      </c>
      <c r="E40" s="118">
        <v>20035347.82</v>
      </c>
      <c r="F40" s="46"/>
    </row>
    <row r="41" spans="1:6" x14ac:dyDescent="0.25">
      <c r="A41" s="117"/>
      <c r="E41" s="121"/>
      <c r="F41" s="46"/>
    </row>
    <row r="42" spans="1:6" x14ac:dyDescent="0.25">
      <c r="A42" s="105" t="s">
        <v>37</v>
      </c>
      <c r="E42" s="118">
        <v>177458.55</v>
      </c>
      <c r="F42" s="46"/>
    </row>
    <row r="43" spans="1:6" x14ac:dyDescent="0.25">
      <c r="A43" s="105" t="s">
        <v>38</v>
      </c>
      <c r="E43" s="118">
        <v>1347.07</v>
      </c>
      <c r="F43" s="46"/>
    </row>
    <row r="44" spans="1:6" x14ac:dyDescent="0.25">
      <c r="A44" s="105"/>
      <c r="E44" s="122"/>
      <c r="F44" s="46"/>
    </row>
    <row r="45" spans="1:6" ht="16.5" thickBot="1" x14ac:dyDescent="0.3">
      <c r="A45" s="87" t="s">
        <v>39</v>
      </c>
      <c r="E45" s="123">
        <v>20754003.18</v>
      </c>
      <c r="F45" s="46"/>
    </row>
    <row r="46" spans="1:6" ht="16.5" thickTop="1" x14ac:dyDescent="0.25">
      <c r="E46" s="124"/>
      <c r="F46" s="46"/>
    </row>
    <row r="47" spans="1:6" x14ac:dyDescent="0.25">
      <c r="A47" s="87" t="s">
        <v>40</v>
      </c>
      <c r="D47" s="125"/>
      <c r="E47" s="126"/>
      <c r="F47" s="46"/>
    </row>
    <row r="48" spans="1:6" x14ac:dyDescent="0.25">
      <c r="D48" s="127" t="s">
        <v>41</v>
      </c>
      <c r="E48" s="127" t="s">
        <v>42</v>
      </c>
      <c r="F48" s="46"/>
    </row>
    <row r="49" spans="1:6" x14ac:dyDescent="0.25">
      <c r="A49" s="105" t="s">
        <v>43</v>
      </c>
      <c r="D49" s="128">
        <v>38229</v>
      </c>
      <c r="E49" s="122">
        <v>257396567.95000002</v>
      </c>
      <c r="F49" s="46"/>
    </row>
    <row r="50" spans="1:6" x14ac:dyDescent="0.25">
      <c r="A50" s="105" t="s">
        <v>44</v>
      </c>
      <c r="D50" s="94"/>
      <c r="E50" s="119">
        <v>19896308.189999998</v>
      </c>
      <c r="F50" s="46"/>
    </row>
    <row r="51" spans="1:6" x14ac:dyDescent="0.25">
      <c r="A51" s="105"/>
      <c r="D51" s="129">
        <v>37242</v>
      </c>
      <c r="E51" s="118">
        <v>237500259.76000002</v>
      </c>
      <c r="F51" s="46"/>
    </row>
    <row r="52" spans="1:6" x14ac:dyDescent="0.25">
      <c r="F52" s="46"/>
    </row>
    <row r="53" spans="1:6" x14ac:dyDescent="0.25">
      <c r="A53" s="87" t="s">
        <v>45</v>
      </c>
      <c r="E53" s="125"/>
      <c r="F53" s="46"/>
    </row>
    <row r="54" spans="1:6" x14ac:dyDescent="0.25">
      <c r="F54" s="46"/>
    </row>
    <row r="55" spans="1:6" x14ac:dyDescent="0.25">
      <c r="A55" s="105" t="s">
        <v>39</v>
      </c>
      <c r="E55" s="101">
        <v>20754003.18</v>
      </c>
      <c r="F55" s="46"/>
    </row>
    <row r="56" spans="1:6" x14ac:dyDescent="0.25">
      <c r="A56" s="105" t="s">
        <v>46</v>
      </c>
      <c r="E56" s="101">
        <v>0</v>
      </c>
      <c r="F56" s="46"/>
    </row>
    <row r="57" spans="1:6" x14ac:dyDescent="0.25">
      <c r="A57" s="105" t="s">
        <v>47</v>
      </c>
      <c r="E57" s="130">
        <v>20754003.18</v>
      </c>
      <c r="F57" s="46"/>
    </row>
    <row r="58" spans="1:6" x14ac:dyDescent="0.25">
      <c r="F58" s="46"/>
    </row>
    <row r="59" spans="1:6" x14ac:dyDescent="0.25">
      <c r="A59" s="105" t="s">
        <v>48</v>
      </c>
      <c r="E59" s="108">
        <v>0</v>
      </c>
      <c r="F59" s="46"/>
    </row>
    <row r="60" spans="1:6" x14ac:dyDescent="0.25">
      <c r="F60" s="46"/>
    </row>
    <row r="61" spans="1:6" x14ac:dyDescent="0.25">
      <c r="A61" s="105" t="s">
        <v>49</v>
      </c>
      <c r="F61" s="46"/>
    </row>
    <row r="62" spans="1:6" x14ac:dyDescent="0.25">
      <c r="A62" s="117" t="s">
        <v>50</v>
      </c>
      <c r="E62" s="101">
        <v>216754.60676666666</v>
      </c>
      <c r="F62" s="46"/>
    </row>
    <row r="63" spans="1:6" x14ac:dyDescent="0.25">
      <c r="A63" s="117" t="s">
        <v>51</v>
      </c>
      <c r="E63" s="101">
        <v>216754.60676666666</v>
      </c>
      <c r="F63" s="46"/>
    </row>
    <row r="64" spans="1:6" x14ac:dyDescent="0.25">
      <c r="A64" s="117" t="s">
        <v>52</v>
      </c>
      <c r="E64" s="130">
        <v>0</v>
      </c>
      <c r="F64" s="46"/>
    </row>
    <row r="65" spans="1:6" x14ac:dyDescent="0.25">
      <c r="F65" s="46"/>
    </row>
    <row r="66" spans="1:6" x14ac:dyDescent="0.25">
      <c r="A66" s="105" t="s">
        <v>53</v>
      </c>
      <c r="F66" s="46"/>
    </row>
    <row r="67" spans="1:6" x14ac:dyDescent="0.25">
      <c r="A67" s="117" t="s">
        <v>54</v>
      </c>
      <c r="F67" s="46"/>
    </row>
    <row r="68" spans="1:6" x14ac:dyDescent="0.25">
      <c r="A68" s="131" t="s">
        <v>55</v>
      </c>
      <c r="E68" s="101">
        <v>0</v>
      </c>
      <c r="F68" s="46"/>
    </row>
    <row r="69" spans="1:6" x14ac:dyDescent="0.25">
      <c r="A69" s="131" t="s">
        <v>56</v>
      </c>
      <c r="E69" s="101">
        <v>0</v>
      </c>
      <c r="F69" s="46"/>
    </row>
    <row r="70" spans="1:6" x14ac:dyDescent="0.25">
      <c r="A70" s="131" t="s">
        <v>57</v>
      </c>
      <c r="E70" s="101">
        <v>0</v>
      </c>
      <c r="F70" s="46"/>
    </row>
    <row r="71" spans="1:6" x14ac:dyDescent="0.25">
      <c r="A71" s="131"/>
      <c r="E71" s="101"/>
      <c r="F71" s="46"/>
    </row>
    <row r="72" spans="1:6" x14ac:dyDescent="0.25">
      <c r="A72" s="131" t="s">
        <v>58</v>
      </c>
      <c r="E72" s="101">
        <v>0</v>
      </c>
      <c r="F72" s="46"/>
    </row>
    <row r="73" spans="1:6" x14ac:dyDescent="0.25">
      <c r="A73" s="131" t="s">
        <v>59</v>
      </c>
      <c r="E73" s="101">
        <v>0</v>
      </c>
      <c r="F73" s="46"/>
    </row>
    <row r="74" spans="1:6" x14ac:dyDescent="0.25">
      <c r="F74" s="46"/>
    </row>
    <row r="75" spans="1:6" x14ac:dyDescent="0.25">
      <c r="A75" s="117" t="s">
        <v>60</v>
      </c>
      <c r="F75" s="46"/>
    </row>
    <row r="76" spans="1:6" x14ac:dyDescent="0.25">
      <c r="A76" s="131" t="s">
        <v>61</v>
      </c>
      <c r="E76" s="101">
        <v>0</v>
      </c>
      <c r="F76" s="46"/>
    </row>
    <row r="77" spans="1:6" x14ac:dyDescent="0.25">
      <c r="A77" s="131" t="s">
        <v>62</v>
      </c>
      <c r="E77" s="101">
        <v>0</v>
      </c>
      <c r="F77" s="46"/>
    </row>
    <row r="78" spans="1:6" x14ac:dyDescent="0.25">
      <c r="A78" s="131" t="s">
        <v>63</v>
      </c>
      <c r="E78" s="101">
        <v>0</v>
      </c>
      <c r="F78" s="46"/>
    </row>
    <row r="79" spans="1:6" x14ac:dyDescent="0.25">
      <c r="A79" s="131"/>
      <c r="E79" s="101"/>
      <c r="F79" s="46"/>
    </row>
    <row r="80" spans="1:6" x14ac:dyDescent="0.25">
      <c r="A80" s="131" t="s">
        <v>64</v>
      </c>
      <c r="E80" s="101">
        <v>0</v>
      </c>
      <c r="F80" s="46"/>
    </row>
    <row r="81" spans="1:6" x14ac:dyDescent="0.25">
      <c r="A81" s="131" t="s">
        <v>65</v>
      </c>
      <c r="E81" s="101">
        <v>0</v>
      </c>
      <c r="F81" s="46"/>
    </row>
    <row r="82" spans="1:6" x14ac:dyDescent="0.25">
      <c r="A82" s="131"/>
      <c r="F82" s="46"/>
    </row>
    <row r="83" spans="1:6" x14ac:dyDescent="0.25">
      <c r="A83" s="117" t="s">
        <v>66</v>
      </c>
      <c r="F83" s="46"/>
    </row>
    <row r="84" spans="1:6" x14ac:dyDescent="0.25">
      <c r="A84" s="131" t="s">
        <v>67</v>
      </c>
      <c r="E84" s="101">
        <v>0</v>
      </c>
      <c r="F84" s="46"/>
    </row>
    <row r="85" spans="1:6" x14ac:dyDescent="0.25">
      <c r="A85" s="131" t="s">
        <v>68</v>
      </c>
      <c r="E85" s="101">
        <v>0</v>
      </c>
      <c r="F85" s="46"/>
    </row>
    <row r="86" spans="1:6" x14ac:dyDescent="0.25">
      <c r="A86" s="131" t="s">
        <v>69</v>
      </c>
      <c r="E86" s="101">
        <v>18545.36</v>
      </c>
      <c r="F86" s="46"/>
    </row>
    <row r="87" spans="1:6" x14ac:dyDescent="0.25">
      <c r="A87" s="131"/>
      <c r="E87" s="101"/>
      <c r="F87" s="46"/>
    </row>
    <row r="88" spans="1:6" x14ac:dyDescent="0.25">
      <c r="A88" s="131" t="s">
        <v>70</v>
      </c>
      <c r="E88" s="101">
        <v>18545.36</v>
      </c>
      <c r="F88" s="46"/>
    </row>
    <row r="89" spans="1:6" x14ac:dyDescent="0.25">
      <c r="A89" s="131" t="s">
        <v>71</v>
      </c>
      <c r="E89" s="101">
        <v>0</v>
      </c>
      <c r="F89" s="46"/>
    </row>
    <row r="90" spans="1:6" x14ac:dyDescent="0.25">
      <c r="F90" s="46"/>
    </row>
    <row r="91" spans="1:6" x14ac:dyDescent="0.25">
      <c r="A91" s="117" t="s">
        <v>72</v>
      </c>
      <c r="F91" s="46"/>
    </row>
    <row r="92" spans="1:6" x14ac:dyDescent="0.25">
      <c r="A92" s="131" t="s">
        <v>73</v>
      </c>
      <c r="E92" s="101">
        <v>0</v>
      </c>
      <c r="F92" s="46"/>
    </row>
    <row r="93" spans="1:6" x14ac:dyDescent="0.25">
      <c r="A93" s="131" t="s">
        <v>74</v>
      </c>
      <c r="E93" s="101">
        <v>0</v>
      </c>
      <c r="F93" s="46"/>
    </row>
    <row r="94" spans="1:6" x14ac:dyDescent="0.25">
      <c r="A94" s="131" t="s">
        <v>75</v>
      </c>
      <c r="E94" s="101">
        <v>135595</v>
      </c>
      <c r="F94" s="46"/>
    </row>
    <row r="95" spans="1:6" x14ac:dyDescent="0.25">
      <c r="A95" s="131"/>
      <c r="E95" s="101"/>
      <c r="F95" s="46"/>
    </row>
    <row r="96" spans="1:6" x14ac:dyDescent="0.25">
      <c r="A96" s="131" t="s">
        <v>76</v>
      </c>
      <c r="E96" s="101">
        <v>135595</v>
      </c>
      <c r="F96" s="46"/>
    </row>
    <row r="97" spans="1:6" x14ac:dyDescent="0.25">
      <c r="A97" s="131" t="s">
        <v>77</v>
      </c>
      <c r="E97" s="101">
        <v>0</v>
      </c>
      <c r="F97" s="46"/>
    </row>
    <row r="98" spans="1:6" x14ac:dyDescent="0.25">
      <c r="A98" s="131"/>
      <c r="E98" s="108"/>
      <c r="F98" s="46"/>
    </row>
    <row r="99" spans="1:6" x14ac:dyDescent="0.25">
      <c r="A99" s="117" t="s">
        <v>78</v>
      </c>
      <c r="F99" s="46"/>
    </row>
    <row r="100" spans="1:6" x14ac:dyDescent="0.25">
      <c r="A100" s="131" t="s">
        <v>79</v>
      </c>
      <c r="E100" s="130">
        <v>154140.35999999999</v>
      </c>
      <c r="F100" s="46"/>
    </row>
    <row r="101" spans="1:6" x14ac:dyDescent="0.25">
      <c r="A101" s="131" t="s">
        <v>80</v>
      </c>
      <c r="E101" s="130">
        <v>154140.35999999999</v>
      </c>
      <c r="F101" s="46"/>
    </row>
    <row r="102" spans="1:6" x14ac:dyDescent="0.25">
      <c r="A102" s="131" t="s">
        <v>81</v>
      </c>
      <c r="E102" s="130">
        <v>0</v>
      </c>
      <c r="F102" s="46"/>
    </row>
    <row r="103" spans="1:6" x14ac:dyDescent="0.25">
      <c r="A103" s="131" t="s">
        <v>82</v>
      </c>
      <c r="E103" s="130">
        <v>0</v>
      </c>
      <c r="F103" s="46"/>
    </row>
    <row r="104" spans="1:6" x14ac:dyDescent="0.25">
      <c r="F104" s="46"/>
    </row>
    <row r="105" spans="1:6" x14ac:dyDescent="0.25">
      <c r="A105" s="105" t="s">
        <v>83</v>
      </c>
      <c r="E105" s="132">
        <v>20383108.213233333</v>
      </c>
      <c r="F105" s="46"/>
    </row>
    <row r="106" spans="1:6" x14ac:dyDescent="0.25">
      <c r="A106" s="117"/>
      <c r="F106" s="46"/>
    </row>
    <row r="107" spans="1:6" x14ac:dyDescent="0.25">
      <c r="A107" s="105" t="s">
        <v>84</v>
      </c>
      <c r="E107" s="133">
        <v>19896308.189999998</v>
      </c>
      <c r="F107" s="46"/>
    </row>
    <row r="108" spans="1:6" x14ac:dyDescent="0.25">
      <c r="A108" s="105"/>
      <c r="F108" s="46"/>
    </row>
    <row r="109" spans="1:6" x14ac:dyDescent="0.25">
      <c r="A109" s="117" t="s">
        <v>85</v>
      </c>
      <c r="E109" s="101">
        <v>0</v>
      </c>
      <c r="F109" s="46"/>
    </row>
    <row r="110" spans="1:6" x14ac:dyDescent="0.25">
      <c r="A110" s="117" t="s">
        <v>86</v>
      </c>
      <c r="E110" s="134">
        <v>19896308.189999998</v>
      </c>
      <c r="F110" s="46"/>
    </row>
    <row r="111" spans="1:6" x14ac:dyDescent="0.25">
      <c r="A111" s="117" t="s">
        <v>87</v>
      </c>
      <c r="E111" s="130">
        <v>0</v>
      </c>
      <c r="F111" s="46"/>
    </row>
    <row r="112" spans="1:6" x14ac:dyDescent="0.25">
      <c r="A112" s="117"/>
      <c r="E112" s="132"/>
      <c r="F112" s="46"/>
    </row>
    <row r="113" spans="1:6" x14ac:dyDescent="0.25">
      <c r="A113" s="105" t="s">
        <v>88</v>
      </c>
      <c r="E113" s="130">
        <v>0</v>
      </c>
      <c r="F113" s="46"/>
    </row>
    <row r="114" spans="1:6" x14ac:dyDescent="0.25">
      <c r="A114" s="105"/>
      <c r="E114" s="94"/>
      <c r="F114" s="46"/>
    </row>
    <row r="115" spans="1:6" x14ac:dyDescent="0.25">
      <c r="A115" s="117" t="s">
        <v>89</v>
      </c>
      <c r="E115" s="101">
        <v>0</v>
      </c>
      <c r="F115" s="46"/>
    </row>
    <row r="116" spans="1:6" x14ac:dyDescent="0.25">
      <c r="A116" s="117" t="s">
        <v>90</v>
      </c>
      <c r="E116" s="130">
        <v>0</v>
      </c>
      <c r="F116" s="46"/>
    </row>
    <row r="117" spans="1:6" x14ac:dyDescent="0.25">
      <c r="A117" s="117" t="s">
        <v>91</v>
      </c>
      <c r="E117" s="130">
        <v>0</v>
      </c>
      <c r="F117" s="46"/>
    </row>
    <row r="118" spans="1:6" x14ac:dyDescent="0.25">
      <c r="A118" s="117"/>
      <c r="E118" s="132"/>
      <c r="F118" s="46"/>
    </row>
    <row r="119" spans="1:6" x14ac:dyDescent="0.25">
      <c r="A119" s="105" t="s">
        <v>92</v>
      </c>
      <c r="E119" s="130">
        <v>486800.02323333547</v>
      </c>
      <c r="F119" s="46"/>
    </row>
    <row r="120" spans="1:6" x14ac:dyDescent="0.25">
      <c r="A120" s="117" t="s">
        <v>93</v>
      </c>
      <c r="E120" s="101">
        <v>0</v>
      </c>
      <c r="F120" s="46"/>
    </row>
    <row r="121" spans="1:6" x14ac:dyDescent="0.25">
      <c r="A121" s="105" t="s">
        <v>94</v>
      </c>
      <c r="E121" s="130">
        <v>486800.02323333547</v>
      </c>
      <c r="F121" s="46"/>
    </row>
    <row r="122" spans="1:6" x14ac:dyDescent="0.25">
      <c r="F122" s="46"/>
    </row>
    <row r="123" spans="1:6" x14ac:dyDescent="0.25">
      <c r="A123" s="87" t="s">
        <v>95</v>
      </c>
      <c r="F123" s="46"/>
    </row>
    <row r="124" spans="1:6" x14ac:dyDescent="0.25">
      <c r="F124" s="46"/>
    </row>
    <row r="125" spans="1:6" x14ac:dyDescent="0.25">
      <c r="A125" s="105" t="s">
        <v>96</v>
      </c>
      <c r="E125" s="101">
        <v>0</v>
      </c>
      <c r="F125" s="46"/>
    </row>
    <row r="126" spans="1:6" x14ac:dyDescent="0.25">
      <c r="A126" s="105" t="s">
        <v>97</v>
      </c>
      <c r="E126" s="135">
        <v>0</v>
      </c>
      <c r="F126" s="46"/>
    </row>
    <row r="127" spans="1:6" x14ac:dyDescent="0.25">
      <c r="A127" s="105" t="s">
        <v>98</v>
      </c>
      <c r="E127" s="130">
        <v>0</v>
      </c>
      <c r="F127" s="46"/>
    </row>
    <row r="128" spans="1:6" x14ac:dyDescent="0.25">
      <c r="A128" s="105"/>
      <c r="E128" s="132"/>
      <c r="F128" s="46"/>
    </row>
    <row r="129" spans="1:6" x14ac:dyDescent="0.25">
      <c r="A129" s="105"/>
      <c r="E129" s="132"/>
      <c r="F129" s="46"/>
    </row>
    <row r="130" spans="1:6" x14ac:dyDescent="0.25">
      <c r="F130" s="46"/>
    </row>
    <row r="131" spans="1:6" x14ac:dyDescent="0.25">
      <c r="A131" s="87" t="s">
        <v>99</v>
      </c>
      <c r="F131" s="46"/>
    </row>
    <row r="132" spans="1:6" x14ac:dyDescent="0.25">
      <c r="F132" s="46"/>
    </row>
    <row r="133" spans="1:6" x14ac:dyDescent="0.25">
      <c r="A133" s="105" t="s">
        <v>100</v>
      </c>
      <c r="E133" s="130">
        <v>4012277.61</v>
      </c>
      <c r="F133" s="46"/>
    </row>
    <row r="134" spans="1:6" x14ac:dyDescent="0.25">
      <c r="A134" s="105" t="s">
        <v>101</v>
      </c>
      <c r="E134" s="130">
        <v>4012277.61</v>
      </c>
    </row>
    <row r="135" spans="1:6" x14ac:dyDescent="0.25">
      <c r="A135" s="105" t="s">
        <v>102</v>
      </c>
      <c r="E135" s="101">
        <v>4012277.61</v>
      </c>
      <c r="F135" s="46"/>
    </row>
    <row r="136" spans="1:6" x14ac:dyDescent="0.25">
      <c r="A136" s="136" t="s">
        <v>103</v>
      </c>
      <c r="B136" s="136"/>
      <c r="C136" s="136"/>
      <c r="D136" s="136"/>
      <c r="E136" s="101">
        <v>0</v>
      </c>
    </row>
    <row r="137" spans="1:6" x14ac:dyDescent="0.25">
      <c r="A137" s="105" t="s">
        <v>104</v>
      </c>
      <c r="E137" s="130">
        <v>4012277.61</v>
      </c>
      <c r="F137" s="46"/>
    </row>
    <row r="138" spans="1:6" x14ac:dyDescent="0.25">
      <c r="F138" s="46"/>
    </row>
    <row r="139" spans="1:6" x14ac:dyDescent="0.25">
      <c r="A139" s="105" t="s">
        <v>105</v>
      </c>
      <c r="D139" s="137"/>
      <c r="E139" s="132">
        <v>4012277.61</v>
      </c>
      <c r="F139" s="46"/>
    </row>
    <row r="140" spans="1:6" x14ac:dyDescent="0.25">
      <c r="F140" s="46"/>
    </row>
    <row r="141" spans="1:6" x14ac:dyDescent="0.25">
      <c r="A141" s="87" t="s">
        <v>106</v>
      </c>
      <c r="F141" s="46"/>
    </row>
    <row r="142" spans="1:6" x14ac:dyDescent="0.25">
      <c r="F142" s="46"/>
    </row>
    <row r="143" spans="1:6" x14ac:dyDescent="0.25">
      <c r="A143" s="105" t="s">
        <v>107</v>
      </c>
      <c r="E143" s="138">
        <v>2.5455024699999999E-2</v>
      </c>
      <c r="F143" s="46"/>
    </row>
    <row r="144" spans="1:6" x14ac:dyDescent="0.25">
      <c r="A144" s="105" t="s">
        <v>108</v>
      </c>
      <c r="E144" s="139">
        <v>19.075337999999999</v>
      </c>
      <c r="F144" s="46"/>
    </row>
    <row r="145" spans="1:6" x14ac:dyDescent="0.25">
      <c r="F145" s="46"/>
    </row>
    <row r="146" spans="1:6" x14ac:dyDescent="0.25">
      <c r="A146" s="105" t="s">
        <v>110</v>
      </c>
      <c r="E146" s="130">
        <v>177458.55</v>
      </c>
      <c r="F146" s="46"/>
    </row>
    <row r="147" spans="1:6" x14ac:dyDescent="0.25">
      <c r="A147" s="105" t="s">
        <v>109</v>
      </c>
      <c r="E147" s="130">
        <v>204058.78</v>
      </c>
      <c r="F147" s="74"/>
    </row>
    <row r="148" spans="1:6" x14ac:dyDescent="0.25">
      <c r="A148" s="105" t="s">
        <v>112</v>
      </c>
      <c r="E148" s="130">
        <v>260105528.12</v>
      </c>
      <c r="F148" s="74"/>
    </row>
    <row r="149" spans="1:6" x14ac:dyDescent="0.25">
      <c r="A149" s="105" t="s">
        <v>149</v>
      </c>
      <c r="E149" s="140">
        <v>1.2272048283907889E-3</v>
      </c>
      <c r="F149" s="74"/>
    </row>
    <row r="150" spans="1:6" x14ac:dyDescent="0.25">
      <c r="F150" s="74"/>
    </row>
    <row r="151" spans="1:6" x14ac:dyDescent="0.25">
      <c r="A151" s="105" t="s">
        <v>114</v>
      </c>
      <c r="E151" s="140">
        <v>-4.0263397000000001E-3</v>
      </c>
      <c r="F151" s="74"/>
    </row>
    <row r="152" spans="1:6" x14ac:dyDescent="0.25">
      <c r="A152" s="105" t="s">
        <v>115</v>
      </c>
      <c r="E152" s="140">
        <v>1.33273826E-2</v>
      </c>
      <c r="F152" s="74"/>
    </row>
    <row r="153" spans="1:6" x14ac:dyDescent="0.25">
      <c r="A153" s="105" t="s">
        <v>116</v>
      </c>
      <c r="E153" s="138">
        <v>1.2272048283907889E-3</v>
      </c>
      <c r="F153" s="46"/>
    </row>
    <row r="154" spans="1:6" x14ac:dyDescent="0.25">
      <c r="A154" s="105" t="s">
        <v>150</v>
      </c>
      <c r="E154" s="138">
        <v>3.5094159094635966E-3</v>
      </c>
      <c r="F154" s="46"/>
    </row>
    <row r="155" spans="1:6" x14ac:dyDescent="0.25">
      <c r="A155" s="105"/>
      <c r="F155" s="46"/>
    </row>
    <row r="156" spans="1:6" x14ac:dyDescent="0.25">
      <c r="A156" s="105" t="s">
        <v>118</v>
      </c>
      <c r="E156" s="132">
        <v>8169197.8400000008</v>
      </c>
      <c r="F156" s="46"/>
    </row>
    <row r="157" spans="1:6" x14ac:dyDescent="0.25">
      <c r="A157" s="105"/>
      <c r="F157" s="46"/>
    </row>
    <row r="158" spans="1:6" x14ac:dyDescent="0.25">
      <c r="A158" s="105" t="s">
        <v>119</v>
      </c>
      <c r="D158" s="127" t="s">
        <v>42</v>
      </c>
      <c r="E158" s="127" t="s">
        <v>41</v>
      </c>
      <c r="F158" s="46"/>
    </row>
    <row r="159" spans="1:6" x14ac:dyDescent="0.25">
      <c r="A159" s="117" t="s">
        <v>151</v>
      </c>
      <c r="D159" s="101">
        <v>2223965.41</v>
      </c>
      <c r="E159" s="141">
        <v>276</v>
      </c>
      <c r="F159" s="46"/>
    </row>
    <row r="160" spans="1:6" x14ac:dyDescent="0.25">
      <c r="A160" s="117" t="s">
        <v>152</v>
      </c>
      <c r="D160" s="101">
        <v>628860.36</v>
      </c>
      <c r="E160" s="141">
        <v>63</v>
      </c>
      <c r="F160" s="46"/>
    </row>
    <row r="161" spans="1:6" x14ac:dyDescent="0.25">
      <c r="A161" s="117" t="s">
        <v>153</v>
      </c>
      <c r="D161" s="101">
        <v>68164.09</v>
      </c>
      <c r="E161" s="141">
        <v>10</v>
      </c>
      <c r="F161" s="74"/>
    </row>
    <row r="162" spans="1:6" x14ac:dyDescent="0.25">
      <c r="A162" s="105" t="s">
        <v>154</v>
      </c>
      <c r="D162" s="101">
        <v>2920989.86</v>
      </c>
      <c r="E162" s="141">
        <v>349</v>
      </c>
      <c r="F162" s="46"/>
    </row>
    <row r="163" spans="1:6" x14ac:dyDescent="0.25">
      <c r="A163" s="105" t="s">
        <v>155</v>
      </c>
      <c r="D163" s="140">
        <v>2.9058895253028976E-3</v>
      </c>
      <c r="E163" s="140">
        <v>1.9601525159765854E-3</v>
      </c>
      <c r="F163" s="74"/>
    </row>
    <row r="164" spans="1:6" x14ac:dyDescent="0.25">
      <c r="A164" s="105"/>
      <c r="D164" s="142"/>
      <c r="E164" s="142"/>
      <c r="F164" s="74"/>
    </row>
    <row r="165" spans="1:6" x14ac:dyDescent="0.25">
      <c r="A165" s="105" t="s">
        <v>156</v>
      </c>
      <c r="D165" s="142"/>
      <c r="E165" s="140">
        <v>2.3803495000000001E-3</v>
      </c>
      <c r="F165" s="74"/>
    </row>
    <row r="166" spans="1:6" x14ac:dyDescent="0.25">
      <c r="A166" s="105" t="s">
        <v>157</v>
      </c>
      <c r="D166" s="142"/>
      <c r="E166" s="140">
        <v>1.7264380000000001E-3</v>
      </c>
      <c r="F166" s="74"/>
    </row>
    <row r="167" spans="1:6" x14ac:dyDescent="0.25">
      <c r="A167" s="105" t="s">
        <v>158</v>
      </c>
      <c r="D167" s="142"/>
      <c r="E167" s="140">
        <v>1.9601525159765854E-3</v>
      </c>
      <c r="F167" s="46"/>
    </row>
    <row r="168" spans="1:6" x14ac:dyDescent="0.25">
      <c r="A168" s="105" t="s">
        <v>159</v>
      </c>
      <c r="D168" s="142"/>
      <c r="E168" s="140">
        <v>2.0223133386588622E-3</v>
      </c>
      <c r="F168" s="46"/>
    </row>
    <row r="169" spans="1:6" x14ac:dyDescent="0.25">
      <c r="F169" s="46"/>
    </row>
    <row r="170" spans="1:6" x14ac:dyDescent="0.25">
      <c r="A170" s="87" t="s">
        <v>132</v>
      </c>
      <c r="F170" s="46"/>
    </row>
    <row r="171" spans="1:6" x14ac:dyDescent="0.25">
      <c r="F171" s="46"/>
    </row>
    <row r="172" spans="1:6" x14ac:dyDescent="0.25">
      <c r="A172" s="105" t="s">
        <v>133</v>
      </c>
      <c r="F172" s="46"/>
    </row>
    <row r="173" spans="1:6" x14ac:dyDescent="0.25">
      <c r="A173" s="105" t="s">
        <v>134</v>
      </c>
      <c r="E173" s="120"/>
      <c r="F173" s="46"/>
    </row>
    <row r="174" spans="1:6" x14ac:dyDescent="0.25">
      <c r="A174" s="105" t="s">
        <v>135</v>
      </c>
      <c r="E174" s="143" t="s">
        <v>136</v>
      </c>
      <c r="F174" s="46"/>
    </row>
    <row r="175" spans="1:6" x14ac:dyDescent="0.25">
      <c r="A175" s="105"/>
      <c r="E175" s="143"/>
      <c r="F175" s="46"/>
    </row>
    <row r="176" spans="1:6" x14ac:dyDescent="0.25">
      <c r="A176" s="105" t="s">
        <v>137</v>
      </c>
      <c r="E176" s="94"/>
      <c r="F176" s="46"/>
    </row>
    <row r="177" spans="1:6" x14ac:dyDescent="0.25">
      <c r="A177" s="105" t="s">
        <v>138</v>
      </c>
      <c r="E177" s="94"/>
      <c r="F177" s="46"/>
    </row>
    <row r="178" spans="1:6" x14ac:dyDescent="0.25">
      <c r="A178" s="105" t="s">
        <v>139</v>
      </c>
      <c r="E178" s="143"/>
      <c r="F178" s="46"/>
    </row>
    <row r="179" spans="1:6" x14ac:dyDescent="0.25">
      <c r="A179" s="105" t="s">
        <v>140</v>
      </c>
      <c r="E179" s="143" t="s">
        <v>136</v>
      </c>
      <c r="F179" s="46"/>
    </row>
    <row r="180" spans="1:6" x14ac:dyDescent="0.25">
      <c r="A180" s="105"/>
      <c r="E180" s="94"/>
      <c r="F180" s="46"/>
    </row>
    <row r="181" spans="1:6" x14ac:dyDescent="0.25">
      <c r="A181" s="105" t="s">
        <v>141</v>
      </c>
      <c r="E181" s="94"/>
      <c r="F181" s="46"/>
    </row>
    <row r="182" spans="1:6" x14ac:dyDescent="0.25">
      <c r="A182" s="105" t="s">
        <v>142</v>
      </c>
      <c r="E182" s="143" t="s">
        <v>136</v>
      </c>
      <c r="F182" s="46"/>
    </row>
    <row r="183" spans="1:6" x14ac:dyDescent="0.25">
      <c r="A183" s="105"/>
      <c r="E183" s="94"/>
      <c r="F183" s="46"/>
    </row>
    <row r="184" spans="1:6" x14ac:dyDescent="0.25">
      <c r="A184" s="105" t="s">
        <v>143</v>
      </c>
      <c r="E184" s="94"/>
      <c r="F184" s="46"/>
    </row>
    <row r="185" spans="1:6" x14ac:dyDescent="0.25">
      <c r="A185" s="105" t="s">
        <v>144</v>
      </c>
      <c r="E185" s="143" t="s">
        <v>136</v>
      </c>
      <c r="F185" s="46"/>
    </row>
    <row r="186" spans="1:6" x14ac:dyDescent="0.25">
      <c r="A186" s="105"/>
      <c r="E186" s="94"/>
      <c r="F186" s="46"/>
    </row>
    <row r="187" spans="1:6" x14ac:dyDescent="0.25">
      <c r="A187" s="105" t="s">
        <v>145</v>
      </c>
      <c r="E187" s="94"/>
      <c r="F187" s="46"/>
    </row>
    <row r="188" spans="1:6" x14ac:dyDescent="0.25">
      <c r="A188" s="105" t="s">
        <v>146</v>
      </c>
      <c r="E188" s="143" t="s">
        <v>136</v>
      </c>
      <c r="F188" s="46"/>
    </row>
    <row r="189" spans="1:6" x14ac:dyDescent="0.25">
      <c r="A189" s="105"/>
      <c r="E189" s="143"/>
      <c r="F189" s="46"/>
    </row>
    <row r="190" spans="1:6" x14ac:dyDescent="0.25">
      <c r="A190" s="105" t="s">
        <v>147</v>
      </c>
      <c r="E190" s="94"/>
    </row>
    <row r="191" spans="1:6" x14ac:dyDescent="0.25">
      <c r="A191" s="105" t="s">
        <v>148</v>
      </c>
      <c r="E191" s="14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 15</vt:lpstr>
      <vt:lpstr>Nov 15</vt:lpstr>
      <vt:lpstr>Oct 15</vt:lpstr>
      <vt:lpstr>Sept 15</vt:lpstr>
      <vt:lpstr>Aug 15</vt:lpstr>
      <vt:lpstr>Jul 15</vt:lpstr>
      <vt:lpstr>Jun 15</vt:lpstr>
      <vt:lpstr>May 15</vt:lpstr>
      <vt:lpstr>Apr 15</vt:lpstr>
      <vt:lpstr>Mar 15</vt:lpstr>
      <vt:lpstr>Feb 15</vt:lpstr>
      <vt:lpstr>Jan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2017-10-10T21:00:53Z</dcterms:modified>
</cp:coreProperties>
</file>